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Escritorio\SELECCION ABREVIADA MINIMA PLATANO\FINAL 30 JUNIO 2026 AJUSTADO FINAL\"/>
    </mc:Choice>
  </mc:AlternateContent>
  <bookViews>
    <workbookView xWindow="0" yWindow="0" windowWidth="28800" windowHeight="12180" firstSheet="7" activeTab="12"/>
  </bookViews>
  <sheets>
    <sheet name="CRONOGRAMA" sheetId="1" r:id="rId1"/>
    <sheet name="ADMINISTRACION" sheetId="2" r:id="rId2"/>
    <sheet name="actividades POA" sheetId="4" r:id="rId3"/>
    <sheet name="1.3" sheetId="6" r:id="rId4"/>
    <sheet name="2.1" sheetId="10" r:id="rId5"/>
    <sheet name="2.2" sheetId="11" r:id="rId6"/>
    <sheet name="3.1" sheetId="12" r:id="rId7"/>
    <sheet name="3.2" sheetId="15" r:id="rId8"/>
    <sheet name="PRESUPUESTO COMPLETO" sheetId="16" r:id="rId9"/>
    <sheet name="ANALISIS ESTADISTICO - COTIZACI" sheetId="3" r:id="rId10"/>
    <sheet name="PRESUP ASIST. TEC." sheetId="17" r:id="rId11"/>
    <sheet name="PRESUP. APOYO OP" sheetId="18" r:id="rId12"/>
    <sheet name="CERTIFICACIONES TRANSPORTE" sheetId="20"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__AFC1">[1]INV!$A$25:$D$28</definedName>
    <definedName name="__AFC3">[1]INV!$F$25:$I$28</definedName>
    <definedName name="__AFC5">[1]INV!$K$25:$N$28</definedName>
    <definedName name="__ALL4">#REF!</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N2200">#REF!</definedName>
    <definedName name="__CON2500">#REF!</definedName>
    <definedName name="__con300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mor15">#REF!</definedName>
    <definedName name="__PRE1">#REF!</definedName>
    <definedName name="__PRE12">#REF!</definedName>
    <definedName name="__Rc">#REF!</definedName>
    <definedName name="__SBC1">[1]INV!$A$12:$D$15</definedName>
    <definedName name="__SBC3">[1]INV!$F$12:$I$15</definedName>
    <definedName name="__SBC5">[1]INV!$K$12:$N$15</definedName>
    <definedName name="_1Excel_BuiltIn_Print_Area_1_1">#REF!</definedName>
    <definedName name="_AFC1">[1]INV!$A$25:$D$28</definedName>
    <definedName name="_AFC3">[1]INV!$F$25:$I$28</definedName>
    <definedName name="_AFC5">[1]INV!$K$25:$N$28</definedName>
    <definedName name="_ALL4">#REF!</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N2200">#REF!</definedName>
    <definedName name="_CON2500">#REF!</definedName>
    <definedName name="_con3000">#REF!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mor15">#REF!</definedName>
    <definedName name="_PRE1">#REF!</definedName>
    <definedName name="_PRE12">#REF!</definedName>
    <definedName name="_Rc">#REF!</definedName>
    <definedName name="_SBC1">[1]INV!$A$12:$D$15</definedName>
    <definedName name="_SBC3">[1]INV!$F$12:$I$15</definedName>
    <definedName name="_SBC5">[1]INV!$K$12:$N$15</definedName>
    <definedName name="_tab1">#REF!</definedName>
    <definedName name="_tab2">#REF!</definedName>
    <definedName name="_tab3">#REF!</definedName>
    <definedName name="_TAB4">#REF!</definedName>
    <definedName name="A">#REF!</definedName>
    <definedName name="A_impresión_IM">#REF!</definedName>
    <definedName name="Aa">#REF!</definedName>
    <definedName name="AAC">[1]AASHTO!$A$14:$F$17</definedName>
    <definedName name="AADOQUINVEH">#REF!</definedName>
    <definedName name="AANDENES">#REF!</definedName>
    <definedName name="Ab">#REF!</definedName>
    <definedName name="ABG">[1]AASHTO!$A$2:$F$5</definedName>
    <definedName name="absc">[2]!absc</definedName>
    <definedName name="absc1">[3]!absc</definedName>
    <definedName name="Ac">#REF!</definedName>
    <definedName name="ACALZADA">#REF!</definedName>
    <definedName name="ACCE2">#REF!</definedName>
    <definedName name="ACCE4">#REF!</definedName>
    <definedName name="ACCE6">#REF!</definedName>
    <definedName name="AccessDatabase" hidden="1">"C:\C-314\VOLUMENES\volfin4.mdb"</definedName>
    <definedName name="ACERO">#REF!</definedName>
    <definedName name="ACERO40">[4]PRECIOS!$B$52</definedName>
    <definedName name="ACERO60">#REF!</definedName>
    <definedName name="acondicionamientopozo">#REF!</definedName>
    <definedName name="ACTA">[5]ID!$C$2</definedName>
    <definedName name="Ad">#REF!</definedName>
    <definedName name="ADAPTADOR_HEMBRA_P.V.C_1_2">#REF!</definedName>
    <definedName name="ADAPTADOR_MACHO_P.V.C_1_2">#REF!</definedName>
    <definedName name="administrador">[6]Informacion!$B$15</definedName>
    <definedName name="adoc1">[3]!absc</definedName>
    <definedName name="adoq">[2]!absc</definedName>
    <definedName name="Ae">#REF!</definedName>
    <definedName name="Af">#REF!</definedName>
    <definedName name="Ag">#REF!</definedName>
    <definedName name="AGUA">#REF!</definedName>
    <definedName name="Ah">#REF!</definedName>
    <definedName name="Ai">#REF!</definedName>
    <definedName name="Ak">#REF!</definedName>
    <definedName name="ALAMBRE">#REF!</definedName>
    <definedName name="ALAMBRE_">#REF!</definedName>
    <definedName name="alampuas">[7]lisprecios!#REF!</definedName>
    <definedName name="alc">[8]!absc</definedName>
    <definedName name="ALUMTE">#REF!</definedName>
    <definedName name="Am">#REF!</definedName>
    <definedName name="AMBIENTAL">#REF!</definedName>
    <definedName name="An">#REF!</definedName>
    <definedName name="andenes">#REF!</definedName>
    <definedName name="anticorrosiva">[7]lisprecios!#REF!</definedName>
    <definedName name="ANTICORROSIVO">#REF!</definedName>
    <definedName name="Añ">#REF!</definedName>
    <definedName name="Ao">#REF!</definedName>
    <definedName name="Ap">#REF!</definedName>
    <definedName name="apu_cerraduras">[9]APU!$F$2403</definedName>
    <definedName name="apu_cieloraso_tablilla_pino">[9]APU!$F$1201</definedName>
    <definedName name="apu_columna_confinamiento">[9]APU!$F$659</definedName>
    <definedName name="apu_combo_ap_sanit">[9]APU!$F$2416</definedName>
    <definedName name="apu_cubierta_ondulit">[9]APU!$F$1105</definedName>
    <definedName name="apu_cubierta_zinc">[9]APU!$F$1145</definedName>
    <definedName name="apu_demolicion_pañete">[9]APU!$F$44</definedName>
    <definedName name="apu_ducha_sencilla">[9]APU!$F$2623</definedName>
    <definedName name="apu_guardaescobas_madera">[9]APU!$F$1749</definedName>
    <definedName name="apu_herramientas">[9]APU!$F$3354</definedName>
    <definedName name="apu_lampara_2x48">[9]APU!$F$3237</definedName>
    <definedName name="apu_lampara_2x96">[9]APU!$F$3245</definedName>
    <definedName name="apu_levante_bloque_10">[9]APU!$F$900</definedName>
    <definedName name="apu_marco_puerta">[9]APU!$F$2292</definedName>
    <definedName name="apu_pintura_cieloraso_esmalte">[9]APU!$F$2946</definedName>
    <definedName name="apu_pintura_marcos">[9]APU!$F$2908</definedName>
    <definedName name="apu_pintura_rejas_anticorrosivo">[9]APU!$F$2871</definedName>
    <definedName name="apu_salida_alumbrado">[9]APU!$F$3122</definedName>
    <definedName name="apu_salida_tomacorriente">[9]APU!$F$3137</definedName>
    <definedName name="apu_tablero_10_circuitos">[9]APU!$F$3192</definedName>
    <definedName name="apu_toma_telefonico">[9]APU!$F$3170</definedName>
    <definedName name="apu_ventilador">[9]APU!$F$3253</definedName>
    <definedName name="apu_viga_amarre_sobre_muros15">[9]APU!$F$758</definedName>
    <definedName name="Aq">#REF!</definedName>
    <definedName name="Ar">#REF!</definedName>
    <definedName name="_xlnm.Print_Area">#REF!</definedName>
    <definedName name="arena">[10]lisprecios!$D$12</definedName>
    <definedName name="As">#REF!</definedName>
    <definedName name="ASB">[1]AASHTO!$A$8:$F$11</definedName>
    <definedName name="ASDDSF">#REF!</definedName>
    <definedName name="ASFDGFHGFTHJUYYIIYIJYIYUIYUIYU">[8]!absc</definedName>
    <definedName name="At">#REF!</definedName>
    <definedName name="Au">#REF!</definedName>
    <definedName name="Ax">#REF!</definedName>
    <definedName name="Ay">#REF!</definedName>
    <definedName name="AYUDANTE">[11]PRECIOS!$B$18</definedName>
    <definedName name="B_impresión_IM">#REF!</definedName>
    <definedName name="Ba">#REF!</definedName>
    <definedName name="BALASTO">#REF!</definedName>
    <definedName name="baldosa">[7]lisprecios!#REF!</definedName>
    <definedName name="BALDOSIN">#REF!</definedName>
    <definedName name="Bb">#REF!</definedName>
    <definedName name="Bc">#REF!</definedName>
    <definedName name="Bd">#REF!</definedName>
    <definedName name="Be">#REF!</definedName>
    <definedName name="Bf">#REF!</definedName>
    <definedName name="Bg">#REF!</definedName>
    <definedName name="Bh">#REF!</definedName>
    <definedName name="Bi">#REF!</definedName>
    <definedName name="Bk">#REF!</definedName>
    <definedName name="BLOQUE">#REF!</definedName>
    <definedName name="Bm">#REF!</definedName>
    <definedName name="Bn">#REF!</definedName>
    <definedName name="BNB">#REF!</definedName>
    <definedName name="bordill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BALLETE">#REF!</definedName>
    <definedName name="CADENERO">[4]PRECIOS!$B$14</definedName>
    <definedName name="CAJA">#REF!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OLIN">#REF!</definedName>
    <definedName name="CB">#REF!</definedName>
    <definedName name="Cc">#REF!</definedName>
    <definedName name="cccc">#REF!</definedName>
    <definedName name="Cd">#REF!</definedName>
    <definedName name="Ce">#REF!</definedName>
    <definedName name="CEBLANCO">#REF!</definedName>
    <definedName name="CEMENTO">#REF!</definedName>
    <definedName name="Cf">#REF!</definedName>
    <definedName name="Cg">#REF!</definedName>
    <definedName name="Ch">#REF!</definedName>
    <definedName name="CHINA">#REF!</definedName>
    <definedName name="Ci">#REF!</definedName>
    <definedName name="cinta">[7]lisprecios!#REF!</definedName>
    <definedName name="CINTA_V_15">#REF!</definedName>
    <definedName name="CIRCUITOS">[12]Circuitos!$C$2:$C$891</definedName>
    <definedName name="Cj">#REF!</definedName>
    <definedName name="Ck">#REF!</definedName>
    <definedName name="Cll">#REF!</definedName>
    <definedName name="Cm">#REF!</definedName>
    <definedName name="Cn">#REF!</definedName>
    <definedName name="Cñ">#REF!</definedName>
    <definedName name="Co">#REF!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LLAR_DE_DERIVACION_2____1_2">#REF!</definedName>
    <definedName name="COLLAR_DE_DERIVACION_3____1_2">#REF!</definedName>
    <definedName name="COLLAR_DE_DERIVACION_DE_HF_DE_3____1_2__PARA_INSTALACION_DE_VENTOSA_EN_TUBERIA_DE_P.V.C">#REF!</definedName>
    <definedName name="columna">[7]lisprecios!#REF!</definedName>
    <definedName name="compactacion">#REF!</definedName>
    <definedName name="compuerta">[7]lisprecios!#REF!</definedName>
    <definedName name="CON_3000">#REF!</definedName>
    <definedName name="CONCRE123">#REF!</definedName>
    <definedName name="CONCRE124">#REF!</definedName>
    <definedName name="concre15">#REF!</definedName>
    <definedName name="CONCRE25">#REF!</definedName>
    <definedName name="concre3000">#REF!</definedName>
    <definedName name="concre35">#REF!</definedName>
    <definedName name="concreto14">#REF!</definedName>
    <definedName name="CONCRETO20">#REF!</definedName>
    <definedName name="concreto25">#REF!</definedName>
    <definedName name="CONCRETO30">#REF!</definedName>
    <definedName name="concreto35">#REF!</definedName>
    <definedName name="concretoplaca">#REF!</definedName>
    <definedName name="conexiondomiciliaria">#REF!</definedName>
    <definedName name="corte">#REF!</definedName>
    <definedName name="corterocoso">#REF!</definedName>
    <definedName name="Cq">#REF!</definedName>
    <definedName name="Cr">#REF!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#REF!</definedName>
    <definedName name="Ct">#REF!</definedName>
    <definedName name="Cu">#REF!</definedName>
    <definedName name="CUAALB">[13]CUADRILLAS!$D$73</definedName>
    <definedName name="CUACON">[13]CUADRILLAS!$D$62</definedName>
    <definedName name="cuad1">#REF!</definedName>
    <definedName name="cuad2">#REF!</definedName>
    <definedName name="cuad3">#REF!</definedName>
    <definedName name="cuad4">#REF!</definedName>
    <definedName name="CUAD5">#REF!</definedName>
    <definedName name="cuado">#REF!</definedName>
    <definedName name="cuadrillaa1">[10]PERSONAL!$D$22</definedName>
    <definedName name="cuadrillaa2">[10]PERSONAL!$D$27</definedName>
    <definedName name="cuadrillaa4">[7]PERSONAL!#REF!</definedName>
    <definedName name="cuadrillac1">[10]PERSONAL!$D$45</definedName>
    <definedName name="cuadrillas2">[7]PERSONAL!#REF!</definedName>
    <definedName name="CUAEXC">[13]CUADRILLAS!$D$49</definedName>
    <definedName name="CUAPLO">#REF!</definedName>
    <definedName name="CUATOP">#REF!</definedName>
    <definedName name="CUCON">#REF!</definedName>
    <definedName name="CUEXC">#REF!</definedName>
    <definedName name="cuneta">#REF!</definedName>
    <definedName name="CUPLOM">#REF!</definedName>
    <definedName name="CUTOP">#REF!</definedName>
    <definedName name="Cv">#REF!</definedName>
    <definedName name="Cw">#REF!</definedName>
    <definedName name="Cx">#REF!</definedName>
    <definedName name="Cy">#REF!</definedName>
    <definedName name="Datos">#REF!</definedName>
    <definedName name="demolicion">#REF!</definedName>
    <definedName name="demolicioncuneta">#REF!</definedName>
    <definedName name="DESC521">[14]ITEMS!$B$522</definedName>
    <definedName name="DFGFZSDERGTERGTRETERTERTE">#REF!</definedName>
    <definedName name="diferencial">[7]lisprecios!#REF!</definedName>
    <definedName name="DIRECTO1">[15]APU!$U$132</definedName>
    <definedName name="DIRECTO10">[15]APU!$U$681</definedName>
    <definedName name="DIRECTO100">[15]APU!$U$6171</definedName>
    <definedName name="DIRECTO101">[15]APU!$U$6232</definedName>
    <definedName name="DIRECTO102">[15]APU!$U$6293</definedName>
    <definedName name="DIRECTO103">[15]APU!$U$6354</definedName>
    <definedName name="DIRECTO104">[15]APU!$U$6415</definedName>
    <definedName name="DIRECTO105">[15]APU!$U$6476</definedName>
    <definedName name="DIRECTO11">[15]APU!$U$742</definedName>
    <definedName name="DIRECTO12">[15]APU!$U$803</definedName>
    <definedName name="DIRECTO124">[15]APU!$U$7635</definedName>
    <definedName name="DIRECTO125">[15]APU!$U$7696</definedName>
    <definedName name="DIRECTO126">[15]APU!$U$7757</definedName>
    <definedName name="DIRECTO127">[15]APU!$U$7818</definedName>
    <definedName name="DIRECTO128">[15]APU!$U$7879</definedName>
    <definedName name="DIRECTO129">[15]APU!$U$7940</definedName>
    <definedName name="DIRECTO13">[15]APU!$U$864</definedName>
    <definedName name="DIRECTO130">[15]APU!$U$8001</definedName>
    <definedName name="DIRECTO131">[15]APU!$U$8062</definedName>
    <definedName name="DIRECTO132">[15]APU!$U$8123</definedName>
    <definedName name="DIRECTO133">[15]APU!$U$8184</definedName>
    <definedName name="DIRECTO134">[15]APU!$U$8245</definedName>
    <definedName name="DIRECTO14">[15]APU!$U$925</definedName>
    <definedName name="DIRECTO15">[15]APU!$U$986</definedName>
    <definedName name="DIRECTO16">[15]APU!$U$1047</definedName>
    <definedName name="DIRECTO17">[15]APU!$U$1108</definedName>
    <definedName name="DIRECTO18">[15]APU!$U$1169</definedName>
    <definedName name="DIRECTO2">[15]APU!$U$193</definedName>
    <definedName name="DIRECTO2.10">[15]APU!$U$14889</definedName>
    <definedName name="DIRECTO2.11">[15]APU!$U$14950</definedName>
    <definedName name="DIRECTO2.12">[15]APU!$U$15011</definedName>
    <definedName name="DIRECTO2.9">[15]APU!$U$11839</definedName>
    <definedName name="DIRECTO21">[15]APU!$U$1352</definedName>
    <definedName name="DIRECTO22">[15]APU!$U$1413</definedName>
    <definedName name="DIRECTO23">[15]APU!$U$1474</definedName>
    <definedName name="DIRECTO24">[15]APU!$U$1535</definedName>
    <definedName name="DIRECTO25">[15]APU!$U$1596</definedName>
    <definedName name="DIRECTO26">[15]APU!$U$1657</definedName>
    <definedName name="DIRECTO27">[15]APU!$U$1718</definedName>
    <definedName name="DIRECTO28">[15]APU!$U$1779</definedName>
    <definedName name="DIRECTO29">[15]APU!$U$1840</definedName>
    <definedName name="DIRECTO3">[15]APU!$U$254</definedName>
    <definedName name="DIRECTO3.15">[15]APU!$U$8667</definedName>
    <definedName name="DIRECTO3.16">[15]APU!$U$8728</definedName>
    <definedName name="DIRECTO3.17">[15]APU!$U$8789</definedName>
    <definedName name="DIRECTO3.18">[15]APU!$U$8850</definedName>
    <definedName name="DIRECTO3.19">[15]APU!$U$8911</definedName>
    <definedName name="DIRECTO3.20">[15]APU!$U$8972</definedName>
    <definedName name="DIRECTO3.21">[15]APU!$U$11961</definedName>
    <definedName name="DIRECTO3.22">[15]APU!$U$14523</definedName>
    <definedName name="DIRECTO3.23">[15]APU!$U$15133</definedName>
    <definedName name="DIRECTO3.24">[15]APU!$U$16292</definedName>
    <definedName name="DIRECTO3.25">[15]APU!$U$16353</definedName>
    <definedName name="DIRECTO3.26">[15]APU!$U$16414</definedName>
    <definedName name="DIRECTO3.27">[15]APU!$U$16475</definedName>
    <definedName name="DIRECTO3.28">[15]APU!$U$16536</definedName>
    <definedName name="DIRECTO30">[15]APU!$U$1901</definedName>
    <definedName name="DIRECTO31">[15]APU!$U$1962</definedName>
    <definedName name="DIRECTO32">[15]APU!$U$2023</definedName>
    <definedName name="DIRECTO33">[15]APU!$U$2084</definedName>
    <definedName name="DIRECTO34">[15]APU!$U$2145</definedName>
    <definedName name="DIRECTO35">[15]APU!$U$2206</definedName>
    <definedName name="DIRECTO36">[15]APU!$U$2267</definedName>
    <definedName name="DIRECTO37">[15]APU!$U$2328</definedName>
    <definedName name="DIRECTO38">[15]APU!$U$2389</definedName>
    <definedName name="DIRECTO39">[15]APU!$U$2450</definedName>
    <definedName name="DIRECTO4">[15]APU!$U$315</definedName>
    <definedName name="DIRECTO4.20">[15]APU!$U$9216</definedName>
    <definedName name="DIRECTO4.21">[15]APU!$U$9277</definedName>
    <definedName name="DIRECTO4.22">[15]APU!$U$9338</definedName>
    <definedName name="DIRECTO4.23">[15]APU!$U$9399</definedName>
    <definedName name="DIRECTO4.24">[15]APU!$U$9460</definedName>
    <definedName name="DIRECTO4.25">[15]APU!$U$9521</definedName>
    <definedName name="DIRECTO4.26">[15]APU!$U$9582</definedName>
    <definedName name="DIRECTO4.27">[15]APU!$U$9643</definedName>
    <definedName name="DIRECTO4.28">[15]APU!$U$9704</definedName>
    <definedName name="DIRECTO4.29">[15]APU!$U$9765</definedName>
    <definedName name="DIRECTO4.30">[15]APU!$U$9826</definedName>
    <definedName name="DIRECTO4.31">[15]APU!$U$9887</definedName>
    <definedName name="DIRECTO4.32">[15]APU!$U$9948</definedName>
    <definedName name="DIRECTO4.33">[15]APU!$U$10009</definedName>
    <definedName name="DIRECTO4.34">[15]APU!$U$10070</definedName>
    <definedName name="DIRECTO4.35">[15]APU!$U$11595</definedName>
    <definedName name="DIRECTO4.36">[15]APU!$U$11656</definedName>
    <definedName name="DIRECTO4.37">[15]APU!$U$15987</definedName>
    <definedName name="DIRECTO4.38">[15]APU!$U$15194</definedName>
    <definedName name="DIRECTO4.39">[15]APU!$U$14279</definedName>
    <definedName name="DIRECTO4.40">[15]APU!$U$14340</definedName>
    <definedName name="DIRECTO4.41">[15]APU!$U$14401</definedName>
    <definedName name="DIRECTO4.42">[15]APU!$U$14462</definedName>
    <definedName name="DIRECTO4.43">[15]APU!$U$14584</definedName>
    <definedName name="DIRECTO4.44">[15]APU!$U$16048</definedName>
    <definedName name="DIRECTO4.45">[15]APU!$U$16109</definedName>
    <definedName name="DIRECTO4.46">[15]APU!$U$14706</definedName>
    <definedName name="DIRECTO4.47">[15]APU!$U$15926</definedName>
    <definedName name="DIRECTO4.48">[15]APU!$U$16170</definedName>
    <definedName name="DIRECTO4.49">[15]APU!$U$16231</definedName>
    <definedName name="DIRECTO4.50">[15]APU!$U$16902</definedName>
    <definedName name="DIRECTO4.51">[15]APU!$U$17634</definedName>
    <definedName name="DIRECTO4.52">[15]APU!$U$17695</definedName>
    <definedName name="DIRECTO40">[15]APU!$U$2511</definedName>
    <definedName name="DIRECTO41">[15]APU!$U$2572</definedName>
    <definedName name="DIRECTO42">[15]APU!$U$2633</definedName>
    <definedName name="DIRECTO43">[15]APU!$U$2694</definedName>
    <definedName name="DIRECTO44">[15]APU!$U$2755</definedName>
    <definedName name="DIRECTO45">[15]APU!$U$2816</definedName>
    <definedName name="DIRECTO46">[15]APU!$U$2877</definedName>
    <definedName name="DIRECTO47">[15]APU!$U$2938</definedName>
    <definedName name="DIRECTO48">[15]APU!$U$2999</definedName>
    <definedName name="DIRECTO49">[15]APU!$U$3060</definedName>
    <definedName name="DIRECTO5">[15]APU!$U$376</definedName>
    <definedName name="DIRECTO5.100">[15]APU!$U$12449</definedName>
    <definedName name="DIRECTO5.101">[15]APU!$U$12510</definedName>
    <definedName name="DIRECTO5.104">[15]APU!$U$12571</definedName>
    <definedName name="DIRECTO5.105">[15]APU!$U$12632</definedName>
    <definedName name="DIRECTO5.106">[15]APU!$U$12693</definedName>
    <definedName name="DIRECTO5.107">[15]APU!$U$12754</definedName>
    <definedName name="DIRECTO5.108">[15]APU!$U$12815</definedName>
    <definedName name="DIRECTO5.109">[15]APU!$U$12876</definedName>
    <definedName name="DIRECTO5.111">[15]APU!$U$12937</definedName>
    <definedName name="DIRECTO5.112">[15]APU!$U$12998</definedName>
    <definedName name="DIRECTO5.113">[15]APU!$U$14767</definedName>
    <definedName name="DIRECTO5.114">[15]APU!$U$14828</definedName>
    <definedName name="DIRECTO5.115">[15]APU!$U$15072</definedName>
    <definedName name="DIRECTO5.53">[15]APU!$U$10131</definedName>
    <definedName name="DIRECTO5.54">[15]APU!$U$10192</definedName>
    <definedName name="DIRECTO5.55">[15]APU!$U$10253</definedName>
    <definedName name="DIRECTO5.56">[15]APU!$U$10314</definedName>
    <definedName name="DIRECTO5.57">[15]APU!$U$10375</definedName>
    <definedName name="DIRECTO5.58">[15]APU!$U$10436</definedName>
    <definedName name="DIRECTO5.59">[15]APU!$U$10497</definedName>
    <definedName name="DIRECTO5.60">[15]APU!$U$10558</definedName>
    <definedName name="DIRECTO5.61">[15]APU!$U$10619</definedName>
    <definedName name="DIRECTO5.62">[15]APU!$U$10680</definedName>
    <definedName name="DIRECTO5.63">[15]APU!$U$10741</definedName>
    <definedName name="DIRECTO5.64">[15]APU!$U$10802</definedName>
    <definedName name="DIRECTO5.65">[15]APU!$U$10863</definedName>
    <definedName name="DIRECTO5.66">[15]APU!$U$10924</definedName>
    <definedName name="DIRECTO5.67">[15]APU!$U$10985</definedName>
    <definedName name="DIRECTO5.68">[15]APU!$U$11046</definedName>
    <definedName name="DIRECTO5.69">[15]APU!$U$11107</definedName>
    <definedName name="DIRECTO5.70">[15]APU!$U$11168</definedName>
    <definedName name="DIRECTO5.71">[15]APU!$U$11229</definedName>
    <definedName name="DIRECTO5.72">[15]APU!$U$12022</definedName>
    <definedName name="DIRECTO5.73">[15]APU!$U$12083</definedName>
    <definedName name="DIRECTO5.74">[15]APU!$U$12144</definedName>
    <definedName name="DIRECTO5.77">[15]APU!$U$12205</definedName>
    <definedName name="DIRECTO5.78">[15]APU!$U$12327</definedName>
    <definedName name="DIRECTO5.79">[15]APU!$U$12388</definedName>
    <definedName name="DIRECTO5.80">[15]APU!$U$12266</definedName>
    <definedName name="DIRECTO5.82">[15]APU!$U$14035</definedName>
    <definedName name="DIRECTO5.83">[15]APU!$U$14096</definedName>
    <definedName name="DIRECTO5.84">[15]APU!$U$13364</definedName>
    <definedName name="DIRECTO5.85">[15]APU!$U$13425</definedName>
    <definedName name="DIRECTO5.86">[15]APU!$U$13486</definedName>
    <definedName name="DIRECTO5.87">[15]APU!$U$13547</definedName>
    <definedName name="DIRECTO5.88">[15]APU!$U$13608</definedName>
    <definedName name="DIRECTO5.89">[15]APU!$U$13669</definedName>
    <definedName name="DIRECTO5.90">[15]APU!$U$13730</definedName>
    <definedName name="DIRECTO5.91">[15]APU!$U$13791</definedName>
    <definedName name="DIRECTO5.92">[15]APU!$U$13852</definedName>
    <definedName name="DIRECTO5.93">[15]APU!$U$13913</definedName>
    <definedName name="DIRECTO5.94">[15]APU!$U$13974</definedName>
    <definedName name="DIRECTO5.95">[15]APU!$U$13059</definedName>
    <definedName name="DIRECTO5.96">[15]APU!$U$13120</definedName>
    <definedName name="DIRECTO5.97">[15]APU!$U$13181</definedName>
    <definedName name="DIRECTO5.98">[15]APU!$U$13242</definedName>
    <definedName name="DIRECTO5.99">[15]APU!$U$13303</definedName>
    <definedName name="DIRECTO50">[15]APU!$U$3121</definedName>
    <definedName name="DIRECTO51">[15]APU!$U$3182</definedName>
    <definedName name="DIRECTO52">[15]APU!$U$3243</definedName>
    <definedName name="DIRECTO53">[15]APU!$U$3304</definedName>
    <definedName name="DIRECTO54">[15]APU!$U$3365</definedName>
    <definedName name="DIRECTO55">[15]APU!$U$3426</definedName>
    <definedName name="DIRECTO56">[15]APU!$U$3487</definedName>
    <definedName name="DIRECTO57">[15]APU!$U$3548</definedName>
    <definedName name="DIRECTO58">[15]APU!$U$3609</definedName>
    <definedName name="DIRECTO59">[15]APU!$U$3670</definedName>
    <definedName name="DIRECTO6">[15]APU!$U$437</definedName>
    <definedName name="DIRECTO60">[15]APU!$U$3731</definedName>
    <definedName name="DIRECTO61">[15]APU!$U$3792</definedName>
    <definedName name="DIRECTO62">[15]APU!$U$3853</definedName>
    <definedName name="DIRECTO63">[15]APU!$U$3914</definedName>
    <definedName name="DIRECTO64">[15]APU!$U$3975</definedName>
    <definedName name="DIRECTO65">[15]APU!$U$4036</definedName>
    <definedName name="DIRECTO66">[15]APU!$U$4097</definedName>
    <definedName name="DIRECTO67">[15]APU!$U$4158</definedName>
    <definedName name="DIRECTO68">[15]APU!$U$4219</definedName>
    <definedName name="DIRECTO69">[15]APU!$U$4280</definedName>
    <definedName name="DIRECTO7">[15]APU!$U$498</definedName>
    <definedName name="DIRECTO7.12">[15]APU!$U$8305</definedName>
    <definedName name="DIRECTO7.13">[15]APU!$U$8366</definedName>
    <definedName name="DIRECTO7.14">[15]APU!$U$8427</definedName>
    <definedName name="DIRECTO7.15">[15]APU!$U$8488</definedName>
    <definedName name="DIRECTO7.16">[15]APU!$U$8606</definedName>
    <definedName name="DIRECTO7.17">[15]APU!$U$11290</definedName>
    <definedName name="DIRECTO7.18">[15]APU!$U$11351</definedName>
    <definedName name="DIRECTO7.19">[15]APU!$U$11412</definedName>
    <definedName name="DIRECTO7.20">[15]APU!$U$11473</definedName>
    <definedName name="DIRECTO7.21">[15]APU!$U$11534</definedName>
    <definedName name="DIRECTO7.22">[15]APU!$U$11717</definedName>
    <definedName name="DIRECTO7.23">[15]APU!$U$11778</definedName>
    <definedName name="DIRECTO7.24">[15]APU!$U$14645</definedName>
    <definedName name="DIRECTO7.25">[15]APU!$U$15255</definedName>
    <definedName name="DIRECTO7.26">[15]APU!$U$15316</definedName>
    <definedName name="DIRECTO7.27">[15]APU!$U$15377</definedName>
    <definedName name="DIRECTO7.28">[15]APU!$U$15438</definedName>
    <definedName name="DIRECTO7.29">[15]APU!$U$15499</definedName>
    <definedName name="DIRECTO7.30">[15]APU!$U$15560</definedName>
    <definedName name="DIRECTO7.31">[15]APU!$U$15621</definedName>
    <definedName name="DIRECTO7.32">[15]APU!$U$15682</definedName>
    <definedName name="DIRECTO7.33">[15]APU!$U$15743</definedName>
    <definedName name="DIRECTO7.34">[15]APU!$U$15804</definedName>
    <definedName name="DIRECTO7.35">[15]APU!$U$15865</definedName>
    <definedName name="DIRECTO7.36">[15]APU!$U$17085</definedName>
    <definedName name="DIRECTO7.37">[15]APU!$U$17268</definedName>
    <definedName name="DIRECTO7.38">[15]APU!$U$17207</definedName>
    <definedName name="DIRECTO7.39">[15]APU!$U$17390</definedName>
    <definedName name="DIRECTO7.40">[15]APU!$U$17451</definedName>
    <definedName name="DIRECTO7.41">[15]APU!$U$17512</definedName>
    <definedName name="DIRECTO7.42">[15]APU!$U$17146</definedName>
    <definedName name="DIRECTO7.43">[15]APU!$U$17573</definedName>
    <definedName name="DIRECTO7.44">[15]APU!$U$17329</definedName>
    <definedName name="DIRECTO70">[15]APU!$U$4341</definedName>
    <definedName name="DIRECTO71">[15]APU!$U$4402</definedName>
    <definedName name="DIRECTO72">[15]APU!$U$4463</definedName>
    <definedName name="DIRECTO73">[15]APU!$U$4524</definedName>
    <definedName name="DIRECTO74">[15]APU!$U$4585</definedName>
    <definedName name="DIRECTO75">[15]APU!$U$4646</definedName>
    <definedName name="DIRECTO76">[15]APU!$U$4707</definedName>
    <definedName name="DIRECTO77">[15]APU!$U$4768</definedName>
    <definedName name="DIRECTO78">[15]APU!$U$4829</definedName>
    <definedName name="DIRECTO79">[15]APU!$U$4890</definedName>
    <definedName name="DIRECTO8">[15]APU!$U$559</definedName>
    <definedName name="DIRECTO80">[15]APU!$U$4951</definedName>
    <definedName name="DIRECTO81">[15]APU!$U$5012</definedName>
    <definedName name="DIRECTO82">[15]APU!$U$5073</definedName>
    <definedName name="DIRECTO83">[15]APU!$U$5134</definedName>
    <definedName name="DIRECTO84">[15]APU!$U$5195</definedName>
    <definedName name="DIRECTO85">[15]APU!$U$5256</definedName>
    <definedName name="DIRECTO86">[15]APU!$U$5317</definedName>
    <definedName name="DIRECTO87">[15]APU!$U$5378</definedName>
    <definedName name="DIRECTO88">[15]APU!$U$5439</definedName>
    <definedName name="DIRECTO89">[15]APU!$U$5500</definedName>
    <definedName name="DIRECTO9">[15]APU!$U$620</definedName>
    <definedName name="DIRECTO9.1">[15]APU!$U$16597</definedName>
    <definedName name="DIRECTO9.2">[15]APU!$U$16658</definedName>
    <definedName name="DIRECTO9.3">[15]APU!$U$16719</definedName>
    <definedName name="DIRECTO9.4">[15]APU!$U$16780</definedName>
    <definedName name="DIRECTO9.5">[15]APU!$U$16841</definedName>
    <definedName name="DIRECTO90">[15]APU!$U$5561</definedName>
    <definedName name="DIRECTO91">[15]APU!$U$5622</definedName>
    <definedName name="DIRECTO92">[15]APU!$U$5683</definedName>
    <definedName name="DIRECTO93">[15]APU!$U$5744</definedName>
    <definedName name="DIRECTO94">[15]APU!$U$5805</definedName>
    <definedName name="DIRECTO95">[15]APU!$U$5866</definedName>
    <definedName name="DIRECTO96">[15]APU!$U$5927</definedName>
    <definedName name="DIRECTO97">[15]APU!$U$5988</definedName>
    <definedName name="DIRECTO98">[15]APU!$U$6049</definedName>
    <definedName name="DIRECTO99">[15]APU!$U$6110</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edil">[7]lisprecios!#REF!</definedName>
    <definedName name="EMPAQUE">#REF!</definedName>
    <definedName name="EQUIPO">#REF!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ones">[7]lisprecios!#REF!</definedName>
    <definedName name="ESMALTE">#REF!</definedName>
    <definedName name="EST10A">#REF!</definedName>
    <definedName name="EST11A">#REF!</definedName>
    <definedName name="ETERNIT6">#REF!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Titles_1_1">#REF!</definedName>
    <definedName name="Excel_BuiltIn_Print_Titles_1_1_1">#REF!</definedName>
    <definedName name="Excel_BuiltIn_Print_Titles_1_1_1_1">#REF!</definedName>
    <definedName name="Excel_BuiltIn_Print_Titles_3">'[16]COSTOS OFICINA'!#REF!</definedName>
    <definedName name="Excel_BuiltIn_Print_Titles_4">'[16]COSTOS CAMPAMENTO'!#REF!</definedName>
    <definedName name="FG">#REF!</definedName>
    <definedName name="FGDFG">#REF!</definedName>
    <definedName name="FGDG">#REF!</definedName>
    <definedName name="FGF">#REF!</definedName>
    <definedName name="FGFDG">#REF!</definedName>
    <definedName name="FORMALETAM2">#REF!</definedName>
    <definedName name="Ga">#REF!</definedName>
    <definedName name="GANCHO">#REF!</definedName>
    <definedName name="Gb">#REF!</definedName>
    <definedName name="Gc">#REF!</definedName>
    <definedName name="Gd">#REF!</definedName>
    <definedName name="Ge">#REF!</definedName>
    <definedName name="Gf">#REF!</definedName>
    <definedName name="Gg">#REF!</definedName>
    <definedName name="Gh">#REF!</definedName>
    <definedName name="Gi">#REF!</definedName>
    <definedName name="Gk">#REF!</definedName>
    <definedName name="GRANITO">#REF!</definedName>
    <definedName name="GRANO">#REF!</definedName>
    <definedName name="guardaescoba">[7]lisprecios!#REF!</definedName>
    <definedName name="Gv">#REF!</definedName>
    <definedName name="Gw">#REF!</definedName>
    <definedName name="Ha">#REF!</definedName>
    <definedName name="hayud">#REF!</definedName>
    <definedName name="Hb">#REF!</definedName>
    <definedName name="hcamion">#REF!</definedName>
    <definedName name="HG">#REF!</definedName>
    <definedName name="hgrua">#REF!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ng">#REF!</definedName>
    <definedName name="HJ">#REF!</definedName>
    <definedName name="hmont">#REF!</definedName>
    <definedName name="HOJA1">#REF!</definedName>
    <definedName name="hsup">#REF!</definedName>
    <definedName name="htecn">#REF!</definedName>
    <definedName name="hvehiculo">#REF!</definedName>
    <definedName name="HY">#REF!</definedName>
    <definedName name="I">#REF!</definedName>
    <definedName name="incrustaciones">[7]lisprecios!#REF!</definedName>
    <definedName name="inf">#REF!</definedName>
    <definedName name="instalaciontuberia3">#REF!</definedName>
    <definedName name="Io">#REF!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5">#REF!</definedName>
    <definedName name="ITEM2">#REF!</definedName>
    <definedName name="ITEM2.10">[15]APU!$E$14843</definedName>
    <definedName name="ITEM2.11">[15]APU!$E$14904</definedName>
    <definedName name="ITEM2.12">[15]APU!$E$14965</definedName>
    <definedName name="ITEM3">#REF!</definedName>
    <definedName name="ITEM3.15">[15]APU!$E$8621</definedName>
    <definedName name="ITEM3.16">[15]APU!$E$8682</definedName>
    <definedName name="ITEM3.17">[15]APU!$E$8743</definedName>
    <definedName name="ITEM3.18">[15]APU!$E$8804</definedName>
    <definedName name="ITEM3.19">[15]APU!$E$8865</definedName>
    <definedName name="ITEM3.20">[15]APU!$E$8926</definedName>
    <definedName name="ITEM3.21">[15]APU!$E$11915</definedName>
    <definedName name="ITEM3.22">[15]APU!$E$14477</definedName>
    <definedName name="ITEM3.23">[15]APU!$E$15087</definedName>
    <definedName name="ITEM4.20">[15]APU!$E$9170</definedName>
    <definedName name="ITEM4.21">[15]APU!$E$9231</definedName>
    <definedName name="ITEM4.22">[15]APU!$E$9292</definedName>
    <definedName name="ITEM4.23">[15]APU!$E$9353</definedName>
    <definedName name="ITEM4.24">[15]APU!$E$9414</definedName>
    <definedName name="ITEM4.25">[15]APU!$E$9475</definedName>
    <definedName name="ITEM4.26">[15]APU!$E$9536</definedName>
    <definedName name="ITEM4.27">[15]APU!$E$9597</definedName>
    <definedName name="ITEM4.28">[15]APU!$E$9658</definedName>
    <definedName name="ITEM4.29">[15]APU!$E$9719</definedName>
    <definedName name="ITEM4.30">[15]APU!$E$9780</definedName>
    <definedName name="ITEM4.31">[15]APU!$E$9841</definedName>
    <definedName name="ITEM4.32">[15]APU!$E$9902</definedName>
    <definedName name="ITEM4.33">[15]APU!$E$9963</definedName>
    <definedName name="ITEM4.34">[15]APU!$E$10024</definedName>
    <definedName name="ITEM4.35">[15]APU!$E$11549</definedName>
    <definedName name="ITEM4.36">[15]APU!$E$11610</definedName>
    <definedName name="ITEM4.37">[15]APU!$E$15941</definedName>
    <definedName name="ITEM4.38">[15]APU!$E$15148</definedName>
    <definedName name="ITEM4.39">[15]APU!$E$14233</definedName>
    <definedName name="ITEM4.40">[15]APU!$E$14294</definedName>
    <definedName name="ITEM4.41">[15]APU!$E$14355</definedName>
    <definedName name="ITEM4.42">[15]APU!$E$14416</definedName>
    <definedName name="ITEM4.43">[15]APU!$E$14538</definedName>
    <definedName name="ITEM4.44">[15]APU!$E$16002</definedName>
    <definedName name="ITEM4.45">[15]APU!$E$16063</definedName>
    <definedName name="ITEM4.46">[15]APU!$E$14660</definedName>
    <definedName name="ITEM5.100">[15]APU!$E$12403</definedName>
    <definedName name="ITEM5.101">[15]APU!$E$12464</definedName>
    <definedName name="ITEM5.104">[15]APU!$E$12525</definedName>
    <definedName name="ITEM5.105">[15]APU!$E$12586</definedName>
    <definedName name="ITEM5.106">[15]APU!$E$12647</definedName>
    <definedName name="ITEM5.107">[15]APU!$E$12708</definedName>
    <definedName name="ITEM5.108">[15]APU!$E$12769</definedName>
    <definedName name="ITEM5.109">[15]APU!$E$12830</definedName>
    <definedName name="ITEM5.111">[15]APU!$E$12891</definedName>
    <definedName name="ITEM5.112">[15]APU!$E$12952</definedName>
    <definedName name="ITEM5.113">[15]APU!$E$14721</definedName>
    <definedName name="ITEM5.114">[15]APU!$E$14782</definedName>
    <definedName name="ITEM5.115">[15]APU!$E$15026</definedName>
    <definedName name="ITEM5.53">[15]APU!$E$10085</definedName>
    <definedName name="ITEM5.54">[15]APU!$E$10146</definedName>
    <definedName name="ITEM5.55">[15]APU!$E$10207</definedName>
    <definedName name="ITEM5.56">[15]APU!$E$10268</definedName>
    <definedName name="ITEM5.57">[15]APU!$E$10329</definedName>
    <definedName name="ITEM5.58">[15]APU!$E$10390</definedName>
    <definedName name="ITEM5.59">[15]APU!$E$10451</definedName>
    <definedName name="ITEM5.60">[15]APU!$E$10512</definedName>
    <definedName name="ITEM5.61">[15]APU!$E$10573</definedName>
    <definedName name="ITEM5.62">[15]APU!$E$10634</definedName>
    <definedName name="ITEM5.63">[15]APU!$E$10695</definedName>
    <definedName name="ITEM5.64">[15]APU!$E$10756</definedName>
    <definedName name="ITEM5.65">[15]APU!$E$10817</definedName>
    <definedName name="ITEM5.66">[15]APU!$E$10878</definedName>
    <definedName name="ITEM5.67">[15]APU!$E$10939</definedName>
    <definedName name="ITEM5.68">[15]APU!$E$11000</definedName>
    <definedName name="ITEM5.69">[15]APU!$E$11061</definedName>
    <definedName name="ITEM5.70">[15]APU!$E$11122</definedName>
    <definedName name="ITEM5.71">[15]APU!$E$11183</definedName>
    <definedName name="ITEM5.72">[15]APU!$E$11976</definedName>
    <definedName name="ITEM5.73">[15]APU!$E$12037</definedName>
    <definedName name="ITEM5.74">[15]APU!$E$12098</definedName>
    <definedName name="ITEM5.77">[15]APU!$E$12159</definedName>
    <definedName name="ITEM5.78">[15]APU!$E$12281</definedName>
    <definedName name="ITEM5.79">[15]APU!$E$12342</definedName>
    <definedName name="ITEM5.80">[15]APU!$E$12220</definedName>
    <definedName name="ITEM5.82">[15]APU!$E$13989</definedName>
    <definedName name="ITEM5.83">[15]APU!$E$14050</definedName>
    <definedName name="ITEM5.84">[15]APU!$E$13318</definedName>
    <definedName name="ITEM5.85">[15]APU!$E$13379</definedName>
    <definedName name="ITEM5.86">[15]APU!$E$13440</definedName>
    <definedName name="ITEM5.87">[15]APU!$E$13501</definedName>
    <definedName name="ITEM5.88">[15]APU!$E$13562</definedName>
    <definedName name="ITEM5.89">[15]APU!$E$13623</definedName>
    <definedName name="ITEM5.90">[15]APU!$E$13684</definedName>
    <definedName name="ITEM5.91">[15]APU!$E$13745</definedName>
    <definedName name="ITEM5.92">[15]APU!$E$13806</definedName>
    <definedName name="ITEM5.93">[15]APU!$E$13867</definedName>
    <definedName name="ITEM5.94">[15]APU!$E$13928</definedName>
    <definedName name="ITEM5.95">[15]APU!$E$13013</definedName>
    <definedName name="ITEM5.96">[15]APU!$E$13074</definedName>
    <definedName name="ITEM5.97">[15]APU!$E$13135</definedName>
    <definedName name="ITEM5.98">[15]APU!$E$13196</definedName>
    <definedName name="ITEM5.99">[15]APU!$E$13257</definedName>
    <definedName name="ITEM521">[14]ITEMS!$A$522</definedName>
    <definedName name="ITEM6.1">#REF!</definedName>
    <definedName name="ITEM7.1">[15]APU!$E$7589</definedName>
    <definedName name="ITEM7.10">[15]APU!$E$8138</definedName>
    <definedName name="ITEM7.11">[15]APU!$E$8199</definedName>
    <definedName name="ITEM7.12">[15]APU!$E$8259</definedName>
    <definedName name="ITEM7.13">[15]APU!$E$8320</definedName>
    <definedName name="ITEM7.14">[15]APU!$E$8381</definedName>
    <definedName name="ITEM7.15">[15]APU!$E$8442</definedName>
    <definedName name="ITEM7.16">[15]APU!$E$8560</definedName>
    <definedName name="ITEM7.17">[15]APU!$E$11244</definedName>
    <definedName name="ITEM7.18">[15]APU!$E$11305</definedName>
    <definedName name="ITEM7.19">[15]APU!$E$11366</definedName>
    <definedName name="ITEM7.2">[15]APU!$E$7650</definedName>
    <definedName name="ITEM7.20">[15]APU!$E$11427</definedName>
    <definedName name="ITEM7.21">[15]APU!$E$11488</definedName>
    <definedName name="ITEM7.22">[15]APU!$E$11671</definedName>
    <definedName name="ITEM7.23">[15]APU!$E$11732</definedName>
    <definedName name="ITEM7.24">[15]APU!$E$14599</definedName>
    <definedName name="ITEM7.25">[15]APU!$E$15209</definedName>
    <definedName name="ITEM7.26">[15]APU!$E$15270</definedName>
    <definedName name="ITEM7.27">[15]APU!$E$15331</definedName>
    <definedName name="ITEM7.28">[15]APU!$E$15392</definedName>
    <definedName name="ITEM7.29">[15]APU!$E$15453</definedName>
    <definedName name="ITEM7.3">[15]APU!$E$7711</definedName>
    <definedName name="ITEM7.30">[15]APU!$E$15514</definedName>
    <definedName name="ITEM7.31">[15]APU!$E$15575</definedName>
    <definedName name="ITEM7.32">[15]APU!$E$15636</definedName>
    <definedName name="ITEM7.33">[15]APU!$E$15697</definedName>
    <definedName name="ITEM7.34">[15]APU!$E$15758</definedName>
    <definedName name="ITEM7.35">[15]APU!$E$15819</definedName>
    <definedName name="ITEM7.4">[15]APU!$E$7772</definedName>
    <definedName name="ITEM7.5">[15]APU!$E$7833</definedName>
    <definedName name="ITEM7.6">[15]APU!$E$7894</definedName>
    <definedName name="ITEM7.7">[15]APU!$E$7955</definedName>
    <definedName name="ITEM7.8">[15]APU!$E$8016</definedName>
    <definedName name="ITEM7.9">[15]APU!$E$8077</definedName>
    <definedName name="ITEMCOD90">#REF!</definedName>
    <definedName name="ITEN_2_FILTRO">#REF!</definedName>
    <definedName name="ITENM_DOMIC">#REF!</definedName>
    <definedName name="Ja">#REF!</definedName>
    <definedName name="Jb">#REF!</definedName>
    <definedName name="Jc">#REF!</definedName>
    <definedName name="Jd">#REF!</definedName>
    <definedName name="Je">#REF!</definedName>
    <definedName name="Jf">#REF!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La">#REF!</definedName>
    <definedName name="Lb">#REF!</definedName>
    <definedName name="Ld">#REF!</definedName>
    <definedName name="Le">#REF!</definedName>
    <definedName name="lev0.1">#REF!</definedName>
    <definedName name="Lf">#REF!</definedName>
    <definedName name="Lh">#REF!</definedName>
    <definedName name="Li">#REF!</definedName>
    <definedName name="LIMATESA">#REF!</definedName>
    <definedName name="LISTON_DE_2X4X15">#REF!</definedName>
    <definedName name="LISTON2">[17]PRECIOS!$B$90</definedName>
    <definedName name="LISTON2x4x15">[17]PRECIOS!$B$45</definedName>
    <definedName name="Lj">#REF!</definedName>
    <definedName name="Lk">#REF!</definedName>
    <definedName name="LLAVE_DE_CHORRO_1_2">#REF!</definedName>
    <definedName name="LLAVE_DE_PASO_1_2">#REF!</definedName>
    <definedName name="Lll">#REF!</definedName>
    <definedName name="Lm">#REF!</definedName>
    <definedName name="Ln">#REF!</definedName>
    <definedName name="Lñ">#REF!</definedName>
    <definedName name="Lo">#REF!</definedName>
    <definedName name="LOCA">[3]!absc</definedName>
    <definedName name="Longitud">#REF!</definedName>
    <definedName name="Longitud1">#REF!</definedName>
    <definedName name="Longitud2">#REF!</definedName>
    <definedName name="Lp">#REF!</definedName>
    <definedName name="Lq">#REF!</definedName>
    <definedName name="Lr">#REF!</definedName>
    <definedName name="Ls">#REF!</definedName>
    <definedName name="Lt">#REF!</definedName>
    <definedName name="Lu">#REF!</definedName>
    <definedName name="Lz">#REF!</definedName>
    <definedName name="Ma">#REF!</definedName>
    <definedName name="MACROMEDIDOR__3__B_x_B">#REF!</definedName>
    <definedName name="MACROMEDIDOR_4__B_x_B">#REF!</definedName>
    <definedName name="MAESTRO">[11]PRECIOS!$B$19</definedName>
    <definedName name="MALLA">#REF!</definedName>
    <definedName name="MANGLE">#REF!</definedName>
    <definedName name="mantenimiento">'[18]COSTOS OFICINA'!#REF!</definedName>
    <definedName name="MAT">#REF!</definedName>
    <definedName name="MATERIAL_FILTRANTE">#REF!</definedName>
    <definedName name="matgranular">[7]lisprecios!#REF!</definedName>
    <definedName name="Mb">#REF!</definedName>
    <definedName name="mejoramientosubrasante">#REF!</definedName>
    <definedName name="meses">#REF!</definedName>
    <definedName name="MEZCLADORA">#REF!</definedName>
    <definedName name="MOR1_4">#REF!</definedName>
    <definedName name="MORTE12">#REF!</definedName>
    <definedName name="MORTE14">#REF!</definedName>
    <definedName name="morte15">#REF!</definedName>
    <definedName name="MORTE16">#REF!</definedName>
    <definedName name="mortero">#REF!</definedName>
    <definedName name="mortero14">[10]unitario!$G$1283</definedName>
    <definedName name="motobomba">'[7]PRESTACIONES SOCIALES'!#REF!</definedName>
    <definedName name="muro">#REF!</definedName>
    <definedName name="murocontencion">#REF!</definedName>
    <definedName name="Na">#REF!</definedName>
    <definedName name="Nb">#REF!</definedName>
    <definedName name="Nc">#REF!</definedName>
    <definedName name="Nd">#REF!</definedName>
    <definedName name="Ne">#REF!</definedName>
    <definedName name="NEOLAI">#REF!</definedName>
    <definedName name="NIPLE_DE_1_2__ROSCADO_DE_HG_x_L__3_PULGADAS">#REF!</definedName>
    <definedName name="NIPLE_DE_3__B_x_EL_L__0.25_MTS">#REF!</definedName>
    <definedName name="NIPLE_DE_4__B_x_EL_L__0.25_MTS">#REF!</definedName>
    <definedName name="NIPLE_L__0.25">#REF!</definedName>
    <definedName name="NUNI">#REF!</definedName>
    <definedName name="OFICIAL">[11]PRECIOS!$B$17</definedName>
    <definedName name="Pa">#REF!</definedName>
    <definedName name="pañet">#REF!</definedName>
    <definedName name="pasamuro">[7]lisprecios!#REF!</definedName>
    <definedName name="PASAMURO_B_x_EL_L_0.25_Z_0.125_M">#REF!</definedName>
    <definedName name="Pb">#REF!</definedName>
    <definedName name="Pc">#REF!</definedName>
    <definedName name="Pd">#REF!</definedName>
    <definedName name="Pe">#REF!</definedName>
    <definedName name="PEGANTE_P.V.C">#REF!</definedName>
    <definedName name="perfil">[7]lisprecios!#REF!</definedName>
    <definedName name="PESO14.2">#REF!</definedName>
    <definedName name="PESO14.3">#REF!</definedName>
    <definedName name="PESO14.4">#REF!</definedName>
    <definedName name="pinturavinilo">#REF!</definedName>
    <definedName name="PLANT7">#REF!</definedName>
    <definedName name="plastocrete">[7]lisprecios!#REF!</definedName>
    <definedName name="PLASTROCRETE_DM">#REF!</definedName>
    <definedName name="PLOMERO">[4]PRECIOS!$B$15</definedName>
    <definedName name="PMT">#REF!</definedName>
    <definedName name="PPTO">[19]ANALISIS!#REF!</definedName>
    <definedName name="PRE">#REF!</definedName>
    <definedName name="PRUEBA">[20]!absc</definedName>
    <definedName name="prueba1">[20]!absc</definedName>
    <definedName name="PRUEBA2">#REF!</definedName>
    <definedName name="PUNTILLA">#REF!</definedName>
    <definedName name="qqq">#REF!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b">#REF!</definedName>
    <definedName name="Rd">#REF!</definedName>
    <definedName name="Re">#REF!</definedName>
    <definedName name="REDUCCION_3__x_2">#REF!</definedName>
    <definedName name="REDUCCION_4__x_3">#REF!</definedName>
    <definedName name="REF">#REF!</definedName>
    <definedName name="rell">#REF!</definedName>
    <definedName name="relle">#REF!</definedName>
    <definedName name="relleno">#REF!</definedName>
    <definedName name="reparacion4">'[7]PRESTACIONES SOCIALES'!#REF!</definedName>
    <definedName name="repello">#REF!</definedName>
    <definedName name="replanteo">#REF!</definedName>
    <definedName name="retiroarbol">#REF!</definedName>
    <definedName name="retirocorte">#REF!</definedName>
    <definedName name="Rf">#REF!</definedName>
    <definedName name="Rg">#REF!</definedName>
    <definedName name="Rh">#REF!</definedName>
    <definedName name="Ri">#REF!</definedName>
    <definedName name="Rk">#REF!</definedName>
    <definedName name="Rm">#REF!</definedName>
    <definedName name="Rmm">#REF!</definedName>
    <definedName name="Rn">#REF!</definedName>
    <definedName name="Rñ">#REF!</definedName>
    <definedName name="Ro">#REF!</definedName>
    <definedName name="rodaje">[7]lisprecios!#REF!</definedName>
    <definedName name="Rp">#REF!</definedName>
    <definedName name="Rq">#REF!</definedName>
    <definedName name="Rs">#REF!</definedName>
    <definedName name="Rt">#REF!</definedName>
    <definedName name="rueda">[7]lisprecios!#REF!</definedName>
    <definedName name="Rv">#REF!</definedName>
    <definedName name="Rw">#REF!</definedName>
    <definedName name="Rx">#REF!</definedName>
    <definedName name="Ry">#REF!</definedName>
    <definedName name="Rz">#REF!</definedName>
    <definedName name="S">#REF!</definedName>
    <definedName name="Sa">#REF!</definedName>
    <definedName name="sanitario">[10]lisprecios!$D$35</definedName>
    <definedName name="Sb">#REF!</definedName>
    <definedName name="Sc">#REF!</definedName>
    <definedName name="Sd">#REF!</definedName>
    <definedName name="Se">#REF!</definedName>
    <definedName name="Sf">#REF!</definedName>
    <definedName name="SFD_5">#REF!</definedName>
    <definedName name="Sg">#REF!</definedName>
    <definedName name="Sh">#REF!</definedName>
    <definedName name="SIFON_180_2">#REF!</definedName>
    <definedName name="SIKA">#REF!</definedName>
    <definedName name="SIKADUR">#REF!</definedName>
    <definedName name="SOBRE2H">#REF!</definedName>
    <definedName name="sobrecimiento">#REF!</definedName>
    <definedName name="SOCIAL">#REF!</definedName>
    <definedName name="solado">#REF!</definedName>
    <definedName name="SOLDA">#REF!</definedName>
    <definedName name="SOLDADURA">#REF!</definedName>
    <definedName name="SUPERCEL">#REF!</definedName>
    <definedName name="t">[21]!absc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#REF!</definedName>
    <definedName name="TABLA">#REF!</definedName>
    <definedName name="TABLA_DE_CARACOLI">#REF!</definedName>
    <definedName name="tabla2">#REF!</definedName>
    <definedName name="tablilla">#REF!</definedName>
    <definedName name="TAPA">[11]PRECIOS!$B$43</definedName>
    <definedName name="TAPA_HF">#REF!</definedName>
    <definedName name="TAPON_2__P.V.C">#REF!</definedName>
    <definedName name="Tb">#REF!</definedName>
    <definedName name="Tc">#REF!</definedName>
    <definedName name="Td">#REF!</definedName>
    <definedName name="T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FLON">#REF!</definedName>
    <definedName name="Tf">#REF!</definedName>
    <definedName name="Tg">#REF!</definedName>
    <definedName name="Th">#REF!</definedName>
    <definedName name="Ti">#REF!</definedName>
    <definedName name="TITULO">#REF!</definedName>
    <definedName name="Títulos_a_imprimir_IM">#REF!,#REF!</definedName>
    <definedName name="Tj">#REF!</definedName>
    <definedName name="Tk">#REF!</definedName>
    <definedName name="Tll">#REF!</definedName>
    <definedName name="Tm">#REF!</definedName>
    <definedName name="Tn">#REF!</definedName>
    <definedName name="Tñ">#REF!</definedName>
    <definedName name="To">#REF!</definedName>
    <definedName name="TORNILLO_3">#REF!</definedName>
    <definedName name="TORNILLOS_2.5">#REF!</definedName>
    <definedName name="TOTAL">#REF!</definedName>
    <definedName name="Tp">#REF!</definedName>
    <definedName name="Tq">#REF!</definedName>
    <definedName name="Tr">#REF!</definedName>
    <definedName name="TRAT">[22]desmonte!$E$48</definedName>
    <definedName name="TRIPLEX">#REF!</definedName>
    <definedName name="TRITURADO">#REF!</definedName>
    <definedName name="Ts">#REF!</definedName>
    <definedName name="Tt">#REF!</definedName>
    <definedName name="Tu">#REF!</definedName>
    <definedName name="TUB._ACC_3__Bx_B_SCH_40">#REF!</definedName>
    <definedName name="TUBERIA_P.V.C_RDE_9">#REF!</definedName>
    <definedName name="TUBERIA_P.V.C_UM_RDE_41____2">#REF!</definedName>
    <definedName name="TUBERIA_P.V.C_UM_RDE_41____3">#REF!</definedName>
    <definedName name="tuberia3">#REF!</definedName>
    <definedName name="TUBO_1_2">#REF!</definedName>
    <definedName name="TUBO_1_2__HG">#REF!</definedName>
    <definedName name="TUBO6">[11]PRECIOS!$B$40</definedName>
    <definedName name="TUBO8">[11]PRECIOS!$B$41</definedName>
    <definedName name="tubohg2">[7]lisprecios!#REF!</definedName>
    <definedName name="Tw">#REF!</definedName>
    <definedName name="Tx">#REF!</definedName>
    <definedName name="Ty">#REF!</definedName>
    <definedName name="Tz">#REF!</definedName>
    <definedName name="U">#REF!</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j">#REF!</definedName>
    <definedName name="Uk">#REF!</definedName>
    <definedName name="Ull">#REF!</definedName>
    <definedName name="Um">#REF!</definedName>
    <definedName name="Un">#REF!</definedName>
    <definedName name="UNIDAD521">[14]ITEMS!$C$522</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ñ">#REF!</definedName>
    <definedName name="Uo">#REF!</definedName>
    <definedName name="Up">#REF!</definedName>
    <definedName name="Uq">#REF!</definedName>
    <definedName name="Ur">#REF!</definedName>
    <definedName name="Us">#REF!</definedName>
    <definedName name="ut">#REF!</definedName>
    <definedName name="Uv">#REF!</definedName>
    <definedName name="Uw">#REF!</definedName>
    <definedName name="Uz">#REF!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LA_2_3_MTS_CON_3_CERCHAS">#REF!</definedName>
    <definedName name="valor1">#REF!</definedName>
    <definedName name="valor2">#REF!</definedName>
    <definedName name="VALOR3">#REF!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b">#REF!</definedName>
    <definedName name="Vc">#REF!</definedName>
    <definedName name="Vd">#REF!</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OSAS_PARA_INSTALACION_EN_TUBERIA_DE_3">#REF!</definedName>
    <definedName name="Vf">#REF!</definedName>
    <definedName name="Vg">#REF!</definedName>
    <definedName name="Vh">#REF!</definedName>
    <definedName name="VIBRADOR">#REF!</definedName>
    <definedName name="VIDRIO4">#REF!</definedName>
    <definedName name="VINILO">#REF!</definedName>
    <definedName name="VOLQUETA">#REF!</definedName>
    <definedName name="Ww">#REF!</definedName>
    <definedName name="XON">[23]CUADRILLAS!$D$17</definedName>
    <definedName name="xx">#REF!</definedName>
    <definedName name="xxx">#REF!</definedName>
    <definedName name="xxxxx">[24]!absc</definedName>
    <definedName name="YESO">#REF!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24" i="3" l="1"/>
  <c r="G24" i="3" s="1"/>
  <c r="M24" i="3"/>
  <c r="N24" i="3" s="1"/>
  <c r="O24" i="3" l="1"/>
  <c r="F29" i="18"/>
  <c r="G29" i="18" s="1"/>
  <c r="H29" i="18" s="1"/>
  <c r="B29" i="18"/>
  <c r="F24" i="18"/>
  <c r="G24" i="18" s="1"/>
  <c r="H24" i="18" s="1"/>
  <c r="H25" i="18" s="1"/>
  <c r="B24" i="18"/>
  <c r="F19" i="18"/>
  <c r="G19" i="18" s="1"/>
  <c r="H19" i="18" s="1"/>
  <c r="B19" i="18"/>
  <c r="B13" i="18"/>
  <c r="F6" i="18"/>
  <c r="G6" i="18" s="1"/>
  <c r="H6" i="18" s="1"/>
  <c r="B6" i="18"/>
  <c r="F5" i="18"/>
  <c r="G5" i="18" s="1"/>
  <c r="H5" i="18" s="1"/>
  <c r="B5" i="18"/>
  <c r="A18" i="17"/>
  <c r="B5" i="10"/>
  <c r="B13" i="17" s="1"/>
  <c r="B28" i="17"/>
  <c r="H20" i="18" l="1"/>
  <c r="B39" i="16" l="1"/>
  <c r="A39" i="16"/>
  <c r="F38" i="16"/>
  <c r="G38" i="16" s="1"/>
  <c r="H38" i="16" s="1"/>
  <c r="B38" i="16"/>
  <c r="B33" i="16"/>
  <c r="A33" i="16"/>
  <c r="F32" i="16"/>
  <c r="G32" i="16" s="1"/>
  <c r="H32" i="16" s="1"/>
  <c r="B32" i="16"/>
  <c r="B27" i="16"/>
  <c r="A27" i="16"/>
  <c r="F26" i="16"/>
  <c r="G26" i="16" s="1"/>
  <c r="H26" i="16" s="1"/>
  <c r="B26" i="16"/>
  <c r="B21" i="16"/>
  <c r="B13" i="16"/>
  <c r="B16" i="16"/>
  <c r="B15" i="16"/>
  <c r="F6" i="16"/>
  <c r="G6" i="16" s="1"/>
  <c r="H6" i="16" s="1"/>
  <c r="B6" i="16"/>
  <c r="F5" i="16"/>
  <c r="G5" i="16" s="1"/>
  <c r="H5" i="16" s="1"/>
  <c r="B5" i="16"/>
  <c r="F15" i="2"/>
  <c r="G25" i="3"/>
  <c r="L37" i="3"/>
  <c r="M37" i="3"/>
  <c r="D38" i="20"/>
  <c r="I25" i="20"/>
  <c r="J31" i="20" s="1"/>
  <c r="I24" i="20"/>
  <c r="D34" i="20"/>
  <c r="E20" i="20"/>
  <c r="E21" i="20"/>
  <c r="E22" i="20"/>
  <c r="E23" i="20"/>
  <c r="E24" i="20"/>
  <c r="E25" i="20"/>
  <c r="E26" i="20"/>
  <c r="E27" i="20"/>
  <c r="E28" i="20"/>
  <c r="E29" i="20"/>
  <c r="D30" i="20"/>
  <c r="D31" i="20"/>
  <c r="G37" i="3" l="1"/>
  <c r="F31" i="18"/>
  <c r="G31" i="18" s="1"/>
  <c r="H31" i="18" s="1"/>
  <c r="F41" i="16"/>
  <c r="G41" i="16" s="1"/>
  <c r="H41" i="16" s="1"/>
  <c r="F8" i="15"/>
  <c r="G8" i="15" s="1"/>
  <c r="H8" i="15" s="1"/>
  <c r="O37" i="3"/>
  <c r="N37" i="3"/>
  <c r="F6" i="4" l="1"/>
  <c r="G6" i="4" s="1"/>
  <c r="H6" i="4" s="1"/>
  <c r="B6" i="4"/>
  <c r="F5" i="15" l="1"/>
  <c r="G5" i="15" s="1"/>
  <c r="H5" i="15" s="1"/>
  <c r="B5" i="15"/>
  <c r="B6" i="15"/>
  <c r="A6" i="15"/>
  <c r="A28" i="17" s="1"/>
  <c r="B6" i="12"/>
  <c r="B23" i="17" s="1"/>
  <c r="A6" i="12"/>
  <c r="A23" i="17" s="1"/>
  <c r="F5" i="12"/>
  <c r="B5" i="12"/>
  <c r="A6" i="11"/>
  <c r="F5" i="11"/>
  <c r="B5" i="11"/>
  <c r="B8" i="6"/>
  <c r="B8" i="17" s="1"/>
  <c r="B7" i="6"/>
  <c r="B7" i="17" s="1"/>
  <c r="E7" i="2"/>
  <c r="H7" i="2" s="1"/>
  <c r="E8" i="2"/>
  <c r="E9" i="2"/>
  <c r="E6" i="2"/>
  <c r="B10" i="3"/>
  <c r="B9" i="3"/>
  <c r="C10" i="3"/>
  <c r="C9" i="3"/>
  <c r="B8" i="3"/>
  <c r="C8" i="3"/>
  <c r="B7" i="3"/>
  <c r="C7" i="3"/>
  <c r="I23" i="20" l="1"/>
  <c r="I22" i="20"/>
  <c r="J22" i="20" s="1"/>
  <c r="I21" i="20"/>
  <c r="D33" i="20"/>
  <c r="E40" i="20" s="1"/>
  <c r="D32" i="20"/>
  <c r="E19" i="20"/>
  <c r="E18" i="20"/>
  <c r="E17" i="20"/>
  <c r="E16" i="20"/>
  <c r="E15" i="20"/>
  <c r="E14" i="20"/>
  <c r="E13" i="20"/>
  <c r="E12" i="20"/>
  <c r="E11" i="20"/>
  <c r="E10" i="20"/>
  <c r="E9" i="20"/>
  <c r="E8" i="20"/>
  <c r="E7" i="20"/>
  <c r="E6" i="20"/>
  <c r="E5" i="20"/>
  <c r="E4" i="20"/>
  <c r="E3" i="20"/>
  <c r="F5" i="4"/>
  <c r="G5" i="4" s="1"/>
  <c r="L30" i="3"/>
  <c r="I15" i="3"/>
  <c r="I16" i="3"/>
  <c r="I14" i="3"/>
  <c r="L14" i="3"/>
  <c r="F5" i="10" s="1"/>
  <c r="F13" i="17" s="1"/>
  <c r="G13" i="17" s="1"/>
  <c r="H13" i="17" s="1"/>
  <c r="H14" i="17" s="1"/>
  <c r="G5" i="11"/>
  <c r="H5" i="11" s="1"/>
  <c r="G5" i="12"/>
  <c r="I13" i="3"/>
  <c r="L7" i="3"/>
  <c r="H7" i="3" s="1"/>
  <c r="L8" i="3"/>
  <c r="H8" i="3" s="1"/>
  <c r="L9" i="3"/>
  <c r="H9" i="3" s="1"/>
  <c r="L10" i="3"/>
  <c r="H10" i="3" s="1"/>
  <c r="L11" i="3"/>
  <c r="F22" i="3"/>
  <c r="L22" i="3"/>
  <c r="F14" i="2" s="1"/>
  <c r="H14" i="2" s="1"/>
  <c r="F36" i="3"/>
  <c r="F42" i="3"/>
  <c r="F43" i="3"/>
  <c r="C6" i="6"/>
  <c r="B5" i="6"/>
  <c r="B5" i="4"/>
  <c r="C22" i="3"/>
  <c r="B22" i="3"/>
  <c r="M22" i="3"/>
  <c r="H15" i="2"/>
  <c r="D10" i="2"/>
  <c r="H6" i="2"/>
  <c r="H9" i="2"/>
  <c r="H8" i="2"/>
  <c r="L15" i="3" l="1"/>
  <c r="F28" i="17"/>
  <c r="G28" i="17" s="1"/>
  <c r="H28" i="17" s="1"/>
  <c r="H29" i="17" s="1"/>
  <c r="F15" i="16"/>
  <c r="G15" i="16" s="1"/>
  <c r="H15" i="16" s="1"/>
  <c r="L13" i="3"/>
  <c r="H13" i="3" s="1"/>
  <c r="F39" i="16"/>
  <c r="G39" i="16" s="1"/>
  <c r="H39" i="16" s="1"/>
  <c r="F33" i="16"/>
  <c r="G33" i="16" s="1"/>
  <c r="H33" i="16" s="1"/>
  <c r="H34" i="16" s="1"/>
  <c r="F6" i="11"/>
  <c r="F18" i="17" s="1"/>
  <c r="G18" i="17" s="1"/>
  <c r="H18" i="17" s="1"/>
  <c r="H19" i="17" s="1"/>
  <c r="F27" i="16"/>
  <c r="G27" i="16" s="1"/>
  <c r="H27" i="16" s="1"/>
  <c r="H28" i="16" s="1"/>
  <c r="F21" i="16"/>
  <c r="G21" i="16" s="1"/>
  <c r="H21" i="16" s="1"/>
  <c r="H22" i="16" s="1"/>
  <c r="F14" i="18"/>
  <c r="G14" i="18" s="1"/>
  <c r="H14" i="18" s="1"/>
  <c r="F6" i="6"/>
  <c r="G6" i="6" s="1"/>
  <c r="H6" i="6" s="1"/>
  <c r="F14" i="16"/>
  <c r="G14" i="16" s="1"/>
  <c r="H14" i="16" s="1"/>
  <c r="L16" i="3"/>
  <c r="F16" i="16"/>
  <c r="G16" i="16" s="1"/>
  <c r="H16" i="16" s="1"/>
  <c r="F5" i="6"/>
  <c r="G5" i="6" s="1"/>
  <c r="H5" i="6" s="1"/>
  <c r="F13" i="18"/>
  <c r="G13" i="18" s="1"/>
  <c r="H13" i="18" s="1"/>
  <c r="H15" i="18" s="1"/>
  <c r="F13" i="16"/>
  <c r="G13" i="16" s="1"/>
  <c r="H13" i="16" s="1"/>
  <c r="L36" i="3"/>
  <c r="H15" i="3"/>
  <c r="F7" i="6"/>
  <c r="F7" i="17" s="1"/>
  <c r="G7" i="17" s="1"/>
  <c r="H7" i="17" s="1"/>
  <c r="N22" i="3"/>
  <c r="M36" i="3"/>
  <c r="G6" i="11"/>
  <c r="H6" i="11" s="1"/>
  <c r="G30" i="3"/>
  <c r="H14" i="3"/>
  <c r="O22" i="3"/>
  <c r="J23" i="20"/>
  <c r="J24" i="20"/>
  <c r="E37" i="20"/>
  <c r="E36" i="20"/>
  <c r="F8" i="6"/>
  <c r="H16" i="3"/>
  <c r="G5" i="10"/>
  <c r="G22" i="3"/>
  <c r="B6" i="11"/>
  <c r="B18" i="17" s="1"/>
  <c r="F6" i="15"/>
  <c r="F6" i="12"/>
  <c r="H5" i="4"/>
  <c r="H5" i="12"/>
  <c r="H16" i="2"/>
  <c r="H17" i="2" s="1"/>
  <c r="J5" i="20"/>
  <c r="J9" i="20"/>
  <c r="J6" i="20"/>
  <c r="J11" i="20"/>
  <c r="J3" i="20"/>
  <c r="J8" i="20"/>
  <c r="D36" i="20"/>
  <c r="D37" i="20"/>
  <c r="G8" i="6" l="1"/>
  <c r="H8" i="6" s="1"/>
  <c r="F8" i="17"/>
  <c r="G8" i="17" s="1"/>
  <c r="H8" i="17" s="1"/>
  <c r="H9" i="17"/>
  <c r="H30" i="17" s="1"/>
  <c r="G6" i="12"/>
  <c r="H6" i="12" s="1"/>
  <c r="F23" i="17"/>
  <c r="G23" i="17" s="1"/>
  <c r="H23" i="17" s="1"/>
  <c r="H24" i="17" s="1"/>
  <c r="G36" i="3"/>
  <c r="F30" i="18"/>
  <c r="G30" i="18" s="1"/>
  <c r="H30" i="18" s="1"/>
  <c r="H32" i="18" s="1"/>
  <c r="F7" i="15"/>
  <c r="G7" i="15" s="1"/>
  <c r="H7" i="15" s="1"/>
  <c r="F40" i="16"/>
  <c r="G40" i="16" s="1"/>
  <c r="H40" i="16" s="1"/>
  <c r="H17" i="16"/>
  <c r="H42" i="16"/>
  <c r="N36" i="3"/>
  <c r="O36" i="3"/>
  <c r="H7" i="11"/>
  <c r="G7" i="6"/>
  <c r="H5" i="10"/>
  <c r="G6" i="15"/>
  <c r="J13" i="20"/>
  <c r="J12" i="20"/>
  <c r="J7" i="20"/>
  <c r="J4" i="20"/>
  <c r="J15" i="20"/>
  <c r="J17" i="20"/>
  <c r="J10" i="20"/>
  <c r="J14" i="20"/>
  <c r="J18" i="20"/>
  <c r="J19" i="20"/>
  <c r="H10" i="2"/>
  <c r="H11" i="2" s="1"/>
  <c r="H19" i="2" s="1"/>
  <c r="H44" i="16" s="1"/>
  <c r="E41" i="20"/>
  <c r="I42" i="3" s="1"/>
  <c r="J20" i="20"/>
  <c r="J16" i="20"/>
  <c r="F7" i="18" l="1"/>
  <c r="G7" i="18" s="1"/>
  <c r="H7" i="18" s="1"/>
  <c r="F7" i="16"/>
  <c r="G7" i="16" s="1"/>
  <c r="H7" i="16" s="1"/>
  <c r="H6" i="10"/>
  <c r="H7" i="6"/>
  <c r="H9" i="6" s="1"/>
  <c r="H6" i="15"/>
  <c r="H9" i="15" s="1"/>
  <c r="J28" i="20"/>
  <c r="J29" i="20"/>
  <c r="I28" i="20"/>
  <c r="I27" i="20"/>
  <c r="H7" i="12"/>
  <c r="F7" i="4"/>
  <c r="G7" i="4" s="1"/>
  <c r="H7" i="4" s="1"/>
  <c r="L42" i="3"/>
  <c r="G42" i="3" s="1"/>
  <c r="I29" i="20"/>
  <c r="J32" i="20" l="1"/>
  <c r="I43" i="3" s="1"/>
  <c r="L43" i="3"/>
  <c r="G43" i="3" s="1"/>
  <c r="F8" i="18" l="1"/>
  <c r="G8" i="18" s="1"/>
  <c r="H8" i="18" s="1"/>
  <c r="H9" i="18" s="1"/>
  <c r="H33" i="18" s="1"/>
  <c r="F8" i="16"/>
  <c r="G8" i="16" s="1"/>
  <c r="H8" i="16" s="1"/>
  <c r="H9" i="16" s="1"/>
  <c r="H43" i="16" s="1"/>
  <c r="H45" i="16" s="1"/>
  <c r="F8" i="4"/>
  <c r="G8" i="4"/>
  <c r="H8" i="4" s="1"/>
  <c r="H9" i="4" l="1"/>
</calcChain>
</file>

<file path=xl/sharedStrings.xml><?xml version="1.0" encoding="utf-8"?>
<sst xmlns="http://schemas.openxmlformats.org/spreadsheetml/2006/main" count="736" uniqueCount="258">
  <si>
    <t>ÁRBOL DE OBJETIVOS</t>
  </si>
  <si>
    <t>ACTIVIDADES</t>
  </si>
  <si>
    <t xml:space="preserve">SUBACTIVIDADES </t>
  </si>
  <si>
    <t>MES 1</t>
  </si>
  <si>
    <t>MES 2</t>
  </si>
  <si>
    <t>MES 3</t>
  </si>
  <si>
    <t>MES 4</t>
  </si>
  <si>
    <t>MES 5</t>
  </si>
  <si>
    <t>MES 6</t>
  </si>
  <si>
    <t>GENERAL</t>
  </si>
  <si>
    <t>ESPECÍFICOS</t>
  </si>
  <si>
    <t>Cierre</t>
  </si>
  <si>
    <t>Realizar un diagnóstico de necesidades y capacidades organizativas por municipio</t>
  </si>
  <si>
    <t>DISCRIMINACION ADMINISTRACION</t>
  </si>
  <si>
    <t>CARGO / OFICIO</t>
  </si>
  <si>
    <t>F.P.</t>
  </si>
  <si>
    <t>CANT.</t>
  </si>
  <si>
    <t>VALOR SALARIO</t>
  </si>
  <si>
    <t>DEDICACION DE TIEMPO</t>
  </si>
  <si>
    <t>MESES</t>
  </si>
  <si>
    <t>VALOR TOTAL</t>
  </si>
  <si>
    <t>COSTOS DIRECTOS DE PERSONAL</t>
  </si>
  <si>
    <t>Profesional contable</t>
  </si>
  <si>
    <t xml:space="preserve">TOTAL COSTOS DIRECTOS    </t>
  </si>
  <si>
    <t>DESCRIPCIÓN</t>
  </si>
  <si>
    <t>UNIDAD</t>
  </si>
  <si>
    <t>COSTO</t>
  </si>
  <si>
    <t>CANTIDAD</t>
  </si>
  <si>
    <t>COSTO TOTAL</t>
  </si>
  <si>
    <t>COSTOS INDIRECTOS</t>
  </si>
  <si>
    <t>Unidad</t>
  </si>
  <si>
    <t>Mes</t>
  </si>
  <si>
    <t>TOTAL ADMINISTRACION</t>
  </si>
  <si>
    <t>ITEM</t>
  </si>
  <si>
    <t xml:space="preserve">SUBTOTAL COSTOS DIRECTOS DE PERSONAL </t>
  </si>
  <si>
    <t>TOTAL COSTOS INDIRECTOS</t>
  </si>
  <si>
    <t>SUBTOTAL COSTOS INDIRECTOS</t>
  </si>
  <si>
    <t>Título profesional clasificado en la siguientes Núcleos básicos del Conocimiento: Agronomía, Administración, Contaduría Pública, Economía, Ingeniería Agrícola, Forestal y Afines, Ingeniería Agroindustrial, Alimentos y Afines, Ingeniería Agronómica y Afines, Ingeniería Ambiental y Afines, Especialización en gerencia, gestión, seguimiento de proyectos. Contar con tarjeta o matrícula profesional vigente en los casos exigidos por la Ley. Experiencia de trabajo mínima de al menos cinco (5) años acumulada, contados desde la fecha de terminación de materias, debidamente soportada, o de obtención del título respectivo; en alguna o algunas de las siguientes funciones u obligaciones: Coordinación y/o dirección para ejecución, gestión, seguimiento de proyectos productivos a través de contratos con la coordinación o dirección de equipos de trabajo, administración y ejecución de recursos.</t>
  </si>
  <si>
    <t>Técnico, tecnólogo o estudiante de últimos semestres en Contaduría Pública, Administración Financiera, Administración o áreas afines. Cursos en Normas Internacionales de Información Financiera (NIIF) para Pymes, costos agroindustriales o manejo de presupuestos o similares.  Experiencia de trabajo mínima acumulada de al menos un (1) año, en cargos contables o financieros entre la fecha de terminación de materias, debidamente soportada, o de obtención del título respectivo. Experiencia en proyectos agroindustriales, agrícolas o de economía solidaria; Manejo de software contable; experiencia en conciliaciones bancarias, manejo de caja menor, legalización de anticipos, presupuestos y reportes financieros.</t>
  </si>
  <si>
    <t>Título profesional que lo acredite como contador público con tarjeta o matrícula profesional vigente en los casos exigidos por la Ley. Experiencia de trabajo mínima acumulada de al menos tres (3) años, como contador, contados entre la fecha de terminación de materias, debidamente soportada, o de obtención del título respectivo.</t>
  </si>
  <si>
    <t>Papelería</t>
  </si>
  <si>
    <t>Profesional Jurídico</t>
  </si>
  <si>
    <t>Título profesional en Derecho. Experiencia de trabajo mínima de al menos tres (3) años acumulada, contados entre la fecha de terminación de materias, debidamente soportada, o de obtención del título respectivo y la fecha de cierre del presente proceso, en alguna o algunas de las siguientes funciones u obligaciones: Experiencia en revisión de contratos, y verificación de garantías de insumos y técnicas.</t>
  </si>
  <si>
    <t>COTIZACIONES</t>
  </si>
  <si>
    <t>ANALISIS ESTADISTICO DE COTIZACIONES</t>
  </si>
  <si>
    <t>ITEMS</t>
  </si>
  <si>
    <t>COMPONENTES</t>
  </si>
  <si>
    <t>PROMEDIO</t>
  </si>
  <si>
    <t>DESVIACIÓN ESTANDAR</t>
  </si>
  <si>
    <t xml:space="preserve"> LIMITE INFERIOR</t>
  </si>
  <si>
    <t>LIMITE SUPERIOR</t>
  </si>
  <si>
    <t>VALOR DE REFERENCIA</t>
  </si>
  <si>
    <t>Equipo implementador</t>
  </si>
  <si>
    <t xml:space="preserve">Profesional </t>
  </si>
  <si>
    <t>Profesional</t>
  </si>
  <si>
    <t>Tecnico de campo</t>
  </si>
  <si>
    <t>Equipo Técnico</t>
  </si>
  <si>
    <t>Alimentación durante el desarrollo de jornadas de socialización del proyecto, comités de control social y seguimiento, Escuelas de Campo (ECAS), espacios de diagnóstico de capacidades organizativas y talleres socioempresariales dirigidos a los beneficiarios.</t>
  </si>
  <si>
    <t>Contrato TURNARIÑO</t>
  </si>
  <si>
    <t>Tabla de Honorarios de Gob Nariño</t>
  </si>
  <si>
    <t>Tecnico</t>
  </si>
  <si>
    <t>Kit de papelería</t>
  </si>
  <si>
    <t>Kit</t>
  </si>
  <si>
    <t>COMPONENTE</t>
  </si>
  <si>
    <t xml:space="preserve">Cantidad </t>
  </si>
  <si>
    <t>B</t>
  </si>
  <si>
    <t xml:space="preserve"> C</t>
  </si>
  <si>
    <t>D = BxC</t>
  </si>
  <si>
    <t>D+H</t>
  </si>
  <si>
    <t xml:space="preserve">Numero </t>
  </si>
  <si>
    <t xml:space="preserve">  VALOR UNITARIO</t>
  </si>
  <si>
    <t>SUBTOTAL</t>
  </si>
  <si>
    <t xml:space="preserve">Unidad </t>
  </si>
  <si>
    <t>Transporte  CCSS</t>
  </si>
  <si>
    <t>Transporte CCSS</t>
  </si>
  <si>
    <t xml:space="preserve">PRESUPUESTO POR ACTIVIDAD </t>
  </si>
  <si>
    <t>CERTIFICACIONES</t>
  </si>
  <si>
    <t>Profesional de campo</t>
  </si>
  <si>
    <t>Técnico</t>
  </si>
  <si>
    <t xml:space="preserve">SUBTOTAL </t>
  </si>
  <si>
    <t>COSTO DE IMPLEMENTACIÓN O EJECUCION</t>
  </si>
  <si>
    <t>TOTAL APOYO OPERATIVO</t>
  </si>
  <si>
    <t xml:space="preserve">PERFIL PROFESIONAL Y EXPERIENCIA </t>
  </si>
  <si>
    <t xml:space="preserve">DESCRIPCION 
ESPECIFICACIONES TECNICAS / PERFIL PROFESIONAL Y EXPERIENCIA </t>
  </si>
  <si>
    <t>meses a contratar</t>
  </si>
  <si>
    <t>Dedicación</t>
  </si>
  <si>
    <t xml:space="preserve">Valor Total </t>
  </si>
  <si>
    <t xml:space="preserve">Cantidad de referencia </t>
  </si>
  <si>
    <t>cantidad Total</t>
  </si>
  <si>
    <r>
      <rPr>
        <b/>
        <sz val="10"/>
        <color theme="1"/>
        <rFont val="Arial Narrow"/>
        <family val="2"/>
      </rPr>
      <t>NOTA 1.</t>
    </r>
    <r>
      <rPr>
        <sz val="10"/>
        <color theme="1"/>
        <rFont val="Arial Narrow"/>
        <family val="2"/>
      </rPr>
      <t xml:space="preserve"> Para el desarrollo del presente ítem, correspondiente a la realización de la rueda de negocios y las actividades asociadas, se efectuó una cotización de carácter global que integra los requerimientos logísticos necesarios para la ejecución de tres (3) espacios específicos de encuentro comercial. Dicha cotización contempla la provisión de los elementos logísticos indispensables para garantizar el adecuado desarrollo de las jornadas, entre ellos sillas, mesas y carpas, así como la alimentación de los participantes, que incluye un (1) refrigerio en la mañana, un (1) almuerzo y un (1) refrigerio en la tarde por persona durante cada jornada. Adicionalmente, dentro del valor cotizado se incluye el servicio de transporte para los participantes, con el fin de facilitar su desplazamiento hacia los lugares donde se desarrollarán los encuentros y asegurar condiciones adecuadas de participación.</t>
    </r>
  </si>
  <si>
    <r>
      <rPr>
        <b/>
        <sz val="10"/>
        <color theme="1"/>
        <rFont val="Arial Narrow"/>
        <family val="2"/>
      </rPr>
      <t>NOTA 1.</t>
    </r>
    <r>
      <rPr>
        <sz val="10"/>
        <color theme="1"/>
        <rFont val="Arial Narrow"/>
        <family val="2"/>
      </rPr>
      <t xml:space="preserve">  Para el cálculo de los valores de alimentación correspondientes a almuerzo, refrigerio e hidratación, se tomaron como referencia los valores establecidos en el Contrato Interadministrativo No. GN2184-2026, los cuales se encuentran debidamente soportados en su respectivo estudio del sector. La sumatoria de los ítems referenciados asciende a $39.760.</t>
    </r>
  </si>
  <si>
    <t xml:space="preserve">APOYO OPERATIVO </t>
  </si>
  <si>
    <t xml:space="preserve">ASISTENCIA TÉCNICA </t>
  </si>
  <si>
    <t>Nº</t>
  </si>
  <si>
    <t>Veredas</t>
  </si>
  <si>
    <t xml:space="preserve">Valor de transporte </t>
  </si>
  <si>
    <t>RANGO</t>
  </si>
  <si>
    <t>max</t>
  </si>
  <si>
    <t>min</t>
  </si>
  <si>
    <t>desv</t>
  </si>
  <si>
    <t>TOTAL</t>
  </si>
  <si>
    <t>CLASIFICACIÓN</t>
  </si>
  <si>
    <t>CANT</t>
  </si>
  <si>
    <t>Bajo</t>
  </si>
  <si>
    <t>Medio</t>
  </si>
  <si>
    <t>Alto</t>
  </si>
  <si>
    <t xml:space="preserve">Promedio ida y vuelta </t>
  </si>
  <si>
    <t xml:space="preserve">Fortalecer la productividad del cultivo de plátano en los municipios PDET de Los Andes y Cumbitara de la Cordillera Nariñense promoviendo el desarrollo económico y social de los productores. </t>
  </si>
  <si>
    <t>1. Fortalecer los sistemas productivos de la línea de plátano.</t>
  </si>
  <si>
    <t>2.  Mejorar los procesos de generación de capacidades socio organizacionales con enfoque de género y ciclo de vida.</t>
  </si>
  <si>
    <t>3. Fortalecer procesos socio empresariales y comerciales en mercados de valor agregado.</t>
  </si>
  <si>
    <t>1.1 Establecer nuevas unidades productivas de plátano con un manejo ambiental y técnico adecuado.</t>
  </si>
  <si>
    <t xml:space="preserve">1.2 Implementar acciones de sostenimiento productivo y ambiental del cultivo de plátano con un manejo técnico adecuado. </t>
  </si>
  <si>
    <t>1.3 Brindar capacitaciones y fortalecimiento técnico a los productores de plátano en toda la cadena productiva.</t>
  </si>
  <si>
    <t>2.1 Realizar un diagnóstico de las capacidades de las organizaciones de plátano presentes en el territorio.</t>
  </si>
  <si>
    <t>2.2 Elaboración e implementación de un plan de acción de capacidades socio organizacionales para dos organizaciones.</t>
  </si>
  <si>
    <t>3.1 Implementar un plan comercial</t>
  </si>
  <si>
    <t>3.2 Fortalecer las capacidades socio empresariales y de gestión comercial.</t>
  </si>
  <si>
    <t>Entrega de activos productivos para el sostenimiento de 260 unidades productivas de 1/2 hectárea de plátano con acciones de sostenimiento implementadas.</t>
  </si>
  <si>
    <t>Entrega de activos productivos para la implementacion de 176 nuevas unidades productivas de 1/2 hectárea de plátano establecidas.</t>
  </si>
  <si>
    <t>Etapa piloto: Prueba de caja para validar la metodología pedagógica y logística en condiciones reales de parcela.</t>
  </si>
  <si>
    <t>Etapa formativa: ECA Manejo agronómico, establecimiento, sostenimiento Manejo fitosanitario, control de arvenses, y costos de producción.</t>
  </si>
  <si>
    <t>Etapa formativa: ECA Cosecha y postcosecha.</t>
  </si>
  <si>
    <t>Etapa formativa: ECA Validación de aprendizajes y ajustes metodológicos.</t>
  </si>
  <si>
    <t xml:space="preserve">Renion informativa del proyecto en cada municipio y aplicación de formato de encuesta para información de cada uno de los componentes socio organizativos y comerciales de los beneficiarios </t>
  </si>
  <si>
    <t>Desarrollo de taller de capacitación orientado a la gestion administrativa y financiera</t>
  </si>
  <si>
    <t xml:space="preserve">Desarrollo de taller participativo orientado a fortalecer las necesidades socio-organizacionales </t>
  </si>
  <si>
    <t xml:space="preserve">Desarrollo de taller implementacion de plan comercial </t>
  </si>
  <si>
    <t xml:space="preserve">Desarrollo de taller orientado a fortalecer las capacidades socio emprersariales </t>
  </si>
  <si>
    <t xml:space="preserve">Coordinador administrativo y logístico  </t>
  </si>
  <si>
    <t xml:space="preserve">Técnico administrativo </t>
  </si>
  <si>
    <t xml:space="preserve">servicio de bodega mas oficina </t>
  </si>
  <si>
    <t xml:space="preserve"> “DESARROLLO INTEGRAL DE LA LÍNEA PRODUCTIVA DE PLÁTANO DOMINICO HARTON EN LOS MUNICIPIOS PDET DE LOS ANDES Y CUMBITARA DE LA CORDILLERA NARIÑENSE".</t>
  </si>
  <si>
    <t>Kit para papeleria</t>
  </si>
  <si>
    <t>KIT DE PAPELERIA: 
* 4 unidades Papel bond blanco 70*100 de 75 g/m²,
* 3 unidades marcadores de colores surtidos c/u, punta gruesa, tinta permanente.
* 1 unidad cinta de enmascarar 24*40.
* 3 unidades lapiz HB #2. grafito HB, cuerpo de madera y mina resistente)</t>
  </si>
  <si>
    <t xml:space="preserve">ESPECIFICACIONES EQUIPO IMPLEMENTADOR Y TECNICO - Selección Abreviada - Menor Cuantía PLATANO </t>
  </si>
  <si>
    <t xml:space="preserve">Refrgerios, almuerzos mas hidratacion escuelas de campo(ECAS) para productores </t>
  </si>
  <si>
    <t xml:space="preserve">Ingeniero Agronomo </t>
  </si>
  <si>
    <t>Título profesional clasificado en la siguientes Núcleos básicos del Conocimiento: Agronomía, Ingeniería Agrícola, Forestal y Afines, Ingeniería Agroindustrial y Afines, Ingeniería Agronómica y Afines, Ingeniería Ambiental y Afines, Especialización en gerencia, gestión, seguimiento de proyectos. Contar con tarjeta o matrícula profesional vigente en los casos exigidos por la Ley. Experiencia de trabajo mínima de al menos dos (2) años acumulada, contados desde la fecha de terminación de materias, debidamente soportada, o de obtención del título respectivo; en alguna o algunas de las siguientes funciones u obligaciones: Coordinación y/o dirección para ejecución, gestión, seguimiento de proyectos productivos a través de contratos con la coordinación o dirección de equipos de trabajo, administración y ejecución de recursos.</t>
  </si>
  <si>
    <t>2.1 Realizar un diagnóstico de las capacidades de las organizaciones de platano presentes en el territorio.</t>
  </si>
  <si>
    <t>Profesional socio-organizacional</t>
  </si>
  <si>
    <t>Profesional socio-organizacional:</t>
  </si>
  <si>
    <t>2.2 Elaboracion e implementacion de un plan de fortalecimiento de capacidades socioorganizacionales para 2 organizaciones</t>
  </si>
  <si>
    <t>Refrigeros, almuerzos mas hidratacion para talleres sociorganizacionales</t>
  </si>
  <si>
    <t xml:space="preserve">Profesional en comercializacion </t>
  </si>
  <si>
    <t xml:space="preserve">Refrigeros, almuerzos mas hidratacion para talleres comerciales </t>
  </si>
  <si>
    <t xml:space="preserve">3.2 Fortalecer las capacidades socioempresariales y de gestión comercial. </t>
  </si>
  <si>
    <t>Refrigeros,almuerzos mas hidratacion para talleres comerciales</t>
  </si>
  <si>
    <t xml:space="preserve">Desarrollo de gira empresarial orientada a fortalecer las capacidades organizacionales </t>
  </si>
  <si>
    <t xml:space="preserve">Desarrollo de gira empresarial orientada a fortalecer las capacidades de innovacion de los productores </t>
  </si>
  <si>
    <t xml:space="preserve">gira empresarial de fortalecimeinto de capacidades organizacionales </t>
  </si>
  <si>
    <t>gira empresarial de fortalecimeinto de capacidades de innovacion</t>
  </si>
  <si>
    <t>Origen: Pasto, Nariño.
Destino: Eje Cafetero (Armenia/Pereira y zonas aledañas).
Grupo: 10 personas.
Duración estimada: 3 días / 2 noches (Recomendado para optimizar la visita técnica).
Transporte y alimentación y alojamiento 
Opción A (Aéreo): Ruta Pasto (PSO) - Pereira (PEI) o Armenia (AXM) con escala en Bogotá. 
Opción B (Terrestre): Bus de turismo línea premium (40 puestos para comodidad), aire acondicionado, conectores USB y baño.
Transporte Interno: Microbús exclusivo (24-28 pasajeros) disponible 12 horas al día para traslados hotel-planta-restaurantes.
Seguros: Póliza de responsabilidad civil contractual y extracontractual, más seguro de asistencia médica para cada participante.
Alojamiento y Alimentación
Hospedaje: * Hotel tipo empresarial o Finca Hotel con capacidad corporativa.
Acomodación: Habitaciones dobles (camas independientes) o sencillas según perfil de los asistentes.
Servicios requeridos: Wi-Fi de alta velocidad y salón para reuniones de conclusiones.
Alimentación (Pensión Completa):
Desayunos: Incluidos en el hotel.
Almuerzos: Menú ejecutivo o típico de la región en cercanías a la planta de transformación.
Cenas: Restaurantes con ambiente corporativo en la ciudad de pernocta.
Estación de café: Permanente durante las sesiones de trabajo.
Componente Técnico
Objetivo: el objetivo de poder conocer y aprender de todos los procesos desde la producción, cosecha, poscosecha, selección, clasificación y empaque de los productos, se espera que por los conocimientos organizacionales que puede aportar estas empresas en el manejo económico y financiero Hortofrutícola, fortalezcan las capacidades organizacionales de los grupos asociativos beneficiarios del proyecto
Servicio de Guía: 
1 guía profesional de turismo con énfasis en agroindustria.
1 coordinador logístico permanente para el grupo de 20 personas.
Requerimientos de la empresa a visitar: Empresas productoras y/o transformadoras de plátano</t>
  </si>
  <si>
    <t>Origen: Pasto, Nariño.
Destino: Medellín, región de Urabá o sudeste antioqueño.
Grupo: 10 personas.
Duración estimada: 3 días / 2 noches (Recomendado para optimizar la visita técnica).
Transporte y alimentación y alojamiento 
Opción A (Aéreo): Ruta Pasto (PSO) – Medellín(MDE/EOH)
Opción B (Terrestre): Bus de turismo línea premium (40 puestos para comodidad), aire acondicionado, conectores USB y baño.
Transporte Interno: Microbús exclusivo (24-28 pasajeros) disponible 12 horas al día para traslados hotel-planta-restaurantes.
Seguros: Póliza de responsabilidad civil contractual y extracontractual, más seguro de asistencia médica para cada participante.
Alojamiento y Alimentación
Hospedaje: * Hotel tipo empresarial o Finca Hotel con capacidad corporativa.
Acomodación: Habitaciones dobles (camas independientes) o sencillas según perfil de los asistentes.
Servicios requeridos: Wi-Fi de alta velocidad y salón para reuniones de conclusiones.
Alimentación (Pensión Completa):
Desayunos: Incluidos en el hotel.
Almuerzos: Menú ejecutivo o típico de la región en cercanías a la planta de transformación.
Cenas: Restaurantes con ambiente corporativo en la ciudad de pernocta.
Estación de café: Permanente durante las sesiones de trabajo.
Componente Técnico
Objetivo: el objetivo de adquirir conocimientos de todo el proceso productivo de la cadena de plátano, especialmente la generación de valor agregado. Esta actividad va a mejorar las capacidades de innovación de los productores, insumo importante para el aprovechamiento de la planta agroindustrial ubicada en la vereda El Arenal del municipio de Los Andes.
Servicio de Guía: 
1 guía profesional de turismo con énfasis en agroindustria.
1 coordinador logístico permanente para el grupo de 20 personas.
Requerimientos de la empresa a visitar: Empresas productoras y/o transformadoras de plátano</t>
  </si>
  <si>
    <t>Actividades ligadas al desarrollo del proyecto según el POA</t>
  </si>
  <si>
    <t>Refrigerios, almuerzos mas hidratacion Evento de socialización</t>
  </si>
  <si>
    <t>Refrigerios, almuerzo mas hidratacion Evento de cierre</t>
  </si>
  <si>
    <t>Operatividad del Comité de Control Social y Seguimiento (CCSS): bono de transporte para los integrantes del comité en el municipio de Los Andes , destinado a apoyar su desplazamiento y garantizar su participación en las jornadas y reuniones del comité.</t>
  </si>
  <si>
    <t>Operatividad del Comité de Control Social y Seguimiento (CCSS): bono de transporte para los integrantes del comité en el municipio de Cumbitara, destinado a apoyar su desplazamiento y garantizar su participación en las jornadas y reuniones del comité.</t>
  </si>
  <si>
    <t xml:space="preserve">Municipio de Los Andes  </t>
  </si>
  <si>
    <t>ARENAL</t>
  </si>
  <si>
    <t>AURORA (ALTA Y BAJA)</t>
  </si>
  <si>
    <t xml:space="preserve">CAMPO BELLO </t>
  </si>
  <si>
    <t>DOS QUEBRADAS</t>
  </si>
  <si>
    <t>EL ALTO</t>
  </si>
  <si>
    <t>EL CHAMIZAL</t>
  </si>
  <si>
    <t>EL CRUCERO</t>
  </si>
  <si>
    <t>EL GUAYABAL</t>
  </si>
  <si>
    <t>EL PALACIO</t>
  </si>
  <si>
    <t>EL PAGALTAL</t>
  </si>
  <si>
    <t>EL PITAL</t>
  </si>
  <si>
    <t xml:space="preserve">GUADUAL </t>
  </si>
  <si>
    <t>HUILQUE</t>
  </si>
  <si>
    <t>LA CARRERA</t>
  </si>
  <si>
    <t>LA LOMA</t>
  </si>
  <si>
    <t>LA PLANADA</t>
  </si>
  <si>
    <t>LAS DELICIAS</t>
  </si>
  <si>
    <t>LOS GUABOS</t>
  </si>
  <si>
    <t>PANGUS</t>
  </si>
  <si>
    <t>PICHUELO</t>
  </si>
  <si>
    <t>PROVIDENCIA</t>
  </si>
  <si>
    <t>SAN FRANCISCO</t>
  </si>
  <si>
    <t xml:space="preserve">SAN JUAN </t>
  </si>
  <si>
    <t>SAN PEDRO</t>
  </si>
  <si>
    <t>SAN VICENTE</t>
  </si>
  <si>
    <t>TRAVESIA BAJA</t>
  </si>
  <si>
    <t xml:space="preserve">VILLA NUEVA </t>
  </si>
  <si>
    <t>AMINDA</t>
  </si>
  <si>
    <t>DAMASCO</t>
  </si>
  <si>
    <t>LA ESPERANZA</t>
  </si>
  <si>
    <t>LA FLORESTA</t>
  </si>
  <si>
    <t>LA FLORIDA</t>
  </si>
  <si>
    <t>LA HERRADURA</t>
  </si>
  <si>
    <t>LA PERDIZ</t>
  </si>
  <si>
    <t>LA RONCADORA</t>
  </si>
  <si>
    <t>LA SALA</t>
  </si>
  <si>
    <t>LAS PIEDRAS</t>
  </si>
  <si>
    <t>LOMA DE ARROZ</t>
  </si>
  <si>
    <t>SAN ANTONIO</t>
  </si>
  <si>
    <t>SAN JOSE DE TAITAN</t>
  </si>
  <si>
    <t xml:space="preserve">SAN LUIS </t>
  </si>
  <si>
    <t>SANTA MARTA</t>
  </si>
  <si>
    <t xml:space="preserve">SANTA ROSA </t>
  </si>
  <si>
    <t xml:space="preserve">TABILES </t>
  </si>
  <si>
    <t>Municipio de Cumbitara</t>
  </si>
  <si>
    <t>prom</t>
  </si>
  <si>
    <t>Promedio  mas desviacion</t>
  </si>
  <si>
    <t xml:space="preserve">Promedio mas desviacion </t>
  </si>
  <si>
    <t>ESPECIFICACIONES TECNICAS MATERIALES ADMINISTRATIVOS Y DE APOYO OPERATIVO - Selección Abreviada - Menor Cuantía PLATANO</t>
  </si>
  <si>
    <t>ESPECIFICACIONES TECNICAS TRANSPORTE - Selección Abreviada - Menor Cuantía PLATANO</t>
  </si>
  <si>
    <r>
      <t xml:space="preserve">
</t>
    </r>
    <r>
      <rPr>
        <b/>
        <sz val="10"/>
        <color theme="1"/>
        <rFont val="Arial Narrow"/>
        <family val="2"/>
      </rPr>
      <t>NOTA 1.</t>
    </r>
    <r>
      <rPr>
        <sz val="10"/>
        <color theme="1"/>
        <rFont val="Arial Narrow"/>
        <family val="2"/>
      </rPr>
      <t xml:space="preserve"> El bono de transporte será otorgado a cada uno de los tres (3) integrantes del Comité de Control Social y Seguimiento (CCS) por municipio, con el propósito de garantizar su asistencia y participación efectiva en las jornadas de trabajo y reuniones programadas por el comité. La entrega del bono se formalizará mediante acta de entrega debidamente firmada, acompañada de copia de la cédula de ciudadanía del beneficiario, como soporte administrativo del proceso. Para la estimación del valor correspondiente al bono, se tomó como referencia el valor promedio de los trayectos de transporte entre las veredas y los respectivos cascos urbanos de los municipios de Los Andes y Cumbitara. Con el fin de mejorar la precisión del cálculo y considerando posibles variaciones en los costos de transporte rural, al valor promedio estimado se adicionó una desviación estándar, permitiendo así obtener un valor de referencia más ajustado frente a la dispersión de los datos observados.</t>
    </r>
  </si>
  <si>
    <t>ESPECIFICACIONES TECNICAS RUEDA DE NEGOCIOS - Selección Abreviada - Menor Cuantía PLATANO</t>
  </si>
  <si>
    <t xml:space="preserve">valor gira por persona </t>
  </si>
  <si>
    <t>COTIZACIONES GIRAS</t>
  </si>
  <si>
    <t>Proveedor 1
(AGRONOVA)</t>
  </si>
  <si>
    <t>Proveedor 2
( FUNELI)</t>
  </si>
  <si>
    <t>Proveedor 3
( SIEE)</t>
  </si>
  <si>
    <t>servicio de bodega mas oficina</t>
  </si>
  <si>
    <t>mes</t>
  </si>
  <si>
    <t>valor gira por persona</t>
  </si>
  <si>
    <t>TOTAL ASISTENCIA TECNICA</t>
  </si>
  <si>
    <t>TOTAL PROCESO</t>
  </si>
  <si>
    <t xml:space="preserve">Refrigerios, almuerzos mas hidratacion para talleres comerciales </t>
  </si>
  <si>
    <t xml:space="preserve">gira empresarial de fortalecimiento de capacidades organizacionales </t>
  </si>
  <si>
    <t>gira empresarial de fortalecimiento de capacidades de innovacion</t>
  </si>
  <si>
    <t>Refrigerios, almuerzos mas hidratacion para talleres sociorganizacionales</t>
  </si>
  <si>
    <t>Refrigerios,almuerzos mas hidratacion para talleres comerciales</t>
  </si>
  <si>
    <r>
      <t xml:space="preserve">NOTAS
</t>
    </r>
    <r>
      <rPr>
        <sz val="9"/>
        <color theme="1"/>
        <rFont val="Arial"/>
        <family val="2"/>
      </rPr>
      <t>1. Honorarios: Los honorarios del equipo profesional fueron estimados tomando como referencia la tabla de honorarios de la Gobernación de Nariño, considerando el perfil profesional, la experiencia requerida y las responsabilidades asociadas dentro del proyecto.
2. Actividades del equipo: La descripción detallada de las actividades y responsabilidades de los profesionales vinculados al proyecto se encuentra desarrollada en la ficha técnica del proyecto.
4. Papelería: Se contempla la adquisición de ocho (8) resmas de papel tamaño carta (500 hojas) para el periodo total de ejecución del proyecto (6 meses). Esta cantidad se calcula teniendo en cuenta los requerimientos de impresión y reproducción de documentos asociados a la ejecución del proyecto. 
5.Servicio de bodega y oficina: Los valores correspondientes al arrendamiento de oficina y bodega se estimaron tomando como referencia una certificación emitida por el municipio de Los Andes, localidad que se definió como punto estratégico de operación del proyecto, debido a que facilita el desplazamiento y la articulación logística de los dos municipios de intervención.</t>
    </r>
  </si>
  <si>
    <t xml:space="preserve">Título profesional clasificado en la siguientes Núcleos básicos del Conocimiento: Título de Técnico o Tecnólogo en Agronomía, ambiental, Producción Agrícola, Agroindustria o carreras afines., manejo de cultivos de plátano o gestión ambiental. Contar con tarjeta o matrícula profesional vigente en los casos exigidos por la Ley. Experiencia de trabajo mínima de al menos dos  (2) años acumulada, contados entre la fecha de terminación de materias, debidamente soportada, o de obtención del título respectivo en alguna o algunas de las siguientes funciones u obligaciones: Mínimo un (1) año de experiencia en labores técnicas de campo o asistencia en proyectos agrícolas; Experiencia específica en cultivos permanentes (plátano, cítricos, aguacate, mango, etc.) preferiblemente en plátano; Conocimiento en prácticas de siembra, fertilización, riego, control de plagas y cosecha; Manejo básico de registros productivos. </t>
  </si>
  <si>
    <t>NOTA 1. El valor del arrenadamiento de servicio de bodega mas oficina fue tomado de la certificacion del municipio de Los Andes teneindo en cuenta que se contempla la operacion del proyecto desde esta zona urbana dadas las condisiones geograficas del municipio y la facilidad de desplazamiento y logistica para desarrollar las actividaes hacia las veredas de Los Andes y Cumbitara asi como tambien hasta el municipio de Pasto, que puede ser una de las fuentes de los insumos, materiales y herraminetas propias para desarrollar el proyecto.</t>
  </si>
  <si>
    <r>
      <rPr>
        <b/>
        <sz val="10"/>
        <color theme="1"/>
        <rFont val="Arial Narrow"/>
        <family val="2"/>
      </rPr>
      <t xml:space="preserve">ALMUERZO </t>
    </r>
    <r>
      <rPr>
        <sz val="10"/>
        <color theme="1"/>
        <rFont val="Arial Narrow"/>
        <family val="2"/>
      </rPr>
      <t xml:space="preserve">
1. Sopa del día 2. Bandeja: porción de arroz, proteína (carne, pollo, cerdo o pescado (125 grs)), papa al vapor o frita, patacón o plátano o espagueti, principio (lentejas, frijol o garbanzo), 15 grs de ensalada de verduras o frutas 3. Jugo natural o Caja.
</t>
    </r>
    <r>
      <rPr>
        <b/>
        <sz val="10"/>
        <color theme="1"/>
        <rFont val="Arial Narrow"/>
        <family val="2"/>
      </rPr>
      <t xml:space="preserve">REFRIGERIO 
</t>
    </r>
    <r>
      <rPr>
        <sz val="10"/>
        <color theme="1"/>
        <rFont val="Arial Narrow"/>
        <family val="2"/>
      </rPr>
      <t xml:space="preserve">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t>
    </r>
    <r>
      <rPr>
        <b/>
        <sz val="10"/>
        <color theme="1"/>
        <rFont val="Arial Narrow"/>
        <family val="2"/>
      </rPr>
      <t xml:space="preserve">HIDRATACION: </t>
    </r>
    <r>
      <rPr>
        <sz val="10"/>
        <color theme="1"/>
        <rFont val="Arial Narrow"/>
        <family val="2"/>
      </rPr>
      <t xml:space="preserve">
Agua en botella plástica tamaño 600 ml</t>
    </r>
  </si>
  <si>
    <t>Origen: Pasto, Nariño.
Destino: Eje Cafetero (Armenia/Pereira y zonas aledañas).
Grupo: 10 personas.
Duración estimada: 3 días / 2 noches (Recomendado para optimizar la visita técnica).
Transporte y alimentación y alojamiento 
Opción A (Aéreo): Ruta Pasto (PSO) - Pereira (PEI) o Armenia (AXM) con escala en Bogotá. 
Opción B (Terrestre): Bus de turismo línea premium (40 puestos para comodidad), aire acondicionado, conectores USB y baño.
Transporte Interno: Microbús exclusivo (24-28 pasajeros) disponible 12 horas al día para traslados hotel-planta-restaurantes.
Seguros: Póliza de responsabilidad civil contractual y extracontractual, más seguro de asistencia médica para cada participante.
Alojamiento y Alimentación
Hospedaje: * Hotel tipo empresarial o Finca Hotel con capacidad corporativa.
Acomodación: Habitaciones dobles (camas independientes) o sencillas según perfil de los asistentes.
Servicios requeridos: Wi-Fi de alta velocidad y salón para reuniones de conclusiones.
Alimentación (Pensión Completa):
Desayunos: Incluidos en el hotel.
Almuerzos: Menú ejecutivo o típico de la región en cercanías a la planta de transformación.
Cenas: Restaurantes con ambiente corporativo en la ciudad de pernocta.
Estación de café: Permanente durante las sesiones de trabajo.
Componente Técnico
Objetivo: el objetivo de poder conocer y aprender de todos los procesos desde la producción, cosecha, poscosecha, selección, clasificación y empaque de los productos, se espera que por los conocimientos organizacionales que puede aportar estas empresas en el manejo económico y financiero Hortofrutícola, fortalezcan las capacidades organizacionales de los grupos asociativos beneficiarios del proyecto
Servicio de Guía: 
1 guía profesional de turismo con énfasis en agroindustria.
1 coordinador logístico permanente para el grupo de 10 personas.
Requerimientos de la empresa a visitar: Empresas productoras y/o transformadoras de plátano</t>
  </si>
  <si>
    <t>Origen: Pasto, Nariño.
Destino: Medellín, región de Urabá o sudeste antioqueño.
Grupo: 10 personas.
Duración estimada: 3 días / 2 noches (Recomendado para optimizar la visita técnica).
Transporte y alimentación y alojamiento 
Opción A (Aéreo): Ruta Pasto (PSO) – Medellín(MDE/EOH)
Opción B (Terrestre): Bus de turismo línea premium (40 puestos para comodidad), aire acondicionado, conectores USB y baño.
Transporte Interno: Microbús exclusivo (24-28 pasajeros) disponible 12 horas al día para traslados hotel-planta-restaurantes.
Seguros: Póliza de responsabilidad civil contractual y extracontractual, más seguro de asistencia médica para cada participante.
Alojamiento y Alimentación
Hospedaje: * Hotel tipo empresarial o Finca Hotel con capacidad corporativa.
Acomodación: Habitaciones dobles (camas independientes) o sencillas según perfil de los asistentes.
Servicios requeridos: Wi-Fi de alta velocidad y salón para reuniones de conclusiones.
Alimentación (Pensión Completa):
Desayunos: Incluidos en el hotel.
Almuerzos: Menú ejecutivo o típico de la región en cercanías a la planta de transformación.
Cenas: Restaurantes con ambiente corporativo en la ciudad de pernocta.
Estación de café: Permanente durante las sesiones de trabajo.
Componente Técnico
Objetivo: el objetivo de adquirir conocimientos de todo el proceso productivo de la cadena de plátano, especialmente la generación de valor agregado. Esta actividad va a mejorar las capacidades de innovación de los productores, insumo importante para el aprovechamiento de la planta agroindustrial ubicada en la vereda El Arenal del municipio de Los Andes.
Servicio de Guía: 
1 guía profesional de turismo con énfasis en agroindustria.
1 coordinador logístico permanente para el grupo de 10 personas.
Requerimientos de la empresa a visitar: Empresas productoras y/o transformadoras de plátano</t>
  </si>
  <si>
    <t>Operatividad del Comité de Control Social y Seguimiento (CCSS): bono de transporte para los beneficiarios del comité en el municipio de Cumbitara, destinado a apoyar su desplazamiento y garantizar su participación en las jornadas y reuniones del comité.</t>
  </si>
  <si>
    <t>Operatividad del Comité de Control Social y Seguimiento (CCSS): bono de transporte para los beneficiarios del comité en el municipio de Los Andes , destinado a apoyar su desplazamiento y garantizar su participación en las jornadas y reuniones del comité.</t>
  </si>
  <si>
    <t>Resmas de papel: Resma tamaño carta bond de 500 hojas de 75g blanco por unidad, Largo x Ancho 27.94 cm x 21.59 cm</t>
  </si>
  <si>
    <t>NOTA 1. Para el servicio de almuerzos y refrigerios se deberá priorizar el uso de vajilla reutilizable (loza o materiales similares). En caso de requerirse recipientes desechables, estos deberán ser elaborados en materiales biodegradables o ambientalmente amigables, con el fin de reducir la generación de residuos y promover prácticas sostenibles durante el desarrollo de las actividades.
NOTA 2. El bono de transporte será otorgado a cada uno de los tres (3) integrantes del Comité de Control Social y Seguimiento (CCS) por municipio, con el propósito de garantizar su asistencia y participación efectiva en las jornadas de trabajo y reuniones programadas por el comité. La entrega del bono se formalizará mediante acta de entrega debidamente firmada, acompañada de copia de la cédula de ciudadanía del beneficiario, como soporte administrativo del proceso. Para la estimación del valor correspondiente al bono, se tomó como referencia el valor promedio de los trayectos de transporte entre las veredas y los respectivos cascos urbanos de los municipios de los Andes y Cumbitara. Con el fin de mejorar la precisión del cálculo y considerando posibles variaciones en los costos de transporte rural, al valor promedio estimado se adicionó una desviación estándar, permitiendo así obtener un valor de referencia más ajustado frente a la dispersión de los datos observados.
NOTA 3.  Para el cálculo de los valores de alimentación correspondientes a almuerzo, refrigerio e hidratación, se tomaron como referencia los valores establecidos en el Contrato Interadministrativo No. GN2184-2026, los cuales se encuentran debidamente soportados en el respectivo estudio del sector. La sumatoria de los ítems referenciados asciende a $39.760
NOTA 4. El Comité de Control Social (CCS) de cada municipio está conformado por un representante de la Agencia de Renovación del Territorio (ART), un representante de la Gobernación de Nariño – Secretaría de Agricultura y Desarrollo Rural, tres representantes de la comunidad y un secretario técnico según se establece en el anexo técnico del convenio.</t>
  </si>
  <si>
    <t>Operatividad del Comité de Control Social y Seguimiento (CCSS): bono de transporte para los integrantesbeneficiarios del comité en el municipio de Los Andes , destinado a apoyar su desplazamiento y garantizar su participación en las jornadas y reuniones del comité.</t>
  </si>
  <si>
    <t>Origen: Pasto, Nariño.
Destino: Medellín, región de Urabá o sudeste antioqueño.
Grupo: 10 personas.
Duración estimada: 3 días / 2 noches (Recomendado para optimizar la visita técnica).
Transporte y alimentación y alojamiento 
Opción A (Aéreo): Ruta Pasto (PSO) – Medellín(MDE/EOH)
Opción B (Terrestre): Bus de turismo línea premium (40 puestos para comodidad), aire acondicionado, conectores USB y baño.
Transporte Interno: Microbús exclusivo (24-28 pasajeros) disponible 12 horas al día para traslados hotel-planta-restaurantes.
Seguros: Póliza de responsabilidad civil contractual y extracontractual, más seguro de asistencia médica para cada participante.
Alojamiento y Alimentación
Hospedaje: * Hotel tipo empresarial o Finca Hotel con capacidad corporativa.
Acomodación: Habitaciones dobles (camas independientes) o sencillas según perfil de los asistentes.
Servicios requeridos: Wi-Fi de alta velocidad y salón para reuniones de conclusiones.
Alimentación (Pensión Completa):
Desayunos: Incluidos en el hotel.
Almuerzos: Menú ejecutivo o típico de la región en cercanías a la planta de transformación.
Cenas: Restaurantes con ambiente corporativo en la ciudad de pernocta.
Estación de café: Permanente durante las sesiones de trabajo.
Componente Técnico
Objetivo: el objetivo de adquirir conocimientos de todo el proceso productivo de la cadena de plátano, especialmente la generación de valor agregado. Esta actividad va a mejorar las capacidades de innovación de los productores, insumo importante para el aprovechamiento de la planta agroindustrial ubicada en la vereda El Arenal del municipio de Los Andes.
Servicio de Guía: 
1 guía profesional de turismo con énfasis en agroindustria.
1 coordinador logístico permanente para el grupo de 10 personas.
Requerimientos de la empresa a visitar: Empresas productoras y/o transformadoras de plátano</t>
  </si>
  <si>
    <t>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Especialización o posgrado en áreas relacionadas con desarrollo empresarial, comercio exterior, mercadeo agroalimentario o gestión de proyectos, curso/conocimientos en estrategias de comercialización, mercadeo, acceso a mercados nacionales e internacionales y encadenamientos productivos. Contar con tarjeta o matrícula profesional vigente en los casos exigidos por la Ley. Experiencia de trabajo mínima de al menos dos (2)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aplicados a frutales de exportación, preferiblemente en plátano; Experiencia en acceso a mercados locales, nacionales e internacionales, incluyendo negociación con compradores y cumplimiento de requisitos fitosanitarios y de calidad. Un (1) año en procesos de fortalecimiento comercial, planes de negocio, planes de mercadeo o acceso a mercados en el sector agropecuario o agroindustrial</t>
  </si>
  <si>
    <t>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Formación complementaria en asociatividad, emprendimiento rural, cadenas de valor agropecuarias, planes de negocio o mercadeo agroalimentario; Conocimiento en normatividad aplicable al sector agropecuario y al desarrollo de organizaciones de productores; Buenas Prácticas Agrícolas (BPA); Certificaciones internacionales de calidad y sostenibilidad para frutas de exportación (GlobalG.A.P., Fair Trade, Rainforest Alliance, Orgánico, u otras equivalentes); Asociatividad y gobernanza, planes de negocio y mercadeo agroalimentario; Conocimiento actualizado en normatividad nacional e internacional para exportación de cítricos. Contar con tarjeta o matrícula profesional vigente en los casos exigidos por la Ley. Experiencia de trabajo mínima de al menos tres (3)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implementación de protocolos de certificación (BPA, GlobalG.A.P. u otros) aplicados a frutales de exportación, preferiblemente en Platano; Experiencia en acceso a mercados locales, nacionales e internacionales, incluyendo negociación con compradores y cumplimiento de requisitos fitosanitarios y de calidad.</t>
  </si>
  <si>
    <t xml:space="preserve">ESPECIFICACIONES TECNICAS ALIMENTACION - Selección Abreviada - Menor Cuantía PLATANO </t>
  </si>
  <si>
    <t>Proveedor 1 (ENCOSER)</t>
  </si>
  <si>
    <t>Proveedor 2 
(FUNELI)</t>
  </si>
  <si>
    <t>Proveedor 3 
(SIEE)</t>
  </si>
  <si>
    <t>LIMITE INFERIOR</t>
  </si>
  <si>
    <t>Proveedor 1 (FUNELI)</t>
  </si>
  <si>
    <t>Proveedor 2 
(DEM)</t>
  </si>
  <si>
    <t>Proveedor 3 
(ESCOBAR)</t>
  </si>
  <si>
    <t>NOTA 1. Para el servicio de almuerzos y refrigerios se deberá priorizar el uso de vajilla reutilizable (loza o materiales similares). En caso de requerirse recipientes desechables, estos deberán ser elaborados en materiales biodegradables o ambientalmente amigables, con el fin de reducir la generación de residuos y promover prácticas sostenibles durante el desarrollo de las actividades.
NOTA 2. Los honorarios del profesional de campo fueron calculados con base en las tablas de honorarios establecidas por la Gobernación de Nariño, por un valor de $3.982.230. Asimismo, se incluye una asignación por concepto de gastos de desplazamiento por valor de $1.250.000, teniendo en cuenta que los profesionales deberán realizar traslados desde el casco urbano hacia las diferentes veredas donde se ejecutarán las actividades del proyecto, dicho calculo se realizó teniendo en cuenta que el personal en campo se debe desplazar diariamente desde las cabeceras municipales hasta las veredas de incidencia del proceso y en ese orden de ideas, se movilizaran 20 días a la semana, cada día de desplazamiento se estimó en un valor de 62.500.
NOTA 3.  Para el cálculo de los valores de alimentación correspondientes a almuerzo, refrigerio e hidratación, se tomaron como referencia los valores establecidos en el Contrato Interadministrativo No. GN2184-2026, los cuales se encuentran debidamente soportados en su respectivo estudio del sector. La sumatoria de los ítems referenciados asciende a $39.760.
NOTA 4. Se contempla la adquisición de 436 kits de aprendizaje destinados a los beneficiarios del proyecto que participaran en las sesiones de las Escuelas de Campo para Agricultores (ECA). los kits se entregan una única vez. 
NOTA 5. La actividad contempla el desarrollo de tres temáticas abordadas en dieciocho (18) núcleos integrados por un grupo de 20 a 25 beneficiarios para un total de cincuenta y cuatro (54) Escuelas de Campo para Agricultores (ECA) desarrolladas en las diferentes veredas contempladas en el proyecto según lo disponga el profesional a cargo y en las cuales se deberá hacer la entrega de la alimentación contemplada. Culminado el proyecto se entregaran en totalidad 1.308 refrigerios para escuelas de campo.
NOTA 6. El proceso formativo de la actividad se desarrollará durante seis (6) meses mediante dieciocho (18) núcleos de formación, la disposición de cada sesión será programada por le profesional a cargo de la coordinación de las temáticas siendo estas las siguientes: Tema 1: Manejo agronómico, establecimiento, sostenimiento Manejo fitosanitario, control de arvenses, y costos de producción.
-	Tema 2: Cosecha y postcosecha. -Tema 3: Validación de aprendizajes y ajustes metodológicos.
NOTA 7. Los honorarios del técnico de campo fueron calculados con base en las tablas de honorarios establecidas por la Gobernación de Nariño, por un valor de $3.068.258 Asimismo, se incluye una asignación por concepto de gastos de desplazamiento por valor de $1.250.000, teniendo en cuenta que los profesionales deberán realizar traslados desde el casco urbano hacia las diferentes veredas donde se ejecutarán las actividades del proyecto.
NOTA 8: Se proyecta realizar seis (4) visitas de seguimiento a cada uno de los cuatrocientos treinta y seis (436) beneficiarios durante un periodo de seis meses, para un total de mil setecientos cuarenta y cuatro (1.744). 
NOTA9: En cumplimiento de la Ley 1876 de 2017 y de la Obligación Específica No. 17 del Convenio Interadministrativo No. SG-0162-2025, las actividades de carácter técnico, organizacional y socio empresarial deberán desarrollarse bajo metodologías acordes con los enfoques de extensión agropecuaria definidos por el Sistema Nacional de Innovación Agropecuaria (SNIA) y en articulación con las líneas estratégicas del Plan Departamental de Extensión Agropecuaria (PDEA) vigente.</t>
  </si>
  <si>
    <t>NOTA 1. Los honorarios del profesional socioempresarial fueron calculados con base en las tablas de honorarios establecidas por la Gobernación de Nariño, por un valor de $3.982.230. Asimismo, se incluye una asignación por concepto de gastos de desplazamiento por valor de $1.250.000, teniendo en cuenta que los profesionales deberán realizar traslados desde el casco urbano hacia las diferentes veredas donde se ejecutarán las actividades del proyecto.
NOTA 2. Para el desarrollo de la actividad propuesta se contempla la realización de una reunión informativa del proyecto con las organizaciones locales identificadas en cada uno de los municipios contemplados en este caso Los Andes y Cumbitara.
NOTA 3. La actividad se realizar mediando la aplicación de una encuesta a los beneficiarios con el fin de establecer los requerimientos mencionados en la descripción 
NOTA 4. En cumplimiento de la Ley 1876 de 2017 y de la Obligación Específica No. 17 del Convenio Interadministrativo No. SG-0162-2025, las actividades de carácter técnico, organizacional y socio empresarial deberán desarrollarse bajo metodologías acordes con los enfoques de extensión agropecuaria definidos por el Sistema Nacional de Innovación Agropecuaria (SNIA) y en articulación con las líneas estratégicas del Plan Departamental de Extensión Agropecuaria (PDEA) vigente</t>
  </si>
  <si>
    <t xml:space="preserve">
NOTA 1. Para el servicio de almuerzos y refrigerios se deberá priorizar el uso de vajilla reutilizable (loza o materiales similares). En caso de requerirse recipientes desechables, estos deberán ser elaborados en materiales biodegradables o ambientalmente amigables, con el fin de reducir la generación de residuos y promover prácticas sostenibles durante el desarrollo de las actividades.
NOTA 2. Los honorarios del profesional socio organizacional fueron calculados con base en las tablas de honorarios establecidas por la Gobernación de Nariño, por un valor de $3.982.230. Asimismo, se incluye una asignación por concepto de gastos de desplazamiento por valor de $1.250.000, teniendo en cuenta que los profesionales deberán realizar traslados desde el casco urbano hacia las diferentes veredas donde se ejecutarán las actividades del proyecto.
NOTA 3.  Para el cálculo de los valores de alimentación correspondientes a almuerzo, refrigerio e hidratación, se tomaron como referencia los valores establecidos en el Contrato Interadministrativo No. GN2184-2026, los cuales se encuentran debidamente soportados en su respectivo estudio del sector. La sumatoria de los ítems referenciados asciende a $39.760.
NOTA 4. La actividad contempla la orientación de dos procesos temáticos abordadas en ocho (8) grupos integrados por 25 beneficiarios para un total de doscientos (200) participantes por temática a realizar. Los talleres se desarrollarán en las diferentes veredas contempladas en el proyecto según lo disponga el profesional a cargo y en las cuales se deberá hacer la entrega de la alimentación contemplada. Culminado el proyecto se entregarán en totalidad 400 refrigerios para talleres socio organizacionales.
NOTA 5. En cumplimiento de la Ley 1876 de 2017 y de la Obligación Específica No. 17 del Convenio Interadministrativo No. SG-0162-2025, las actividades de carácter técnico, organizacional y socio empresarial deberán desarrollarse bajo metodologías acordes con los enfoques de extensión agropecuaria definidos por el Sistema Nacional de Innovación Agropecuaria (SNIA) y en articulación con las líneas estratégicas del Plan Departamental de Extensión Agropecuaria (PDEA) vigente</t>
  </si>
  <si>
    <t>NOTA 1. Para el servicio de almuerzos y refrigerios se deberá priorizar el uso de vajilla reutilizable (loza o materiales similares). En caso de requerirse recipientes desechables, estos deberán ser elaborados en materiales biodegradables o ambientalmente amigables, con el fin de reducir la generación de residuos y promover prácticas sostenibles durante el desarrollo de las actividades.
NOTA 2. Los honorarios del profesional en comercializacion fueron calculados con base en las tablas de honorarios establecidas por la Gobernación de Nariño, por un valor de $3.982.230. Asimismo, se incluye una asignación por concepto de gastos de desplazamiento por valor de $1.250.000, teniendo en cuenta que los profesionales deberán realizar traslados desde el casco urbano hacia las diferentes veredas donde se ejecutarán las actividades del proyecto.
NOTA 3.  Para el cálculo de los valores de alimentación correspondientes a almuerzo, refrigerio e hidratación, se tomaron como referencia los valores establecidos en el Contrato Interadministrativo No. GN2184-2026, los cuales se encuentran debidamente soportados en su respectivo estudio del sector. La sumatoria de los ítems referenciados asciende a $39.760.
NOTA 4. La actividad contempla la orientación en temáticas de implementación de un plan comercial el cual se desarrollará mediante modalidades de talleres participativos desarrollados en dieciocho (18) núcleos integrados por un grupo de 20 a 25 beneficiarios para un total de 436 participantes. Los talleres se realizarán en las diferentes veredas contempladas en el proyecto según lo disponga el profesional a cargo y en las cuales se deberá hacer la entrega de la alimentación contemplada.
NOTA 5, En cumplimiento de la Ley 1876 de 2017 y de la Obligación Específica No. 17 del Convenio Interadministrativo No. SG-0162-2025, las actividades de carácter técnico, organizacional y socio empresarial deberán desarrollarse bajo metodologías acordes con los enfoques de extensión agropecuaria definidos por el Sistema Nacional de Innovación Agropecuaria (SNIA) y en articulación con las líneas estratégicas del Plan Departamental de Extensión Agropecuaria (PDEA) vigente</t>
  </si>
  <si>
    <t>NOTA 1. Para el servicio de almuerzos y refrigerios se deberá priorizar el uso de vajilla reutilizable (loza o materiales similares). En caso de requerirse recipientes desechables, estos deberán ser elaborados en materiales biodegradables o ambientalmente amigables, con el fin de reducir la generación de residuos y promover prácticas sostenibles durante el desarrollo de las actividades.
NOTA 2. Los honorarios del profesional en comercialización fueron calculados con base en las tablas de honorarios establecidas por la Gobernación de Nariño, por un valor de $3.982.230. Asimismo, se incluye una asignación por concepto de gastos de desplazamiento por valor de $1.250.000, teniendo en cuenta que los profesionales deberán realizar traslados desde el casco urbano hacia las diferentes veredas donde se ejecutarán las actividades del proyecto.
NOTA 3.  Para el cálculo de los valores de alimentación correspondientes a almuerzo, refrigerio e hidratación, se tomaron como referencia los valores establecidos en el Contrato Interadministrativo No. GN2184-2026, los cuales se encuentran debidamente soportados en su respectivo estudio del sector. La sumatoria de los ítems referenciados asciende a $39.760.
NOTA 4. La actividad contempla la organización de las giras empresariales mediante modalidades de talleres participativos desarrollados en dieciocho (18) núcleos integrados por un grupo de 20 a 25 beneficiarios para un total de 436 participantes. Los talleres se realizarán en las diferentes veredas contempladas en el proyecto según lo disponga el profesional a cargo y en las cuales se deberá hacer la entrega de la alimentación contemplada. En  estos talleres se hará la selección de 10 personas por cada gira para un total de 20 productores de acuerdo a sus destrezas, cumplimiento de actividades en fincas, asistencia a la totalidad o mayoría de los eventos programados en el proyecto y que apliquen lo aprendido en las escuelas de campo, fortalecimiento organizacional y asistencia técnica.
NOTA 5, En cumplimiento de la Ley 1876 de 2017 y de la Obligación Específica No. 17 del Convenio Interadministrativo No. SG-0162-2025, las actividades de carácter técnico, organizacional y socio empresarial deberán desarrollarse bajo metodologías acordes con los enfoques de extensión agropecuaria definidos por el Sistema Nacional de Innovación Agropecuaria (SNIA) y en articulación con las líneas estratégicas del Plan Departamental de Extensión Agropecuaria (PDEA) vigente</t>
  </si>
  <si>
    <t>Alquiler de un espacio físico minimo de 70m2 destinado al almacenamiento temporal, organización y resguardo de insumos, materiales y elementos logísticos requeridos para el desarrollo de las actividades del proyecto, garantizando condiciones adecuadas de manejo, custodia y disponibilidad durante el periodo de ejecución mas Arriendo de un espacio físico (1 oficinas, 1 baños, 1 cocineta con seguridad, con servicios básicos de calidad, que garantice el espacio para que el personal contratado implemente la ejecución del proyecto.</t>
  </si>
  <si>
    <r>
      <rPr>
        <b/>
        <sz val="10"/>
        <color theme="1"/>
        <rFont val="Arial Narrow"/>
        <family val="2"/>
      </rPr>
      <t xml:space="preserve">NOTA 1.  </t>
    </r>
    <r>
      <rPr>
        <sz val="10"/>
        <color theme="1"/>
        <rFont val="Arial Narrow"/>
        <family val="2"/>
      </rPr>
      <t xml:space="preserve">La descripción detallada de las actividades y responsabilidades de los profesionales vinculados al proyecto se encuentra desarrollada en la ficha técnica del proyecto.
</t>
    </r>
    <r>
      <rPr>
        <b/>
        <sz val="10"/>
        <color theme="1"/>
        <rFont val="Arial Narrow"/>
        <family val="2"/>
      </rPr>
      <t xml:space="preserve">NOTA 2. </t>
    </r>
    <r>
      <rPr>
        <sz val="10"/>
        <color theme="1"/>
        <rFont val="Arial Narrow"/>
        <family val="2"/>
      </rPr>
      <t xml:space="preserve"> Los honorarios del equipo implementador fueron estimados tomando como referencia la tabla de honorarios de la Gobernación de Nariño, considerando el perfil profesional, la experiencia requerida y las responsabilidades asociadas dentro del proyecto.
</t>
    </r>
    <r>
      <rPr>
        <b/>
        <sz val="10"/>
        <color theme="1"/>
        <rFont val="Arial Narrow"/>
        <family val="2"/>
      </rPr>
      <t>NOTA 3</t>
    </r>
    <r>
      <rPr>
        <sz val="10"/>
        <color theme="1"/>
        <rFont val="Arial Narrow"/>
        <family val="2"/>
      </rPr>
      <t xml:space="preserve">. Los honorarios del profesional de campo, del profesional socioempresarial y del profesional comercial fueron calculados con base en las tablas de honorarios establecidas por la Gobernación de Nariño, por un valor de $3.982.230. Asimismo, se incluye una asignación por concepto de gastos de desplazamiento por valor de $1.250.000, teniendo en cuenta que los profesionales deberán realizar traslados desde el casco urbano hacia las diferentes veredas donde se ejecutarán las actividades del proyecto.
</t>
    </r>
    <r>
      <rPr>
        <b/>
        <sz val="10"/>
        <color theme="1"/>
        <rFont val="Arial Narrow"/>
        <family val="2"/>
      </rPr>
      <t>NOTA 4.</t>
    </r>
    <r>
      <rPr>
        <sz val="10"/>
        <color theme="1"/>
        <rFont val="Arial Narrow"/>
        <family val="2"/>
      </rPr>
      <t xml:space="preserve"> Los honorarios del técnico de campo fueron calculados con base en las tablas de honorarios establecidas por la Gobernación de Nariño, por un valor de $3.068.258 Asimismo, se incluye una asignación por concepto de gastos de desplazamiento por valor de $1.250.000, teniendo en cuenta que los profesionales deberán realizar traslados desde el casco urbano hacia las diferentes veredas donde se ejecutarán las actividades del proyecto.
NOTA 5. En cumplimiento de la Ley 1876 de 2017 y de la Obligación Específica No. 17 del Convenio Interadministrativo No. SG-0162-2025, las actividades de carácter técnico, organizacional y socio empresarial deberán desarrollarse bajo metodologías acordes con los enfoques de extensión agropecuaria definidos por el Sistema Nacional de Innovación Agropecuaria (SNIA) y en articulación con las líneas estratégicas del Plan Departamental de Extensión Agropecuaria (PDEA) vigente.</t>
    </r>
  </si>
  <si>
    <t>proyecto:   DAVID JOJOA
Apoyo Tecnico SADR</t>
  </si>
  <si>
    <t>Alquiler de un espacio físico minimo area 70 m2 destinado al almacenamiento temporal, organización y resguardo de insumos, materiales y elementos logísticos requeridos para el desarrollo de las actividades del proyecto, garantizando condiciones adecuadas de manejo, custodia y disponibilidad durante el periodo de ejecución mas Arriendo de un espacio físico (1 oficinas, 1 baños, 1 cocineta con seguridad, con servicios básicos de calidad, que garantice el espacio para que el personal contratado implemente la ejecución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</si>
</sst>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6" formatCode="&quot;$&quot;\ #,##0;[Red]\-&quot;$&quot;\ #,##0"/>
    <numFmt numFmtId="44" formatCode="_-&quot;$&quot;\ * #,##0.00_-;\-&quot;$&quot;\ * #,##0.00_-;_-&quot;$&quot;\ * &quot;-&quot;??_-;_-@_-"/>
    <numFmt numFmtId="43" formatCode="_-* #,##0.00_-;\-* #,##0.00_-;_-* &quot;-&quot;??_-;_-@_-"/>
    <numFmt numFmtId="164" formatCode="_(* #,##0_);_(* \(#,##0\);_(* &quot;-&quot;??_);_(@_)"/>
    <numFmt numFmtId="165" formatCode="_-* #,##0\ _F_B_-;\-* #,##0\ _F_B_-;_-* &quot;-&quot;??\ _F_B_-;_-@"/>
    <numFmt numFmtId="166" formatCode="_-* #,##0_-;\-* #,##0_-;_-* &quot;-&quot;??_-;_-@_-"/>
    <numFmt numFmtId="167" formatCode="_-* #,##0_-;\-* #,##0_-;_-* &quot;-&quot;??_-;_-@"/>
    <numFmt numFmtId="168" formatCode="_-&quot;$&quot;\ * #,##0.00_-;\-&quot;$&quot;\ * #,##0.00_-;_-&quot;$&quot;\ * &quot;-&quot;??_-;_-@"/>
    <numFmt numFmtId="169" formatCode="_-&quot;$&quot;\ * #,##0_-;\-&quot;$&quot;\ * #,##0_-;_-&quot;$&quot;\ * &quot;-&quot;??_-;_-@_-"/>
    <numFmt numFmtId="170" formatCode="&quot;$&quot;\ #,##0"/>
    <numFmt numFmtId="171" formatCode="0.0"/>
  </numFmts>
  <fonts count="20">
    <font>
      <sz val="11"/>
      <color theme="1"/>
      <name val="Aptos Narrow"/>
      <family val="2"/>
      <scheme val="minor"/>
    </font>
    <font>
      <sz val="11"/>
      <color theme="1"/>
      <name val="Aptos Narrow"/>
      <family val="2"/>
      <scheme val="minor"/>
    </font>
    <font>
      <sz val="9"/>
      <color theme="1"/>
      <name val="Arial"/>
      <family val="2"/>
    </font>
    <font>
      <b/>
      <sz val="9"/>
      <color rgb="FF000000"/>
      <name val="Arial"/>
      <family val="2"/>
    </font>
    <font>
      <sz val="9"/>
      <color rgb="FF000000"/>
      <name val="Arial"/>
      <family val="2"/>
    </font>
    <font>
      <b/>
      <sz val="9"/>
      <color theme="1"/>
      <name val="Arial"/>
      <family val="2"/>
    </font>
    <font>
      <sz val="11"/>
      <color theme="1"/>
      <name val="Arial Narrow"/>
      <family val="2"/>
    </font>
    <font>
      <b/>
      <sz val="10"/>
      <color theme="1"/>
      <name val="Arial Narrow"/>
      <family val="2"/>
    </font>
    <font>
      <sz val="10"/>
      <name val="Arial Narrow"/>
      <family val="2"/>
    </font>
    <font>
      <sz val="10"/>
      <color theme="1"/>
      <name val="Arial Narrow"/>
      <family val="2"/>
    </font>
    <font>
      <b/>
      <sz val="10"/>
      <name val="Arial Narrow"/>
      <family val="2"/>
    </font>
    <font>
      <b/>
      <sz val="10"/>
      <color rgb="FF000000"/>
      <name val="Arial Narrow"/>
      <family val="2"/>
    </font>
    <font>
      <sz val="10"/>
      <color rgb="FF000000"/>
      <name val="Arial Narrow"/>
      <family val="2"/>
    </font>
    <font>
      <sz val="11"/>
      <color rgb="FF000000"/>
      <name val="Arial Narrow"/>
      <family val="2"/>
    </font>
    <font>
      <sz val="10"/>
      <color indexed="8"/>
      <name val="Arial Narrow"/>
      <family val="2"/>
    </font>
    <font>
      <i/>
      <sz val="10"/>
      <color theme="1"/>
      <name val="Arial Narrow"/>
      <family val="2"/>
    </font>
    <font>
      <sz val="9"/>
      <color theme="1"/>
      <name val="Arial Narrow"/>
      <family val="2"/>
    </font>
    <font>
      <sz val="11"/>
      <color rgb="FF000000"/>
      <name val="Calibri"/>
      <family val="2"/>
    </font>
    <font>
      <sz val="8"/>
      <color rgb="FF000000"/>
      <name val="Arial Narrow"/>
      <family val="2"/>
    </font>
    <font>
      <sz val="12"/>
      <color theme="1"/>
      <name val="Arial Narrow"/>
      <family val="2"/>
    </font>
  </fonts>
  <fills count="16">
    <fill>
      <patternFill patternType="none"/>
    </fill>
    <fill>
      <patternFill patternType="gray125"/>
    </fill>
    <fill>
      <patternFill patternType="solid">
        <fgColor rgb="FF00B050"/>
        <bgColor indexed="64"/>
      </patternFill>
    </fill>
    <fill>
      <patternFill patternType="solid">
        <fgColor theme="0"/>
        <bgColor indexed="64"/>
      </patternFill>
    </fill>
    <fill>
      <patternFill patternType="solid">
        <fgColor rgb="FF00B050"/>
        <bgColor rgb="FF00B050"/>
      </patternFill>
    </fill>
    <fill>
      <patternFill patternType="solid">
        <fgColor theme="0"/>
        <bgColor rgb="FF00B050"/>
      </patternFill>
    </fill>
    <fill>
      <patternFill patternType="solid">
        <fgColor theme="0" tint="-4.9989318521683403E-2"/>
        <bgColor rgb="FFE2EFD9"/>
      </patternFill>
    </fill>
    <fill>
      <patternFill patternType="solid">
        <fgColor theme="0" tint="-4.9989318521683403E-2"/>
        <bgColor indexed="64"/>
      </patternFill>
    </fill>
    <fill>
      <patternFill patternType="solid">
        <fgColor theme="0" tint="-4.9989318521683403E-2"/>
        <bgColor rgb="FFFFE598"/>
      </patternFill>
    </fill>
    <fill>
      <patternFill patternType="solid">
        <fgColor theme="2"/>
        <bgColor indexed="64"/>
      </patternFill>
    </fill>
    <fill>
      <patternFill patternType="solid">
        <fgColor theme="6" tint="0.79998168889431442"/>
        <bgColor indexed="64"/>
      </patternFill>
    </fill>
    <fill>
      <patternFill patternType="solid">
        <fgColor theme="0"/>
        <bgColor rgb="FFF4B083"/>
      </patternFill>
    </fill>
    <fill>
      <patternFill patternType="solid">
        <fgColor theme="0"/>
        <bgColor rgb="FF00B0F0"/>
      </patternFill>
    </fill>
    <fill>
      <patternFill patternType="solid">
        <fgColor rgb="FFFFFFFF"/>
        <bgColor indexed="64"/>
      </patternFill>
    </fill>
    <fill>
      <patternFill patternType="solid">
        <fgColor theme="2" tint="-0.249977111117893"/>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rgb="FF000000"/>
      </left>
      <right style="thin">
        <color rgb="FF000000"/>
      </right>
      <top/>
      <bottom style="thin">
        <color rgb="FF000000"/>
      </bottom>
      <diagonal/>
    </border>
    <border>
      <left style="thin">
        <color rgb="FF000000"/>
      </left>
      <right style="thin">
        <color indexed="64"/>
      </right>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diagonal/>
    </border>
    <border>
      <left style="thin">
        <color indexed="64"/>
      </left>
      <right style="thin">
        <color rgb="FF000000"/>
      </right>
      <top/>
      <bottom style="thin">
        <color rgb="FF000000"/>
      </bottom>
      <diagonal/>
    </border>
    <border>
      <left/>
      <right/>
      <top style="thin">
        <color indexed="64"/>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270">
    <xf numFmtId="0" fontId="0" fillId="0" borderId="0" xfId="0"/>
    <xf numFmtId="0" fontId="6" fillId="0" borderId="0" xfId="0" applyFont="1"/>
    <xf numFmtId="0" fontId="9" fillId="0" borderId="0" xfId="0" applyFont="1"/>
    <xf numFmtId="0" fontId="7" fillId="7" borderId="1" xfId="0" applyFont="1" applyFill="1" applyBorder="1" applyAlignment="1">
      <alignment horizontal="center" vertical="center"/>
    </xf>
    <xf numFmtId="0" fontId="9" fillId="0" borderId="1" xfId="0" applyFont="1" applyBorder="1" applyAlignment="1">
      <alignment horizontal="left" vertical="center" wrapText="1"/>
    </xf>
    <xf numFmtId="0" fontId="9" fillId="2" borderId="1" xfId="0" applyFont="1" applyFill="1" applyBorder="1" applyAlignment="1">
      <alignment vertical="center"/>
    </xf>
    <xf numFmtId="0" fontId="8" fillId="0" borderId="1" xfId="0" applyFont="1" applyBorder="1"/>
    <xf numFmtId="0" fontId="7" fillId="4" borderId="1" xfId="0" applyFont="1" applyFill="1" applyBorder="1" applyAlignment="1">
      <alignment vertical="center"/>
    </xf>
    <xf numFmtId="0" fontId="7" fillId="5" borderId="1" xfId="0" applyFont="1" applyFill="1" applyBorder="1" applyAlignment="1">
      <alignment vertical="center"/>
    </xf>
    <xf numFmtId="0" fontId="7" fillId="0" borderId="1" xfId="0" applyFont="1" applyBorder="1" applyAlignment="1">
      <alignment vertical="center"/>
    </xf>
    <xf numFmtId="0" fontId="9" fillId="3" borderId="1" xfId="0" applyFont="1" applyFill="1" applyBorder="1" applyAlignment="1">
      <alignment vertical="center"/>
    </xf>
    <xf numFmtId="0" fontId="9" fillId="0" borderId="1" xfId="0" applyFont="1" applyBorder="1" applyAlignment="1">
      <alignment vertical="center" wrapText="1"/>
    </xf>
    <xf numFmtId="0" fontId="7" fillId="2" borderId="10" xfId="0" applyFont="1" applyFill="1" applyBorder="1" applyAlignment="1">
      <alignment vertical="center"/>
    </xf>
    <xf numFmtId="0" fontId="9" fillId="0" borderId="2" xfId="0" applyFont="1" applyBorder="1" applyAlignment="1">
      <alignment vertical="center" wrapText="1"/>
    </xf>
    <xf numFmtId="0" fontId="9" fillId="2" borderId="11" xfId="0" applyFont="1" applyFill="1" applyBorder="1" applyAlignment="1">
      <alignment vertical="center"/>
    </xf>
    <xf numFmtId="0" fontId="7" fillId="0" borderId="17" xfId="0" applyFont="1" applyBorder="1" applyAlignment="1">
      <alignment horizontal="center" vertical="center" wrapText="1"/>
    </xf>
    <xf numFmtId="0" fontId="9" fillId="0" borderId="12" xfId="0" applyFont="1" applyBorder="1" applyAlignment="1">
      <alignment horizontal="left" vertical="top" wrapText="1"/>
    </xf>
    <xf numFmtId="4" fontId="9" fillId="0" borderId="12" xfId="0" applyNumberFormat="1" applyFont="1" applyBorder="1" applyAlignment="1">
      <alignment horizontal="center" vertical="center"/>
    </xf>
    <xf numFmtId="3" fontId="9" fillId="0" borderId="12" xfId="0" applyNumberFormat="1" applyFont="1" applyBorder="1" applyAlignment="1">
      <alignment horizontal="center" vertical="center"/>
    </xf>
    <xf numFmtId="9" fontId="9" fillId="0" borderId="12" xfId="0" applyNumberFormat="1" applyFont="1" applyBorder="1" applyAlignment="1">
      <alignment horizontal="center" vertical="center"/>
    </xf>
    <xf numFmtId="164" fontId="9" fillId="0" borderId="12" xfId="0" applyNumberFormat="1" applyFont="1" applyBorder="1" applyAlignment="1">
      <alignment horizontal="center" vertical="center"/>
    </xf>
    <xf numFmtId="0" fontId="7" fillId="0" borderId="14" xfId="0" applyFont="1" applyBorder="1" applyAlignment="1">
      <alignment horizontal="center" vertical="center" wrapText="1"/>
    </xf>
    <xf numFmtId="0" fontId="9" fillId="0" borderId="6" xfId="0" applyFont="1" applyBorder="1" applyAlignment="1">
      <alignment horizontal="left" vertical="top" wrapText="1"/>
    </xf>
    <xf numFmtId="4" fontId="9" fillId="0" borderId="6" xfId="0" applyNumberFormat="1" applyFont="1" applyBorder="1" applyAlignment="1">
      <alignment horizontal="center" vertical="center"/>
    </xf>
    <xf numFmtId="3" fontId="9" fillId="0" borderId="6" xfId="0" applyNumberFormat="1" applyFont="1" applyBorder="1" applyAlignment="1">
      <alignment horizontal="center" vertical="center"/>
    </xf>
    <xf numFmtId="9" fontId="9" fillId="0" borderId="6" xfId="0" applyNumberFormat="1" applyFont="1" applyBorder="1" applyAlignment="1">
      <alignment horizontal="center" vertical="center"/>
    </xf>
    <xf numFmtId="164" fontId="9" fillId="0" borderId="6" xfId="0" applyNumberFormat="1" applyFont="1" applyBorder="1" applyAlignment="1">
      <alignment horizontal="center" vertical="center"/>
    </xf>
    <xf numFmtId="3" fontId="9" fillId="9" borderId="15" xfId="0" applyNumberFormat="1" applyFont="1" applyFill="1" applyBorder="1"/>
    <xf numFmtId="0" fontId="11" fillId="10" borderId="1" xfId="0" applyFont="1" applyFill="1" applyBorder="1" applyAlignment="1">
      <alignment horizontal="center"/>
    </xf>
    <xf numFmtId="0" fontId="7" fillId="10" borderId="1" xfId="0" applyFont="1" applyFill="1" applyBorder="1"/>
    <xf numFmtId="43" fontId="11" fillId="10" borderId="1" xfId="1" applyFont="1" applyFill="1" applyBorder="1" applyAlignment="1">
      <alignment horizontal="center"/>
    </xf>
    <xf numFmtId="0" fontId="11" fillId="0" borderId="1" xfId="0" applyFont="1" applyBorder="1" applyAlignment="1">
      <alignment horizontal="center" vertical="center" wrapText="1"/>
    </xf>
    <xf numFmtId="0" fontId="12" fillId="3" borderId="1" xfId="0" applyFont="1" applyFill="1" applyBorder="1" applyAlignment="1">
      <alignment horizontal="center" vertical="center"/>
    </xf>
    <xf numFmtId="165" fontId="12" fillId="3" borderId="1" xfId="0" applyNumberFormat="1" applyFont="1" applyFill="1" applyBorder="1" applyAlignment="1">
      <alignment horizontal="center" vertical="center"/>
    </xf>
    <xf numFmtId="169" fontId="12" fillId="3" borderId="1" xfId="2" applyNumberFormat="1" applyFont="1" applyFill="1" applyBorder="1" applyAlignment="1">
      <alignment horizontal="center" vertical="center"/>
    </xf>
    <xf numFmtId="0" fontId="11" fillId="0" borderId="1" xfId="0" applyFont="1" applyBorder="1" applyAlignment="1">
      <alignment horizontal="center" vertical="center"/>
    </xf>
    <xf numFmtId="0" fontId="12" fillId="0" borderId="1" xfId="0" applyFont="1" applyBorder="1" applyAlignment="1">
      <alignment horizontal="center" vertical="center"/>
    </xf>
    <xf numFmtId="165" fontId="12" fillId="0" borderId="1" xfId="0" applyNumberFormat="1" applyFont="1" applyBorder="1" applyAlignment="1">
      <alignment horizontal="center" vertical="center"/>
    </xf>
    <xf numFmtId="0" fontId="9" fillId="0" borderId="0" xfId="0" applyFont="1" applyAlignment="1">
      <alignment vertical="center"/>
    </xf>
    <xf numFmtId="0" fontId="9" fillId="3" borderId="18" xfId="0" applyFont="1" applyFill="1" applyBorder="1" applyAlignment="1">
      <alignment horizontal="left" vertical="top"/>
    </xf>
    <xf numFmtId="0" fontId="9" fillId="3" borderId="18" xfId="0" applyFont="1" applyFill="1" applyBorder="1" applyAlignment="1">
      <alignment horizontal="center" vertical="top"/>
    </xf>
    <xf numFmtId="0" fontId="9" fillId="3" borderId="18" xfId="0" applyFont="1" applyFill="1" applyBorder="1" applyAlignment="1">
      <alignment horizontal="center" vertical="center"/>
    </xf>
    <xf numFmtId="0" fontId="10" fillId="10" borderId="1" xfId="0" applyFont="1" applyFill="1" applyBorder="1" applyAlignment="1">
      <alignment horizontal="center" vertical="center"/>
    </xf>
    <xf numFmtId="0" fontId="10" fillId="10" borderId="1" xfId="0" applyFont="1" applyFill="1" applyBorder="1" applyAlignment="1">
      <alignment horizontal="center" vertical="center" wrapText="1"/>
    </xf>
    <xf numFmtId="6" fontId="13" fillId="3" borderId="1" xfId="0" applyNumberFormat="1" applyFont="1" applyFill="1" applyBorder="1" applyAlignment="1">
      <alignment horizontal="center" vertical="center" wrapText="1"/>
    </xf>
    <xf numFmtId="6" fontId="14" fillId="3" borderId="1" xfId="0" applyNumberFormat="1" applyFont="1" applyFill="1" applyBorder="1" applyAlignment="1">
      <alignment horizontal="center" vertical="center" wrapText="1"/>
    </xf>
    <xf numFmtId="6" fontId="12" fillId="3" borderId="1" xfId="0" applyNumberFormat="1" applyFont="1" applyFill="1" applyBorder="1" applyAlignment="1">
      <alignment horizontal="center" vertical="center" wrapText="1"/>
    </xf>
    <xf numFmtId="1" fontId="12" fillId="3" borderId="1" xfId="2" applyNumberFormat="1" applyFont="1" applyFill="1" applyBorder="1" applyAlignment="1">
      <alignment horizontal="center" vertical="center" wrapText="1"/>
    </xf>
    <xf numFmtId="169" fontId="12" fillId="3" borderId="1" xfId="2" applyNumberFormat="1" applyFont="1" applyFill="1" applyBorder="1" applyAlignment="1">
      <alignment horizontal="center" vertical="center" wrapText="1"/>
    </xf>
    <xf numFmtId="6" fontId="9" fillId="3" borderId="1" xfId="0" applyNumberFormat="1" applyFont="1" applyFill="1" applyBorder="1" applyAlignment="1">
      <alignment horizontal="center" vertical="center"/>
    </xf>
    <xf numFmtId="170" fontId="12" fillId="3" borderId="1" xfId="2" applyNumberFormat="1" applyFont="1" applyFill="1" applyBorder="1" applyAlignment="1">
      <alignment horizontal="center" vertical="center"/>
    </xf>
    <xf numFmtId="170" fontId="9" fillId="0" borderId="6" xfId="2" applyNumberFormat="1" applyFont="1" applyBorder="1" applyAlignment="1">
      <alignment horizontal="center" vertical="center"/>
    </xf>
    <xf numFmtId="170" fontId="9" fillId="0" borderId="13" xfId="2" applyNumberFormat="1" applyFont="1" applyBorder="1" applyAlignment="1">
      <alignment horizontal="center" vertical="center"/>
    </xf>
    <xf numFmtId="170" fontId="7" fillId="9" borderId="16" xfId="2" applyNumberFormat="1" applyFont="1" applyFill="1" applyBorder="1" applyAlignment="1">
      <alignment vertical="center"/>
    </xf>
    <xf numFmtId="170" fontId="7" fillId="9" borderId="1" xfId="2" applyNumberFormat="1" applyFont="1" applyFill="1" applyBorder="1" applyAlignment="1">
      <alignment vertical="center"/>
    </xf>
    <xf numFmtId="170" fontId="9" fillId="3" borderId="1" xfId="2" applyNumberFormat="1" applyFont="1" applyFill="1" applyBorder="1" applyAlignment="1">
      <alignment horizontal="center" vertical="center"/>
    </xf>
    <xf numFmtId="170" fontId="12" fillId="0" borderId="1" xfId="2" applyNumberFormat="1" applyFont="1" applyBorder="1" applyAlignment="1">
      <alignment horizontal="center" vertical="center"/>
    </xf>
    <xf numFmtId="170" fontId="3" fillId="10" borderId="1" xfId="0" applyNumberFormat="1" applyFont="1" applyFill="1" applyBorder="1"/>
    <xf numFmtId="170" fontId="11" fillId="9" borderId="1" xfId="2" applyNumberFormat="1" applyFont="1" applyFill="1" applyBorder="1" applyAlignment="1">
      <alignment horizontal="right"/>
    </xf>
    <xf numFmtId="6" fontId="12" fillId="3" borderId="1" xfId="0" applyNumberFormat="1" applyFont="1" applyFill="1" applyBorder="1" applyAlignment="1">
      <alignment horizontal="left" vertical="center" wrapText="1"/>
    </xf>
    <xf numFmtId="169" fontId="7" fillId="7" borderId="1" xfId="0" applyNumberFormat="1" applyFont="1" applyFill="1" applyBorder="1"/>
    <xf numFmtId="6" fontId="9" fillId="3" borderId="1" xfId="0" applyNumberFormat="1" applyFont="1" applyFill="1" applyBorder="1" applyAlignment="1">
      <alignment horizontal="left" vertical="center" wrapText="1"/>
    </xf>
    <xf numFmtId="6" fontId="13" fillId="3" borderId="1" xfId="0" applyNumberFormat="1" applyFont="1" applyFill="1" applyBorder="1" applyAlignment="1">
      <alignment horizontal="left" vertical="center" wrapText="1"/>
    </xf>
    <xf numFmtId="6" fontId="6" fillId="12" borderId="1" xfId="0" applyNumberFormat="1" applyFont="1" applyFill="1" applyBorder="1" applyAlignment="1">
      <alignment horizontal="center" vertical="center"/>
    </xf>
    <xf numFmtId="1" fontId="6" fillId="12" borderId="1" xfId="0" applyNumberFormat="1" applyFont="1" applyFill="1" applyBorder="1" applyAlignment="1">
      <alignment horizontal="center" vertical="center"/>
    </xf>
    <xf numFmtId="1" fontId="6" fillId="3" borderId="1" xfId="0" applyNumberFormat="1" applyFont="1" applyFill="1" applyBorder="1" applyAlignment="1">
      <alignment horizontal="center" vertical="center"/>
    </xf>
    <xf numFmtId="169" fontId="13" fillId="13" borderId="1" xfId="2" applyNumberFormat="1" applyFont="1" applyFill="1" applyBorder="1" applyAlignment="1">
      <alignment horizontal="center" vertical="center"/>
    </xf>
    <xf numFmtId="6" fontId="13" fillId="13" borderId="1" xfId="0" applyNumberFormat="1" applyFont="1" applyFill="1" applyBorder="1" applyAlignment="1">
      <alignment horizontal="center" vertical="center" wrapText="1"/>
    </xf>
    <xf numFmtId="6" fontId="13" fillId="13" borderId="1" xfId="0" applyNumberFormat="1" applyFont="1" applyFill="1" applyBorder="1" applyAlignment="1">
      <alignment horizontal="left" vertical="center" wrapText="1"/>
    </xf>
    <xf numFmtId="1" fontId="6" fillId="0" borderId="1" xfId="0" applyNumberFormat="1" applyFont="1" applyBorder="1" applyAlignment="1">
      <alignment horizontal="center" vertical="center"/>
    </xf>
    <xf numFmtId="169" fontId="6" fillId="0" borderId="1" xfId="2" applyNumberFormat="1" applyFont="1" applyBorder="1" applyAlignment="1">
      <alignment horizontal="center" vertical="center"/>
    </xf>
    <xf numFmtId="1" fontId="13" fillId="13" borderId="1" xfId="0" applyNumberFormat="1" applyFont="1" applyFill="1" applyBorder="1" applyAlignment="1">
      <alignment horizontal="center" vertical="center" wrapText="1"/>
    </xf>
    <xf numFmtId="169" fontId="6" fillId="11" borderId="1" xfId="2" applyNumberFormat="1" applyFont="1" applyFill="1" applyBorder="1" applyAlignment="1">
      <alignment horizontal="center" vertical="center"/>
    </xf>
    <xf numFmtId="6" fontId="9" fillId="12" borderId="1" xfId="0" applyNumberFormat="1" applyFont="1" applyFill="1" applyBorder="1" applyAlignment="1">
      <alignment horizontal="center" vertical="center"/>
    </xf>
    <xf numFmtId="1" fontId="9" fillId="12" borderId="1" xfId="0" applyNumberFormat="1" applyFont="1" applyFill="1" applyBorder="1" applyAlignment="1">
      <alignment horizontal="center" vertical="center"/>
    </xf>
    <xf numFmtId="1" fontId="9" fillId="3" borderId="1" xfId="0" applyNumberFormat="1" applyFont="1" applyFill="1" applyBorder="1" applyAlignment="1">
      <alignment horizontal="center" vertical="center"/>
    </xf>
    <xf numFmtId="169" fontId="12" fillId="13" borderId="1" xfId="2" applyNumberFormat="1" applyFont="1" applyFill="1" applyBorder="1" applyAlignment="1">
      <alignment horizontal="center" vertical="center"/>
    </xf>
    <xf numFmtId="6" fontId="12" fillId="13" borderId="1" xfId="0" applyNumberFormat="1" applyFont="1" applyFill="1" applyBorder="1" applyAlignment="1">
      <alignment horizontal="center" vertical="center" wrapText="1"/>
    </xf>
    <xf numFmtId="6" fontId="12" fillId="13" borderId="1" xfId="0" applyNumberFormat="1" applyFont="1" applyFill="1" applyBorder="1" applyAlignment="1">
      <alignment horizontal="left" vertical="center" wrapText="1"/>
    </xf>
    <xf numFmtId="1" fontId="9" fillId="0" borderId="1" xfId="0" applyNumberFormat="1" applyFont="1" applyBorder="1" applyAlignment="1">
      <alignment horizontal="center" vertical="center"/>
    </xf>
    <xf numFmtId="0" fontId="15" fillId="0" borderId="0" xfId="0" applyFont="1"/>
    <xf numFmtId="170" fontId="7" fillId="0" borderId="1" xfId="0" applyNumberFormat="1" applyFont="1" applyBorder="1"/>
    <xf numFmtId="0" fontId="16" fillId="0" borderId="0" xfId="0" applyFont="1"/>
    <xf numFmtId="0" fontId="9" fillId="2" borderId="1" xfId="0" applyFont="1" applyFill="1" applyBorder="1"/>
    <xf numFmtId="169" fontId="0" fillId="0" borderId="0" xfId="0" applyNumberFormat="1"/>
    <xf numFmtId="0" fontId="9" fillId="3" borderId="1" xfId="0" applyFont="1" applyFill="1" applyBorder="1" applyAlignment="1">
      <alignment horizontal="left"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9" fontId="9" fillId="3" borderId="1" xfId="0" applyNumberFormat="1" applyFont="1" applyFill="1" applyBorder="1" applyAlignment="1">
      <alignment horizontal="center" vertical="center"/>
    </xf>
    <xf numFmtId="170" fontId="9" fillId="3" borderId="1" xfId="0" applyNumberFormat="1" applyFont="1" applyFill="1" applyBorder="1" applyAlignment="1">
      <alignment horizontal="center" vertical="center"/>
    </xf>
    <xf numFmtId="0" fontId="8" fillId="3" borderId="1" xfId="0" applyFont="1" applyFill="1" applyBorder="1" applyAlignment="1">
      <alignment horizontal="center" vertical="center"/>
    </xf>
    <xf numFmtId="0" fontId="9" fillId="3" borderId="1" xfId="0" applyFont="1" applyFill="1" applyBorder="1" applyAlignment="1">
      <alignment vertical="center" wrapText="1"/>
    </xf>
    <xf numFmtId="0" fontId="9" fillId="3" borderId="1" xfId="0" applyFont="1" applyFill="1" applyBorder="1" applyAlignment="1">
      <alignment horizontal="left" vertical="top" wrapText="1"/>
    </xf>
    <xf numFmtId="0" fontId="9" fillId="11" borderId="1" xfId="0" applyFont="1" applyFill="1" applyBorder="1" applyAlignment="1">
      <alignment horizontal="left" vertical="top" wrapText="1"/>
    </xf>
    <xf numFmtId="0" fontId="9" fillId="11" borderId="1" xfId="0" applyFont="1" applyFill="1" applyBorder="1" applyAlignment="1">
      <alignment horizontal="center" vertical="top" wrapText="1"/>
    </xf>
    <xf numFmtId="6" fontId="11" fillId="3" borderId="1" xfId="0" applyNumberFormat="1" applyFont="1" applyFill="1" applyBorder="1" applyAlignment="1">
      <alignment horizontal="center" vertical="center" wrapText="1"/>
    </xf>
    <xf numFmtId="6" fontId="9" fillId="3" borderId="1" xfId="0" applyNumberFormat="1" applyFont="1" applyFill="1" applyBorder="1" applyAlignment="1">
      <alignment horizontal="left" vertical="center"/>
    </xf>
    <xf numFmtId="169" fontId="9" fillId="0" borderId="0" xfId="2" applyNumberFormat="1" applyFont="1" applyBorder="1"/>
    <xf numFmtId="169" fontId="7" fillId="0" borderId="0" xfId="2" applyNumberFormat="1" applyFont="1" applyBorder="1"/>
    <xf numFmtId="169" fontId="10" fillId="9" borderId="1" xfId="2" applyNumberFormat="1" applyFont="1" applyFill="1" applyBorder="1" applyAlignment="1">
      <alignment horizontal="center" vertical="center" wrapText="1"/>
    </xf>
    <xf numFmtId="1" fontId="9" fillId="0" borderId="1" xfId="2" applyNumberFormat="1" applyFont="1" applyBorder="1"/>
    <xf numFmtId="169" fontId="9" fillId="0" borderId="1" xfId="2" applyNumberFormat="1" applyFont="1" applyBorder="1"/>
    <xf numFmtId="169" fontId="9" fillId="0" borderId="1" xfId="2" applyNumberFormat="1" applyFont="1" applyBorder="1" applyAlignment="1">
      <alignment horizontal="center"/>
    </xf>
    <xf numFmtId="1" fontId="9" fillId="0" borderId="1" xfId="2" applyNumberFormat="1" applyFont="1" applyBorder="1" applyAlignment="1">
      <alignment horizontal="center" vertical="center"/>
    </xf>
    <xf numFmtId="1" fontId="9" fillId="0" borderId="0" xfId="2" applyNumberFormat="1" applyFont="1" applyBorder="1"/>
    <xf numFmtId="0" fontId="7" fillId="0" borderId="0" xfId="0" applyFont="1"/>
    <xf numFmtId="169" fontId="9" fillId="0" borderId="0" xfId="0" applyNumberFormat="1" applyFont="1"/>
    <xf numFmtId="169" fontId="9" fillId="0" borderId="0" xfId="2" applyNumberFormat="1" applyFont="1"/>
    <xf numFmtId="169" fontId="9" fillId="0" borderId="1" xfId="2" applyNumberFormat="1" applyFont="1" applyBorder="1" applyAlignment="1">
      <alignment horizontal="center" vertical="center"/>
    </xf>
    <xf numFmtId="0" fontId="7" fillId="0" borderId="0" xfId="0" applyFont="1" applyAlignment="1">
      <alignment vertical="center"/>
    </xf>
    <xf numFmtId="1" fontId="9" fillId="0" borderId="0" xfId="2" applyNumberFormat="1" applyFont="1"/>
    <xf numFmtId="169" fontId="10" fillId="0" borderId="0" xfId="2" applyNumberFormat="1" applyFont="1" applyBorder="1"/>
    <xf numFmtId="169" fontId="7" fillId="7" borderId="1" xfId="2" applyNumberFormat="1" applyFont="1" applyFill="1" applyBorder="1" applyAlignment="1">
      <alignment horizontal="center" vertical="center" wrapText="1"/>
    </xf>
    <xf numFmtId="0" fontId="7" fillId="0" borderId="1" xfId="0" applyFont="1" applyBorder="1"/>
    <xf numFmtId="0" fontId="9" fillId="0" borderId="1" xfId="2" applyNumberFormat="1" applyFont="1" applyBorder="1" applyAlignment="1">
      <alignment horizontal="center" vertical="center"/>
    </xf>
    <xf numFmtId="44" fontId="9" fillId="0" borderId="1" xfId="2" applyFont="1" applyBorder="1" applyAlignment="1">
      <alignment horizontal="center" vertical="center"/>
    </xf>
    <xf numFmtId="6" fontId="9" fillId="0" borderId="0" xfId="0" applyNumberFormat="1" applyFont="1"/>
    <xf numFmtId="0" fontId="10" fillId="9"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10" borderId="1" xfId="0" applyFont="1" applyFill="1" applyBorder="1" applyAlignment="1">
      <alignment horizontal="center" vertical="center" wrapText="1"/>
    </xf>
    <xf numFmtId="0" fontId="10" fillId="10" borderId="1" xfId="0" applyFont="1" applyFill="1" applyBorder="1" applyAlignment="1">
      <alignment horizontal="center" vertical="center"/>
    </xf>
    <xf numFmtId="0" fontId="9" fillId="0" borderId="1" xfId="0" applyFont="1" applyFill="1" applyBorder="1" applyAlignment="1">
      <alignment vertical="center"/>
    </xf>
    <xf numFmtId="0" fontId="7" fillId="0" borderId="1" xfId="0" applyFont="1" applyFill="1" applyBorder="1" applyAlignment="1">
      <alignment vertical="center"/>
    </xf>
    <xf numFmtId="0" fontId="8" fillId="2" borderId="1" xfId="0" applyFont="1" applyFill="1" applyBorder="1"/>
    <xf numFmtId="0" fontId="7" fillId="2" borderId="1" xfId="0" applyFont="1" applyFill="1" applyBorder="1" applyAlignment="1">
      <alignment vertical="center"/>
    </xf>
    <xf numFmtId="0" fontId="8" fillId="0" borderId="1" xfId="0" applyFont="1" applyFill="1" applyBorder="1"/>
    <xf numFmtId="0" fontId="7" fillId="2" borderId="2" xfId="0" applyFont="1" applyFill="1" applyBorder="1" applyAlignment="1">
      <alignment vertical="center"/>
    </xf>
    <xf numFmtId="0" fontId="9" fillId="0" borderId="6" xfId="0" applyFont="1" applyFill="1" applyBorder="1" applyAlignment="1">
      <alignment vertical="center"/>
    </xf>
    <xf numFmtId="0" fontId="7" fillId="0" borderId="6" xfId="0" applyFont="1" applyFill="1" applyBorder="1" applyAlignment="1">
      <alignment vertical="center"/>
    </xf>
    <xf numFmtId="0" fontId="7" fillId="0" borderId="7" xfId="0" applyFont="1" applyFill="1" applyBorder="1" applyAlignment="1">
      <alignment vertical="center"/>
    </xf>
    <xf numFmtId="0" fontId="7" fillId="0" borderId="2" xfId="0" applyFont="1" applyFill="1" applyBorder="1" applyAlignment="1">
      <alignment vertical="center"/>
    </xf>
    <xf numFmtId="0" fontId="7" fillId="0" borderId="11" xfId="0" applyFont="1" applyFill="1" applyBorder="1" applyAlignment="1">
      <alignment vertical="center"/>
    </xf>
    <xf numFmtId="0" fontId="9" fillId="0" borderId="1" xfId="0" applyFont="1" applyFill="1" applyBorder="1"/>
    <xf numFmtId="0" fontId="9" fillId="0" borderId="2" xfId="0" applyFont="1" applyFill="1" applyBorder="1" applyAlignment="1">
      <alignment vertical="center"/>
    </xf>
    <xf numFmtId="0" fontId="9" fillId="0" borderId="9" xfId="0" applyFont="1" applyFill="1" applyBorder="1" applyAlignment="1">
      <alignment vertical="center"/>
    </xf>
    <xf numFmtId="0" fontId="11" fillId="0" borderId="0" xfId="0" applyFont="1" applyAlignment="1">
      <alignment horizontal="center" vertical="center"/>
    </xf>
    <xf numFmtId="171" fontId="9" fillId="12" borderId="1" xfId="0" applyNumberFormat="1" applyFont="1" applyFill="1" applyBorder="1" applyAlignment="1">
      <alignment horizontal="center" vertical="center"/>
    </xf>
    <xf numFmtId="0" fontId="8" fillId="0" borderId="4"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169" fontId="8" fillId="0" borderId="1" xfId="2" applyNumberFormat="1" applyFont="1" applyFill="1" applyBorder="1" applyAlignment="1">
      <alignment horizontal="center" vertical="center"/>
    </xf>
    <xf numFmtId="169" fontId="8" fillId="0" borderId="1" xfId="2" applyNumberFormat="1" applyFont="1" applyFill="1" applyBorder="1" applyAlignment="1">
      <alignment horizontal="center" vertical="center" wrapText="1"/>
    </xf>
    <xf numFmtId="0" fontId="0" fillId="0" borderId="1" xfId="0" applyBorder="1"/>
    <xf numFmtId="0" fontId="0" fillId="3" borderId="1" xfId="0" applyFill="1" applyBorder="1"/>
    <xf numFmtId="3" fontId="17" fillId="0" borderId="1" xfId="0" applyNumberFormat="1" applyFont="1" applyBorder="1" applyAlignment="1">
      <alignment vertical="center" wrapText="1"/>
    </xf>
    <xf numFmtId="166" fontId="17" fillId="0" borderId="1" xfId="1" applyNumberFormat="1" applyFont="1" applyBorder="1" applyAlignment="1">
      <alignment vertical="center" wrapText="1"/>
    </xf>
    <xf numFmtId="44" fontId="12" fillId="3" borderId="1" xfId="2" applyNumberFormat="1" applyFont="1" applyFill="1" applyBorder="1" applyAlignment="1">
      <alignment horizontal="center" vertical="center" wrapText="1"/>
    </xf>
    <xf numFmtId="44" fontId="0" fillId="0" borderId="0" xfId="0" applyNumberFormat="1"/>
    <xf numFmtId="0" fontId="7" fillId="3" borderId="1" xfId="0" applyFont="1" applyFill="1" applyBorder="1" applyAlignment="1">
      <alignment horizontal="left" vertical="center" wrapText="1"/>
    </xf>
    <xf numFmtId="6" fontId="9" fillId="12" borderId="1" xfId="0" applyNumberFormat="1" applyFont="1" applyFill="1" applyBorder="1" applyAlignment="1">
      <alignment horizontal="center" vertical="center" wrapText="1"/>
    </xf>
    <xf numFmtId="169" fontId="7" fillId="7" borderId="1" xfId="0" applyNumberFormat="1" applyFont="1" applyFill="1" applyBorder="1" applyAlignment="1">
      <alignment wrapText="1"/>
    </xf>
    <xf numFmtId="171" fontId="13" fillId="13" borderId="1" xfId="0" applyNumberFormat="1" applyFont="1" applyFill="1" applyBorder="1" applyAlignment="1">
      <alignment horizontal="center" vertical="center" wrapText="1"/>
    </xf>
    <xf numFmtId="171" fontId="9" fillId="0" borderId="1" xfId="0" applyNumberFormat="1" applyFont="1" applyBorder="1" applyAlignment="1">
      <alignment horizontal="center" vertical="center"/>
    </xf>
    <xf numFmtId="6" fontId="18" fillId="3" borderId="1" xfId="0" applyNumberFormat="1" applyFont="1" applyFill="1" applyBorder="1" applyAlignment="1">
      <alignment horizontal="left" vertical="center" wrapText="1"/>
    </xf>
    <xf numFmtId="44" fontId="7" fillId="0" borderId="1" xfId="2" applyFont="1" applyBorder="1"/>
    <xf numFmtId="0" fontId="10" fillId="10" borderId="1" xfId="0" applyFont="1" applyFill="1" applyBorder="1" applyAlignment="1">
      <alignment horizontal="center" vertical="center" wrapText="1"/>
    </xf>
    <xf numFmtId="0" fontId="10" fillId="10" borderId="1" xfId="0" applyFont="1" applyFill="1" applyBorder="1" applyAlignment="1">
      <alignment horizontal="center" vertical="center"/>
    </xf>
    <xf numFmtId="1" fontId="12" fillId="13" borderId="1" xfId="0" applyNumberFormat="1" applyFont="1" applyFill="1" applyBorder="1" applyAlignment="1">
      <alignment horizontal="center" vertical="center" wrapText="1"/>
    </xf>
    <xf numFmtId="169" fontId="9" fillId="11" borderId="1" xfId="2" applyNumberFormat="1" applyFont="1" applyFill="1" applyBorder="1" applyAlignment="1">
      <alignment horizontal="center"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0" fontId="7" fillId="10" borderId="1" xfId="0" applyFont="1" applyFill="1" applyBorder="1" applyAlignment="1">
      <alignment horizontal="left" vertical="center" wrapText="1"/>
    </xf>
    <xf numFmtId="0" fontId="7" fillId="10" borderId="1" xfId="0" applyFont="1" applyFill="1" applyBorder="1" applyAlignment="1">
      <alignment vertical="center"/>
    </xf>
    <xf numFmtId="170" fontId="7" fillId="10" borderId="1" xfId="2" applyNumberFormat="1" applyFont="1" applyFill="1" applyBorder="1" applyAlignment="1">
      <alignment horizontal="center" vertical="center"/>
    </xf>
    <xf numFmtId="170" fontId="7" fillId="10" borderId="1" xfId="2" applyNumberFormat="1" applyFont="1" applyFill="1" applyBorder="1" applyAlignment="1">
      <alignment horizontal="center" vertical="center" wrapText="1"/>
    </xf>
    <xf numFmtId="0" fontId="19" fillId="0" borderId="0" xfId="0" applyFont="1" applyAlignment="1">
      <alignment wrapText="1"/>
    </xf>
    <xf numFmtId="0" fontId="7" fillId="8" borderId="1" xfId="0" applyFont="1" applyFill="1" applyBorder="1" applyAlignment="1">
      <alignment horizontal="center" vertical="center"/>
    </xf>
    <xf numFmtId="0" fontId="8" fillId="7" borderId="1" xfId="0" applyFont="1" applyFill="1" applyBorder="1"/>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1" xfId="0" applyFont="1" applyBorder="1" applyAlignment="1">
      <alignment horizontal="left" vertical="center" wrapText="1"/>
    </xf>
    <xf numFmtId="0" fontId="10" fillId="0" borderId="1" xfId="0" applyFont="1" applyBorder="1" applyAlignment="1">
      <alignment horizontal="left"/>
    </xf>
    <xf numFmtId="0" fontId="7" fillId="6" borderId="1" xfId="0" applyFont="1" applyFill="1" applyBorder="1" applyAlignment="1">
      <alignment horizontal="center" vertical="center"/>
    </xf>
    <xf numFmtId="0" fontId="9" fillId="0" borderId="1" xfId="0" applyFont="1" applyBorder="1" applyAlignment="1">
      <alignment horizontal="left" vertical="center" wrapText="1"/>
    </xf>
    <xf numFmtId="0" fontId="8" fillId="0" borderId="1" xfId="0" applyFont="1" applyBorder="1" applyAlignment="1">
      <alignment horizontal="left"/>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9" fillId="0" borderId="2" xfId="0" applyFont="1" applyBorder="1" applyAlignment="1">
      <alignment horizontal="left" vertical="center" wrapText="1"/>
    </xf>
    <xf numFmtId="0" fontId="9" fillId="0" borderId="5" xfId="0" applyFont="1" applyBorder="1" applyAlignment="1">
      <alignment horizontal="left" vertical="center" wrapText="1"/>
    </xf>
    <xf numFmtId="0" fontId="10" fillId="0" borderId="2" xfId="0" applyFont="1" applyBorder="1" applyAlignment="1">
      <alignment horizontal="left"/>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0" fillId="9" borderId="1" xfId="0" applyFont="1" applyFill="1" applyBorder="1" applyAlignment="1">
      <alignment horizontal="center" vertical="center" wrapText="1"/>
    </xf>
    <xf numFmtId="0" fontId="8" fillId="9" borderId="1" xfId="0" applyFont="1" applyFill="1" applyBorder="1"/>
    <xf numFmtId="0" fontId="10" fillId="9" borderId="1" xfId="0" applyFont="1" applyFill="1" applyBorder="1" applyAlignment="1">
      <alignment horizontal="center" wrapText="1"/>
    </xf>
    <xf numFmtId="0" fontId="7" fillId="10" borderId="1" xfId="0" applyFont="1" applyFill="1" applyBorder="1" applyAlignment="1">
      <alignment horizontal="center" vertical="center" wrapText="1"/>
    </xf>
    <xf numFmtId="0" fontId="8" fillId="10" borderId="1" xfId="0" applyFont="1" applyFill="1" applyBorder="1" applyAlignment="1">
      <alignment horizontal="center" vertical="center"/>
    </xf>
    <xf numFmtId="0" fontId="7" fillId="10" borderId="1" xfId="0" applyFont="1" applyFill="1" applyBorder="1" applyAlignment="1">
      <alignment horizontal="center" vertical="center"/>
    </xf>
    <xf numFmtId="43" fontId="7" fillId="10" borderId="1" xfId="1" applyFont="1" applyFill="1" applyBorder="1" applyAlignment="1">
      <alignment horizontal="center" vertical="center" wrapText="1"/>
    </xf>
    <xf numFmtId="0" fontId="10" fillId="10" borderId="1" xfId="0" applyFont="1" applyFill="1" applyBorder="1" applyAlignment="1">
      <alignment horizontal="center" wrapText="1"/>
    </xf>
    <xf numFmtId="0" fontId="7" fillId="9" borderId="19" xfId="0" applyFont="1" applyFill="1" applyBorder="1" applyAlignment="1">
      <alignment horizontal="left" vertical="center" wrapText="1"/>
    </xf>
    <xf numFmtId="0" fontId="7" fillId="9" borderId="20" xfId="0" applyFont="1" applyFill="1" applyBorder="1" applyAlignment="1">
      <alignment horizontal="left" vertical="center" wrapText="1"/>
    </xf>
    <xf numFmtId="0" fontId="7" fillId="9" borderId="21" xfId="0" applyFont="1" applyFill="1" applyBorder="1" applyAlignment="1">
      <alignment horizontal="left" vertical="center" wrapText="1"/>
    </xf>
    <xf numFmtId="0" fontId="11" fillId="9" borderId="1" xfId="0" applyFont="1" applyFill="1" applyBorder="1" applyAlignment="1">
      <alignment horizontal="left"/>
    </xf>
    <xf numFmtId="43" fontId="9" fillId="9" borderId="22" xfId="1" applyFont="1" applyFill="1" applyBorder="1" applyAlignment="1">
      <alignment horizontal="center"/>
    </xf>
    <xf numFmtId="43" fontId="9" fillId="9" borderId="20" xfId="1" applyFont="1" applyFill="1" applyBorder="1" applyAlignment="1">
      <alignment horizontal="center"/>
    </xf>
    <xf numFmtId="43" fontId="9" fillId="9" borderId="21" xfId="1" applyFont="1" applyFill="1" applyBorder="1" applyAlignment="1">
      <alignment horizontal="center"/>
    </xf>
    <xf numFmtId="0" fontId="12" fillId="0" borderId="1" xfId="0" applyFont="1" applyBorder="1" applyAlignment="1">
      <alignment vertical="center" wrapText="1"/>
    </xf>
    <xf numFmtId="0" fontId="12" fillId="0" borderId="1" xfId="0" applyFont="1" applyBorder="1" applyAlignment="1">
      <alignment horizontal="left" vertical="top" wrapText="1"/>
    </xf>
    <xf numFmtId="0" fontId="5" fillId="3" borderId="1" xfId="0" applyFont="1" applyFill="1" applyBorder="1" applyAlignment="1">
      <alignment horizontal="left" vertical="center" wrapText="1"/>
    </xf>
    <xf numFmtId="0" fontId="2" fillId="3" borderId="1" xfId="0" applyFont="1" applyFill="1" applyBorder="1" applyAlignment="1">
      <alignment horizontal="left" vertical="center" wrapText="1"/>
    </xf>
    <xf numFmtId="0" fontId="11" fillId="10" borderId="10" xfId="0" applyFont="1" applyFill="1" applyBorder="1" applyAlignment="1">
      <alignment horizontal="center" vertical="top"/>
    </xf>
    <xf numFmtId="0" fontId="11" fillId="10" borderId="23" xfId="0" applyFont="1" applyFill="1" applyBorder="1" applyAlignment="1">
      <alignment horizontal="center" vertical="top"/>
    </xf>
    <xf numFmtId="0" fontId="11" fillId="10" borderId="24" xfId="0" applyFont="1" applyFill="1" applyBorder="1" applyAlignment="1">
      <alignment horizontal="center" vertical="top"/>
    </xf>
    <xf numFmtId="167" fontId="3" fillId="3" borderId="10" xfId="0" applyNumberFormat="1" applyFont="1" applyFill="1" applyBorder="1" applyAlignment="1">
      <alignment horizontal="center" wrapText="1"/>
    </xf>
    <xf numFmtId="167" fontId="3" fillId="3" borderId="23" xfId="0" applyNumberFormat="1" applyFont="1" applyFill="1" applyBorder="1" applyAlignment="1">
      <alignment horizontal="center" wrapText="1"/>
    </xf>
    <xf numFmtId="167" fontId="3" fillId="3" borderId="24" xfId="0" applyNumberFormat="1" applyFont="1" applyFill="1" applyBorder="1" applyAlignment="1">
      <alignment horizontal="center" wrapText="1"/>
    </xf>
    <xf numFmtId="0" fontId="11" fillId="10" borderId="1" xfId="0" applyFont="1" applyFill="1" applyBorder="1" applyAlignment="1">
      <alignment horizontal="center"/>
    </xf>
    <xf numFmtId="167" fontId="3" fillId="10" borderId="1" xfId="0" applyNumberFormat="1" applyFont="1" applyFill="1" applyBorder="1" applyAlignment="1">
      <alignment horizontal="center" wrapText="1"/>
    </xf>
    <xf numFmtId="0" fontId="4" fillId="0" borderId="10"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wrapText="1"/>
    </xf>
    <xf numFmtId="0" fontId="10" fillId="7" borderId="1" xfId="0" applyFont="1" applyFill="1" applyBorder="1" applyAlignment="1">
      <alignment horizontal="center" vertical="center" wrapText="1"/>
    </xf>
    <xf numFmtId="0" fontId="7" fillId="7" borderId="1" xfId="0" applyFont="1" applyFill="1" applyBorder="1" applyAlignment="1">
      <alignment horizontal="center"/>
    </xf>
    <xf numFmtId="0" fontId="6" fillId="0" borderId="1" xfId="0" applyFont="1" applyBorder="1" applyAlignment="1">
      <alignment horizontal="left" vertical="top" wrapText="1"/>
    </xf>
    <xf numFmtId="0" fontId="6" fillId="0" borderId="1" xfId="0" applyFont="1" applyBorder="1" applyAlignment="1">
      <alignment horizontal="left" vertical="top"/>
    </xf>
    <xf numFmtId="0" fontId="10" fillId="10" borderId="2" xfId="0" applyFont="1" applyFill="1" applyBorder="1" applyAlignment="1">
      <alignment horizontal="center" vertical="center"/>
    </xf>
    <xf numFmtId="0" fontId="10" fillId="10" borderId="4" xfId="0" applyFont="1" applyFill="1" applyBorder="1" applyAlignment="1">
      <alignment horizontal="center" vertical="center"/>
    </xf>
    <xf numFmtId="0" fontId="10" fillId="10" borderId="1" xfId="0" applyFont="1" applyFill="1" applyBorder="1" applyAlignment="1">
      <alignment horizontal="center" vertical="center" wrapText="1"/>
    </xf>
    <xf numFmtId="0" fontId="10" fillId="10" borderId="1" xfId="0" applyFont="1" applyFill="1" applyBorder="1" applyAlignment="1">
      <alignment horizontal="center" vertical="center"/>
    </xf>
    <xf numFmtId="0" fontId="9" fillId="0" borderId="1" xfId="0" applyFont="1" applyBorder="1" applyAlignment="1">
      <alignment horizontal="left" vertical="top" wrapText="1"/>
    </xf>
    <xf numFmtId="0" fontId="9" fillId="0" borderId="1" xfId="0" applyFont="1" applyBorder="1" applyAlignment="1">
      <alignment horizontal="left" vertical="top"/>
    </xf>
    <xf numFmtId="0" fontId="9" fillId="0" borderId="1" xfId="0" applyFont="1" applyBorder="1" applyAlignment="1">
      <alignment horizontal="left" vertical="center"/>
    </xf>
    <xf numFmtId="0" fontId="10" fillId="14" borderId="10" xfId="0" applyFont="1" applyFill="1" applyBorder="1" applyAlignment="1">
      <alignment horizontal="center" vertical="center" wrapText="1"/>
    </xf>
    <xf numFmtId="0" fontId="10" fillId="14" borderId="23" xfId="0" applyFont="1" applyFill="1" applyBorder="1" applyAlignment="1">
      <alignment horizontal="center" vertical="center" wrapText="1"/>
    </xf>
    <xf numFmtId="0" fontId="10" fillId="14" borderId="24" xfId="0" applyFont="1" applyFill="1" applyBorder="1" applyAlignment="1">
      <alignment horizontal="center" vertical="center" wrapText="1"/>
    </xf>
    <xf numFmtId="6" fontId="7" fillId="7" borderId="10" xfId="0" applyNumberFormat="1" applyFont="1" applyFill="1" applyBorder="1" applyAlignment="1">
      <alignment horizontal="center" wrapText="1"/>
    </xf>
    <xf numFmtId="6" fontId="7" fillId="7" borderId="23" xfId="0" applyNumberFormat="1" applyFont="1" applyFill="1" applyBorder="1" applyAlignment="1">
      <alignment horizontal="center" wrapText="1"/>
    </xf>
    <xf numFmtId="6" fontId="7" fillId="7" borderId="24" xfId="0" applyNumberFormat="1" applyFont="1" applyFill="1" applyBorder="1" applyAlignment="1">
      <alignment horizontal="center" wrapText="1"/>
    </xf>
    <xf numFmtId="6" fontId="10" fillId="7" borderId="1" xfId="0" applyNumberFormat="1" applyFont="1" applyFill="1" applyBorder="1" applyAlignment="1">
      <alignment horizontal="center" vertical="center"/>
    </xf>
    <xf numFmtId="170" fontId="7" fillId="10" borderId="10" xfId="0" applyNumberFormat="1" applyFont="1" applyFill="1" applyBorder="1" applyAlignment="1">
      <alignment horizontal="center" vertical="center"/>
    </xf>
    <xf numFmtId="170" fontId="7" fillId="10" borderId="24" xfId="0" applyNumberFormat="1" applyFont="1" applyFill="1" applyBorder="1" applyAlignment="1">
      <alignment horizontal="center" vertical="center"/>
    </xf>
    <xf numFmtId="0" fontId="9" fillId="3" borderId="1" xfId="0" applyFont="1" applyFill="1" applyBorder="1" applyAlignment="1">
      <alignment horizontal="left" vertical="center" wrapText="1"/>
    </xf>
    <xf numFmtId="0" fontId="9" fillId="3" borderId="1" xfId="0" applyFont="1" applyFill="1" applyBorder="1" applyAlignment="1">
      <alignment horizontal="left" vertical="center"/>
    </xf>
    <xf numFmtId="0" fontId="10" fillId="15" borderId="10" xfId="0" applyFont="1" applyFill="1" applyBorder="1" applyAlignment="1">
      <alignment horizontal="center" vertical="center" wrapText="1"/>
    </xf>
    <xf numFmtId="0" fontId="10" fillId="15" borderId="23" xfId="0" applyFont="1" applyFill="1" applyBorder="1" applyAlignment="1">
      <alignment horizontal="center" vertical="center" wrapText="1"/>
    </xf>
    <xf numFmtId="0" fontId="10" fillId="15" borderId="24"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25" xfId="0" applyFont="1" applyFill="1" applyBorder="1" applyAlignment="1">
      <alignment horizontal="center" vertical="center" wrapText="1"/>
    </xf>
    <xf numFmtId="0" fontId="10" fillId="10" borderId="26" xfId="0" applyFont="1" applyFill="1" applyBorder="1" applyAlignment="1">
      <alignment horizontal="center" vertical="center" wrapText="1"/>
    </xf>
    <xf numFmtId="0" fontId="10" fillId="10" borderId="27" xfId="0" applyFont="1" applyFill="1" applyBorder="1" applyAlignment="1">
      <alignment horizontal="center" vertical="center" wrapText="1"/>
    </xf>
    <xf numFmtId="170" fontId="9" fillId="3" borderId="10" xfId="0" applyNumberFormat="1" applyFont="1" applyFill="1" applyBorder="1" applyAlignment="1">
      <alignment horizontal="center" vertical="center"/>
    </xf>
    <xf numFmtId="0" fontId="9" fillId="3" borderId="24" xfId="0" applyFont="1" applyFill="1" applyBorder="1" applyAlignment="1">
      <alignment horizontal="center" vertical="center"/>
    </xf>
    <xf numFmtId="0" fontId="10" fillId="10" borderId="2" xfId="0" applyFont="1" applyFill="1" applyBorder="1" applyAlignment="1">
      <alignment horizontal="center" vertical="center" wrapText="1"/>
    </xf>
    <xf numFmtId="0" fontId="10" fillId="10" borderId="4" xfId="0" applyFont="1" applyFill="1" applyBorder="1" applyAlignment="1">
      <alignment horizontal="center" vertical="center" wrapText="1"/>
    </xf>
    <xf numFmtId="168" fontId="7" fillId="10" borderId="1" xfId="0" applyNumberFormat="1" applyFont="1" applyFill="1" applyBorder="1" applyAlignment="1">
      <alignment horizontal="center" vertical="center" wrapText="1"/>
    </xf>
    <xf numFmtId="0" fontId="8" fillId="10" borderId="1" xfId="0" applyFont="1" applyFill="1" applyBorder="1" applyAlignment="1">
      <alignment horizontal="center" vertical="center" wrapText="1"/>
    </xf>
    <xf numFmtId="166" fontId="7" fillId="10" borderId="1" xfId="1" applyNumberFormat="1" applyFont="1" applyFill="1" applyBorder="1" applyAlignment="1">
      <alignment horizontal="center" vertical="center" wrapText="1"/>
    </xf>
    <xf numFmtId="0" fontId="7" fillId="3" borderId="10" xfId="0" applyFont="1" applyFill="1" applyBorder="1" applyAlignment="1">
      <alignment horizontal="left" vertical="center" wrapText="1"/>
    </xf>
    <xf numFmtId="0" fontId="7" fillId="3" borderId="23" xfId="0" applyFont="1" applyFill="1" applyBorder="1" applyAlignment="1">
      <alignment horizontal="left" vertical="center" wrapText="1"/>
    </xf>
    <xf numFmtId="0" fontId="7" fillId="3" borderId="24" xfId="0" applyFont="1" applyFill="1" applyBorder="1" applyAlignment="1">
      <alignment horizontal="left" vertical="center" wrapText="1"/>
    </xf>
    <xf numFmtId="0" fontId="9" fillId="0" borderId="18" xfId="0" applyFont="1" applyBorder="1" applyAlignment="1">
      <alignment horizontal="center"/>
    </xf>
    <xf numFmtId="168" fontId="7" fillId="10" borderId="1" xfId="0" applyNumberFormat="1" applyFont="1" applyFill="1" applyBorder="1" applyAlignment="1">
      <alignment horizontal="center" vertical="center"/>
    </xf>
    <xf numFmtId="0" fontId="7" fillId="10" borderId="1" xfId="0" applyFont="1" applyFill="1" applyBorder="1" applyAlignment="1">
      <alignment horizontal="left" vertical="center"/>
    </xf>
    <xf numFmtId="0" fontId="7" fillId="10" borderId="2" xfId="0" applyFont="1" applyFill="1" applyBorder="1" applyAlignment="1">
      <alignment horizontal="center" vertical="center" wrapText="1"/>
    </xf>
    <xf numFmtId="0" fontId="7" fillId="10" borderId="4" xfId="0" applyFont="1" applyFill="1" applyBorder="1" applyAlignment="1">
      <alignment horizontal="center" vertical="center" wrapText="1"/>
    </xf>
    <xf numFmtId="168" fontId="7" fillId="10" borderId="2" xfId="0" applyNumberFormat="1" applyFont="1" applyFill="1" applyBorder="1" applyAlignment="1">
      <alignment horizontal="center" vertical="center" wrapText="1"/>
    </xf>
    <xf numFmtId="168" fontId="7" fillId="10" borderId="4" xfId="0" applyNumberFormat="1" applyFont="1" applyFill="1" applyBorder="1" applyAlignment="1">
      <alignment horizontal="center" vertical="center" wrapText="1"/>
    </xf>
    <xf numFmtId="0" fontId="9" fillId="0" borderId="23" xfId="0" applyFont="1" applyBorder="1" applyAlignment="1">
      <alignment horizontal="left" vertical="center"/>
    </xf>
    <xf numFmtId="0" fontId="7" fillId="0" borderId="10" xfId="0" applyFont="1" applyBorder="1" applyAlignment="1">
      <alignment horizontal="left"/>
    </xf>
    <xf numFmtId="0" fontId="7" fillId="0" borderId="24" xfId="0" applyFont="1" applyBorder="1" applyAlignment="1">
      <alignment horizontal="left"/>
    </xf>
    <xf numFmtId="0" fontId="10" fillId="9" borderId="1" xfId="0" applyFont="1" applyFill="1" applyBorder="1" applyAlignment="1">
      <alignment horizontal="center"/>
    </xf>
    <xf numFmtId="0" fontId="9" fillId="0" borderId="10" xfId="0" applyFont="1" applyBorder="1" applyAlignment="1">
      <alignment horizontal="center"/>
    </xf>
    <xf numFmtId="0" fontId="9" fillId="0" borderId="23" xfId="0" applyFont="1" applyBorder="1" applyAlignment="1">
      <alignment horizontal="center"/>
    </xf>
    <xf numFmtId="0" fontId="9" fillId="0" borderId="24" xfId="0" applyFont="1" applyBorder="1" applyAlignment="1">
      <alignment horizont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externalLink" Target="externalLinks/externalLink13.xml"/><Relationship Id="rId39" Type="http://schemas.openxmlformats.org/officeDocument/2006/relationships/styles" Target="styles.xml"/><Relationship Id="rId21" Type="http://schemas.openxmlformats.org/officeDocument/2006/relationships/externalLink" Target="externalLinks/externalLink8.xml"/><Relationship Id="rId34" Type="http://schemas.openxmlformats.org/officeDocument/2006/relationships/externalLink" Target="externalLinks/externalLink2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externalLink" Target="externalLinks/externalLink16.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36" Type="http://schemas.openxmlformats.org/officeDocument/2006/relationships/externalLink" Target="externalLinks/externalLink23.xml"/><Relationship Id="rId10" Type="http://schemas.openxmlformats.org/officeDocument/2006/relationships/worksheet" Target="worksheets/sheet10.xml"/><Relationship Id="rId19" Type="http://schemas.openxmlformats.org/officeDocument/2006/relationships/externalLink" Target="externalLinks/externalLink6.xml"/><Relationship Id="rId31" Type="http://schemas.openxmlformats.org/officeDocument/2006/relationships/externalLink" Target="externalLinks/externalLink1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externalLink" Target="externalLinks/externalLink20.xml"/><Relationship Id="rId38"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92677</xdr:colOff>
      <xdr:row>17</xdr:row>
      <xdr:rowOff>72083</xdr:rowOff>
    </xdr:from>
    <xdr:to>
      <xdr:col>2</xdr:col>
      <xdr:colOff>1519265</xdr:colOff>
      <xdr:row>17</xdr:row>
      <xdr:rowOff>486647</xdr:rowOff>
    </xdr:to>
    <xdr:pic>
      <xdr:nvPicPr>
        <xdr:cNvPr id="5" name="Imagen 4">
          <a:extLst>
            <a:ext uri="{FF2B5EF4-FFF2-40B4-BE49-F238E27FC236}">
              <a16:creationId xmlns:a16="http://schemas.microsoft.com/office/drawing/2014/main" id="{4CF93041-ECE7-22CF-1905-A5FDD72F84E9}"/>
            </a:ext>
          </a:extLst>
        </xdr:cNvPr>
        <xdr:cNvPicPr>
          <a:picLocks noChangeAspect="1"/>
        </xdr:cNvPicPr>
      </xdr:nvPicPr>
      <xdr:blipFill>
        <a:blip xmlns:r="http://schemas.openxmlformats.org/officeDocument/2006/relationships" r:embed="rId1"/>
        <a:stretch>
          <a:fillRect/>
        </a:stretch>
      </xdr:blipFill>
      <xdr:spPr>
        <a:xfrm>
          <a:off x="5447272" y="4108624"/>
          <a:ext cx="1426588" cy="4145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cordoba.gov.co/Documents%20and%20Settings/ENERCOL/Configuraci&#243;n%20local/Temp/QUARK%20UP/101-OFR/Cospique/formularios/ECOPETROL%20FORMULARIO%20DE%20OBRAS%20CIVI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cordoba.gov.co/Mis%20documentos/CASA%20DE%20LA%20MUJER%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sma\766\Documents%20and%20Settings\edgarg.SM&amp;A\Escritorio\SALARIOS%202008\MATRIZ%20PARA%20EL%20CALCULO%20DEL%20AIU%2020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ó&gt;"/>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TARIFAS MATERIALES"/>
      <sheetName val="TARIFAS EQUIPOS "/>
      <sheetName val="TARIFA SALARIOS"/>
      <sheetName val="PRES"/>
      <sheetName val="Accidentalidad"/>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ó&gt;_x005f_x0000__x005f_x0001__x005f_x0000__x005f_x0000__"/>
      <sheetName val="Causa Posible"/>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PROY_ORIGINAL12"/>
      <sheetName val="PU_(2)10"/>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PROY_ORIGINAL1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PROY_ORIGINAL13"/>
      <sheetName val="PU_(2)11"/>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COSTOS_UNITARIOS5"/>
      <sheetName val="TRAYECTO_1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CRA.MODI"/>
      <sheetName val="Elementos Involucrados"/>
      <sheetName val="SNP7 Anclajes pasivos6j"/>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BASE DE DATOS DE PRECIOS"/>
      <sheetName val="AMOBLAMINETO"/>
      <sheetName val="LISTA"/>
      <sheetName val="CORTE DE OBRA N° 1"/>
      <sheetName val="memoria"/>
      <sheetName val="memoria 1"/>
      <sheetName val="Paral. 1"/>
      <sheetName val="Paral. 2"/>
      <sheetName val="Paral. 3"/>
      <sheetName val="Paral.4"/>
      <sheetName val="REAJUSTESACTA1PROVI"/>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COSTOS_UNITARIOS6"/>
      <sheetName val="TRAYECTO_1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quot;PAGA&quot;"/>
      <sheetName val="ó&gt;????j0$?#???j_$?#???LÓu????"/>
      <sheetName val="MATERIALES Y RECURSO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ACTA No.5"/>
      <sheetName val="PSM Monthly"/>
      <sheetName val="BQMPALOC"/>
      <sheetName val="IV. MANO DE OBRA AIU"/>
      <sheetName val="Datos_CO"/>
      <sheetName val="CCONC"/>
      <sheetName val="ACTA PROVEEDORES"/>
      <sheetName val="ACTA INICIO"/>
      <sheetName val="ACTA PARCIAL"/>
      <sheetName val="ACTA TERMINACION"/>
      <sheetName val="EMPRESAS"/>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DUB-823"/>
      <sheetName val="GPI 526"/>
      <sheetName val="SKJ452"/>
      <sheetName val="ITA878"/>
      <sheetName val="AEA-944"/>
      <sheetName val="XXJ617"/>
      <sheetName val="SNG_855"/>
      <sheetName val="VEA 374"/>
      <sheetName val="HFB024"/>
      <sheetName val="PAJ825"/>
      <sheetName val="Item"/>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Constantes Generales"/>
      <sheetName val="Prestaciones Sociales"/>
      <sheetName val="Programacion"/>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INSUMOS"/>
      <sheetName val="TRANS"/>
      <sheetName val="CUADRI"/>
      <sheetName val="EQUI"/>
      <sheetName val="BASE"/>
      <sheetName val="Base de Diseño"/>
      <sheetName val="civ_roma"/>
      <sheetName val="octubre"/>
      <sheetName val="Lista_ICCU"/>
      <sheetName val="Patrimonio_neto_personal"/>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ZF"/>
      <sheetName val="HE-BA"/>
      <sheetName val="for2-consor"/>
      <sheetName val="MC SF GAVIONES"/>
      <sheetName val="Dominios"/>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strsumm0"/>
      <sheetName val="PREACTA 28"/>
      <sheetName val="RESUMEN S.T.I.M.S.T "/>
      <sheetName val="[PRESUPUESTOS-R"/>
      <sheetName val="Listas de apoyo Social"/>
      <sheetName val="Listas de apoy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_x0000_㈀㰰⌀_x0000_㈀㰮⌀_x0000_䰀଒v_x0000__x0000__x0000_頀"/>
      <sheetName val="[PRESUPUESTOS-R_x0000_耽1._x0000__x0000_㙊辎簎䣼ꦱ_xdb30_疏揤S"/>
      <sheetName val="ó&gt;_x0000__x0001__x0000__x0000__"/>
      <sheetName val="G.G"/>
      <sheetName val="LISTA DE MATERIALES"/>
      <sheetName val="MANO DE OBRA"/>
      <sheetName val="Opex Case. Kitaro"/>
      <sheetName val="REVISIONES"/>
      <sheetName val="59y22%"/>
      <sheetName val="C"/>
      <sheetName val="Base Datos"/>
      <sheetName val="indice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efreshError="1"/>
      <sheetData sheetId="594" refreshError="1"/>
      <sheetData sheetId="595" refreshError="1"/>
      <sheetData sheetId="596" refreshError="1"/>
      <sheetData sheetId="597" refreshError="1"/>
      <sheetData sheetId="598" refreshError="1"/>
      <sheetData sheetId="599" refreshError="1"/>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efreshError="1"/>
      <sheetData sheetId="877" refreshError="1"/>
      <sheetData sheetId="878" refreshError="1"/>
      <sheetData sheetId="879" refreshError="1"/>
      <sheetData sheetId="880" refreshError="1"/>
      <sheetData sheetId="881" refreshError="1"/>
      <sheetData sheetId="882" refreshError="1"/>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efreshError="1"/>
      <sheetData sheetId="893" refreshError="1"/>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efreshError="1"/>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efreshError="1"/>
      <sheetData sheetId="1348" refreshError="1"/>
      <sheetData sheetId="1349" refreshError="1"/>
      <sheetData sheetId="1350" refreshError="1"/>
      <sheetData sheetId="1351">
        <row r="2">
          <cell r="A2">
            <v>0</v>
          </cell>
        </row>
      </sheetData>
      <sheetData sheetId="1352">
        <row r="2">
          <cell r="A2">
            <v>0</v>
          </cell>
        </row>
      </sheetData>
      <sheetData sheetId="1353">
        <row r="2">
          <cell r="A2">
            <v>0</v>
          </cell>
        </row>
      </sheetData>
      <sheetData sheetId="1354">
        <row r="2">
          <cell r="A2">
            <v>0</v>
          </cell>
        </row>
      </sheetData>
      <sheetData sheetId="1355" refreshError="1"/>
      <sheetData sheetId="1356">
        <row r="2">
          <cell r="A2">
            <v>0</v>
          </cell>
        </row>
      </sheetData>
      <sheetData sheetId="1357">
        <row r="2">
          <cell r="A2">
            <v>0</v>
          </cell>
        </row>
      </sheetData>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ow r="2">
          <cell r="A2">
            <v>0</v>
          </cell>
        </row>
      </sheetData>
      <sheetData sheetId="1371">
        <row r="2">
          <cell r="A2">
            <v>0</v>
          </cell>
        </row>
      </sheetData>
      <sheetData sheetId="1372" refreshError="1"/>
      <sheetData sheetId="1373" refreshError="1"/>
      <sheetData sheetId="1374">
        <row r="2">
          <cell r="A2">
            <v>0</v>
          </cell>
        </row>
      </sheetData>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efreshError="1"/>
      <sheetData sheetId="1396" refreshError="1"/>
      <sheetData sheetId="1397">
        <row r="2">
          <cell r="A2">
            <v>0</v>
          </cell>
        </row>
      </sheetData>
      <sheetData sheetId="1398">
        <row r="2">
          <cell r="A2">
            <v>0</v>
          </cell>
        </row>
      </sheetData>
      <sheetData sheetId="1399" refreshError="1"/>
      <sheetData sheetId="1400" refreshError="1"/>
      <sheetData sheetId="1401">
        <row r="2">
          <cell r="A2">
            <v>0</v>
          </cell>
        </row>
      </sheetData>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efreshError="1"/>
      <sheetData sheetId="1420" refreshError="1"/>
      <sheetData sheetId="1421" refreshError="1"/>
      <sheetData sheetId="1422" refreshError="1"/>
      <sheetData sheetId="1423" refreshError="1"/>
      <sheetData sheetId="1424" refreshError="1"/>
      <sheetData sheetId="1425">
        <row r="2">
          <cell r="A2">
            <v>0</v>
          </cell>
        </row>
      </sheetData>
      <sheetData sheetId="1426">
        <row r="2">
          <cell r="A2">
            <v>0</v>
          </cell>
        </row>
      </sheetData>
      <sheetData sheetId="1427">
        <row r="2">
          <cell r="A2">
            <v>0</v>
          </cell>
        </row>
      </sheetData>
      <sheetData sheetId="1428" refreshError="1"/>
      <sheetData sheetId="1429">
        <row r="2">
          <cell r="A2">
            <v>0</v>
          </cell>
        </row>
      </sheetData>
      <sheetData sheetId="1430">
        <row r="2">
          <cell r="A2">
            <v>0</v>
          </cell>
        </row>
      </sheetData>
      <sheetData sheetId="1431">
        <row r="2">
          <cell r="A2">
            <v>0</v>
          </cell>
        </row>
      </sheetData>
      <sheetData sheetId="1432">
        <row r="2">
          <cell r="A2">
            <v>0</v>
          </cell>
        </row>
      </sheetData>
      <sheetData sheetId="1433" refreshError="1"/>
      <sheetData sheetId="1434" refreshError="1"/>
      <sheetData sheetId="1435" refreshError="1"/>
      <sheetData sheetId="1436" refreshError="1"/>
      <sheetData sheetId="1437" refreshError="1"/>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efreshError="1"/>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efreshError="1"/>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efreshError="1"/>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ow r="2">
          <cell r="A2">
            <v>0</v>
          </cell>
        </row>
      </sheetData>
      <sheetData sheetId="2891">
        <row r="2">
          <cell r="A2">
            <v>0</v>
          </cell>
        </row>
      </sheetData>
      <sheetData sheetId="2892" refreshError="1"/>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efreshError="1"/>
      <sheetData sheetId="2905" refreshError="1"/>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sheetData sheetId="4078"/>
      <sheetData sheetId="4079">
        <row r="2">
          <cell r="A2">
            <v>0</v>
          </cell>
        </row>
      </sheetData>
      <sheetData sheetId="4080">
        <row r="2">
          <cell r="A2">
            <v>0</v>
          </cell>
        </row>
      </sheetData>
      <sheetData sheetId="4081"/>
      <sheetData sheetId="4082"/>
      <sheetData sheetId="4083"/>
      <sheetData sheetId="4084">
        <row r="2">
          <cell r="A2">
            <v>0</v>
          </cell>
        </row>
      </sheetData>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row r="2">
          <cell r="A2">
            <v>0</v>
          </cell>
        </row>
      </sheetData>
      <sheetData sheetId="4101"/>
      <sheetData sheetId="4102"/>
      <sheetData sheetId="4103">
        <row r="2">
          <cell r="A2">
            <v>0</v>
          </cell>
        </row>
      </sheetData>
      <sheetData sheetId="4104"/>
      <sheetData sheetId="4105"/>
      <sheetData sheetId="4106"/>
      <sheetData sheetId="4107">
        <row r="2">
          <cell r="A2">
            <v>0</v>
          </cell>
        </row>
      </sheetData>
      <sheetData sheetId="4108">
        <row r="2">
          <cell r="A2">
            <v>0</v>
          </cell>
        </row>
      </sheetData>
      <sheetData sheetId="4109">
        <row r="2">
          <cell r="A2">
            <v>0</v>
          </cell>
        </row>
      </sheetData>
      <sheetData sheetId="4110"/>
      <sheetData sheetId="4111"/>
      <sheetData sheetId="4112"/>
      <sheetData sheetId="4113"/>
      <sheetData sheetId="4114">
        <row r="2">
          <cell r="A2">
            <v>0</v>
          </cell>
        </row>
      </sheetData>
      <sheetData sheetId="4115"/>
      <sheetData sheetId="4116">
        <row r="2">
          <cell r="A2">
            <v>0</v>
          </cell>
        </row>
      </sheetData>
      <sheetData sheetId="4117"/>
      <sheetData sheetId="4118"/>
      <sheetData sheetId="4119">
        <row r="2">
          <cell r="A2">
            <v>0</v>
          </cell>
        </row>
      </sheetData>
      <sheetData sheetId="4120"/>
      <sheetData sheetId="4121"/>
      <sheetData sheetId="4122"/>
      <sheetData sheetId="4123"/>
      <sheetData sheetId="4124"/>
      <sheetData sheetId="4125"/>
      <sheetData sheetId="4126">
        <row r="2">
          <cell r="A2">
            <v>0</v>
          </cell>
        </row>
      </sheetData>
      <sheetData sheetId="4127"/>
      <sheetData sheetId="4128">
        <row r="2">
          <cell r="A2">
            <v>0</v>
          </cell>
        </row>
      </sheetData>
      <sheetData sheetId="4129"/>
      <sheetData sheetId="4130"/>
      <sheetData sheetId="4131">
        <row r="2">
          <cell r="A2">
            <v>0</v>
          </cell>
        </row>
      </sheetData>
      <sheetData sheetId="4132"/>
      <sheetData sheetId="4133"/>
      <sheetData sheetId="4134"/>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sheetData sheetId="4141"/>
      <sheetData sheetId="4142"/>
      <sheetData sheetId="4143"/>
      <sheetData sheetId="4144">
        <row r="2">
          <cell r="A2">
            <v>0</v>
          </cell>
        </row>
      </sheetData>
      <sheetData sheetId="4145"/>
      <sheetData sheetId="4146">
        <row r="2">
          <cell r="A2">
            <v>0</v>
          </cell>
        </row>
      </sheetData>
      <sheetData sheetId="4147">
        <row r="2">
          <cell r="A2">
            <v>0</v>
          </cell>
        </row>
      </sheetData>
      <sheetData sheetId="4148"/>
      <sheetData sheetId="4149"/>
      <sheetData sheetId="4150">
        <row r="2">
          <cell r="A2">
            <v>0</v>
          </cell>
        </row>
      </sheetData>
      <sheetData sheetId="4151">
        <row r="2">
          <cell r="A2">
            <v>0</v>
          </cell>
        </row>
      </sheetData>
      <sheetData sheetId="4152"/>
      <sheetData sheetId="4153"/>
      <sheetData sheetId="4154"/>
      <sheetData sheetId="4155">
        <row r="2">
          <cell r="A2">
            <v>0</v>
          </cell>
        </row>
      </sheetData>
      <sheetData sheetId="4156">
        <row r="2">
          <cell r="A2">
            <v>0</v>
          </cell>
        </row>
      </sheetData>
      <sheetData sheetId="4157">
        <row r="2">
          <cell r="A2">
            <v>0</v>
          </cell>
        </row>
      </sheetData>
      <sheetData sheetId="4158"/>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sheetData sheetId="4167">
        <row r="2">
          <cell r="A2">
            <v>0</v>
          </cell>
        </row>
      </sheetData>
      <sheetData sheetId="4168">
        <row r="2">
          <cell r="A2">
            <v>0</v>
          </cell>
        </row>
      </sheetData>
      <sheetData sheetId="4169"/>
      <sheetData sheetId="4170"/>
      <sheetData sheetId="4171"/>
      <sheetData sheetId="4172">
        <row r="2">
          <cell r="A2">
            <v>0</v>
          </cell>
        </row>
      </sheetData>
      <sheetData sheetId="4173">
        <row r="2">
          <cell r="A2">
            <v>0</v>
          </cell>
        </row>
      </sheetData>
      <sheetData sheetId="4174"/>
      <sheetData sheetId="4175"/>
      <sheetData sheetId="4176"/>
      <sheetData sheetId="4177"/>
      <sheetData sheetId="4178"/>
      <sheetData sheetId="4179">
        <row r="2">
          <cell r="A2">
            <v>0</v>
          </cell>
        </row>
      </sheetData>
      <sheetData sheetId="4180">
        <row r="2">
          <cell r="A2">
            <v>0</v>
          </cell>
        </row>
      </sheetData>
      <sheetData sheetId="4181"/>
      <sheetData sheetId="4182"/>
      <sheetData sheetId="4183"/>
      <sheetData sheetId="4184"/>
      <sheetData sheetId="4185">
        <row r="2">
          <cell r="A2">
            <v>0</v>
          </cell>
        </row>
      </sheetData>
      <sheetData sheetId="4186">
        <row r="2">
          <cell r="A2">
            <v>0</v>
          </cell>
        </row>
      </sheetData>
      <sheetData sheetId="4187"/>
      <sheetData sheetId="4188"/>
      <sheetData sheetId="4189"/>
      <sheetData sheetId="4190">
        <row r="2">
          <cell r="A2">
            <v>0</v>
          </cell>
        </row>
      </sheetData>
      <sheetData sheetId="4191">
        <row r="2">
          <cell r="A2">
            <v>0</v>
          </cell>
        </row>
      </sheetData>
      <sheetData sheetId="4192">
        <row r="2">
          <cell r="A2">
            <v>0</v>
          </cell>
        </row>
      </sheetData>
      <sheetData sheetId="4193"/>
      <sheetData sheetId="4194">
        <row r="2">
          <cell r="A2">
            <v>0</v>
          </cell>
        </row>
      </sheetData>
      <sheetData sheetId="4195">
        <row r="2">
          <cell r="A2">
            <v>0</v>
          </cell>
        </row>
      </sheetData>
      <sheetData sheetId="4196">
        <row r="2">
          <cell r="A2">
            <v>0</v>
          </cell>
        </row>
      </sheetData>
      <sheetData sheetId="4197">
        <row r="2">
          <cell r="A2">
            <v>0</v>
          </cell>
        </row>
      </sheetData>
      <sheetData sheetId="4198"/>
      <sheetData sheetId="4199"/>
      <sheetData sheetId="4200">
        <row r="2">
          <cell r="A2">
            <v>0</v>
          </cell>
        </row>
      </sheetData>
      <sheetData sheetId="4201">
        <row r="2">
          <cell r="A2">
            <v>0</v>
          </cell>
        </row>
      </sheetData>
      <sheetData sheetId="4202"/>
      <sheetData sheetId="4203"/>
      <sheetData sheetId="4204"/>
      <sheetData sheetId="4205">
        <row r="2">
          <cell r="A2">
            <v>0</v>
          </cell>
        </row>
      </sheetData>
      <sheetData sheetId="4206">
        <row r="2">
          <cell r="A2">
            <v>0</v>
          </cell>
        </row>
      </sheetData>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row r="2">
          <cell r="A2">
            <v>0</v>
          </cell>
        </row>
      </sheetData>
      <sheetData sheetId="4225"/>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sheetData sheetId="4232">
        <row r="2">
          <cell r="A2">
            <v>0</v>
          </cell>
        </row>
      </sheetData>
      <sheetData sheetId="4233"/>
      <sheetData sheetId="4234"/>
      <sheetData sheetId="4235"/>
      <sheetData sheetId="4236"/>
      <sheetData sheetId="4237"/>
      <sheetData sheetId="4238">
        <row r="2">
          <cell r="A2">
            <v>0</v>
          </cell>
        </row>
      </sheetData>
      <sheetData sheetId="4239"/>
      <sheetData sheetId="4240">
        <row r="2">
          <cell r="A2">
            <v>0</v>
          </cell>
        </row>
      </sheetData>
      <sheetData sheetId="4241"/>
      <sheetData sheetId="4242">
        <row r="2">
          <cell r="A2">
            <v>0</v>
          </cell>
        </row>
      </sheetData>
      <sheetData sheetId="4243"/>
      <sheetData sheetId="4244"/>
      <sheetData sheetId="4245"/>
      <sheetData sheetId="4246">
        <row r="2">
          <cell r="A2">
            <v>0</v>
          </cell>
        </row>
      </sheetData>
      <sheetData sheetId="4247"/>
      <sheetData sheetId="4248">
        <row r="2">
          <cell r="A2">
            <v>0</v>
          </cell>
        </row>
      </sheetData>
      <sheetData sheetId="4249"/>
      <sheetData sheetId="4250"/>
      <sheetData sheetId="4251"/>
      <sheetData sheetId="4252"/>
      <sheetData sheetId="4253"/>
      <sheetData sheetId="4254"/>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sheetData sheetId="4262"/>
      <sheetData sheetId="4263"/>
      <sheetData sheetId="4264">
        <row r="2">
          <cell r="A2">
            <v>0</v>
          </cell>
        </row>
      </sheetData>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sheetData sheetId="4276">
        <row r="2">
          <cell r="A2">
            <v>0</v>
          </cell>
        </row>
      </sheetData>
      <sheetData sheetId="4277"/>
      <sheetData sheetId="4278">
        <row r="2">
          <cell r="A2">
            <v>0</v>
          </cell>
        </row>
      </sheetData>
      <sheetData sheetId="4279"/>
      <sheetData sheetId="4280"/>
      <sheetData sheetId="4281"/>
      <sheetData sheetId="4282"/>
      <sheetData sheetId="4283"/>
      <sheetData sheetId="4284">
        <row r="2">
          <cell r="A2">
            <v>0</v>
          </cell>
        </row>
      </sheetData>
      <sheetData sheetId="4285">
        <row r="2">
          <cell r="A2">
            <v>0</v>
          </cell>
        </row>
      </sheetData>
      <sheetData sheetId="4286">
        <row r="2">
          <cell r="A2">
            <v>0</v>
          </cell>
        </row>
      </sheetData>
      <sheetData sheetId="4287"/>
      <sheetData sheetId="4288">
        <row r="2">
          <cell r="A2">
            <v>0</v>
          </cell>
        </row>
      </sheetData>
      <sheetData sheetId="4289">
        <row r="2">
          <cell r="A2">
            <v>0</v>
          </cell>
        </row>
      </sheetData>
      <sheetData sheetId="4290"/>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sheetData sheetId="4298">
        <row r="2">
          <cell r="A2">
            <v>0</v>
          </cell>
        </row>
      </sheetData>
      <sheetData sheetId="4299">
        <row r="2">
          <cell r="A2">
            <v>0</v>
          </cell>
        </row>
      </sheetData>
      <sheetData sheetId="4300"/>
      <sheetData sheetId="4301">
        <row r="2">
          <cell r="A2">
            <v>0</v>
          </cell>
        </row>
      </sheetData>
      <sheetData sheetId="4302">
        <row r="2">
          <cell r="A2">
            <v>0</v>
          </cell>
        </row>
      </sheetData>
      <sheetData sheetId="4303"/>
      <sheetData sheetId="4304">
        <row r="2">
          <cell r="A2">
            <v>0</v>
          </cell>
        </row>
      </sheetData>
      <sheetData sheetId="4305"/>
      <sheetData sheetId="4306">
        <row r="2">
          <cell r="A2">
            <v>0</v>
          </cell>
        </row>
      </sheetData>
      <sheetData sheetId="4307"/>
      <sheetData sheetId="4308"/>
      <sheetData sheetId="4309"/>
      <sheetData sheetId="4310"/>
      <sheetData sheetId="4311"/>
      <sheetData sheetId="4312">
        <row r="2">
          <cell r="A2">
            <v>0</v>
          </cell>
        </row>
      </sheetData>
      <sheetData sheetId="4313">
        <row r="2">
          <cell r="A2">
            <v>0</v>
          </cell>
        </row>
      </sheetData>
      <sheetData sheetId="4314"/>
      <sheetData sheetId="4315"/>
      <sheetData sheetId="4316">
        <row r="2">
          <cell r="A2">
            <v>0</v>
          </cell>
        </row>
      </sheetData>
      <sheetData sheetId="4317">
        <row r="2">
          <cell r="A2">
            <v>0</v>
          </cell>
        </row>
      </sheetData>
      <sheetData sheetId="4318">
        <row r="2">
          <cell r="A2">
            <v>0</v>
          </cell>
        </row>
      </sheetData>
      <sheetData sheetId="4319"/>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sheetData sheetId="4493">
        <row r="2">
          <cell r="A2">
            <v>0</v>
          </cell>
        </row>
      </sheetData>
      <sheetData sheetId="4494"/>
      <sheetData sheetId="4495"/>
      <sheetData sheetId="4496">
        <row r="2">
          <cell r="A2">
            <v>0</v>
          </cell>
        </row>
      </sheetData>
      <sheetData sheetId="4497">
        <row r="2">
          <cell r="A2">
            <v>0</v>
          </cell>
        </row>
      </sheetData>
      <sheetData sheetId="4498"/>
      <sheetData sheetId="4499"/>
      <sheetData sheetId="4500"/>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sheetData sheetId="5003"/>
      <sheetData sheetId="5004">
        <row r="2">
          <cell r="A2">
            <v>0</v>
          </cell>
        </row>
      </sheetData>
      <sheetData sheetId="5005">
        <row r="2">
          <cell r="A2">
            <v>0</v>
          </cell>
        </row>
      </sheetData>
      <sheetData sheetId="5006"/>
      <sheetData sheetId="5007"/>
      <sheetData sheetId="5008"/>
      <sheetData sheetId="5009">
        <row r="2">
          <cell r="A2">
            <v>0</v>
          </cell>
        </row>
      </sheetData>
      <sheetData sheetId="5010">
        <row r="2">
          <cell r="A2">
            <v>0</v>
          </cell>
        </row>
      </sheetData>
      <sheetData sheetId="5011"/>
      <sheetData sheetId="5012"/>
      <sheetData sheetId="5013"/>
      <sheetData sheetId="5014"/>
      <sheetData sheetId="5015"/>
      <sheetData sheetId="5016">
        <row r="2">
          <cell r="A2">
            <v>0</v>
          </cell>
        </row>
      </sheetData>
      <sheetData sheetId="5017"/>
      <sheetData sheetId="5018">
        <row r="2">
          <cell r="A2">
            <v>0</v>
          </cell>
        </row>
      </sheetData>
      <sheetData sheetId="5019"/>
      <sheetData sheetId="5020"/>
      <sheetData sheetId="5021"/>
      <sheetData sheetId="5022"/>
      <sheetData sheetId="5023"/>
      <sheetData sheetId="5024">
        <row r="2">
          <cell r="A2">
            <v>0</v>
          </cell>
        </row>
      </sheetData>
      <sheetData sheetId="5025">
        <row r="2">
          <cell r="A2">
            <v>0</v>
          </cell>
        </row>
      </sheetData>
      <sheetData sheetId="5026">
        <row r="2">
          <cell r="A2">
            <v>0</v>
          </cell>
        </row>
      </sheetData>
      <sheetData sheetId="5027"/>
      <sheetData sheetId="5028">
        <row r="2">
          <cell r="A2">
            <v>0</v>
          </cell>
        </row>
      </sheetData>
      <sheetData sheetId="5029">
        <row r="2">
          <cell r="A2">
            <v>0</v>
          </cell>
        </row>
      </sheetData>
      <sheetData sheetId="5030"/>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sheetData sheetId="5048">
        <row r="2">
          <cell r="A2">
            <v>0</v>
          </cell>
        </row>
      </sheetData>
      <sheetData sheetId="5049"/>
      <sheetData sheetId="5050"/>
      <sheetData sheetId="5051">
        <row r="2">
          <cell r="A2">
            <v>0</v>
          </cell>
        </row>
      </sheetData>
      <sheetData sheetId="5052">
        <row r="2">
          <cell r="A2">
            <v>0</v>
          </cell>
        </row>
      </sheetData>
      <sheetData sheetId="5053"/>
      <sheetData sheetId="5054"/>
      <sheetData sheetId="5055"/>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efreshError="1"/>
      <sheetData sheetId="5459">
        <row r="2">
          <cell r="A2">
            <v>0</v>
          </cell>
        </row>
      </sheetData>
      <sheetData sheetId="5460" refreshError="1"/>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efreshError="1"/>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efreshError="1"/>
      <sheetData sheetId="5492">
        <row r="2">
          <cell r="A2">
            <v>0</v>
          </cell>
        </row>
      </sheetData>
      <sheetData sheetId="5493" refreshError="1"/>
      <sheetData sheetId="5494">
        <row r="2">
          <cell r="A2" t="str">
            <v>FORMULARIO N° 4</v>
          </cell>
        </row>
      </sheetData>
      <sheetData sheetId="5495">
        <row r="2">
          <cell r="A2" t="str">
            <v>FORMULARIO N° 4</v>
          </cell>
        </row>
      </sheetData>
      <sheetData sheetId="5496">
        <row r="2">
          <cell r="A2" t="str">
            <v>FORMULARIO N° 4</v>
          </cell>
        </row>
      </sheetData>
      <sheetData sheetId="5497">
        <row r="2">
          <cell r="A2">
            <v>0</v>
          </cell>
        </row>
      </sheetData>
      <sheetData sheetId="5498">
        <row r="2">
          <cell r="A2" t="str">
            <v>Locación</v>
          </cell>
        </row>
      </sheetData>
      <sheetData sheetId="5499">
        <row r="2">
          <cell r="A2">
            <v>0</v>
          </cell>
        </row>
      </sheetData>
      <sheetData sheetId="5500">
        <row r="2">
          <cell r="A2">
            <v>0</v>
          </cell>
        </row>
      </sheetData>
      <sheetData sheetId="5501" refreshError="1"/>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efreshError="1"/>
      <sheetData sheetId="5513" refreshError="1"/>
      <sheetData sheetId="5514" refreshError="1"/>
      <sheetData sheetId="5515" refreshError="1"/>
      <sheetData sheetId="5516" refreshError="1"/>
      <sheetData sheetId="5517" refreshError="1"/>
      <sheetData sheetId="5518">
        <row r="2">
          <cell r="A2" t="str">
            <v>Locación</v>
          </cell>
        </row>
      </sheetData>
      <sheetData sheetId="5519">
        <row r="2">
          <cell r="A2">
            <v>0</v>
          </cell>
        </row>
      </sheetData>
      <sheetData sheetId="5520" refreshError="1"/>
      <sheetData sheetId="5521" refreshError="1"/>
      <sheetData sheetId="5522" refreshError="1"/>
      <sheetData sheetId="5523" refreshError="1"/>
      <sheetData sheetId="5524" refreshError="1"/>
      <sheetData sheetId="5525" refreshError="1"/>
      <sheetData sheetId="5526">
        <row r="2">
          <cell r="A2">
            <v>0</v>
          </cell>
        </row>
      </sheetData>
      <sheetData sheetId="5527"/>
      <sheetData sheetId="5528"/>
      <sheetData sheetId="5529"/>
      <sheetData sheetId="5530"/>
      <sheetData sheetId="5531"/>
      <sheetData sheetId="5532">
        <row r="2">
          <cell r="A2">
            <v>0</v>
          </cell>
        </row>
      </sheetData>
      <sheetData sheetId="5533"/>
      <sheetData sheetId="5534">
        <row r="2">
          <cell r="A2">
            <v>0</v>
          </cell>
        </row>
      </sheetData>
      <sheetData sheetId="5535"/>
      <sheetData sheetId="5536">
        <row r="2">
          <cell r="A2">
            <v>0</v>
          </cell>
        </row>
      </sheetData>
      <sheetData sheetId="5537">
        <row r="5">
          <cell r="B5">
            <v>0</v>
          </cell>
        </row>
      </sheetData>
      <sheetData sheetId="5538"/>
      <sheetData sheetId="5539">
        <row r="2">
          <cell r="A2">
            <v>0</v>
          </cell>
        </row>
      </sheetData>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efreshError="1"/>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sheetData sheetId="5619"/>
      <sheetData sheetId="5620">
        <row r="2">
          <cell r="A2">
            <v>0</v>
          </cell>
        </row>
      </sheetData>
      <sheetData sheetId="5621">
        <row r="2">
          <cell r="A2">
            <v>0</v>
          </cell>
        </row>
      </sheetData>
      <sheetData sheetId="5622">
        <row r="2">
          <cell r="A2">
            <v>0</v>
          </cell>
        </row>
      </sheetData>
      <sheetData sheetId="5623"/>
      <sheetData sheetId="5624"/>
      <sheetData sheetId="5625"/>
      <sheetData sheetId="5626">
        <row r="2">
          <cell r="A2">
            <v>0</v>
          </cell>
        </row>
      </sheetData>
      <sheetData sheetId="5627"/>
      <sheetData sheetId="5628"/>
      <sheetData sheetId="5629"/>
      <sheetData sheetId="5630">
        <row r="2">
          <cell r="B2">
            <v>0</v>
          </cell>
        </row>
      </sheetData>
      <sheetData sheetId="5631">
        <row r="2">
          <cell r="B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B2" t="str">
            <v>Patrimonionetopersonal</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B2">
            <v>0</v>
          </cell>
        </row>
      </sheetData>
      <sheetData sheetId="5652">
        <row r="2">
          <cell r="B2">
            <v>0</v>
          </cell>
        </row>
      </sheetData>
      <sheetData sheetId="5653">
        <row r="2">
          <cell r="B2">
            <v>0</v>
          </cell>
        </row>
      </sheetData>
      <sheetData sheetId="5654"/>
      <sheetData sheetId="5655"/>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sheetData sheetId="5663"/>
      <sheetData sheetId="5664"/>
      <sheetData sheetId="5665"/>
      <sheetData sheetId="5666"/>
      <sheetData sheetId="5667">
        <row r="2">
          <cell r="B2">
            <v>0</v>
          </cell>
        </row>
      </sheetData>
      <sheetData sheetId="5668">
        <row r="2">
          <cell r="B2">
            <v>0</v>
          </cell>
        </row>
      </sheetData>
      <sheetData sheetId="5669">
        <row r="2">
          <cell r="B2">
            <v>0</v>
          </cell>
        </row>
      </sheetData>
      <sheetData sheetId="5670">
        <row r="2">
          <cell r="B2">
            <v>0</v>
          </cell>
        </row>
      </sheetData>
      <sheetData sheetId="5671">
        <row r="2">
          <cell r="A2">
            <v>0</v>
          </cell>
        </row>
      </sheetData>
      <sheetData sheetId="5672">
        <row r="2">
          <cell r="A2">
            <v>0</v>
          </cell>
        </row>
      </sheetData>
      <sheetData sheetId="5673">
        <row r="2">
          <cell r="A2">
            <v>0</v>
          </cell>
        </row>
      </sheetData>
      <sheetData sheetId="5674">
        <row r="2">
          <cell r="B2">
            <v>0</v>
          </cell>
        </row>
      </sheetData>
      <sheetData sheetId="5675">
        <row r="2">
          <cell r="B2">
            <v>0</v>
          </cell>
        </row>
      </sheetData>
      <sheetData sheetId="5676">
        <row r="2">
          <cell r="B2">
            <v>0</v>
          </cell>
        </row>
      </sheetData>
      <sheetData sheetId="5677">
        <row r="2">
          <cell r="B2">
            <v>0</v>
          </cell>
        </row>
      </sheetData>
      <sheetData sheetId="5678">
        <row r="2">
          <cell r="B2">
            <v>0</v>
          </cell>
        </row>
      </sheetData>
      <sheetData sheetId="5679">
        <row r="2">
          <cell r="B2">
            <v>0</v>
          </cell>
        </row>
      </sheetData>
      <sheetData sheetId="5680"/>
      <sheetData sheetId="5681"/>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B2">
            <v>0</v>
          </cell>
        </row>
      </sheetData>
      <sheetData sheetId="5696">
        <row r="2">
          <cell r="B2">
            <v>0</v>
          </cell>
        </row>
      </sheetData>
      <sheetData sheetId="5697">
        <row r="2">
          <cell r="A2">
            <v>0</v>
          </cell>
        </row>
      </sheetData>
      <sheetData sheetId="5698"/>
      <sheetData sheetId="5699"/>
      <sheetData sheetId="5700"/>
      <sheetData sheetId="5701">
        <row r="2">
          <cell r="B2">
            <v>0</v>
          </cell>
        </row>
      </sheetData>
      <sheetData sheetId="5702">
        <row r="2">
          <cell r="B2">
            <v>0</v>
          </cell>
        </row>
      </sheetData>
      <sheetData sheetId="5703">
        <row r="2">
          <cell r="B2">
            <v>0</v>
          </cell>
        </row>
      </sheetData>
      <sheetData sheetId="5704"/>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sheetData sheetId="5714"/>
      <sheetData sheetId="5715"/>
      <sheetData sheetId="5716"/>
      <sheetData sheetId="5717"/>
      <sheetData sheetId="5718"/>
      <sheetData sheetId="5719"/>
      <sheetData sheetId="5720">
        <row r="2">
          <cell r="B2">
            <v>0</v>
          </cell>
        </row>
      </sheetData>
      <sheetData sheetId="5721">
        <row r="2">
          <cell r="B2">
            <v>0</v>
          </cell>
        </row>
      </sheetData>
      <sheetData sheetId="5722">
        <row r="2">
          <cell r="B2">
            <v>0</v>
          </cell>
        </row>
      </sheetData>
      <sheetData sheetId="5723"/>
      <sheetData sheetId="5724"/>
      <sheetData sheetId="5725">
        <row r="2">
          <cell r="B2">
            <v>0</v>
          </cell>
        </row>
      </sheetData>
      <sheetData sheetId="5726">
        <row r="2">
          <cell r="B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sheetData sheetId="5733">
        <row r="2">
          <cell r="B2">
            <v>0</v>
          </cell>
        </row>
      </sheetData>
      <sheetData sheetId="5734"/>
      <sheetData sheetId="5735"/>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sheetData sheetId="5755"/>
      <sheetData sheetId="5756"/>
      <sheetData sheetId="5757"/>
      <sheetData sheetId="5758"/>
      <sheetData sheetId="5759">
        <row r="2">
          <cell r="B2" t="str">
            <v>Patrimonio
neto
personal</v>
          </cell>
        </row>
      </sheetData>
      <sheetData sheetId="5760"/>
      <sheetData sheetId="5761">
        <row r="2">
          <cell r="A2">
            <v>0</v>
          </cell>
        </row>
      </sheetData>
      <sheetData sheetId="5762">
        <row r="2">
          <cell r="B2">
            <v>0</v>
          </cell>
        </row>
      </sheetData>
      <sheetData sheetId="5763">
        <row r="2">
          <cell r="B2">
            <v>0</v>
          </cell>
        </row>
      </sheetData>
      <sheetData sheetId="5764">
        <row r="2">
          <cell r="B2" t="str">
            <v>Patrimonionetopersonal</v>
          </cell>
        </row>
      </sheetData>
      <sheetData sheetId="5765"/>
      <sheetData sheetId="5766"/>
      <sheetData sheetId="5767"/>
      <sheetData sheetId="5768"/>
      <sheetData sheetId="5769"/>
      <sheetData sheetId="5770">
        <row r="2">
          <cell r="A2">
            <v>0</v>
          </cell>
        </row>
      </sheetData>
      <sheetData sheetId="5771">
        <row r="2">
          <cell r="B2" t="str">
            <v>Patrimonio
neto
personal</v>
          </cell>
        </row>
      </sheetData>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row r="2">
          <cell r="B2" t="str">
            <v>Patrimonio
neto
personal</v>
          </cell>
        </row>
      </sheetData>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sheetData sheetId="5858">
        <row r="2">
          <cell r="A2">
            <v>0</v>
          </cell>
        </row>
      </sheetData>
      <sheetData sheetId="5859">
        <row r="2">
          <cell r="A2" t="str">
            <v>“CONSTRUCCIÓN DE OBRAS CIVILES, ELÉCTRICAS, MECÁNICAS E INSTRUMENTACIÓN REQUERIDAS POR ECOPETROL Y SU GRUPO EMPRESARIAL PARA LA VIGENCIA 2017-2020 CON OPCIÓN DE DOS AÑOS”</v>
          </cell>
        </row>
      </sheetData>
      <sheetData sheetId="5860">
        <row r="2">
          <cell r="A2">
            <v>0</v>
          </cell>
        </row>
      </sheetData>
      <sheetData sheetId="5861">
        <row r="2">
          <cell r="A2">
            <v>0</v>
          </cell>
        </row>
      </sheetData>
      <sheetData sheetId="5862">
        <row r="2">
          <cell r="A2">
            <v>0</v>
          </cell>
        </row>
      </sheetData>
      <sheetData sheetId="5863">
        <row r="2">
          <cell r="A2">
            <v>0</v>
          </cell>
        </row>
      </sheetData>
      <sheetData sheetId="5864">
        <row r="2">
          <cell r="A2">
            <v>0</v>
          </cell>
        </row>
      </sheetData>
      <sheetData sheetId="5865">
        <row r="2">
          <cell r="A2">
            <v>0</v>
          </cell>
        </row>
      </sheetData>
      <sheetData sheetId="5866">
        <row r="2">
          <cell r="A2">
            <v>0</v>
          </cell>
        </row>
      </sheetData>
      <sheetData sheetId="5867"/>
      <sheetData sheetId="5868"/>
      <sheetData sheetId="5869" refreshError="1"/>
      <sheetData sheetId="5870" refreshError="1"/>
      <sheetData sheetId="5871" refreshError="1"/>
      <sheetData sheetId="5872"/>
      <sheetData sheetId="5873" refreshError="1"/>
      <sheetData sheetId="5874" refreshError="1"/>
      <sheetData sheetId="5875"/>
      <sheetData sheetId="5876"/>
      <sheetData sheetId="5877"/>
      <sheetData sheetId="5878">
        <row r="2">
          <cell r="A2">
            <v>0</v>
          </cell>
        </row>
      </sheetData>
      <sheetData sheetId="5879">
        <row r="2">
          <cell r="A2">
            <v>0</v>
          </cell>
        </row>
      </sheetData>
      <sheetData sheetId="5880">
        <row r="2">
          <cell r="A2">
            <v>0</v>
          </cell>
        </row>
      </sheetData>
      <sheetData sheetId="5881">
        <row r="2">
          <cell r="A2">
            <v>0</v>
          </cell>
        </row>
      </sheetData>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refreshError="1"/>
      <sheetData sheetId="6155" refreshError="1"/>
      <sheetData sheetId="6156" refreshError="1"/>
      <sheetData sheetId="6157" refreshError="1"/>
      <sheetData sheetId="6158" refreshError="1"/>
      <sheetData sheetId="6159" refreshError="1"/>
      <sheetData sheetId="6160"/>
      <sheetData sheetId="6161" refreshError="1"/>
      <sheetData sheetId="6162" refreshError="1"/>
      <sheetData sheetId="6163" refreshError="1"/>
      <sheetData sheetId="6164" refreshError="1"/>
      <sheetData sheetId="616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MV _ no borrar\PRESUPUESTOS\a"/>
      <sheetName val="aCCIDENTES DE 1995 - 1996.xls"/>
      <sheetName val="\I\AMV _ no borrar\PRESUPUESTOS"/>
      <sheetName val="\Users\HP\AppData\Local\Microso"/>
      <sheetName val="Hoja1"/>
      <sheetName val="AMC"/>
      <sheetName val="Basico"/>
      <sheetName val="Iva"/>
      <sheetName val="Total"/>
      <sheetName val="amc_acta"/>
      <sheetName val="amc_bas"/>
      <sheetName val="amc_iva"/>
      <sheetName val="amc_total"/>
      <sheetName val="amc_anticip"/>
      <sheetName val="\a  aaInformación GRUPO 4\A MIn"/>
      <sheetName val="\A\a  aaInformación GRUPO 4\A M"/>
      <sheetName val="aCCIDENTES%20DE%201995%20-%2019"/>
      <sheetName val="CONT_ADI"/>
      <sheetName val="Datos"/>
      <sheetName val="COSTOS UNITARIOS"/>
      <sheetName val="CA-2909"/>
      <sheetName val="aCCIDENTES_DE_1995_-_1996"/>
      <sheetName val="aCCIDENTES_DE_1995_-_19961"/>
      <sheetName val="aCCIDENTES_DE_1995_-_19962"/>
      <sheetName val="aCCIDENTES_DE_1995_-_1996_xls1"/>
      <sheetName val="MATERIALES"/>
      <sheetName val="aCCIDENTES_DE_1995_-_1996_xls"/>
      <sheetName val="aCCIDENTES_DE_1995_-_19963"/>
      <sheetName val="aCCIDENTES_DE_1995_-_19964"/>
      <sheetName val="aCCIDENTES_DE_1995_-_19965"/>
      <sheetName val="aCCIDENTES_DE_1995_-_1996_xls2"/>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Informe"/>
      <sheetName val="aCCIDENTES_DE_1995_-_199625"/>
      <sheetName val="aCCIDENTES_DE_1995_-_1996_xls6"/>
      <sheetName val="aCCIDENTES_DE_1995_-_199627"/>
      <sheetName val="aCCIDENTES_DE_1995_-_1996_xls8"/>
      <sheetName val="aCCIDENTES_DE_1995_-_199626"/>
      <sheetName val="aCCIDENTES_DE_1995_-_1996_xls7"/>
      <sheetName val="aCCIDENTES_DE_1995_-_199628"/>
      <sheetName val="aCCIDENTES_DE_1995_-_1996_xls9"/>
      <sheetName val="[aCCIDENTES DE 1995 - 1996.xls]"/>
      <sheetName val="PU (2)"/>
      <sheetName val="ACTA DE MODIFICACION  (2)"/>
      <sheetName val="INDICMICROEMP"/>
      <sheetName val="items"/>
      <sheetName val="#¡REF"/>
      <sheetName val="Datos Básicos"/>
      <sheetName val="SALARIOS"/>
      <sheetName val="Informacion"/>
      <sheetName val="SUB APU"/>
      <sheetName val="Seguim-16"/>
      <sheetName val="INV"/>
      <sheetName val="AASHTO"/>
      <sheetName val="PESOS"/>
      <sheetName val="Base Muestras"/>
      <sheetName val="Formulario N° 4"/>
      <sheetName val="EQUIPO"/>
      <sheetName val="otros"/>
      <sheetName val="PRESUPUESTO"/>
      <sheetName val="\a__aaInformación_GRUPO_4\A_MIn"/>
      <sheetName val="ACTA_DE_MODIFICACION__(2)"/>
      <sheetName val="\a__aaInformación_GRUPO_4\A_MI1"/>
      <sheetName val="ACTA_DE_MODIFICACION__(2)1"/>
      <sheetName val="SUB_APU"/>
      <sheetName val="Datos_Básicos"/>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G\I\AMV _ no borrar\PRESUPUEST"/>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Sistemas_serv1\xx\Documents a"/>
      <sheetName val="aCCIDENTES_DE_1995_-_199629"/>
      <sheetName val="aCCIDENTES_DE_1995_-_199630"/>
      <sheetName val="aCCIDENTES_DE_1995_-_199631"/>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EQUIPOS"/>
      <sheetName val="MANO DE OBRA"/>
      <sheetName val="TRANSPORTE"/>
      <sheetName val="_aCCIDENTES_DE_1995___1996_xl_2"/>
      <sheetName val="//ccefici"/>
      <sheetName val="//d.docs.live.net/a  aaInformac"/>
      <sheetName val="_aCCIDENTES_DE_1995___1996_xl_3"/>
      <sheetName val="_aCCIDENTES_DE_1995___1996_xl_4"/>
      <sheetName val="_aCCIDENTES_DE_1995___1996_xl_5"/>
      <sheetName val="_aCCIDENTES_DE_1995___1996_xl_6"/>
      <sheetName val="_AMV _ no borrar_PRESUPUESTOS_a"/>
      <sheetName val="_I_AMV _ no borrar_PRESUPUESTOS"/>
      <sheetName val="_Users_HP_AppData_Local_Microso"/>
      <sheetName val="_A_a  aaInformación GRUPO 4_A M"/>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HISTORICOS FUEL OIL EXP"/>
      <sheetName val="\Nuevos APU Córdoba\a  aaInform"/>
      <sheetName val="\E\Nuevos APU Córdoba\a  aaInfo"/>
      <sheetName val="\Users\JoseGabriel\Documents\Mi"/>
      <sheetName val="CANT OBRA"/>
      <sheetName val="\Users\ANDRES FELIPE MUÑOZ\Down"/>
      <sheetName val="ACTA No.1 "/>
      <sheetName val="AC2-AG96"/>
      <sheetName val="MURO PR25+221-235"/>
      <sheetName val="MURO PR25+261-267"/>
      <sheetName val="ESTADO VÍA-CRIT.TECNICO"/>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CTA No.5"/>
      <sheetName val="ACTA MAYORES - GENERAL"/>
      <sheetName val="_aCCIDENTES_DE_1995___1996_xl_7"/>
      <sheetName val="Paral. 1"/>
      <sheetName val="Paral. 2"/>
      <sheetName val="aCCIDENTES_DE_1995_-_199646"/>
      <sheetName val="aCCIDENTES_DE_1995_-_1996_xls21"/>
      <sheetName val="ACTA_DE_MODIFICACION__(2)10"/>
      <sheetName val="\a__aaInformación_GRUPO_4\A_M10"/>
      <sheetName val="Datos_Básicos10"/>
      <sheetName val="SUB_APU10"/>
      <sheetName val="Base_Muestras"/>
      <sheetName val="Formulario_N°_4"/>
      <sheetName val="[aCCIDENTES_DE_1995_-_1996_xls]"/>
      <sheetName val="\AMV___no_borrar\PRESUPUESTOS\a"/>
      <sheetName val="\I\AMV___no_borrar\PRESUPUESTOS"/>
      <sheetName val="\G\I\AMV___no_borrar\PRESUPUEST"/>
      <sheetName val="\A\a__aaInformación_GRUPO_4\A_M"/>
      <sheetName val="\G\A\a__aaInformación_GRUPO_4\A"/>
      <sheetName val="\Documents_and_Settings\Pedro_"/>
      <sheetName val="\\Escritorio\amv_2011\a__aaInfo"/>
      <sheetName val="\Documents_and_Settings\jviteri"/>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Giovanni\administracion_vial\"/>
      <sheetName val="\MONTO_AGOTABLE_2010\a__aaInfor"/>
      <sheetName val="\\Sistemas_serv1\xx\Documents_a"/>
      <sheetName val="\Mini_HP_Enero_2015\Proyectos_i"/>
      <sheetName val="\Volumes\USB_PIOLIN\Escritorio\"/>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Users\USUARIO\Downloads\a__aaI"/>
      <sheetName val="Hoja1_(2)"/>
      <sheetName val="Hoja1_(3)"/>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SEGUIM_Y_REPROG_MES_1_(2)"/>
      <sheetName val="_aCCIDENTES_DE_1995___1996_xl_8"/>
      <sheetName val="sistema proteccion a tierra equ"/>
      <sheetName val="MATERI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3"/>
      <sheetName val="Formulario_N°_4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aCCIDENTES_DE_1995_-_1996_xls3"/>
      <sheetName val="\\Escritorio\amv_2011\a__aaInf3"/>
      <sheetName val="Lista_obra3"/>
      <sheetName val="\Documents_and_Settings\Pedro_3"/>
      <sheetName val="\Documents_and_Settings\jviter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_aCCIDENTES_DE_1995___1996_xl_9"/>
      <sheetName val="_aCCIDENTES_DE_1995___1996_x_10"/>
      <sheetName val="2,1 ."/>
      <sheetName val="\E\a  aaInformación GRUPO 4\A M"/>
      <sheetName val="_G_I_AMV _ no borrar_PRESUPUEST"/>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OSTOS_UNITARIO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INDICE"/>
      <sheetName val="_aCCIDENTES_DE_1995___1996_x_11"/>
      <sheetName val="Program"/>
      <sheetName val="BASE"/>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20"/>
      <sheetName val="_aCCIDENTES_DE_1995___1996_x_19"/>
      <sheetName val="_aCCIDENTES_DE_1995___1996_x_23"/>
      <sheetName val="_aCCIDENTES_DE_1995___1996_x_21"/>
      <sheetName val="_aCCIDENTES_DE_1995___1996_x_22"/>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REF!"/>
      <sheetName val="COSTOS OFICINA"/>
      <sheetName val="MAT"/>
      <sheetName val="HER"/>
      <sheetName val="PER"/>
      <sheetName val="TRANS"/>
      <sheetName val="_aCCIDENTES_DE_1995___1996_x_37"/>
      <sheetName val="_aCCIDENTES_DE_1995___1996_x_26"/>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aCCIDENTES_DE_1995_-_199647"/>
      <sheetName val="aCCIDENTES_DE_1995_-_1996_xls22"/>
      <sheetName val="ACTA_DE_MODIFICACION__(2)11"/>
      <sheetName val="\a__aaInformación_GRUPO_4\A_M11"/>
      <sheetName val="Datos_Básicos11"/>
      <sheetName val="SUB_APU11"/>
      <sheetName val="aCCIDENTES_DE_1995_-_199648"/>
      <sheetName val="aCCIDENTES_DE_1995_-_199650"/>
      <sheetName val="aCCIDENTES_DE_1995_-_199649"/>
      <sheetName val="aCCIDENTES_DE_1995_-_199651"/>
      <sheetName val="aCCIDENTES_DE_1995_-_199652"/>
      <sheetName val="aCCIDENTES_DE_1995_-_199653"/>
      <sheetName val="aCCIDENTES_DE_1995_-_1996_xls23"/>
      <sheetName val="ACTA_DE_MODIFICACION__(2)12"/>
      <sheetName val="\a__aaInformación_GRUPO_4\A_M12"/>
      <sheetName val="Datos_Básicos12"/>
      <sheetName val="SUB_APU12"/>
      <sheetName val="aCCIDENTES_DE_1995_-_199654"/>
      <sheetName val="aCCIDENTES_DE_1995_-_1996_xls24"/>
      <sheetName val="ACTA_DE_MODIFICACION__(2)13"/>
      <sheetName val="\a__aaInformación_GRUPO_4\A_M13"/>
      <sheetName val="Datos_Básicos13"/>
      <sheetName val="SUB_APU13"/>
      <sheetName val="aCCIDENTES_DE_1995_-_199656"/>
      <sheetName val="aCCIDENTES_DE_1995_-_1996_xls25"/>
      <sheetName val="ACTA_DE_MODIFICACION__(2)14"/>
      <sheetName val="\a__aaInformación_GRUPO_4\A_M14"/>
      <sheetName val="Datos_Básicos14"/>
      <sheetName val="SUB_APU14"/>
      <sheetName val="aCCIDENTES_DE_1995_-_199655"/>
      <sheetName val="220"/>
      <sheetName val="\C\A\a  aaInformación GRUPO 4\A"/>
      <sheetName val="\G\a  aaInformación GRUPO 4\A M"/>
      <sheetName val="\C\G\a  aaInformación GRUPO 4\A"/>
      <sheetName val="\C\K\a  aaInformación GRUPO 4\A"/>
      <sheetName val="\C\E\a  aaInformación GRUPO 4\A"/>
      <sheetName val="\Users\LENOVO\Downloads\a  aaIn"/>
      <sheetName val="/a  aaInformación GRUPO 4/A MIn"/>
      <sheetName val="gp05"/>
      <sheetName val="GP06"/>
      <sheetName val="PRECIOS"/>
      <sheetName val="TEMPORALES"/>
      <sheetName val="UNITARIOS"/>
      <sheetName val="\AMV___no_borrar\PRESUPUESTOS\7"/>
      <sheetName val="\I\AMV___no_borrar\PRESUPUESTO7"/>
      <sheetName val="\A\a__aaInformación_GRUPO_4\A_7"/>
      <sheetName val="COSTOS_UNITARIOS1"/>
      <sheetName val="[aCCIDENTES_DE_1995_-_1996_xls7"/>
      <sheetName val="PU_(2)1"/>
      <sheetName val="Base_Muestras7"/>
      <sheetName val="Formulario_N°_47"/>
      <sheetName val="\\Escritorio\amv_2011\a__aaInf7"/>
      <sheetName val="\\Giovanni\administracion_vial7"/>
      <sheetName val="\MONTO_AGOTABLE_2010\a__aaInfo7"/>
      <sheetName val="\G\I\AMV___no_borrar\PRESUPUES7"/>
      <sheetName val="\G\A\a__aaInformación_GRUPO_4\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Mini_HP_Enero_2015\Proyectos_7"/>
      <sheetName val="\Volumes\USB_PIOLIN\Escritorio7"/>
      <sheetName val="PR_17"/>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_a__aaInformación_GRUPO_4_A_MI7"/>
      <sheetName val="\Users\USUARIO\Downloads\a__aa7"/>
      <sheetName val="Hoja1_(2)7"/>
      <sheetName val="Hoja1_(3)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SEGUIM_Y_REPROG_MES_1_(2)7"/>
      <sheetName val="LISTADO_1"/>
      <sheetName val="M_O_1"/>
      <sheetName val="_ACTA_FINAL_+_MODIFICATORIA_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MANO_DE_OBRA1"/>
      <sheetName val="//d_docs_live_net/a__aaInforma1"/>
      <sheetName val="\AMV___no_borrar\PRESUPUESTOS\6"/>
      <sheetName val="\I\AMV___no_borrar\PRESUPUESTO6"/>
      <sheetName val="\A\a__aaInformación_GRUPO_4\A_6"/>
      <sheetName val="[aCCIDENTES_DE_1995_-_1996_xls6"/>
      <sheetName val="PU_(2)"/>
      <sheetName val="Base_Muestras6"/>
      <sheetName val="Formulario_N°_46"/>
      <sheetName val="\\Escritorio\amv_2011\a__aaInf6"/>
      <sheetName val="\\Giovanni\administracion_vial6"/>
      <sheetName val="\MONTO_AGOTABLE_2010\a__aaInfo6"/>
      <sheetName val="\G\I\AMV___no_borrar\PRESUPUES6"/>
      <sheetName val="\G\A\a__aaInformación_GRUPO_4\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Mini_HP_Enero_2015\Proyectos_6"/>
      <sheetName val="\Volumes\USB_PIOLIN\Escritorio6"/>
      <sheetName val="PR_16"/>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_a__aaInformación_GRUPO_4_A_MI6"/>
      <sheetName val="\Users\USUARIO\Downloads\a__aa6"/>
      <sheetName val="Hoja1_(2)6"/>
      <sheetName val="Hoja1_(3)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SEGUIM_Y_REPROG_MES_1_(2)6"/>
      <sheetName val="LISTADO_"/>
      <sheetName val="M_O_"/>
      <sheetName val="_ACTA_FINAL_+_MODIFICATORIA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_AMV___no_borrar_PRESUPUESTOS_a"/>
      <sheetName val="_I_AMV___no_borrar_PRESUPUESTOS"/>
      <sheetName val="_A_a__aaInformación_GRUPO_4_A_M"/>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ACTA_No_1_"/>
      <sheetName val="MURO_PR25+221-2356"/>
      <sheetName val="MURO_PR25+261-2676"/>
      <sheetName val="ESTADO_VÍA-CRIT_TECNICO"/>
      <sheetName val="G_G"/>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GPI_5264"/>
      <sheetName val="VEA_3744"/>
      <sheetName val="ACTA_No_5"/>
      <sheetName val="ACTA_MAYORES_-_GENERAL"/>
      <sheetName val="Paral__1"/>
      <sheetName val="Paral__2"/>
      <sheetName val="sistema_proteccion_a_tierra_equ"/>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1__"/>
      <sheetName val="\E\a__aaInformación_GRUPO_4\A_M"/>
      <sheetName val="_G_I_AMV___no_borrar_PRESUPUEST"/>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Gabrielaapabone\d_copias\a__a"/>
      <sheetName val="2_3_Cimentación_Est_Met"/>
      <sheetName val="6_Hidro_(2)"/>
      <sheetName val="Equipo_Trans_"/>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sheetData sheetId="292" refreshError="1"/>
      <sheetData sheetId="293"/>
      <sheetData sheetId="294" refreshError="1"/>
      <sheetData sheetId="295" refreshError="1"/>
      <sheetData sheetId="296" refreshError="1"/>
      <sheetData sheetId="297" refreshError="1"/>
      <sheetData sheetId="298" refreshError="1"/>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sheetData sheetId="333"/>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sheetData sheetId="495"/>
      <sheetData sheetId="496" refreshError="1"/>
      <sheetData sheetId="497" refreshError="1"/>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refreshError="1"/>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refreshError="1"/>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refreshError="1"/>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refreshError="1"/>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refreshError="1"/>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refreshError="1"/>
      <sheetData sheetId="1997" refreshError="1"/>
      <sheetData sheetId="1998"/>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sheetData sheetId="2592"/>
      <sheetData sheetId="2593"/>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INDICMICROEMP"/>
      <sheetName val="Datos"/>
      <sheetName val="Informacion"/>
      <sheetName val="MATERIALES"/>
      <sheetName val="Datos Básicos"/>
      <sheetName val="SALARIOS"/>
      <sheetName val="SUB APU"/>
      <sheetName val="INV"/>
      <sheetName val="AASHTO"/>
      <sheetName val="PESOS"/>
      <sheetName val="Formulario N° 4"/>
      <sheetName val="EQUIPO"/>
      <sheetName val="Res-Accide-10"/>
      <sheetName val="Base Muestras"/>
      <sheetName val="HISTORICOS FUEL OIL EXP"/>
      <sheetName val="PR 1"/>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ormulario_N°_4"/>
      <sheetName val="ACTA_DE_MODIFICACION__(2)4"/>
      <sheetName val="\a__aaInformación_GRUPO_4\A_MI4"/>
      <sheetName val="Datos_Básicos2"/>
      <sheetName val="SUB_APU2"/>
      <sheetName val="Formulario_N°_42"/>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aCCIDENTES_DE_1995_-_1996_xls1"/>
      <sheetName val="[aCCIDENTES_DE_1995_-_1996_xls]"/>
      <sheetName val="[aCCIDENTES_DE_1995_-_1996_xls2"/>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sheetData sheetId="307"/>
      <sheetData sheetId="308"/>
      <sheetData sheetId="309"/>
      <sheetData sheetId="310"/>
      <sheetData sheetId="311"/>
      <sheetData sheetId="312"/>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list mat"/>
      <sheetName val="concretos"/>
      <sheetName val="jornaLES"/>
      <sheetName val="admin"/>
      <sheetName val="PLANTA PUERTO"/>
      <sheetName val="list_mat"/>
      <sheetName val="list_mat2"/>
      <sheetName val="PLANTA_PUERTO1"/>
      <sheetName val="list_mat1"/>
      <sheetName val="PLANTA_PUERTO"/>
    </sheetNames>
    <sheetDataSet>
      <sheetData sheetId="0" refreshError="1">
        <row r="14">
          <cell r="B14">
            <v>7700</v>
          </cell>
        </row>
        <row r="15">
          <cell r="B15">
            <v>12000</v>
          </cell>
        </row>
        <row r="52">
          <cell r="B52">
            <v>750</v>
          </cell>
        </row>
      </sheetData>
      <sheetData sheetId="1" refreshError="1"/>
      <sheetData sheetId="2" refreshError="1"/>
      <sheetData sheetId="3" refreshError="1"/>
      <sheetData sheetId="4" refreshError="1"/>
      <sheetData sheetId="5" refreshError="1"/>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
      <sheetName val="N.COSPIQUE"/>
      <sheetName val="ECOP 110 kV"/>
      <sheetName val="ECOP 13.8 kV "/>
      <sheetName val="L SUBT 110"/>
      <sheetName val="RESUMEN"/>
      <sheetName val="PRECIOS"/>
      <sheetName val="N_COSPIQUE"/>
      <sheetName val="ECOP_110_kV"/>
      <sheetName val="ECOP_13_8_kV_"/>
      <sheetName val="L_SUBT_110"/>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efreshError="1">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OCIALES"/>
      <sheetName val="PERSONAL"/>
      <sheetName val="lisprecios"/>
      <sheetName val="PRESU"/>
      <sheetName val="LISTA DE MATERIALES"/>
      <sheetName val="MANO DE OBRA"/>
      <sheetName val="LETRINA1"/>
      <sheetName val="PRESTACIONES_SOCIALES"/>
      <sheetName val="LISTA_DE_MATERIALES"/>
      <sheetName val="MANO_DE_OBRA"/>
      <sheetName val="PRESTACIONES_SOCIALES2"/>
      <sheetName val="LISTA_DE_MATERIALES2"/>
      <sheetName val="MANO_DE_OBRA2"/>
      <sheetName val="PRESTACIONES_SOCIALES1"/>
      <sheetName val="LISTA_DE_MATERIALES1"/>
      <sheetName val="MANO_DE_OBRA1"/>
    </sheetNames>
    <sheetDataSet>
      <sheetData sheetId="0"/>
      <sheetData sheetId="1"/>
      <sheetData sheetId="2"/>
      <sheetData sheetId="3"/>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MANTENIMIENTO RUTA 1001_MARZO "/>
      <sheetName val="\I\MANTENIMIENTO RUTA 1001_MARZ"/>
      <sheetName val="\F\MANTENIMIENTO RUTA 1001_MARZ"/>
      <sheetName val="BASES"/>
      <sheetName val="CDItem"/>
      <sheetName val="Presupuesto"/>
      <sheetName val="a__aaInformación"/>
      <sheetName val="a__aaInformación1"/>
      <sheetName val="a__aaInformación2"/>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NEXO IX"/>
      <sheetName val="otros"/>
      <sheetName val="\Users\USUARIO\Downloads\MANTEN"/>
      <sheetName val="APUs"/>
      <sheetName val="INSUMOS"/>
      <sheetName val="PptoGral"/>
      <sheetName val="Formulario N° 4"/>
      <sheetName val="MATERIALES"/>
      <sheetName val="EQUIPO"/>
      <sheetName val="\\SERVIDOR\Public2\MANTENIMIENT"/>
      <sheetName val="CONT_ADI"/>
      <sheetName val="INDICMICROEMP"/>
      <sheetName val="INDICE"/>
      <sheetName val="Datos"/>
      <sheetName val="Cuadrillas"/>
      <sheetName val="Jornal"/>
      <sheetName val="#REF"/>
      <sheetName val="Fornato 6"/>
      <sheetName val="Concretos y morteros"/>
      <sheetName val="Datos iniciales "/>
      <sheetName val="Transporte"/>
      <sheetName val="Res-Accide-10"/>
      <sheetName val="\G\I\MANTENIMIENTO RUTA 1001_MA"/>
      <sheetName val="\D\MANTENIMIENTO RUTA 1001_MARZ"/>
      <sheetName val="\G\D\MANTENIMIENTO RUTA 1001_MA"/>
      <sheetName val="\I\I\MANTENIMIENTO RUTA 1001_MA"/>
      <sheetName val="\Users\Personal\Downloads\MANTE"/>
      <sheetName val="TOTALES"/>
      <sheetName val="M.O."/>
      <sheetName val="PANEL"/>
      <sheetName val="[a  aaInformación]__cceficien_2"/>
      <sheetName val="[a  aaInformación]__cceficien_3"/>
      <sheetName val="[a  aaInformación]__cceficien_4"/>
      <sheetName val="[a  aaInformación]__cceficien_5"/>
      <sheetName val="[a  aaInformación]__cceficien_6"/>
      <sheetName val="precios-básicos2002"/>
      <sheetName val="Base Datos"/>
      <sheetName val="[a  aaInformación]__cceficien_7"/>
      <sheetName val="[a  aaInformación]__cceficien_8"/>
      <sheetName val="_MANTENIMIENTO RUTA 1001_MARZO "/>
      <sheetName val="_I_MANTENIMIENTO RUTA 1001_MARZ"/>
      <sheetName val="_F_MANTENIMIENTO RUTA 1001_MARZ"/>
      <sheetName val="[a  aaInformación]//cceficiente"/>
      <sheetName val="Emboquillar"/>
      <sheetName val="Acometidacobrerígido"/>
      <sheetName val="Acometidatoma"/>
      <sheetName val="Acometidahasta1&quot;"/>
      <sheetName val="[a  aaInformación]__cceficie_15"/>
      <sheetName val="[a  aaInformación]__cceficien_9"/>
      <sheetName val="[a  aaInformación]__cceficie_10"/>
      <sheetName val="[a  aaInformación]__cceficie_11"/>
      <sheetName val="[a  aaInformación]__cceficie_12"/>
      <sheetName val="[a  aaInformación]__cceficie_13"/>
      <sheetName val="[a  aaInformación]__cceficie_14"/>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ITEMS"/>
      <sheetName val="AIU"/>
      <sheetName val="[a  aaInformación]__192_168_0_2"/>
      <sheetName val="PRESUP"/>
      <sheetName val="46W9"/>
      <sheetName val="Presentacion"/>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192_168__16"/>
      <sheetName val="[a  aaInformación]__192_168__15"/>
      <sheetName val="[a  aaInformación]__192_168__17"/>
      <sheetName val="[a  aaInformación]__192_168__18"/>
      <sheetName val="Banderas"/>
      <sheetName val="\G\MANTENIMIENTO RUTA 1001_MARZ"/>
      <sheetName val="AJIZAL 3335"/>
      <sheetName val="SABANETA 3335"/>
      <sheetName val="Datos Generales"/>
      <sheetName val="AASHTO"/>
      <sheetName val="INV"/>
      <sheetName val="[a  aaInformación]__cceficie_41"/>
      <sheetName val="PRECIOS"/>
      <sheetName val="acero"/>
      <sheetName val="INFORME SEMANAL"/>
      <sheetName val="AVANCE SEMANAL"/>
      <sheetName val="CLIMA mes"/>
      <sheetName val="REG FOTO"/>
      <sheetName val="SISOMA"/>
      <sheetName val="Base_Datos"/>
      <sheetName val="\Users\LENOVO\Downloads\Users\A"/>
      <sheetName val=""/>
      <sheetName val="HER"/>
      <sheetName val="MAT"/>
      <sheetName val="PER"/>
      <sheetName val="TRANS"/>
      <sheetName val="[a  aaInformación]__invias_my_3"/>
      <sheetName val="[a  aaInformación]__invias_my_4"/>
      <sheetName val="[a  aaInformación]__invias_my_2"/>
      <sheetName val="\\Pc2\amv1-real\MANTENIMIENTO R"/>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CrudosA"/>
      <sheetName val="casosWTI"/>
      <sheetName val="[a  aaInformación]__cceficie_57"/>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__aaInformación11"/>
      <sheetName val="aCCIDENTES_DE_1995_-_19966"/>
      <sheetName val="[a__aaInformación][a__aaInform2"/>
      <sheetName val="PRESTACIONES_SOCIALES2"/>
      <sheetName val="[a__aaInformación]__cceficien14"/>
      <sheetName val="[a__aaInformación]__cceficien15"/>
      <sheetName val="[a__aaInformación]__cceficien16"/>
      <sheetName val="[a__aaInformación]__cceficien17"/>
      <sheetName val="[a__aaInformación]__cceficien18"/>
      <sheetName val="Base_Datos1"/>
      <sheetName val="[a__aaInformación]__cceficien19"/>
      <sheetName val="[a__aaInformación]__cceficien20"/>
      <sheetName val="\G\MANTENIMIENTO_RUTA_1001_MARZ"/>
      <sheetName val="[a__aaInformación]//cceficient1"/>
      <sheetName val="_MANTENIMIENTO_RUTA_1001_MARZO1"/>
      <sheetName val="_I_MANTENIMIENTO_RUTA_1001_MAR1"/>
      <sheetName val="_F_MANTENIMIENTO_RUTA_1001_MAR1"/>
      <sheetName val="[a__aaInformación]__cceficie_42"/>
      <sheetName val="[a__aaInformación]__cceficien21"/>
      <sheetName val="[a__aaInformación]__cceficie_43"/>
      <sheetName val="[a__aaInformación]__cceficie_44"/>
      <sheetName val="[a__aaInformación]__cceficie_45"/>
      <sheetName val="[a__aaInformación]__cceficie_46"/>
      <sheetName val="[a__aaInformación]__cceficie_47"/>
      <sheetName val="aCCIDENTES_DE_1995_-_19965"/>
      <sheetName val="[a__aaInformación][a__aaInform1"/>
      <sheetName val="PRESTACIONES_SOCIALES1"/>
      <sheetName val="[a__aaInformación]__cceficien_1"/>
      <sheetName val="[a__aaInformación]__cceficien_7"/>
      <sheetName val="[a__aaInformación]__cceficien_8"/>
      <sheetName val="[a__aaInformación]__cceficien_9"/>
      <sheetName val="[a__aaInformación]__cceficien10"/>
      <sheetName val="[a__aaInformación]__cceficien11"/>
      <sheetName val="[a__aaInformación]__cceficien12"/>
      <sheetName val="_MANTENIMIENTO_RUTA_1001_MARZO_"/>
      <sheetName val="_I_MANTENIMIENTO_RUTA_1001_MARZ"/>
      <sheetName val="_F_MANTENIMIENTO_RUTA_1001_MARZ"/>
      <sheetName val="[a__aaInformación]//cceficiente"/>
      <sheetName val="[a__aaInformación]__cceficie_15"/>
      <sheetName val="[a__aaInformación]__cceficien13"/>
      <sheetName val="[a__aaInformación]__cceficie_10"/>
      <sheetName val="[a__aaInformación]__cceficie_11"/>
      <sheetName val="[a__aaInformación]__cceficie_12"/>
      <sheetName val="[a__aaInformación]__cceficie_13"/>
      <sheetName val="[a__aaInformación]__cceficie_14"/>
      <sheetName val="[a__aaInformación]__192_168_0_2"/>
      <sheetName val="CRA_MODI"/>
      <sheetName val="[a__aaInformación]__192_168_0_9"/>
      <sheetName val="a__aaInformaci%C3%B3n"/>
      <sheetName val="[a__aaInformación]__192_168_0_3"/>
      <sheetName val="[a__aaInformación]__192_168_0_4"/>
      <sheetName val="[a__aaInformación]__192_168_0_5"/>
      <sheetName val="[a__aaInformación]__192_168_0_6"/>
      <sheetName val="[a__aaInformación]__192_168_0_7"/>
      <sheetName val="[a__aaInformación]__192_168_0_8"/>
      <sheetName val="[a__aaInformación]__cceficie_16"/>
      <sheetName val="[a__aaInformación]__cceficie_19"/>
      <sheetName val="[a__aaInformación]__cceficie_18"/>
      <sheetName val="[a__aaInformación]__cceficie_17"/>
      <sheetName val="[a__aaInformación]__cceficie_20"/>
      <sheetName val="[a__aaInformación]__cceficie_22"/>
      <sheetName val="[a__aaInformación]__cceficie_21"/>
      <sheetName val="[a__aaInformación]__cceficie_23"/>
      <sheetName val="[a__aaInformación]__cceficie_24"/>
      <sheetName val="[a__aaInformación]__cceficie_25"/>
      <sheetName val="[a__aaInformación]__cceficie_26"/>
      <sheetName val="[a__aaInformación]__cceficie_27"/>
      <sheetName val="[a__aaInformación]__cceficie_28"/>
      <sheetName val="[a__aaInformación]__cceficie_29"/>
      <sheetName val="Itemes_Renovación"/>
      <sheetName val="STA_ROSA"/>
      <sheetName val="[a__aaInformación]__cceficie_30"/>
      <sheetName val="[a__aaInformación]__192_168__10"/>
      <sheetName val="[a__aaInformación]\\192_168_0_4"/>
      <sheetName val="[a__aaInformación]__192_168__11"/>
      <sheetName val="[a__aaInformación]__192_168__12"/>
      <sheetName val="[a__aaInformación]__192_168__14"/>
      <sheetName val="[a__aaInformación]__192_168__13"/>
      <sheetName val="[a__aaInformación]__cceficie_31"/>
      <sheetName val="[a__aaInformación]__cceficie_32"/>
      <sheetName val="[a__aaInformación]__cceficie_33"/>
      <sheetName val="días_habiles_2015"/>
      <sheetName val="[a__aaInformación]__cceficie_34"/>
      <sheetName val="[a__aaInformación]__cceficie_35"/>
      <sheetName val="[a__aaInformación]__cceficie_36"/>
      <sheetName val="[a__aaInformación]__cceficie_37"/>
      <sheetName val="[a__aaInformación]__cceficie_38"/>
      <sheetName val="[a__aaInformación]__cceficie_39"/>
      <sheetName val="Ppto_Rev__A"/>
      <sheetName val="[a__aaInformación]__cceficie_40"/>
      <sheetName val="[a__aaInformación]__192_168__16"/>
      <sheetName val="[a__aaInformación]__192_168__15"/>
      <sheetName val="[a__aaInformación]__192_168__17"/>
      <sheetName val="[a__aaInformación]__192_168__18"/>
      <sheetName val="[a__aaInformación]__cceficie_41"/>
      <sheetName val="Paramtri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 val="CASA DE LA MUJER 2"/>
      <sheetName val="Res-Accide-10"/>
      <sheetName val="ANALISIS DE PRECIOS UNITARIOS"/>
      <sheetName val="CANT__PROPUESTA"/>
      <sheetName val="CANT__ALTERNATIVAS"/>
      <sheetName val="CANT_"/>
      <sheetName val="DETALLES_(2)"/>
      <sheetName val="FLUJO_"/>
      <sheetName val="CANT__MAT__"/>
      <sheetName val="CASA_DE_LA_MUJER_2"/>
      <sheetName val="Informacion"/>
      <sheetName val="PRECIOS"/>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 val="CUADR,MO,EQUIP,BASIC"/>
      <sheetName val="LISTA"/>
      <sheetName val="Insumos y materiales"/>
      <sheetName val="Precios Basicos"/>
      <sheetName val="Precios Unitarios"/>
      <sheetName val="PRESUPUESTO"/>
      <sheetName val="CRONOGRANA"/>
      <sheetName val="AUI OBRA"/>
      <sheetName val="Interventoria"/>
      <sheetName val="cantidades (2)"/>
      <sheetName val="peso acero"/>
      <sheetName val="Factor Multiplicador"/>
      <sheetName val="APU"/>
      <sheetName val="PRESTACIONES_SOCIALES"/>
      <sheetName val="TRES_PIEDRAS"/>
      <sheetName val="SAN_JACINTO"/>
      <sheetName val="TRES_BINDES"/>
      <sheetName val="TRES_PALMAS"/>
      <sheetName val="Insumos_y_materiales"/>
      <sheetName val="Precios_Basicos"/>
      <sheetName val="Precios_Unitarios"/>
      <sheetName val="AUI_OBRA"/>
      <sheetName val="cantidades_(2)"/>
      <sheetName val="peso_acero"/>
      <sheetName val="Factor_Multiplicador"/>
      <sheetName val="PRECIOS"/>
      <sheetName val="ID"/>
      <sheetName val="CUAD S2"/>
    </sheetNames>
    <sheetDataSet>
      <sheetData sheetId="0" refreshError="1">
        <row r="22">
          <cell r="D22">
            <v>118800</v>
          </cell>
        </row>
        <row r="27">
          <cell r="D27">
            <v>216000</v>
          </cell>
        </row>
        <row r="45">
          <cell r="D45">
            <v>64800</v>
          </cell>
        </row>
      </sheetData>
      <sheetData sheetId="1" refreshError="1">
        <row r="12">
          <cell r="D12">
            <v>12000</v>
          </cell>
        </row>
        <row r="35">
          <cell r="D35">
            <v>30000</v>
          </cell>
        </row>
      </sheetData>
      <sheetData sheetId="2" refreshError="1">
        <row r="1283">
          <cell r="G1283">
            <v>138988.5</v>
          </cell>
        </row>
      </sheetData>
      <sheetData sheetId="3"/>
      <sheetData sheetId="4"/>
      <sheetData sheetId="5"/>
      <sheetData sheetId="6">
        <row r="22">
          <cell r="D22">
            <v>0</v>
          </cell>
        </row>
      </sheetData>
      <sheetData sheetId="7"/>
      <sheetData sheetId="8"/>
      <sheetData sheetId="9"/>
      <sheetData sheetId="10"/>
      <sheetData sheetId="11" refreshError="1"/>
      <sheetData sheetId="12" refreshError="1"/>
      <sheetData sheetId="13" refreshError="1"/>
      <sheetData sheetId="14" refreshError="1"/>
      <sheetData sheetId="15">
        <row r="12">
          <cell r="D12">
            <v>12000</v>
          </cell>
        </row>
      </sheetData>
      <sheetData sheetId="16" refreshError="1"/>
      <sheetData sheetId="17" refreshError="1"/>
      <sheetData sheetId="18">
        <row r="22">
          <cell r="D22">
            <v>0</v>
          </cell>
        </row>
      </sheetData>
      <sheetData sheetId="19">
        <row r="22">
          <cell r="D22">
            <v>0</v>
          </cell>
        </row>
      </sheetData>
      <sheetData sheetId="20">
        <row r="22">
          <cell r="D22">
            <v>0</v>
          </cell>
        </row>
      </sheetData>
      <sheetData sheetId="21">
        <row r="22">
          <cell r="D22">
            <v>0</v>
          </cell>
        </row>
      </sheetData>
      <sheetData sheetId="22">
        <row r="22">
          <cell r="D22">
            <v>0</v>
          </cell>
        </row>
      </sheetData>
      <sheetData sheetId="23"/>
      <sheetData sheetId="24"/>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insumos"/>
      <sheetName val="EQUIPO"/>
      <sheetName val="ALCASAN1"/>
      <sheetName val="Hoja1"/>
      <sheetName val="Materiales"/>
      <sheetName val="items alcant."/>
      <sheetName val="Informacion"/>
      <sheetName val="Datos"/>
      <sheetName val="Cuadro"/>
      <sheetName val="Formatos"/>
      <sheetName val="Mobra"/>
    </sheetNames>
    <sheetDataSet>
      <sheetData sheetId="0" refreshError="1">
        <row r="17">
          <cell r="B17">
            <v>9000</v>
          </cell>
        </row>
        <row r="18">
          <cell r="B18">
            <v>5000</v>
          </cell>
        </row>
        <row r="19">
          <cell r="B19">
            <v>15000</v>
          </cell>
        </row>
        <row r="40">
          <cell r="B40">
            <v>5700</v>
          </cell>
        </row>
        <row r="41">
          <cell r="B41">
            <v>6700</v>
          </cell>
        </row>
        <row r="43">
          <cell r="B43">
            <v>67180</v>
          </cell>
        </row>
      </sheetData>
      <sheetData sheetId="1" refreshError="1"/>
      <sheetData sheetId="2" refreshError="1"/>
      <sheetData sheetId="3" refreshError="1"/>
      <sheetData sheetId="4">
        <row r="17">
          <cell r="B17" t="str">
            <v>2.0</v>
          </cell>
        </row>
      </sheetData>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Versión_Final_Telecomun5"/>
      <sheetName val="Versión_Final_EAAB5"/>
      <sheetName val="Versión_Final_IDU5"/>
      <sheetName val="Mano_de_Obra5"/>
      <sheetName val="Presupuestos_Daños_IDU5"/>
      <sheetName val="9_45"/>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5094-2003"/>
      <sheetName val="resumen"/>
      <sheetName val="AIU"/>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A. P. U."/>
      <sheetName val="Insum"/>
      <sheetName val="REPLANTEO"/>
      <sheetName val="g.g"/>
      <sheetName val="EVA"/>
      <sheetName val="Program"/>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BASES"/>
      <sheetName val="CDItem"/>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A__P__U_"/>
      <sheetName val="A__P__U_1"/>
      <sheetName val="A__P__U_2"/>
      <sheetName val="A__P__U_4"/>
      <sheetName val="A__P__U_3"/>
      <sheetName val="A__P__U_5"/>
      <sheetName val="Presupuesto Daños Interinstituc"/>
      <sheetName val="Hoja1"/>
      <sheetName val="DATOS"/>
      <sheetName val="Lista Base"/>
      <sheetName val="RESPONSABLES"/>
      <sheetName val="g_g"/>
      <sheetName val="LIStAS DESP"/>
      <sheetName val="APUS-CD"/>
      <sheetName val="1.1"/>
      <sheetName val="2.1"/>
      <sheetName val="3.1"/>
      <sheetName val="4.1"/>
      <sheetName val="5.1"/>
      <sheetName val="5.2"/>
      <sheetName val="5.3"/>
      <sheetName val="5.4"/>
      <sheetName val="6.1"/>
      <sheetName val="7.1"/>
      <sheetName val="8.1"/>
      <sheetName val="8.2"/>
      <sheetName val="9.1"/>
      <sheetName val="10.1"/>
      <sheetName val="11.1"/>
      <sheetName val="11.2"/>
      <sheetName val="11.3"/>
      <sheetName val="11.4"/>
      <sheetName val="11.5"/>
      <sheetName val="11.6"/>
      <sheetName val="11.7"/>
      <sheetName val="11.8"/>
      <sheetName val="11.9"/>
      <sheetName val="11.10"/>
      <sheetName val="12.1"/>
      <sheetName val="12.2"/>
      <sheetName val="12.3"/>
      <sheetName val="12.4"/>
      <sheetName val="12.5"/>
      <sheetName val="12.6"/>
      <sheetName val="12.7"/>
      <sheetName val="12.8"/>
      <sheetName val="12.9"/>
      <sheetName val="12.10"/>
      <sheetName val="2.4"/>
      <sheetName val="Ppto completo"/>
      <sheetName val="apu"/>
      <sheetName val="Auxiliares"/>
      <sheetName val="CO Teatro"/>
      <sheetName val="Insumos"/>
      <sheetName val="calidad"/>
      <sheetName val="APUs"/>
      <sheetName val="PptoGral"/>
      <sheetName val="g_g1"/>
      <sheetName val="General"/>
      <sheetName val="CIRCUITOS CODENSA"/>
      <sheetName val="BD100-45"/>
      <sheetName val="EQUIPOS"/>
      <sheetName val="CRA.MODI"/>
      <sheetName val="AASHTO"/>
      <sheetName val="INV"/>
      <sheetName val="CuadroCargaVias"/>
      <sheetName val="ResumenProy2007"/>
      <sheetName val="Resultados"/>
      <sheetName val="Workings"/>
      <sheetName val="Inputs-SUMMARY"/>
      <sheetName val="Tax"/>
      <sheetName val="Mat"/>
      <sheetName val="MO"/>
      <sheetName val="Datos de Entrada"/>
      <sheetName val="Pozos"/>
      <sheetName val="Camaras_caida"/>
      <sheetName val="BD_PRESUPUESTO"/>
      <sheetName val="PO"/>
      <sheetName val="TUBERIA"/>
      <sheetName val="CONCRETO_DOM"/>
      <sheetName val="Tramos_suspender"/>
      <sheetName val="ACOMETIDAS"/>
      <sheetName val="BDAPU_EAB"/>
      <sheetName val="CANTIDADES_CIM"/>
      <sheetName val="ESTRUCTURAS"/>
      <sheetName val="ESPECIF_IDU"/>
      <sheetName val="RECUBRIMIENTO"/>
      <sheetName val="DE"/>
      <sheetName val="Tramos"/>
      <sheetName val="ORDENADOR"/>
      <sheetName val="SUBCAP"/>
      <sheetName val="Conexiones"/>
      <sheetName val="IMP_URBANO"/>
      <sheetName val="Connections"/>
      <sheetName val="DWTables"/>
      <sheetName val="PRESUPUESTO"/>
      <sheetName val="ANÁL MERCADO"/>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PRECIOS"/>
      <sheetName val="Circuitos"/>
      <sheetName val="Insumos"/>
      <sheetName val="M.Obra"/>
      <sheetName val="Hoja1"/>
      <sheetName val="Equipo"/>
      <sheetName val="Materiales"/>
      <sheetName val="Informacion"/>
      <sheetName val="lisprecios"/>
      <sheetName val="PERSONAL"/>
      <sheetName val="unitario"/>
      <sheetName val="PPTO 4"/>
    </sheetNames>
    <sheetDataSet>
      <sheetData sheetId="0" refreshError="1">
        <row r="49">
          <cell r="D49">
            <v>13600</v>
          </cell>
        </row>
        <row r="62">
          <cell r="D62">
            <v>100300</v>
          </cell>
        </row>
        <row r="73">
          <cell r="D73">
            <v>23800</v>
          </cell>
        </row>
      </sheetData>
      <sheetData sheetId="1" refreshError="1"/>
      <sheetData sheetId="2" refreshError="1"/>
      <sheetData sheetId="3" refreshError="1"/>
      <sheetData sheetId="4" refreshError="1"/>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DATOS"/>
      <sheetName val="Circuitos"/>
      <sheetName val="tramo 1"/>
      <sheetName val="Informacion"/>
      <sheetName val="Hoja1"/>
      <sheetName val="APU_GRUPO_G-Base"/>
      <sheetName val="5094-2003"/>
      <sheetName val="REF - Listas"/>
      <sheetName val="2008 Capital Budget"/>
      <sheetName val="resum96"/>
      <sheetName val="PRECIOS"/>
      <sheetName val="Cuadrillas"/>
      <sheetName val="Jornal"/>
      <sheetName val="tramo_1"/>
      <sheetName val="circuitos codensa"/>
      <sheetName val="LISTA"/>
      <sheetName val="tramo_11"/>
      <sheetName val="Analisis"/>
      <sheetName val="ADMINISTRATIVA"/>
      <sheetName val="Enletra"/>
      <sheetName val="Actas"/>
      <sheetName val="CuadroCargaVias"/>
      <sheetName val="ResumenProy2007"/>
      <sheetName val="Puntajes"/>
      <sheetName val="Item"/>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sheetData sheetId="31"/>
      <sheetData sheetId="32" refreshError="1"/>
      <sheetData sheetId="33" refreshError="1"/>
      <sheetData sheetId="34"/>
      <sheetData sheetId="35" refreshError="1"/>
      <sheetData sheetId="36" refreshError="1"/>
      <sheetData sheetId="37" refreshError="1"/>
      <sheetData sheetId="3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deuda"/>
      <sheetName val="Resultados"/>
      <sheetName val="REVISIONES"/>
      <sheetName val="INSUMOS"/>
      <sheetName val="Insum"/>
      <sheetName val="otros"/>
      <sheetName val="lisprecios"/>
      <sheetName val="unitario"/>
      <sheetName val="resum96"/>
      <sheetName val="Design (3)"/>
      <sheetName val="Design"/>
      <sheetName val="TRAMO 03"/>
      <sheetName val="Design_(3)"/>
      <sheetName val="Cuadr."/>
      <sheetName val="Tabla"/>
      <sheetName val="LISTAS"/>
      <sheetName val="LISTA"/>
      <sheetName val="ADMINISTRATIVA"/>
      <sheetName val="Enletra"/>
      <sheetName val="circuitos codensa"/>
      <sheetName val="AIU Obra 1"/>
      <sheetName val="Actas"/>
      <sheetName val="bar mant red at"/>
      <sheetName val="Item"/>
      <sheetName val="REF - Listas"/>
      <sheetName val="APUS JUNIO 15-0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 val="LISTA "/>
      <sheetName val="APU"/>
      <sheetName val="FACTOR_PRESTACIONAL_20081"/>
      <sheetName val="SALARIO_CELADOR_20081"/>
      <sheetName val="TARIFAS_DIARIO_OFICIAL_20081"/>
      <sheetName val="COSTOS_OFICINA1"/>
      <sheetName val="COSTOS_CAMPAMENTO1"/>
      <sheetName val="LISTA_1"/>
      <sheetName val="FACTOR_PRESTACIONAL_2008"/>
      <sheetName val="SALARIO_CELADOR_2008"/>
      <sheetName val="TARIFAS_DIARIO_OFICIAL_2008"/>
      <sheetName val="COSTOS_OFICINA"/>
      <sheetName val="COSTOS_CAMPAMENTO"/>
      <sheetName val="LISTA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A. P. U."/>
      <sheetName val="1"/>
      <sheetName val="NIVEL"/>
      <sheetName val="A__P__U_"/>
      <sheetName val="Circuitos"/>
      <sheetName val="DEPORTE"/>
      <sheetName val="ITEMS"/>
      <sheetName val="PREACTA"/>
    </sheetNames>
    <sheetDataSet>
      <sheetData sheetId="0">
        <row r="45">
          <cell r="B45">
            <v>1200</v>
          </cell>
        </row>
        <row r="90">
          <cell r="B90">
            <v>800</v>
          </cell>
        </row>
      </sheetData>
      <sheetData sheetId="1" refreshError="1"/>
      <sheetData sheetId="2" refreshError="1"/>
      <sheetData sheetId="3" refreshError="1"/>
      <sheetData sheetId="4"/>
      <sheetData sheetId="5"/>
      <sheetData sheetId="6" refreshError="1"/>
      <sheetData sheetId="7" refreshError="1"/>
      <sheetData sheetId="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MATRIZ_PRESUP_obra_PP1279"/>
      <sheetName val="MATRIZ_PRESUP_REDES_PP1279"/>
      <sheetName val="MATRIZ_CANT__OBRA9"/>
      <sheetName val="COSTOS_OFICINA9"/>
      <sheetName val="COSTOS_CAMPAMENTO9"/>
      <sheetName val="ANEXO_GAST__OPERAC__AIU_CONST,9"/>
      <sheetName val="AIU_CONSTRUCCION9"/>
      <sheetName val="PMT_PEATONALES9"/>
      <sheetName val="AIU_PMT_NUEVO9"/>
      <sheetName val="PPTO_MANTENIMIENTO9"/>
      <sheetName val="AIU_mantenimto_nuevo9"/>
      <sheetName val="ANEXO_GAST__OPERAC__AIU_MANT,9"/>
      <sheetName val="AIU_social_nuevo9"/>
      <sheetName val="AMBIENTAL_308_RYS9"/>
      <sheetName val="AIU_ambiental_corregido9"/>
      <sheetName val="PPTO_INTERVENTORIA_9"/>
      <sheetName val="PPTO_PRECONSTRUCCION9"/>
      <sheetName val="PPTO_MANTENIMIENTO_R19"/>
      <sheetName val="MATRIZ_PRESUP_obra_PP1278"/>
      <sheetName val="MATRIZ_PRESUP_REDES_PP1278"/>
      <sheetName val="MATRIZ_CANT__OBRA8"/>
      <sheetName val="COSTOS_OFICINA8"/>
      <sheetName val="COSTOS_CAMPAMENTO8"/>
      <sheetName val="ANEXO_GAST__OPERAC__AIU_CONST,8"/>
      <sheetName val="AIU_CONSTRUCCION8"/>
      <sheetName val="PMT_PEATONALES8"/>
      <sheetName val="AIU_PMT_NUEVO8"/>
      <sheetName val="PPTO_MANTENIMIENTO8"/>
      <sheetName val="AIU_mantenimto_nuevo8"/>
      <sheetName val="ANEXO_GAST__OPERAC__AIU_MANT,8"/>
      <sheetName val="AIU_social_nuevo8"/>
      <sheetName val="AMBIENTAL_308_RYS8"/>
      <sheetName val="AIU_ambiental_corregido8"/>
      <sheetName val="PPTO_INTERVENTORIA_8"/>
      <sheetName val="PPTO_PRECONSTRUCCION8"/>
      <sheetName val="PPTO_MANTENIMIENTO_R18"/>
      <sheetName val="MATRIZ_PRESUP_obra_PP12710"/>
      <sheetName val="MATRIZ_PRESUP_REDES_PP12710"/>
      <sheetName val="MATRIZ_CANT__OBRA10"/>
      <sheetName val="COSTOS_OFICINA10"/>
      <sheetName val="COSTOS_CAMPAMENTO10"/>
      <sheetName val="ANEXO_GAST__OPERAC__AIU_CONST10"/>
      <sheetName val="AIU_CONSTRUCCION10"/>
      <sheetName val="PMT_PEATONALES10"/>
      <sheetName val="AIU_PMT_NUEVO10"/>
      <sheetName val="PPTO_MANTENIMIENTO10"/>
      <sheetName val="AIU_mantenimto_nuevo10"/>
      <sheetName val="ANEXO_GAST__OPERAC__AIU_MANT,10"/>
      <sheetName val="AIU_social_nuevo10"/>
      <sheetName val="AMBIENTAL_308_RYS10"/>
      <sheetName val="AIU_ambiental_corregido10"/>
      <sheetName val="PPTO_INTERVENTORIA_10"/>
      <sheetName val="PPTO_PRECONSTRUCCION10"/>
      <sheetName val="PPTO_MANTENIMIENTO_R110"/>
      <sheetName val="DetalleMovimientoCuenta"/>
      <sheetName val="Cuadro6. Cump"/>
      <sheetName val="Datos básicos"/>
      <sheetName val="Datos"/>
      <sheetName val="Hoja1"/>
      <sheetName val="ESTADO VÍA-CRIT.TECNICO"/>
      <sheetName val="Lista Base"/>
      <sheetName val="materiales"/>
      <sheetName val="otros"/>
      <sheetName val="TOTALES"/>
      <sheetName val="Instructivo"/>
      <sheetName val="Cuadro6__Cump"/>
      <sheetName val="Datos_básicos"/>
      <sheetName val="Cuadro6__Cump1"/>
      <sheetName val="Datos_básicos1"/>
      <sheetName val="Cuadro6__Cump2"/>
      <sheetName val="Datos_básicos2"/>
      <sheetName val="Cuadro6__Cump4"/>
      <sheetName val="Datos_básicos4"/>
      <sheetName val="Cuadro6__Cump3"/>
      <sheetName val="Datos_básicos3"/>
      <sheetName val="Cuadro6__Cump5"/>
      <sheetName val="Datos_básicos5"/>
      <sheetName val="Insum"/>
      <sheetName val="MATRIZ_PRESUP_obra_PP12712"/>
      <sheetName val="MATRIZ_PRESUP_REDES_PP12712"/>
      <sheetName val="MATRIZ_CANT__OBRA12"/>
      <sheetName val="COSTOS_OFICINA12"/>
      <sheetName val="COSTOS_CAMPAMENTO12"/>
      <sheetName val="ANEXO_GAST__OPERAC__AIU_CONST12"/>
      <sheetName val="AIU_CONSTRUCCION12"/>
      <sheetName val="PMT_PEATONALES12"/>
      <sheetName val="AIU_PMT_NUEVO12"/>
      <sheetName val="PPTO_MANTENIMIENTO12"/>
      <sheetName val="AIU_mantenimto_nuevo12"/>
      <sheetName val="ANEXO_GAST__OPERAC__AIU_MANT,12"/>
      <sheetName val="AIU_social_nuevo12"/>
      <sheetName val="AMBIENTAL_308_RYS12"/>
      <sheetName val="AIU_ambiental_corregido12"/>
      <sheetName val="PPTO_INTERVENTORIA_12"/>
      <sheetName val="PPTO_PRECONSTRUCCION12"/>
      <sheetName val="PPTO_MANTENIMIENTO_R112"/>
      <sheetName val="PRESUPUESTO_PYTO1"/>
      <sheetName val="Cronograma_inversión_actividad1"/>
      <sheetName val="Actividad_1_11"/>
      <sheetName val="Actividad_1_21"/>
      <sheetName val="Actividad_1_31"/>
      <sheetName val="Actividad_2_11"/>
      <sheetName val="Actividad_2_21"/>
      <sheetName val="_ADMINISTRACION_OK1"/>
      <sheetName val="FACTOR_MULTIPLICADOR1"/>
      <sheetName val="PORCENTAJES_1"/>
      <sheetName val="MATRIZ_PRESUP_obra_PP12711"/>
      <sheetName val="MATRIZ_PRESUP_REDES_PP12711"/>
      <sheetName val="MATRIZ_CANT__OBRA11"/>
      <sheetName val="COSTOS_OFICINA11"/>
      <sheetName val="COSTOS_CAMPAMENTO11"/>
      <sheetName val="ANEXO_GAST__OPERAC__AIU_CONST11"/>
      <sheetName val="AIU_CONSTRUCCION11"/>
      <sheetName val="PMT_PEATONALES11"/>
      <sheetName val="AIU_PMT_NUEVO11"/>
      <sheetName val="PPTO_MANTENIMIENTO11"/>
      <sheetName val="AIU_mantenimto_nuevo11"/>
      <sheetName val="ANEXO_GAST__OPERAC__AIU_MANT,11"/>
      <sheetName val="AIU_social_nuevo11"/>
      <sheetName val="AMBIENTAL_308_RYS11"/>
      <sheetName val="AIU_ambiental_corregido11"/>
      <sheetName val="PPTO_INTERVENTORIA_11"/>
      <sheetName val="PPTO_PRECONSTRUCCION11"/>
      <sheetName val="PPTO_MANTENIMIENTO_R111"/>
      <sheetName val="PRESUPUESTO_PYTO"/>
      <sheetName val="Cronograma_inversión_actividad"/>
      <sheetName val="Actividad_1_1"/>
      <sheetName val="Actividad_1_2"/>
      <sheetName val="Actividad_1_3"/>
      <sheetName val="Actividad_2_1"/>
      <sheetName val="Actividad_2_2"/>
      <sheetName val="_ADMINISTRACION_OK"/>
      <sheetName val="FACTOR_MULTIPLICADOR"/>
      <sheetName val="PORCENTAJES_"/>
      <sheetName val="ESTADO_VÍA-CRIT_TECNICO"/>
      <sheetName val="Lista_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 val="Insum"/>
      <sheetName val="PU"/>
      <sheetName val="I.D.R.D. - 2008"/>
      <sheetName val="No_3"/>
      <sheetName val="COSTOS OFICINA"/>
      <sheetName val="COSTOS CAMPAMENTO"/>
      <sheetName val="No_32"/>
      <sheetName val="No_31"/>
      <sheetName val="I_D_R_D__-_2008"/>
      <sheetName val="COSTOS_OFICINA"/>
      <sheetName val="COSTOS_CAMPAMENT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sheetData sheetId="15"/>
      <sheetData sheetId="16"/>
      <sheetData sheetId="17"/>
      <sheetData sheetId="1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PANEL"/>
      <sheetName val="a__aaInformación"/>
      <sheetName val="a__aaInformación1"/>
      <sheetName val="a__aaInformación2"/>
      <sheetName val="Presupuesto"/>
      <sheetName val="INDICMICROEMP"/>
      <sheetName val="INDICE"/>
      <sheetName val="[a  aaInformación][a  aaInforma"/>
      <sheetName val="lisprecios"/>
      <sheetName val="PERSONAL"/>
      <sheetName val="PRESTACIONES SOCIALES"/>
      <sheetName val="ANEXO IX"/>
      <sheetName val="APUs"/>
      <sheetName val="INSUMOS"/>
      <sheetName val="PptoGral"/>
      <sheetName val="otros"/>
      <sheetName val="\\SERVIDOR\Public2\MANTENIMIENT"/>
      <sheetName val="Formulario N° 4"/>
      <sheetName val="MATERIALES"/>
      <sheetName val="EQUIPO"/>
      <sheetName val="Datos"/>
      <sheetName val="Cuadrillas"/>
      <sheetName val="Jor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SUB APU"/>
      <sheetName val="MATERIALES"/>
      <sheetName val="Datos Básicos"/>
      <sheetName val="SALARIOS"/>
      <sheetName val="Informacion"/>
      <sheetName val="INV"/>
      <sheetName val="AASHTO"/>
      <sheetName val="Informe"/>
      <sheetName val="Seguim-16"/>
      <sheetName val="PESOS"/>
      <sheetName val="Formulario N° 4"/>
      <sheetName val="EQUIPO"/>
      <sheetName val="Base Muestras"/>
      <sheetName val="otros"/>
      <sheetName val="PRESUPUESTO"/>
      <sheetName val="\AMV _ no borrar\PRESUPUESTOS\a"/>
      <sheetName val="\I\AMV _ no borrar\PRESUPUESTOS"/>
      <sheetName val="\Users\HP\AppData\Local\Microso"/>
      <sheetName val="\A\a  aaInformación GRUPO 4\A 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AMV _ no borrar\PRESUPUEST"/>
      <sheetName val="\G\A\a  aaInformación GRUPO 4\A"/>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Lista obra"/>
      <sheetName val="\Documents and Settings\Pedro "/>
      <sheetName val="\Users\Administrador\Desktop\AM"/>
      <sheetName val="Res-Accide-10"/>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Users\avargase\AppData\Local\M"/>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INTERVENCION"/>
      <sheetName val="\Mini HP Enero 2015\Proyectos i"/>
      <sheetName val="\C\Users\avargase\AppData\Local"/>
      <sheetName val="\Volumes\USB PIOLIN\Escritorio\"/>
      <sheetName val="\\Sistemas_serv1\xx\Documents a"/>
      <sheetName val="PR 1"/>
      <sheetName val="SEGUIM Y REPROG MES 1 (2)"/>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  aaInformación GRUPO 4_A MIn"/>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EQUIPOS"/>
      <sheetName val="MANO DE OBRA"/>
      <sheetName val="TRANSPORTE"/>
      <sheetName val="_aCCIDENTES_DE_1995___1996_xl_2"/>
      <sheetName val="//ccefici"/>
      <sheetName val="//d.docs.live.net/a  aaInformac"/>
      <sheetName val="_aCCIDENTES_DE_1995___1996_xl_3"/>
      <sheetName val="_aCCIDENTES_DE_1995___1996_xl_4"/>
      <sheetName val="_aCCIDENTES_DE_1995___1996_xl_5"/>
      <sheetName val="_aCCIDENTES_DE_1995___1996_xl_6"/>
      <sheetName val="HISTORICOS FUEL OIL EXP"/>
      <sheetName val="\Nuevos APU Córdoba\a  aaInform"/>
      <sheetName val="\E\Nuevos APU Córdoba\a  aaInfo"/>
      <sheetName val="\Users\JoseGabriel\Documents\Mi"/>
      <sheetName val="CANT OBRA"/>
      <sheetName val="\Users\ANDRES FELIPE MUÑOZ\Down"/>
      <sheetName val="ESTADO VÍA-CRIT.TECNICO"/>
      <sheetName val="LISTADO "/>
      <sheetName val="M.O."/>
      <sheetName val=" ACTA FINAL + MODIFICATORIA "/>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_aCCIDENTES_DE_1995___1996_xl_7"/>
      <sheetName val="_aCCIDENTES_DE_1995___1996_xl_8"/>
      <sheetName val="ACTA No.5"/>
      <sheetName val="ACTA MAYORES - GENERAL"/>
      <sheetName val="Paral. 1"/>
      <sheetName val="Paral. 2"/>
      <sheetName val="aCCIDENTES_DE_1995_-_199646"/>
      <sheetName val="aCCIDENTES_DE_1995_-_1996_xls21"/>
      <sheetName val="ACTA_DE_MODIFICACION__(2)10"/>
      <sheetName val="\a__aaInformación_GRUPO_4\A_M10"/>
      <sheetName val="Datos_Básicos10"/>
      <sheetName val="SUB_APU10"/>
      <sheetName val="Base_Muestras"/>
      <sheetName val="Formulario_N°_4"/>
      <sheetName val="[aCCIDENTES_DE_1995_-_1996_xls]"/>
      <sheetName val="\AMV___no_borrar\PRESUPUESTOS\a"/>
      <sheetName val="\I\AMV___no_borrar\PRESUPUESTOS"/>
      <sheetName val="\G\I\AMV___no_borrar\PRESUPUEST"/>
      <sheetName val="\A\a__aaInformación_GRUPO_4\A_M"/>
      <sheetName val="\G\A\a__aaInformación_GRUPO_4\A"/>
      <sheetName val="\Documents_and_Settings\Pedro_"/>
      <sheetName val="\\Escritorio\amv_2011\a__aaInfo"/>
      <sheetName val="\Documents_and_Settings\jviteri"/>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Giovanni\administracion_vial\"/>
      <sheetName val="\MONTO_AGOTABLE_2010\a__aaInfor"/>
      <sheetName val="\\Sistemas_serv1\xx\Documents_a"/>
      <sheetName val="\Mini_HP_Enero_2015\Proyectos_i"/>
      <sheetName val="\Volumes\USB_PIOLIN\Escritorio\"/>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Users\USUARIO\Downloads\a__aaI"/>
      <sheetName val="Hoja1_(2)"/>
      <sheetName val="Hoja1_(3)"/>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SEGUIM_Y_REPROG_MES_1_(2)"/>
      <sheetName val="sistema proteccion a tierra equ"/>
      <sheetName val="MATERIAL"/>
      <sheetName val="_AMV _ no borrar_PRESUPUESTOS_a"/>
      <sheetName val="_I_AMV _ no borrar_PRESUPUESTOS"/>
      <sheetName val="_Users_HP_AppData_Local_Microso"/>
      <sheetName val="_A_a  aaInformación GRUPO 4_A M"/>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5"/>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INDICE"/>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NALISIS RESUMIDOS"/>
      <sheetName val="PLAN DE INVERSION ANTICIPO"/>
      <sheetName val="inv mensual"/>
      <sheetName val="borrador flujo inv"/>
      <sheetName val="social-ambiental"/>
      <sheetName val="AU"/>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6"/>
      <sheetName val="_aCCIDENTES_DE_1995___1996_x_17"/>
      <sheetName val="_aCCIDENTES_DE_1995___1996_x_18"/>
      <sheetName val="_aCCIDENTES_DE_1995___1996_x_20"/>
      <sheetName val="_aCCIDENTES_DE_1995___1996_x_19"/>
      <sheetName val="aCCIDENTES_DE_1995_-_199647"/>
      <sheetName val="aCCIDENTES_DE_1995_-_1996_xls22"/>
      <sheetName val="ACTA_DE_MODIFICACION__(2)11"/>
      <sheetName val="\a__aaInformación_GRUPO_4\A_M11"/>
      <sheetName val="Datos_Básicos11"/>
      <sheetName val="SUB_APU11"/>
      <sheetName val="aCCIDENTES_DE_1995_-_199648"/>
      <sheetName val="aCCIDENTES_DE_1995_-_199650"/>
      <sheetName val="aCCIDENTES_DE_1995_-_199649"/>
      <sheetName val="aCCIDENTES_DE_1995_-_199651"/>
      <sheetName val="aCCIDENTES_DE_1995_-_199652"/>
      <sheetName val="aCCIDENTES_DE_1995_-_199653"/>
      <sheetName val="aCCIDENTES_DE_1995_-_1996_xls23"/>
      <sheetName val="ACTA_DE_MODIFICACION__(2)12"/>
      <sheetName val="\a__aaInformación_GRUPO_4\A_M12"/>
      <sheetName val="Datos_Básicos12"/>
      <sheetName val="SUB_APU12"/>
      <sheetName val="aCCIDENTES_DE_1995_-_199654"/>
      <sheetName val="aCCIDENTES_DE_1995_-_1996_xls24"/>
      <sheetName val="ACTA_DE_MODIFICACION__(2)13"/>
      <sheetName val="\a__aaInformación_GRUPO_4\A_M13"/>
      <sheetName val="Datos_Básicos13"/>
      <sheetName val="SUB_APU13"/>
      <sheetName val="aCCIDENTES_DE_1995_-_199656"/>
      <sheetName val="aCCIDENTES_DE_1995_-_1996_xls25"/>
      <sheetName val="ACTA_DE_MODIFICACION__(2)14"/>
      <sheetName val="\a__aaInformación_GRUPO_4\A_M14"/>
      <sheetName val="Datos_Básicos14"/>
      <sheetName val="SUB_APU14"/>
      <sheetName val="aCCIDENTES_DE_1995_-_199655"/>
      <sheetName val="220"/>
      <sheetName val="aactividad"/>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GENERALIDADES"/>
      <sheetName val="analisis costo horario"/>
      <sheetName val="Lista Base"/>
      <sheetName val="PALET DEL 21 FEB AL 5 MARZ"/>
      <sheetName val="COSTOS"/>
      <sheetName val="EVA"/>
      <sheetName val="AIU"/>
      <sheetName val="Main"/>
      <sheetName val="CorpTax"/>
      <sheetName val="PAGOS"/>
      <sheetName val="articulos"/>
      <sheetName val="ESTADO RED"/>
      <sheetName val="CARRETERAS"/>
      <sheetName val="GENERALIDADES "/>
      <sheetName val="Tabla CONPES 371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E\a  aaInformación GRUPO 4\A M"/>
      <sheetName val="\C\E\a  aaInformación GRUPO 4\A"/>
      <sheetName val="_aCCIDENTES_DE_1995___1996_x_21"/>
      <sheetName val="Program"/>
      <sheetName val="BASE"/>
      <sheetName val="_aCCIDENTES_DE_1995___1996_x_23"/>
      <sheetName val="_aCCIDENTES_DE_1995___1996_x_22"/>
      <sheetName val="__Giovanni_administracion vial_"/>
      <sheetName val="_MONTO AGOTABLE 2010_a  aaInfor"/>
      <sheetName val="_G_I_AMV _ no borrar_PRESUPUEST"/>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MAT"/>
      <sheetName val="HER"/>
      <sheetName val="PER"/>
      <sheetName val="TRANS"/>
      <sheetName val="\Users\LENOVO\Downloads\a  aaIn"/>
      <sheetName val="_aCCIDENTES_DE_1995___1996_x_37"/>
      <sheetName val="_aCCIDENTES_DE_1995___1996_x_26"/>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a  aaInformación GRUPO 4/A MIn"/>
      <sheetName val="PU (2)"/>
      <sheetName val="gp05"/>
      <sheetName val="GP06"/>
      <sheetName val="PRECIOS"/>
      <sheetName val="#REF!"/>
      <sheetName val="COSTOS OFICINA"/>
      <sheetName val="\\Gabrielaapabone\d copias\a  a"/>
      <sheetName val=""/>
      <sheetName val="_E_a  aaInformación GRUPO 4_A M"/>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DIRECTAS AMO I"/>
      <sheetName val="DIRECTAS AMO II"/>
      <sheetName val="ARBOL DE PROBLEMAS final"/>
      <sheetName val="IDENTIFICACION DEL PROBLEMA fin"/>
      <sheetName val="OBJETIVOS FINALES"/>
      <sheetName val="ESTRUCTURA DE PROYECTO"/>
      <sheetName val="OBJETIVOS ESPECIFICOS final"/>
      <sheetName val="_aCCIDENTES_DE_1995___1996_x_59"/>
      <sheetName val="_aCCIDENTES_DE_1995___1996_x_58"/>
      <sheetName val="2,1 ."/>
      <sheetName val="TEMPORALES"/>
      <sheetName val="UNITARIOS"/>
      <sheetName val="_aCCIDENTES_DE_1995___1996_x_63"/>
      <sheetName val="_aCCIDENTES_DE_1995___1996_x_62"/>
      <sheetName val="_aCCIDENTES_DE_1995___1996_x_60"/>
      <sheetName val="_aCCIDENTES_DE_1995___1996_x_61"/>
      <sheetName val="_aCCIDENTES_DE_1995___1996_x_64"/>
      <sheetName val="_aCCIDENTES_DE_1995___1996_x_65"/>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E\Documents and Settings\Pe"/>
      <sheetName val="\C\E\Documents and Setting"/>
      <sheetName val="ESTADO_VÍA-CRIT_TECNICO"/>
      <sheetName val="aCCIDENTES%2520DE%25201995%2520"/>
      <sheetName val="REQUISITOS INF INTERVENTORÍA"/>
      <sheetName val="Item"/>
      <sheetName val="INST"/>
      <sheetName val="aCCIDENTES_DE_1995_-_199657"/>
      <sheetName val="aCCIDENTES_DE_1995_-_1996_xls26"/>
      <sheetName val="ACTA_DE_MODIFICACION__(2)15"/>
      <sheetName val="\a__aaInformación_GRUPO_4\A_M15"/>
      <sheetName val="Datos_Básicos15"/>
      <sheetName val="SUB_APU15"/>
      <sheetName val="\AMV___no_borrar\PRESUPUESTOS\7"/>
      <sheetName val="\I\AMV___no_borrar\PRESUPUESTO7"/>
      <sheetName val="\A\a__aaInformación_GRUPO_4\A_7"/>
      <sheetName val="Formulario_N°_47"/>
      <sheetName val="Base_Muestras7"/>
      <sheetName val="\G\I\AMV___no_borrar\PRESUPUES7"/>
      <sheetName val="\G\A\a__aaInformación_GRUPO_4\7"/>
      <sheetName val="\\Giovanni\administracion_vial7"/>
      <sheetName val="\MONTO_AGOTABLE_2010\a__aaInfo7"/>
      <sheetName val="[aCCIDENTES_DE_1995_-_1996_xls7"/>
      <sheetName val="Lista_obra7"/>
      <sheetName val="\Documents_and_Settings\Pedro_7"/>
      <sheetName val="\\Escritorio\amv_2011\a__aaInf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jviter7"/>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Users\USUARIO\Downloads\a__aa7"/>
      <sheetName val="\\Sistemas_serv1\xx\Documents_7"/>
      <sheetName val="\Mini_HP_Enero_2015\Proyectos_7"/>
      <sheetName val="\Volumes\USB_PIOLIN\Escritorio7"/>
      <sheetName val="PR_17"/>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_a__aaInformación_GRUPO_4_A_MI7"/>
      <sheetName val="Hoja1_(2)7"/>
      <sheetName val="Hoja1_(3)7"/>
      <sheetName val="SEGUIM_Y_REPROG_MES_1_(2)7"/>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HISTORICOS_FUEL_OIL_EXP1"/>
      <sheetName val="\Nuevos_APU_Córdoba\a__aaInfor1"/>
      <sheetName val="\E\Nuevos_APU_Córdoba\a__aaInf1"/>
      <sheetName val="CANT_OBRA1"/>
      <sheetName val="\Users\ANDRES_FELIPE_MUÑOZ\Dow1"/>
      <sheetName val="ESTADO_VÍA-CRIT_TECNICO1"/>
      <sheetName val="MANO_DE_OBRA1"/>
      <sheetName val="//d_docs_live_net/a__aaInforma1"/>
      <sheetName val="LISTADO_1"/>
      <sheetName val="M_O_1"/>
      <sheetName val="_ACTA_FINAL_+_MODIFICATORIA_1"/>
      <sheetName val="ACTA_No_1_1"/>
      <sheetName val="MURO_PR25+221-2357"/>
      <sheetName val="MURO_PR25+261-2677"/>
      <sheetName val="COSTOS_UNITARIOS1"/>
      <sheetName val="G_G1"/>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GPI_5265"/>
      <sheetName val="VEA_3745"/>
      <sheetName val="ACTA_No_51"/>
      <sheetName val="ACTA_MAYORES_-_GENERAL1"/>
      <sheetName val="Paral__11"/>
      <sheetName val="Paral__2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E\a__aaInformación_GRUPO_4\A_1"/>
      <sheetName val="Formulario_N°_46"/>
      <sheetName val="Base_Muestras6"/>
      <sheetName val="\AMV___no_borrar\PRESUPUESTOS\6"/>
      <sheetName val="\I\AMV___no_borrar\PRESUPUESTO6"/>
      <sheetName val="\G\I\AMV___no_borrar\PRESUPUES6"/>
      <sheetName val="\A\a__aaInformación_GRUPO_4\A_6"/>
      <sheetName val="\G\A\a__aaInformación_GRUPO_4\6"/>
      <sheetName val="[aCCIDENTES_DE_1995_-_1996_xls6"/>
      <sheetName val="Lista_obra6"/>
      <sheetName val="\Documents_and_Settings\Pedro_6"/>
      <sheetName val="\\Escritorio\amv_2011\a__aaInf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jviter6"/>
      <sheetName val="\Users\USUARIO\Downloads\a__aa6"/>
      <sheetName val="\Mini_HP_Enero_2015\Proyectos_6"/>
      <sheetName val="\Volumes\USB_PIOLIN\Escritorio6"/>
      <sheetName val="\\Sistemas_serv1\xx\Documents_6"/>
      <sheetName val="PR_16"/>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SEGUIM_Y_REPROG_MES_1_(2)6"/>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_a__aaInformación_GRUPO_4_A_MI6"/>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Hoja1_(2)6"/>
      <sheetName val="Hoja1_(3)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HISTORICOS_FUEL_OIL_EXP"/>
      <sheetName val="\Nuevos_APU_Córdoba\a__aaInform"/>
      <sheetName val="\E\Nuevos_APU_Córdoba\a__aaInfo"/>
      <sheetName val="CANT_OBRA"/>
      <sheetName val="\Users\ANDRES_FELIPE_MUÑOZ\Down"/>
      <sheetName val="LISTADO_"/>
      <sheetName val="M_O_"/>
      <sheetName val="_ACTA_FINAL_+_MODIFICATORIA_"/>
      <sheetName val="ACTA_No_1_"/>
      <sheetName val="MURO_PR25+221-2356"/>
      <sheetName val="MURO_PR25+261-2676"/>
      <sheetName val="COSTOS_UNITARIOS"/>
      <sheetName val="G_G"/>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GPI_5264"/>
      <sheetName val="VEA_3744"/>
      <sheetName val="ACTA_No_5"/>
      <sheetName val="ACTA_MAYORES_-_GENERAL"/>
      <sheetName val="Paral__1"/>
      <sheetName val="Paral__2"/>
      <sheetName val="sistema_proteccion_a_tierra_equ"/>
      <sheetName val="_AMV___no_borrar_PRESUPUESTOS_a"/>
      <sheetName val="_I_AMV___no_borrar_PRESUPUESTOS"/>
      <sheetName val="_A_a__aaInformación_GRUPO_4_A_M"/>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NALISIS_RESUMIDOS"/>
      <sheetName val="PLAN_DE_INVERSION_ANTICIPO"/>
      <sheetName val="inv_mensual"/>
      <sheetName val="borrador_flujo_inv"/>
      <sheetName val="Paral__3"/>
      <sheetName val="Paral_4"/>
      <sheetName val="Coloc__e_Interc__Tapones"/>
      <sheetName val="Cambio_de_Valv_"/>
      <sheetName val="Interc_de_Hidr_"/>
      <sheetName val="Itemes_Renovación"/>
      <sheetName val="Interc_tapones"/>
      <sheetName val="Interc_válv_"/>
      <sheetName val="Varios_"/>
      <sheetName val="PU_(2)"/>
      <sheetName val="201_16"/>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_(2)"/>
      <sheetName val="810_2"/>
      <sheetName val="700_1"/>
      <sheetName val="730_1"/>
      <sheetName val="450_3P_"/>
      <sheetName val="340P_"/>
      <sheetName val="220_1P"/>
      <sheetName val="200,1,3p_"/>
      <sheetName val="200,1,4p__"/>
      <sheetName val="220_1P_(2)"/>
      <sheetName val="630_4_2P"/>
      <sheetName val="630_4_2P_(2)"/>
      <sheetName val="630_4_3P"/>
      <sheetName val="600_1P"/>
      <sheetName val="730_2"/>
      <sheetName val="740_1"/>
      <sheetName val="900_2_(1)"/>
      <sheetName val="621_1_2"/>
      <sheetName val="683_4P"/>
      <sheetName val="221_1"/>
      <sheetName val="683_1P"/>
      <sheetName val="3P_"/>
      <sheetName val="683_3P"/>
      <sheetName val="673_1P"/>
      <sheetName val="PNP_4_7"/>
      <sheetName val="673_2P_"/>
      <sheetName val="623_1P"/>
      <sheetName val="621_1_3"/>
      <sheetName val="674_2"/>
      <sheetName val="220_2P"/>
      <sheetName val="683_4P_"/>
      <sheetName val="683_3P_(2)"/>
      <sheetName val="683_4P__(2)"/>
      <sheetName val="683_5P__"/>
      <sheetName val="642_2P"/>
      <sheetName val="INT_17"/>
      <sheetName val="INT_18"/>
      <sheetName val="analisis_costo_horario"/>
      <sheetName val="Lista_Base"/>
      <sheetName val="PALET_DEL_21_FEB_AL_5_MARZ"/>
      <sheetName val="ESTADO_RED"/>
      <sheetName val="GENERALIDADES_"/>
      <sheetName val="__Giovanni_administracion_vial_"/>
      <sheetName val="_MONTO_AGOTABLE_2010_a__aaInfor"/>
      <sheetName val="_G_I_AMV___no_borrar_PRESUPUEST"/>
      <sheetName val="_G_A_a__aaInformación_GRUPO_4_A"/>
      <sheetName val="_I_A_a__aaInformación_GRUPO_4_A"/>
      <sheetName val="_K_a__aaInformación_GRUPO_4_A_M"/>
      <sheetName val="_I_K_a__aaInformación_GRUPO_4_A"/>
      <sheetName val="_H_a__aaInformación_GRUPO_4_A_M"/>
      <sheetName val="_I_H_a__aaInformación_GRUPO_4_A"/>
      <sheetName val="__INTERVIALNUBE_Documents_and_S"/>
      <sheetName val="_aCCIDENTES_DE_1995_-_1996_xls_"/>
      <sheetName val="__Escritorio_amv_2011_a__aaInfo"/>
      <sheetName val="_Documents_and_Settings_Pedro_"/>
      <sheetName val="_Documents_and_Settings_jviteri"/>
      <sheetName val="__Sistemas_serv1_xx_Documents_a"/>
      <sheetName val="_Mini_HP_Enero_2015_Proyectos_i"/>
      <sheetName val="_Volumes_USB_PIOLIN_Escritorio_"/>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COSTOS_OFICINA"/>
      <sheetName val="\E\a__aaInformación_GRUPO_4\A_M"/>
      <sheetName val="_E_a__aaInformación_GRUPO_4_A_M"/>
      <sheetName val="\\Gabrielaapabone\d_copias\a__a"/>
      <sheetName val="2_3_Cimentación_Est_Met"/>
      <sheetName val="6_Hidro_(2)"/>
      <sheetName val="Equipo_Trans_"/>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sheetData sheetId="410" refreshError="1"/>
      <sheetData sheetId="41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refreshError="1"/>
      <sheetData sheetId="488"/>
      <sheetData sheetId="489"/>
      <sheetData sheetId="490" refreshError="1"/>
      <sheetData sheetId="491" refreshError="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refreshError="1"/>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refreshError="1"/>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sheetData sheetId="2023"/>
      <sheetData sheetId="2024"/>
      <sheetData sheetId="2025"/>
      <sheetData sheetId="2026"/>
      <sheetData sheetId="2027" refreshError="1"/>
      <sheetData sheetId="2028"/>
      <sheetData sheetId="2029"/>
      <sheetData sheetId="2030"/>
      <sheetData sheetId="2031"/>
      <sheetData sheetId="2032"/>
      <sheetData sheetId="2033"/>
      <sheetData sheetId="2034"/>
      <sheetData sheetId="2035"/>
      <sheetData sheetId="2036"/>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sheetData sheetId="2053"/>
      <sheetData sheetId="2054"/>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refreshError="1"/>
      <sheetData sheetId="2100" refreshError="1"/>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sheetData sheetId="2261"/>
      <sheetData sheetId="2262"/>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refreshError="1"/>
      <sheetData sheetId="2655" refreshError="1"/>
      <sheetData sheetId="2656"/>
      <sheetData sheetId="2657"/>
      <sheetData sheetId="2658"/>
      <sheetData sheetId="2659"/>
      <sheetData sheetId="2660"/>
      <sheetData sheetId="2661" refreshError="1"/>
      <sheetData sheetId="2662" refreshError="1"/>
      <sheetData sheetId="2663"/>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Insum"/>
      <sheetName val="LISTA DE PRECIOS"/>
      <sheetName val="062"/>
      <sheetName val="Listado"/>
      <sheetName val="PRECIOS"/>
      <sheetName val="PREACTA 6"/>
      <sheetName val="TABLA 2008"/>
      <sheetName val="Listas"/>
      <sheetName val="Excavación Mat. Común Estacione"/>
      <sheetName val="Demolición Pavimento"/>
      <sheetName val="SUB APU"/>
      <sheetName val="TRANSPORTE"/>
      <sheetName val="TODAS"/>
      <sheetName val="PRESUPUESTO"/>
      <sheetName val="ESTADO VÍA-CRIT.TECNICO"/>
      <sheetName val="FINANC"/>
      <sheetName val="skj452"/>
      <sheetName val="ita878"/>
      <sheetName val="aea-944"/>
      <sheetName val="dub-823"/>
      <sheetName val="gpi 526"/>
      <sheetName val="xxj617"/>
      <sheetName val="sng_855"/>
      <sheetName val="vea 374"/>
      <sheetName val="hfb024"/>
      <sheetName val="paj825"/>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P.U"/>
      <sheetName val="A. P. U."/>
      <sheetName val=" Liquidacion de Obra por Tramos"/>
      <sheetName val="FORMULA"/>
      <sheetName val="CLASIFICACION"/>
      <sheetName val="Presup_Cancha"/>
      <sheetName val="TRAPMO"/>
      <sheetName val="UNITARIOS"/>
      <sheetName val="THE"/>
      <sheetName val="ATHE"/>
      <sheetName val="PUNITARIOS_PARA_241201_2S10"/>
      <sheetName val="PR_110"/>
      <sheetName val="ESTADO_RED_TEC10"/>
      <sheetName val="PREACTA_1010"/>
      <sheetName val="PREACTA_910"/>
      <sheetName val="c2.5y2.6"/>
      <sheetName val="5. ELECTRICO"/>
      <sheetName val="BALANCE"/>
      <sheetName val="ITEMS NO REVISTOS"/>
      <sheetName val="APU ELECTRICOS"/>
      <sheetName val="Lp"/>
      <sheetName val="CRA.MODI"/>
      <sheetName val="Bajadas"/>
      <sheetName val="NARIÑO"/>
      <sheetName val="CONT_ADI"/>
      <sheetName val="REC-COD,"/>
      <sheetName val="2,2,6,1 Pilotes 0,30"/>
      <sheetName val="K16+000 AL K18+500"/>
      <sheetName val="K23+200 AL K24+700"/>
      <sheetName val="k18+500 AL K23+050"/>
      <sheetName val="Presupuesto PUENTE"/>
      <sheetName val="VOLUMENES (4)"/>
      <sheetName val="VOLUMENES (4SA)"/>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Requisición1"/>
      <sheetName val="SALARIOS"/>
      <sheetName val="APU NO PREVISTO"/>
      <sheetName val="PPTA (3)"/>
      <sheetName val="PPTA (2)"/>
      <sheetName val="PPTA"/>
      <sheetName val="OCTUBRE"/>
      <sheetName val="Hoja2"/>
      <sheetName val="Cuadr."/>
      <sheetName val="PUNITARIOS PARA 241201 2S.xls"/>
      <sheetName val="OBRAS SES"/>
      <sheetName val="glvc"/>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Excavación_Mat__Común_Estacione"/>
      <sheetName val="Demolición_Pavimento"/>
      <sheetName val="SUB_APU"/>
      <sheetName val="RELACION_MES"/>
      <sheetName val="ESTADO_VÍA-CRIT_TECNICO"/>
      <sheetName val="LISTA_DE_PRECIOS"/>
      <sheetName val="A__P__U_"/>
      <sheetName val="_Liquidacion_de_Obra_por_Tramos"/>
      <sheetName val="A_P_U"/>
      <sheetName val="gpi_526"/>
      <sheetName val="vea_374"/>
      <sheetName val="otros"/>
      <sheetName val="for 6"/>
      <sheetName val="5__ELECTRICO"/>
      <sheetName val="ITEMS_NO_REVISTOS"/>
      <sheetName val="APU_ELECTRICOS"/>
      <sheetName val="CRA_MODI"/>
      <sheetName val="for_6"/>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ERSONAL"/>
      <sheetName val="Tarifa MT"/>
      <sheetName val="PREACTA Y CONTRATISTAS"/>
      <sheetName val="gpi_5261"/>
      <sheetName val="vea_3741"/>
      <sheetName val="gpi_5262"/>
      <sheetName val="vea_3742"/>
      <sheetName val="gpi_5263"/>
      <sheetName val="vea_3743"/>
      <sheetName val="LISTA_DE_PRECIOS4"/>
      <sheetName val="_Liquidacion_de_Obra_por_Tramo4"/>
      <sheetName val="gpi_5264"/>
      <sheetName val="vea_3744"/>
      <sheetName val="costos oficina"/>
      <sheetName val="costos campamento"/>
      <sheetName val="días habiles 2015"/>
      <sheetName val="7.1.8.1.1"/>
      <sheetName val="PLAN DE INVERSION ANTICIPO"/>
      <sheetName val="inv mensual"/>
      <sheetName val="borrador flujo inv"/>
      <sheetName val="social-ambiental"/>
      <sheetName val="AU"/>
      <sheetName val="inst"/>
      <sheetName val="TABLAS"/>
      <sheetName val="CURVA"/>
      <sheetName val="materiales"/>
      <sheetName val="DEST. MEDIOS"/>
      <sheetName val="COMBUASF"/>
      <sheetName val="BALCRUDO"/>
      <sheetName val="CARGASPROC."/>
      <sheetName val="G L P  FINAL"/>
      <sheetName val="ANALISIS"/>
      <sheetName val="Proveedores y acreedores"/>
      <sheetName val="c2_5y2_614"/>
      <sheetName val="Poblacion"/>
      <sheetName val="mdo"/>
      <sheetName val="equip"/>
      <sheetName val="mat"/>
      <sheetName val="CIRCUITOS CODENSA"/>
      <sheetName val="ACTA MODIFICACIÓN CIVIL"/>
      <sheetName val="BASE"/>
      <sheetName val="CHINCHINA FINAL . A CEROS"/>
      <sheetName val="Memoria de calculo"/>
      <sheetName val="CUADRILLAS"/>
      <sheetName val="APU"/>
      <sheetName val="PROYECTO"/>
      <sheetName val="PRECIOS ACTUALIZADOS FERRASA"/>
      <sheetName val="Bases 2A"/>
      <sheetName val="@RISK - Correlaciones"/>
      <sheetName val="Acta"/>
      <sheetName val="civ_roma"/>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factor"/>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ow r="48">
          <cell r="E48">
            <v>0</v>
          </cell>
        </row>
      </sheetData>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48">
          <cell r="E48">
            <v>0</v>
          </cell>
        </row>
      </sheetData>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refreshError="1"/>
      <sheetData sheetId="114" refreshError="1"/>
      <sheetData sheetId="115">
        <row r="48">
          <cell r="E48">
            <v>0</v>
          </cell>
        </row>
      </sheetData>
      <sheetData sheetId="116">
        <row r="48">
          <cell r="E48">
            <v>0</v>
          </cell>
        </row>
      </sheetData>
      <sheetData sheetId="117">
        <row r="48">
          <cell r="E48">
            <v>0</v>
          </cell>
        </row>
      </sheetData>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ow r="48">
          <cell r="E48">
            <v>0</v>
          </cell>
        </row>
      </sheetData>
      <sheetData sheetId="147">
        <row r="48">
          <cell r="E48">
            <v>0</v>
          </cell>
        </row>
      </sheetData>
      <sheetData sheetId="148">
        <row r="48">
          <cell r="E48">
            <v>0</v>
          </cell>
        </row>
      </sheetData>
      <sheetData sheetId="149"/>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row r="48">
          <cell r="E48">
            <v>0</v>
          </cell>
        </row>
      </sheetData>
      <sheetData sheetId="168"/>
      <sheetData sheetId="169"/>
      <sheetData sheetId="170"/>
      <sheetData sheetId="171"/>
      <sheetData sheetId="172"/>
      <sheetData sheetId="173">
        <row r="48">
          <cell r="E48">
            <v>0</v>
          </cell>
        </row>
      </sheetData>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efreshError="1"/>
      <sheetData sheetId="297" refreshError="1"/>
      <sheetData sheetId="298" refreshError="1"/>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refreshError="1"/>
      <sheetData sheetId="334" refreshError="1"/>
      <sheetData sheetId="335"/>
      <sheetData sheetId="336"/>
      <sheetData sheetId="337"/>
      <sheetData sheetId="338">
        <row r="48">
          <cell r="E48">
            <v>0</v>
          </cell>
        </row>
      </sheetData>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ow r="48">
          <cell r="E48">
            <v>0</v>
          </cell>
        </row>
      </sheetData>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Unitarios"/>
      <sheetName val="desmonte"/>
      <sheetName val="Mat"/>
      <sheetName val="relacion_de_equipo"/>
      <sheetName val="PRES_OSW"/>
      <sheetName val="ITEMS"/>
      <sheetName val="lisprecios"/>
      <sheetName val="personal"/>
      <sheetName val="unitario"/>
    </sheetNames>
    <sheetDataSet>
      <sheetData sheetId="0"/>
      <sheetData sheetId="1"/>
      <sheetData sheetId="2"/>
      <sheetData sheetId="3">
        <row r="17">
          <cell r="D17">
            <v>134300</v>
          </cell>
        </row>
      </sheetData>
      <sheetData sheetId="4"/>
      <sheetData sheetId="5"/>
      <sheetData sheetId="6"/>
      <sheetData sheetId="7" refreshError="1"/>
      <sheetData sheetId="8" refreshError="1"/>
      <sheetData sheetId="9" refreshError="1"/>
      <sheetData sheetId="10"/>
      <sheetData sheetId="11"/>
      <sheetData sheetId="12"/>
      <sheetData sheetId="13" refreshError="1"/>
      <sheetData sheetId="14" refreshError="1"/>
      <sheetData sheetId="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MANTENIMIENTO RUTA 1001_MARZO "/>
      <sheetName val="\F\MANTENIMIENTO RUTA 1001_MARZ"/>
      <sheetName val="A%20MInformes%20M"/>
      <sheetName val="desmonte"/>
      <sheetName val="A. P. U."/>
      <sheetName val="Unitarios"/>
      <sheetName val="ACTIVIDADES INTERVENCION"/>
      <sheetName val="INDICE"/>
      <sheetName val="4.2"/>
      <sheetName val="SAL_BPX"/>
      <sheetName val="Caida Escalonada Alcant"/>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
  <sheetViews>
    <sheetView topLeftCell="B1" zoomScale="74" workbookViewId="0">
      <selection activeCell="D13" sqref="D13"/>
    </sheetView>
  </sheetViews>
  <sheetFormatPr baseColWidth="10" defaultColWidth="11.5" defaultRowHeight="12.75"/>
  <cols>
    <col min="1" max="1" width="37.125" style="2" customWidth="1"/>
    <col min="2" max="2" width="41" style="2" customWidth="1"/>
    <col min="3" max="3" width="76" style="2" customWidth="1"/>
    <col min="4" max="4" width="107.875" style="2" customWidth="1"/>
    <col min="5" max="10" width="11.5" style="2" customWidth="1"/>
    <col min="11" max="16384" width="11.5" style="2"/>
  </cols>
  <sheetData>
    <row r="1" spans="1:10">
      <c r="A1" s="177" t="s">
        <v>0</v>
      </c>
      <c r="B1" s="168"/>
      <c r="C1" s="167" t="s">
        <v>1</v>
      </c>
      <c r="D1" s="167" t="s">
        <v>2</v>
      </c>
      <c r="E1" s="167" t="s">
        <v>3</v>
      </c>
      <c r="F1" s="167" t="s">
        <v>4</v>
      </c>
      <c r="G1" s="167" t="s">
        <v>5</v>
      </c>
      <c r="H1" s="167" t="s">
        <v>6</v>
      </c>
      <c r="I1" s="167" t="s">
        <v>7</v>
      </c>
      <c r="J1" s="167" t="s">
        <v>8</v>
      </c>
    </row>
    <row r="2" spans="1:10">
      <c r="A2" s="3" t="s">
        <v>9</v>
      </c>
      <c r="B2" s="3" t="s">
        <v>10</v>
      </c>
      <c r="C2" s="168"/>
      <c r="D2" s="168"/>
      <c r="E2" s="168"/>
      <c r="F2" s="168"/>
      <c r="G2" s="168"/>
      <c r="H2" s="168"/>
      <c r="I2" s="168"/>
      <c r="J2" s="168"/>
    </row>
    <row r="3" spans="1:10" ht="18" customHeight="1">
      <c r="A3" s="169" t="s">
        <v>107</v>
      </c>
      <c r="B3" s="172" t="s">
        <v>108</v>
      </c>
      <c r="C3" s="4" t="s">
        <v>111</v>
      </c>
      <c r="D3" s="4" t="s">
        <v>119</v>
      </c>
      <c r="E3" s="122"/>
      <c r="F3" s="6"/>
      <c r="G3" s="124"/>
      <c r="H3" s="124"/>
      <c r="I3" s="124"/>
      <c r="J3" s="126"/>
    </row>
    <row r="4" spans="1:10" ht="29.45" customHeight="1">
      <c r="A4" s="170"/>
      <c r="B4" s="173"/>
      <c r="C4" s="13" t="s">
        <v>112</v>
      </c>
      <c r="D4" s="119" t="s">
        <v>118</v>
      </c>
      <c r="E4" s="5"/>
      <c r="F4" s="125"/>
      <c r="G4" s="123"/>
      <c r="H4" s="8"/>
      <c r="I4" s="8"/>
      <c r="J4" s="9"/>
    </row>
    <row r="5" spans="1:10" ht="18" customHeight="1">
      <c r="A5" s="170"/>
      <c r="B5" s="173"/>
      <c r="C5" s="180" t="s">
        <v>113</v>
      </c>
      <c r="D5" s="119" t="s">
        <v>120</v>
      </c>
      <c r="E5" s="5"/>
      <c r="F5" s="125"/>
      <c r="G5" s="125"/>
      <c r="H5" s="125"/>
      <c r="I5" s="125"/>
      <c r="J5" s="125"/>
    </row>
    <row r="6" spans="1:10" ht="18" customHeight="1">
      <c r="A6" s="170"/>
      <c r="B6" s="173"/>
      <c r="C6" s="180"/>
      <c r="D6" s="4" t="s">
        <v>122</v>
      </c>
      <c r="E6" s="5"/>
      <c r="F6" s="7"/>
      <c r="G6" s="7"/>
      <c r="H6" s="7"/>
      <c r="I6" s="7"/>
      <c r="J6" s="125"/>
    </row>
    <row r="7" spans="1:10" ht="18" customHeight="1">
      <c r="A7" s="170"/>
      <c r="B7" s="173"/>
      <c r="C7" s="180"/>
      <c r="D7" s="119" t="s">
        <v>123</v>
      </c>
      <c r="E7" s="5"/>
      <c r="F7" s="7"/>
      <c r="G7" s="7"/>
      <c r="H7" s="7"/>
      <c r="I7" s="7"/>
      <c r="J7" s="125"/>
    </row>
    <row r="8" spans="1:10" ht="23.45" customHeight="1">
      <c r="A8" s="170"/>
      <c r="B8" s="174"/>
      <c r="C8" s="181"/>
      <c r="D8" s="119" t="s">
        <v>121</v>
      </c>
      <c r="E8" s="5"/>
      <c r="F8" s="7"/>
      <c r="G8" s="7"/>
      <c r="H8" s="7"/>
      <c r="I8" s="7"/>
      <c r="J8" s="7"/>
    </row>
    <row r="9" spans="1:10" ht="27.6" customHeight="1">
      <c r="A9" s="170"/>
      <c r="B9" s="175" t="s">
        <v>109</v>
      </c>
      <c r="C9" s="178" t="s">
        <v>114</v>
      </c>
      <c r="D9" s="4" t="s">
        <v>124</v>
      </c>
      <c r="E9" s="125"/>
      <c r="F9" s="7"/>
      <c r="G9" s="7"/>
      <c r="H9" s="7"/>
      <c r="I9" s="7"/>
      <c r="J9" s="125"/>
    </row>
    <row r="10" spans="1:10" ht="18" customHeight="1">
      <c r="A10" s="170"/>
      <c r="B10" s="176"/>
      <c r="C10" s="179"/>
      <c r="D10" s="4" t="s">
        <v>12</v>
      </c>
      <c r="E10" s="125"/>
      <c r="F10" s="7"/>
      <c r="G10" s="7"/>
      <c r="H10" s="7"/>
      <c r="I10" s="7"/>
      <c r="J10" s="125"/>
    </row>
    <row r="11" spans="1:10" ht="18" customHeight="1">
      <c r="A11" s="170"/>
      <c r="B11" s="176"/>
      <c r="C11" s="178" t="s">
        <v>115</v>
      </c>
      <c r="D11" s="4" t="s">
        <v>126</v>
      </c>
      <c r="E11" s="125"/>
      <c r="F11" s="7"/>
      <c r="G11" s="7"/>
      <c r="H11" s="7"/>
      <c r="I11" s="7"/>
      <c r="J11" s="125"/>
    </row>
    <row r="12" spans="1:10" ht="18" customHeight="1">
      <c r="A12" s="170"/>
      <c r="B12" s="176"/>
      <c r="C12" s="179"/>
      <c r="D12" s="4" t="s">
        <v>125</v>
      </c>
      <c r="E12" s="125"/>
      <c r="F12" s="7"/>
      <c r="G12" s="7"/>
      <c r="H12" s="7"/>
      <c r="I12" s="7"/>
      <c r="J12" s="125"/>
    </row>
    <row r="13" spans="1:10" ht="18" customHeight="1">
      <c r="A13" s="170"/>
      <c r="B13" s="175" t="s">
        <v>110</v>
      </c>
      <c r="C13" s="11" t="s">
        <v>116</v>
      </c>
      <c r="D13" s="4" t="s">
        <v>127</v>
      </c>
      <c r="E13" s="125"/>
      <c r="F13" s="7"/>
      <c r="G13" s="7"/>
      <c r="H13" s="7"/>
      <c r="I13" s="12"/>
      <c r="J13" s="83"/>
    </row>
    <row r="14" spans="1:10" ht="18" customHeight="1">
      <c r="A14" s="170"/>
      <c r="B14" s="176"/>
      <c r="C14" s="182" t="s">
        <v>117</v>
      </c>
      <c r="D14" s="119" t="s">
        <v>128</v>
      </c>
      <c r="E14" s="125"/>
      <c r="F14" s="7"/>
      <c r="G14" s="7"/>
      <c r="H14" s="7"/>
      <c r="I14" s="12"/>
      <c r="J14" s="83"/>
    </row>
    <row r="15" spans="1:10" ht="18" customHeight="1">
      <c r="A15" s="170"/>
      <c r="B15" s="184"/>
      <c r="C15" s="180"/>
      <c r="D15" s="13" t="s">
        <v>148</v>
      </c>
      <c r="E15" s="131"/>
      <c r="F15" s="131"/>
      <c r="G15" s="131"/>
      <c r="H15" s="127"/>
      <c r="I15" s="132"/>
      <c r="J15" s="133"/>
    </row>
    <row r="16" spans="1:10" ht="18" customHeight="1">
      <c r="A16" s="171"/>
      <c r="B16" s="184"/>
      <c r="C16" s="183"/>
      <c r="D16" s="13" t="s">
        <v>149</v>
      </c>
      <c r="E16" s="134"/>
      <c r="F16" s="131"/>
      <c r="G16" s="131"/>
      <c r="H16" s="131"/>
      <c r="I16" s="14"/>
      <c r="J16" s="133"/>
    </row>
    <row r="17" spans="1:10">
      <c r="A17" s="185" t="s">
        <v>11</v>
      </c>
      <c r="B17" s="186"/>
      <c r="C17" s="186"/>
      <c r="D17" s="11"/>
      <c r="E17" s="135"/>
      <c r="F17" s="128"/>
      <c r="G17" s="129"/>
      <c r="H17" s="129"/>
      <c r="I17" s="130"/>
      <c r="J17" s="5"/>
    </row>
    <row r="18" spans="1:10" ht="66.599999999999994" customHeight="1">
      <c r="C18" s="166" t="s">
        <v>256</v>
      </c>
    </row>
  </sheetData>
  <mergeCells count="18">
    <mergeCell ref="A17:C17"/>
    <mergeCell ref="H1:H2"/>
    <mergeCell ref="I1:I2"/>
    <mergeCell ref="J1:J2"/>
    <mergeCell ref="A3:A16"/>
    <mergeCell ref="B3:B8"/>
    <mergeCell ref="B9:B12"/>
    <mergeCell ref="A1:B1"/>
    <mergeCell ref="C1:C2"/>
    <mergeCell ref="D1:D2"/>
    <mergeCell ref="E1:E2"/>
    <mergeCell ref="F1:F2"/>
    <mergeCell ref="G1:G2"/>
    <mergeCell ref="C9:C10"/>
    <mergeCell ref="C11:C12"/>
    <mergeCell ref="C5:C8"/>
    <mergeCell ref="C14:C16"/>
    <mergeCell ref="B13:B16"/>
  </mergeCells>
  <pageMargins left="0.7" right="0.7" top="0.75" bottom="0.75" header="0.3" footer="0.3"/>
  <pageSetup scale="3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zoomScale="80" workbookViewId="0">
      <selection activeCell="H8" sqref="H8"/>
    </sheetView>
  </sheetViews>
  <sheetFormatPr baseColWidth="10" defaultRowHeight="14.25"/>
  <cols>
    <col min="1" max="1" width="26.5" customWidth="1"/>
    <col min="2" max="2" width="66" customWidth="1"/>
    <col min="3" max="3" width="4" bestFit="1" customWidth="1"/>
    <col min="4" max="4" width="5.5" bestFit="1" customWidth="1"/>
    <col min="5" max="5" width="14.125" bestFit="1" customWidth="1"/>
    <col min="6" max="6" width="14.5" customWidth="1"/>
    <col min="7" max="7" width="9" bestFit="1" customWidth="1"/>
    <col min="8" max="8" width="11.625" bestFit="1" customWidth="1"/>
  </cols>
  <sheetData>
    <row r="1" spans="1:8" ht="31.9" customHeight="1">
      <c r="A1" s="187" t="s">
        <v>132</v>
      </c>
      <c r="B1" s="188"/>
      <c r="C1" s="188"/>
      <c r="D1" s="188"/>
      <c r="E1" s="188"/>
      <c r="F1" s="188"/>
      <c r="G1" s="188"/>
      <c r="H1" s="188"/>
    </row>
    <row r="2" spans="1:8">
      <c r="A2" s="189" t="s">
        <v>13</v>
      </c>
      <c r="B2" s="188"/>
      <c r="C2" s="188"/>
      <c r="D2" s="188"/>
      <c r="E2" s="188"/>
      <c r="F2" s="188"/>
      <c r="G2" s="188"/>
      <c r="H2" s="188"/>
    </row>
    <row r="3" spans="1:8">
      <c r="A3" s="194" t="s">
        <v>21</v>
      </c>
      <c r="B3" s="194"/>
      <c r="C3" s="194"/>
      <c r="D3" s="194"/>
      <c r="E3" s="194"/>
      <c r="F3" s="194"/>
      <c r="G3" s="194"/>
      <c r="H3" s="194"/>
    </row>
    <row r="4" spans="1:8">
      <c r="A4" s="190" t="s">
        <v>14</v>
      </c>
      <c r="B4" s="190" t="s">
        <v>82</v>
      </c>
      <c r="C4" s="192" t="s">
        <v>15</v>
      </c>
      <c r="D4" s="192" t="s">
        <v>16</v>
      </c>
      <c r="E4" s="193" t="s">
        <v>17</v>
      </c>
      <c r="F4" s="190" t="s">
        <v>18</v>
      </c>
      <c r="G4" s="192" t="s">
        <v>19</v>
      </c>
      <c r="H4" s="192" t="s">
        <v>20</v>
      </c>
    </row>
    <row r="5" spans="1:8">
      <c r="A5" s="190"/>
      <c r="B5" s="191"/>
      <c r="C5" s="192"/>
      <c r="D5" s="192"/>
      <c r="E5" s="193"/>
      <c r="F5" s="190"/>
      <c r="G5" s="192"/>
      <c r="H5" s="192"/>
    </row>
    <row r="6" spans="1:8" ht="114.75">
      <c r="A6" s="15" t="s">
        <v>129</v>
      </c>
      <c r="B6" s="16" t="s">
        <v>37</v>
      </c>
      <c r="C6" s="17">
        <v>1</v>
      </c>
      <c r="D6" s="18">
        <v>1</v>
      </c>
      <c r="E6" s="51">
        <f>'ANALISIS ESTADISTICO - COTIZACI'!I7</f>
        <v>6750000</v>
      </c>
      <c r="F6" s="19">
        <v>1</v>
      </c>
      <c r="G6" s="20">
        <v>6</v>
      </c>
      <c r="H6" s="52">
        <f>C6*D6*E6*F6*G6</f>
        <v>40500000</v>
      </c>
    </row>
    <row r="7" spans="1:8" ht="102">
      <c r="A7" s="136" t="s">
        <v>130</v>
      </c>
      <c r="B7" s="16" t="s">
        <v>38</v>
      </c>
      <c r="C7" s="17">
        <v>1</v>
      </c>
      <c r="D7" s="18">
        <v>1</v>
      </c>
      <c r="E7" s="51">
        <f>'ANALISIS ESTADISTICO - COTIZACI'!I8</f>
        <v>2528400</v>
      </c>
      <c r="F7" s="19">
        <v>1</v>
      </c>
      <c r="G7" s="20">
        <v>6</v>
      </c>
      <c r="H7" s="52">
        <f>C7*D7*E7*F7*G7</f>
        <v>15170400</v>
      </c>
    </row>
    <row r="8" spans="1:8" ht="51">
      <c r="A8" s="21" t="s">
        <v>41</v>
      </c>
      <c r="B8" s="22" t="s">
        <v>42</v>
      </c>
      <c r="C8" s="23">
        <v>1</v>
      </c>
      <c r="D8" s="24">
        <v>1</v>
      </c>
      <c r="E8" s="51">
        <f>'ANALISIS ESTADISTICO - COTIZACI'!I9</f>
        <v>3982230</v>
      </c>
      <c r="F8" s="25">
        <v>0.5</v>
      </c>
      <c r="G8" s="26">
        <v>6</v>
      </c>
      <c r="H8" s="52">
        <f t="shared" ref="H8:H9" si="0">C8*D8*E8*F8*G8</f>
        <v>11946690</v>
      </c>
    </row>
    <row r="9" spans="1:8" ht="51">
      <c r="A9" s="21" t="s">
        <v>22</v>
      </c>
      <c r="B9" s="22" t="s">
        <v>39</v>
      </c>
      <c r="C9" s="23">
        <v>1</v>
      </c>
      <c r="D9" s="24">
        <v>1</v>
      </c>
      <c r="E9" s="51">
        <f>'ANALISIS ESTADISTICO - COTIZACI'!I10</f>
        <v>3982230</v>
      </c>
      <c r="F9" s="25">
        <v>0.5</v>
      </c>
      <c r="G9" s="26">
        <v>6</v>
      </c>
      <c r="H9" s="52">
        <f t="shared" si="0"/>
        <v>11946690</v>
      </c>
    </row>
    <row r="10" spans="1:8">
      <c r="A10" s="195" t="s">
        <v>34</v>
      </c>
      <c r="B10" s="196"/>
      <c r="C10" s="197"/>
      <c r="D10" s="27">
        <f>SUM(D6:D9)</f>
        <v>4</v>
      </c>
      <c r="E10" s="199"/>
      <c r="F10" s="200"/>
      <c r="G10" s="201"/>
      <c r="H10" s="53">
        <f>SUM(H5:H9)</f>
        <v>79563780</v>
      </c>
    </row>
    <row r="11" spans="1:8">
      <c r="A11" s="198" t="s">
        <v>23</v>
      </c>
      <c r="B11" s="198"/>
      <c r="C11" s="198"/>
      <c r="D11" s="198"/>
      <c r="E11" s="198"/>
      <c r="F11" s="198"/>
      <c r="G11" s="198"/>
      <c r="H11" s="54">
        <f>H10</f>
        <v>79563780</v>
      </c>
    </row>
    <row r="12" spans="1:8">
      <c r="A12" s="212" t="s">
        <v>29</v>
      </c>
      <c r="B12" s="212"/>
      <c r="C12" s="212"/>
      <c r="D12" s="212"/>
      <c r="E12" s="212"/>
      <c r="F12" s="212"/>
      <c r="G12" s="212"/>
      <c r="H12" s="212"/>
    </row>
    <row r="13" spans="1:8">
      <c r="A13" s="29" t="s">
        <v>33</v>
      </c>
      <c r="B13" s="206" t="s">
        <v>24</v>
      </c>
      <c r="C13" s="207"/>
      <c r="D13" s="208"/>
      <c r="E13" s="28" t="s">
        <v>25</v>
      </c>
      <c r="F13" s="30" t="s">
        <v>26</v>
      </c>
      <c r="G13" s="28" t="s">
        <v>27</v>
      </c>
      <c r="H13" s="28" t="s">
        <v>28</v>
      </c>
    </row>
    <row r="14" spans="1:8">
      <c r="A14" s="31" t="s">
        <v>40</v>
      </c>
      <c r="B14" s="202" t="s">
        <v>235</v>
      </c>
      <c r="C14" s="202"/>
      <c r="D14" s="202"/>
      <c r="E14" s="32" t="s">
        <v>30</v>
      </c>
      <c r="F14" s="55">
        <f>'ANALISIS ESTADISTICO - COTIZACI'!L22</f>
        <v>17000</v>
      </c>
      <c r="G14" s="33">
        <v>8</v>
      </c>
      <c r="H14" s="50">
        <f>ROUND((G14*F14),0)</f>
        <v>136000</v>
      </c>
    </row>
    <row r="15" spans="1:8" ht="81.599999999999994" customHeight="1">
      <c r="A15" s="35" t="s">
        <v>131</v>
      </c>
      <c r="B15" s="203" t="s">
        <v>254</v>
      </c>
      <c r="C15" s="203"/>
      <c r="D15" s="203"/>
      <c r="E15" s="36" t="s">
        <v>31</v>
      </c>
      <c r="F15" s="56">
        <f>'ANALISIS ESTADISTICO - COTIZACI'!L25</f>
        <v>600000</v>
      </c>
      <c r="G15" s="37">
        <v>5</v>
      </c>
      <c r="H15" s="56">
        <f>+G15*F15</f>
        <v>3000000</v>
      </c>
    </row>
    <row r="16" spans="1:8">
      <c r="A16" s="198" t="s">
        <v>36</v>
      </c>
      <c r="B16" s="198"/>
      <c r="C16" s="198"/>
      <c r="D16" s="198"/>
      <c r="E16" s="198"/>
      <c r="F16" s="198"/>
      <c r="G16" s="198"/>
      <c r="H16" s="58">
        <f>SUM(H14:H15)</f>
        <v>3136000</v>
      </c>
    </row>
    <row r="17" spans="1:8">
      <c r="A17" s="198" t="s">
        <v>35</v>
      </c>
      <c r="B17" s="198"/>
      <c r="C17" s="198"/>
      <c r="D17" s="198"/>
      <c r="E17" s="198"/>
      <c r="F17" s="198"/>
      <c r="G17" s="198"/>
      <c r="H17" s="58">
        <f>H16</f>
        <v>3136000</v>
      </c>
    </row>
    <row r="18" spans="1:8">
      <c r="A18" s="214"/>
      <c r="B18" s="215"/>
      <c r="C18" s="215"/>
      <c r="D18" s="215"/>
      <c r="E18" s="215"/>
      <c r="F18" s="215"/>
      <c r="G18" s="215"/>
      <c r="H18" s="216"/>
    </row>
    <row r="19" spans="1:8">
      <c r="A19" s="213" t="s">
        <v>32</v>
      </c>
      <c r="B19" s="213"/>
      <c r="C19" s="213"/>
      <c r="D19" s="213"/>
      <c r="E19" s="213"/>
      <c r="F19" s="213"/>
      <c r="G19" s="213"/>
      <c r="H19" s="57">
        <f>H17+H11</f>
        <v>82699780</v>
      </c>
    </row>
    <row r="20" spans="1:8">
      <c r="A20" s="209"/>
      <c r="B20" s="210"/>
      <c r="C20" s="210"/>
      <c r="D20" s="210"/>
      <c r="E20" s="210"/>
      <c r="F20" s="210"/>
      <c r="G20" s="210"/>
      <c r="H20" s="211"/>
    </row>
    <row r="21" spans="1:8" ht="42.6" customHeight="1">
      <c r="A21" s="204" t="s">
        <v>227</v>
      </c>
      <c r="B21" s="205"/>
      <c r="C21" s="205"/>
      <c r="D21" s="205"/>
      <c r="E21" s="205"/>
      <c r="F21" s="205"/>
      <c r="G21" s="205"/>
      <c r="H21" s="205"/>
    </row>
    <row r="22" spans="1:8" ht="18" customHeight="1">
      <c r="A22" s="205"/>
      <c r="B22" s="205"/>
      <c r="C22" s="205"/>
      <c r="D22" s="205"/>
      <c r="E22" s="205"/>
      <c r="F22" s="205"/>
      <c r="G22" s="205"/>
      <c r="H22" s="205"/>
    </row>
    <row r="23" spans="1:8" ht="42.6" customHeight="1">
      <c r="A23" s="205"/>
      <c r="B23" s="205"/>
      <c r="C23" s="205"/>
      <c r="D23" s="205"/>
      <c r="E23" s="205"/>
      <c r="F23" s="205"/>
      <c r="G23" s="205"/>
      <c r="H23" s="205"/>
    </row>
    <row r="24" spans="1:8" ht="22.9" customHeight="1">
      <c r="A24" s="205"/>
      <c r="B24" s="205"/>
      <c r="C24" s="205"/>
      <c r="D24" s="205"/>
      <c r="E24" s="205"/>
      <c r="F24" s="205"/>
      <c r="G24" s="205"/>
      <c r="H24" s="205"/>
    </row>
    <row r="25" spans="1:8" ht="29.45" customHeight="1">
      <c r="A25" s="205"/>
      <c r="B25" s="205"/>
      <c r="C25" s="205"/>
      <c r="D25" s="205"/>
      <c r="E25" s="205"/>
      <c r="F25" s="205"/>
      <c r="G25" s="205"/>
      <c r="H25" s="205"/>
    </row>
  </sheetData>
  <mergeCells count="24">
    <mergeCell ref="A21:H25"/>
    <mergeCell ref="B13:D13"/>
    <mergeCell ref="A20:H20"/>
    <mergeCell ref="A12:H12"/>
    <mergeCell ref="A19:G19"/>
    <mergeCell ref="A18:H18"/>
    <mergeCell ref="A10:C10"/>
    <mergeCell ref="A17:G17"/>
    <mergeCell ref="E10:G10"/>
    <mergeCell ref="B14:D14"/>
    <mergeCell ref="B15:D15"/>
    <mergeCell ref="A11:G11"/>
    <mergeCell ref="A16:G16"/>
    <mergeCell ref="A1:H1"/>
    <mergeCell ref="A2:H2"/>
    <mergeCell ref="B4:B5"/>
    <mergeCell ref="C4:C5"/>
    <mergeCell ref="D4:D5"/>
    <mergeCell ref="E4:E5"/>
    <mergeCell ref="F4:F5"/>
    <mergeCell ref="G4:G5"/>
    <mergeCell ref="H4:H5"/>
    <mergeCell ref="A3:H3"/>
    <mergeCell ref="A4:A5"/>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zoomScaleNormal="100" workbookViewId="0">
      <selection activeCell="B18" sqref="B18"/>
    </sheetView>
  </sheetViews>
  <sheetFormatPr baseColWidth="10" defaultRowHeight="14.25"/>
  <cols>
    <col min="1" max="1" width="16.375" customWidth="1"/>
    <col min="2" max="2" width="98" customWidth="1"/>
    <col min="3" max="3" width="6.5" bestFit="1" customWidth="1"/>
    <col min="4" max="4" width="7.875" bestFit="1" customWidth="1"/>
    <col min="5" max="5" width="6.875" bestFit="1" customWidth="1"/>
    <col min="6" max="6" width="9" bestFit="1" customWidth="1"/>
    <col min="7" max="7" width="10.875" bestFit="1" customWidth="1"/>
    <col min="8" max="8" width="11.5" bestFit="1" customWidth="1"/>
    <col min="9" max="9" width="14.375" bestFit="1" customWidth="1"/>
  </cols>
  <sheetData>
    <row r="1" spans="1:9" ht="28.9" customHeight="1">
      <c r="A1" s="217" t="s">
        <v>75</v>
      </c>
      <c r="B1" s="217"/>
      <c r="C1" s="217"/>
      <c r="D1" s="217"/>
      <c r="E1" s="217"/>
      <c r="F1" s="217"/>
      <c r="G1" s="217"/>
      <c r="H1" s="217"/>
    </row>
    <row r="2" spans="1:9" ht="32.450000000000003" customHeight="1">
      <c r="A2" s="217" t="s">
        <v>154</v>
      </c>
      <c r="B2" s="217"/>
      <c r="C2" s="217"/>
      <c r="D2" s="217"/>
      <c r="E2" s="217"/>
      <c r="F2" s="217"/>
      <c r="G2" s="217"/>
      <c r="H2" s="217"/>
    </row>
    <row r="3" spans="1:9">
      <c r="A3" s="221" t="s">
        <v>63</v>
      </c>
      <c r="B3" s="223" t="s">
        <v>83</v>
      </c>
      <c r="C3" s="224" t="s">
        <v>30</v>
      </c>
      <c r="D3" s="223" t="s">
        <v>64</v>
      </c>
      <c r="E3" s="43" t="s">
        <v>65</v>
      </c>
      <c r="F3" s="43" t="s">
        <v>66</v>
      </c>
      <c r="G3" s="42" t="s">
        <v>67</v>
      </c>
      <c r="H3" s="42" t="s">
        <v>68</v>
      </c>
    </row>
    <row r="4" spans="1:9" ht="25.5">
      <c r="A4" s="222"/>
      <c r="B4" s="223"/>
      <c r="C4" s="224"/>
      <c r="D4" s="223"/>
      <c r="E4" s="43" t="s">
        <v>69</v>
      </c>
      <c r="F4" s="43" t="s">
        <v>70</v>
      </c>
      <c r="G4" s="42" t="s">
        <v>71</v>
      </c>
      <c r="H4" s="43" t="s">
        <v>20</v>
      </c>
    </row>
    <row r="5" spans="1:9" ht="114.75">
      <c r="A5" s="45" t="s">
        <v>155</v>
      </c>
      <c r="B5" s="61"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5" s="46" t="s">
        <v>72</v>
      </c>
      <c r="D5" s="47">
        <v>436</v>
      </c>
      <c r="E5" s="47">
        <v>1</v>
      </c>
      <c r="F5" s="50">
        <f>'ANALISIS ESTADISTICO - COTIZACI'!I30</f>
        <v>39760</v>
      </c>
      <c r="G5" s="48">
        <f>F5*E5*D5</f>
        <v>17335360</v>
      </c>
      <c r="H5" s="48">
        <f>G5</f>
        <v>17335360</v>
      </c>
      <c r="I5" s="84"/>
    </row>
    <row r="6" spans="1:9" ht="114.75">
      <c r="A6" s="45" t="s">
        <v>156</v>
      </c>
      <c r="B6" s="61"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6" s="46" t="s">
        <v>72</v>
      </c>
      <c r="D6" s="47">
        <v>436</v>
      </c>
      <c r="E6" s="47">
        <v>1</v>
      </c>
      <c r="F6" s="50">
        <f>'ANALISIS ESTADISTICO - COTIZACI'!I30</f>
        <v>39760</v>
      </c>
      <c r="G6" s="48">
        <f>D6*E6*F6</f>
        <v>17335360</v>
      </c>
      <c r="H6" s="48">
        <f>G6</f>
        <v>17335360</v>
      </c>
      <c r="I6" s="84"/>
    </row>
    <row r="7" spans="1:9" ht="25.5">
      <c r="A7" s="46" t="s">
        <v>74</v>
      </c>
      <c r="B7" s="59" t="s">
        <v>157</v>
      </c>
      <c r="C7" s="49" t="s">
        <v>30</v>
      </c>
      <c r="D7" s="47">
        <v>3</v>
      </c>
      <c r="E7" s="47">
        <v>3</v>
      </c>
      <c r="F7" s="34">
        <f>'ANALISIS ESTADISTICO - COTIZACI'!I42</f>
        <v>72954.107625745673</v>
      </c>
      <c r="G7" s="147">
        <f>D7*E7*F7</f>
        <v>656586.96863171109</v>
      </c>
      <c r="H7" s="147">
        <f>ROUNDUP(G7,0)</f>
        <v>656587</v>
      </c>
      <c r="I7" s="148"/>
    </row>
    <row r="8" spans="1:9" ht="25.5">
      <c r="A8" s="46" t="s">
        <v>74</v>
      </c>
      <c r="B8" s="59" t="s">
        <v>158</v>
      </c>
      <c r="C8" s="49" t="s">
        <v>30</v>
      </c>
      <c r="D8" s="47">
        <v>3</v>
      </c>
      <c r="E8" s="47">
        <v>3</v>
      </c>
      <c r="F8" s="34">
        <f>'ANALISIS ESTADISTICO - COTIZACI'!I43</f>
        <v>100977.82777146529</v>
      </c>
      <c r="G8" s="48">
        <f t="shared" ref="G8" si="0">D8*E8*F8</f>
        <v>908800.44994318765</v>
      </c>
      <c r="H8" s="48">
        <f>ROUNDUP(G8,0)</f>
        <v>908801</v>
      </c>
      <c r="I8" s="148"/>
    </row>
    <row r="9" spans="1:9">
      <c r="A9" s="218" t="s">
        <v>20</v>
      </c>
      <c r="B9" s="218"/>
      <c r="C9" s="218"/>
      <c r="D9" s="218"/>
      <c r="E9" s="218"/>
      <c r="F9" s="218"/>
      <c r="G9" s="218"/>
      <c r="H9" s="60">
        <f>SUM(H5:H8)</f>
        <v>36236108</v>
      </c>
    </row>
    <row r="10" spans="1:9" ht="236.25" customHeight="1">
      <c r="A10" s="219" t="s">
        <v>236</v>
      </c>
      <c r="B10" s="220"/>
      <c r="C10" s="220"/>
      <c r="D10" s="220"/>
      <c r="E10" s="220"/>
      <c r="F10" s="220"/>
      <c r="G10" s="220"/>
      <c r="H10" s="220"/>
    </row>
  </sheetData>
  <mergeCells count="8">
    <mergeCell ref="A1:H1"/>
    <mergeCell ref="A9:G9"/>
    <mergeCell ref="A10:H10"/>
    <mergeCell ref="A3:A4"/>
    <mergeCell ref="B3:B4"/>
    <mergeCell ref="C3:C4"/>
    <mergeCell ref="D3:D4"/>
    <mergeCell ref="A2:H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zoomScale="80" zoomScaleNormal="80" workbookViewId="0">
      <selection activeCell="L21" sqref="L21"/>
    </sheetView>
  </sheetViews>
  <sheetFormatPr baseColWidth="10" defaultColWidth="11.5" defaultRowHeight="16.5"/>
  <cols>
    <col min="1" max="1" width="16.375" style="1" customWidth="1"/>
    <col min="2" max="2" width="98" style="1" customWidth="1"/>
    <col min="3" max="3" width="10.375" style="1" bestFit="1" customWidth="1"/>
    <col min="4" max="4" width="7.875" style="1" bestFit="1" customWidth="1"/>
    <col min="5" max="5" width="6.875" style="1" bestFit="1" customWidth="1"/>
    <col min="6" max="6" width="11.5" style="1" bestFit="1" customWidth="1"/>
    <col min="7" max="8" width="13.5" style="1" bestFit="1" customWidth="1"/>
    <col min="9" max="16384" width="11.5" style="1"/>
  </cols>
  <sheetData>
    <row r="1" spans="1:8" ht="28.9" customHeight="1">
      <c r="A1" s="217" t="s">
        <v>75</v>
      </c>
      <c r="B1" s="217"/>
      <c r="C1" s="217"/>
      <c r="D1" s="217"/>
      <c r="E1" s="217"/>
      <c r="F1" s="217"/>
      <c r="G1" s="217"/>
      <c r="H1" s="217"/>
    </row>
    <row r="2" spans="1:8" ht="32.450000000000003" customHeight="1">
      <c r="A2" s="217" t="s">
        <v>113</v>
      </c>
      <c r="B2" s="217"/>
      <c r="C2" s="217"/>
      <c r="D2" s="217"/>
      <c r="E2" s="217"/>
      <c r="F2" s="217"/>
      <c r="G2" s="217"/>
      <c r="H2" s="217"/>
    </row>
    <row r="3" spans="1:8">
      <c r="A3" s="221" t="s">
        <v>63</v>
      </c>
      <c r="B3" s="223" t="s">
        <v>83</v>
      </c>
      <c r="C3" s="224" t="s">
        <v>30</v>
      </c>
      <c r="D3" s="223" t="s">
        <v>64</v>
      </c>
      <c r="E3" s="43" t="s">
        <v>65</v>
      </c>
      <c r="F3" s="43" t="s">
        <v>66</v>
      </c>
      <c r="G3" s="42" t="s">
        <v>67</v>
      </c>
      <c r="H3" s="42" t="s">
        <v>68</v>
      </c>
    </row>
    <row r="4" spans="1:8" ht="25.5">
      <c r="A4" s="222"/>
      <c r="B4" s="223"/>
      <c r="C4" s="224"/>
      <c r="D4" s="223"/>
      <c r="E4" s="43" t="s">
        <v>69</v>
      </c>
      <c r="F4" s="43" t="s">
        <v>70</v>
      </c>
      <c r="G4" s="42" t="s">
        <v>71</v>
      </c>
      <c r="H4" s="43" t="s">
        <v>20</v>
      </c>
    </row>
    <row r="5" spans="1:8" ht="148.5">
      <c r="A5" s="44" t="s">
        <v>136</v>
      </c>
      <c r="B5" s="62"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5" s="63" t="s">
        <v>30</v>
      </c>
      <c r="D5" s="64">
        <v>436</v>
      </c>
      <c r="E5" s="65">
        <v>3</v>
      </c>
      <c r="F5" s="66">
        <f>'ANALISIS ESTADISTICO - COTIZACI'!L30</f>
        <v>39760</v>
      </c>
      <c r="G5" s="66">
        <f>D5*E5*F5</f>
        <v>52006080</v>
      </c>
      <c r="H5" s="66">
        <f>G5</f>
        <v>52006080</v>
      </c>
    </row>
    <row r="6" spans="1:8" ht="97.9" customHeight="1">
      <c r="A6" s="67" t="s">
        <v>133</v>
      </c>
      <c r="B6" s="68" t="s">
        <v>134</v>
      </c>
      <c r="C6" s="67" t="e">
        <f>'ANALISIS ESTADISTICO - COTIZACI'!#REF!</f>
        <v>#REF!</v>
      </c>
      <c r="D6" s="71">
        <v>436</v>
      </c>
      <c r="E6" s="71">
        <v>1</v>
      </c>
      <c r="F6" s="72">
        <f>'ANALISIS ESTADISTICO - COTIZACI'!L24</f>
        <v>25000</v>
      </c>
      <c r="G6" s="72">
        <f>D6*E6*F6</f>
        <v>10900000</v>
      </c>
      <c r="H6" s="72">
        <f>G6</f>
        <v>10900000</v>
      </c>
    </row>
    <row r="7" spans="1:8" ht="115.5">
      <c r="A7" s="67" t="s">
        <v>77</v>
      </c>
      <c r="B7" s="68" t="str">
        <f>'ANALISIS ESTADISTICO - COTIZACI'!C15</f>
        <v>Título profesional clasificado en la siguientes Núcleos básicos del Conocimiento: Agronomía, Ingeniería Agrícola, Forestal y Afines, Ingeniería Agroindustrial y Afines, Ingeniería Agronómica y Afines, Ingeniería Ambiental y Afines, Especialización en gerencia, gestión, seguimiento de proyectos. Contar con tarjeta o matrícula profesional vigente en los casos exigidos por la Ley. Experiencia de trabajo mínima de al menos dos (2) años acumulada, contados desde la fecha de terminación de materias, debidamente soportada, o de obtención del título respectivo; en alguna o algunas de las siguientes funciones u obligaciones: Coordinación y/o dirección para ejecución, gestión, seguimiento de proyectos productivos a través de contratos con la coordinación o dirección de equipos de trabajo, administración y ejecución de recursos.</v>
      </c>
      <c r="C7" s="63" t="s">
        <v>53</v>
      </c>
      <c r="D7" s="69">
        <v>1</v>
      </c>
      <c r="E7" s="69">
        <v>6</v>
      </c>
      <c r="F7" s="66">
        <f>'ANALISIS ESTADISTICO - COTIZACI'!L15</f>
        <v>5232230</v>
      </c>
      <c r="G7" s="66">
        <f>D7*E7*F7</f>
        <v>31393380</v>
      </c>
      <c r="H7" s="70">
        <f>G7</f>
        <v>31393380</v>
      </c>
    </row>
    <row r="8" spans="1:8" ht="115.5">
      <c r="A8" s="67" t="s">
        <v>55</v>
      </c>
      <c r="B8" s="68" t="str">
        <f>'ANALISIS ESTADISTICO - COTIZACI'!C16</f>
        <v xml:space="preserve">Título profesional clasificado en la siguientes Núcleos básicos del Conocimiento: Título de Técnico o Tecnólogo en Agronomía, ambiental, Producción Agrícola, Agroindustria o carreras afines., manejo de cultivos de plátano o gestión ambiental. Contar con tarjeta o matrícula profesional vigente en los casos exigidos por la Ley. Experiencia de trabajo mínima de al menos dos  (2) años acumulada, contados entre la fecha de terminación de materias, debidamente soportada, o de obtención del título respectivo en alguna o algunas de las siguientes funciones u obligaciones: Mínimo un (1) año de experiencia en labores técnicas de campo o asistencia en proyectos agrícolas; Experiencia específica en cultivos permanentes (plátano, cítricos, aguacate, mango, etc.) preferiblemente en plátano; Conocimiento en prácticas de siembra, fertilización, riego, control de plagas y cosecha; Manejo básico de registros productivos. </v>
      </c>
      <c r="C8" s="67" t="s">
        <v>78</v>
      </c>
      <c r="D8" s="69">
        <v>5</v>
      </c>
      <c r="E8" s="69">
        <v>6</v>
      </c>
      <c r="F8" s="66">
        <f>'ANALISIS ESTADISTICO - COTIZACI'!L16</f>
        <v>4318258</v>
      </c>
      <c r="G8" s="66">
        <f>D8*E8*F8</f>
        <v>129547740</v>
      </c>
      <c r="H8" s="70">
        <f>G8</f>
        <v>129547740</v>
      </c>
    </row>
    <row r="9" spans="1:8">
      <c r="A9" s="218" t="s">
        <v>20</v>
      </c>
      <c r="B9" s="218"/>
      <c r="C9" s="218"/>
      <c r="D9" s="218"/>
      <c r="E9" s="218"/>
      <c r="F9" s="218"/>
      <c r="G9" s="218"/>
      <c r="H9" s="60">
        <f>SUM(H5:H8)</f>
        <v>223847200</v>
      </c>
    </row>
    <row r="10" spans="1:8" ht="409.6" customHeight="1">
      <c r="A10" s="219" t="s">
        <v>249</v>
      </c>
      <c r="B10" s="220"/>
      <c r="C10" s="220"/>
      <c r="D10" s="220"/>
      <c r="E10" s="220"/>
      <c r="F10" s="220"/>
      <c r="G10" s="220"/>
      <c r="H10" s="220"/>
    </row>
  </sheetData>
  <mergeCells count="8">
    <mergeCell ref="A9:G9"/>
    <mergeCell ref="A10:H10"/>
    <mergeCell ref="A1:H1"/>
    <mergeCell ref="A2:H2"/>
    <mergeCell ref="A3:A4"/>
    <mergeCell ref="B3:B4"/>
    <mergeCell ref="C3:C4"/>
    <mergeCell ref="D3:D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Views>
    <sheetView zoomScale="80" zoomScaleNormal="80" workbookViewId="0">
      <selection activeCell="N20" sqref="N20"/>
    </sheetView>
  </sheetViews>
  <sheetFormatPr baseColWidth="10" defaultColWidth="11.5" defaultRowHeight="16.5"/>
  <cols>
    <col min="1" max="1" width="16.375" style="1" customWidth="1"/>
    <col min="2" max="2" width="98" style="1" customWidth="1"/>
    <col min="3" max="3" width="12.625" style="1" customWidth="1"/>
    <col min="4" max="4" width="12.875" style="1" customWidth="1"/>
    <col min="5" max="5" width="10.5" style="1" customWidth="1"/>
    <col min="6" max="6" width="14.5" style="1" bestFit="1" customWidth="1"/>
    <col min="7" max="7" width="16.375" style="1" customWidth="1"/>
    <col min="8" max="8" width="15.875" style="1" bestFit="1" customWidth="1"/>
    <col min="9" max="16384" width="11.5" style="1"/>
  </cols>
  <sheetData>
    <row r="1" spans="1:8" ht="28.9" customHeight="1">
      <c r="A1" s="217" t="s">
        <v>75</v>
      </c>
      <c r="B1" s="217"/>
      <c r="C1" s="217"/>
      <c r="D1" s="217"/>
      <c r="E1" s="217"/>
      <c r="F1" s="217"/>
      <c r="G1" s="217"/>
      <c r="H1" s="217"/>
    </row>
    <row r="2" spans="1:8" ht="32.450000000000003" customHeight="1">
      <c r="A2" s="217" t="s">
        <v>139</v>
      </c>
      <c r="B2" s="217"/>
      <c r="C2" s="217"/>
      <c r="D2" s="217"/>
      <c r="E2" s="217"/>
      <c r="F2" s="217"/>
      <c r="G2" s="217"/>
      <c r="H2" s="217"/>
    </row>
    <row r="3" spans="1:8">
      <c r="A3" s="221" t="s">
        <v>63</v>
      </c>
      <c r="B3" s="223" t="s">
        <v>83</v>
      </c>
      <c r="C3" s="224" t="s">
        <v>30</v>
      </c>
      <c r="D3" s="223" t="s">
        <v>64</v>
      </c>
      <c r="E3" s="43" t="s">
        <v>65</v>
      </c>
      <c r="F3" s="43" t="s">
        <v>66</v>
      </c>
      <c r="G3" s="42" t="s">
        <v>67</v>
      </c>
      <c r="H3" s="42" t="s">
        <v>68</v>
      </c>
    </row>
    <row r="4" spans="1:8">
      <c r="A4" s="222"/>
      <c r="B4" s="223"/>
      <c r="C4" s="224"/>
      <c r="D4" s="223"/>
      <c r="E4" s="43" t="s">
        <v>69</v>
      </c>
      <c r="F4" s="43" t="s">
        <v>70</v>
      </c>
      <c r="G4" s="42" t="s">
        <v>71</v>
      </c>
      <c r="H4" s="43" t="s">
        <v>20</v>
      </c>
    </row>
    <row r="5" spans="1:8" ht="264" customHeight="1">
      <c r="A5" s="67" t="s">
        <v>141</v>
      </c>
      <c r="B5" s="68" t="str">
        <f>'ANALISIS ESTADISTICO - COTIZACI'!C14</f>
        <v>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Formación complementaria en asociatividad, emprendimiento rural, cadenas de valor agropecuarias, planes de negocio o mercadeo agroalimentario; Conocimiento en normatividad aplicable al sector agropecuario y al desarrollo de organizaciones de productores; Buenas Prácticas Agrícolas (BPA); Certificaciones internacionales de calidad y sostenibilidad para frutas de exportación (GlobalG.A.P., Fair Trade, Rainforest Alliance, Orgánico, u otras equivalentes); Asociatividad y gobernanza, planes de negocio y mercadeo agroalimentario; Conocimiento actualizado en normatividad nacional e internacional para exportación de cítricos. Contar con tarjeta o matrícula profesional vigente en los casos exigidos por la Ley. Experiencia de trabajo mínima de al menos tres (3)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implementación de protocolos de certificación (BPA, GlobalG.A.P. u otros) aplicados a frutales de exportación, preferiblemente en Platano; Experiencia en acceso a mercados locales, nacionales e internacionales, incluyendo negociación con compradores y cumplimiento de requisitos fitosanitarios y de calidad.</v>
      </c>
      <c r="C5" s="67" t="s">
        <v>54</v>
      </c>
      <c r="D5" s="71">
        <v>0.5</v>
      </c>
      <c r="E5" s="71">
        <v>6</v>
      </c>
      <c r="F5" s="72">
        <f>'ANALISIS ESTADISTICO - COTIZACI'!L14</f>
        <v>5232230</v>
      </c>
      <c r="G5" s="66">
        <f t="shared" ref="G5" si="0">D5*E5*F5</f>
        <v>15696690</v>
      </c>
      <c r="H5" s="66">
        <f t="shared" ref="H5" si="1">G5</f>
        <v>15696690</v>
      </c>
    </row>
    <row r="6" spans="1:8">
      <c r="A6" s="218" t="s">
        <v>20</v>
      </c>
      <c r="B6" s="218"/>
      <c r="C6" s="218"/>
      <c r="D6" s="218"/>
      <c r="E6" s="218"/>
      <c r="F6" s="218"/>
      <c r="G6" s="218"/>
      <c r="H6" s="60">
        <f>SUM(H5:H5)</f>
        <v>15696690</v>
      </c>
    </row>
    <row r="7" spans="1:8" ht="183" customHeight="1">
      <c r="A7" s="219" t="s">
        <v>250</v>
      </c>
      <c r="B7" s="220"/>
      <c r="C7" s="220"/>
      <c r="D7" s="220"/>
      <c r="E7" s="220"/>
      <c r="F7" s="220"/>
      <c r="G7" s="220"/>
      <c r="H7" s="220"/>
    </row>
  </sheetData>
  <mergeCells count="8">
    <mergeCell ref="A6:G6"/>
    <mergeCell ref="A7:H7"/>
    <mergeCell ref="A1:H1"/>
    <mergeCell ref="A2:H2"/>
    <mergeCell ref="A3:A4"/>
    <mergeCell ref="B3:B4"/>
    <mergeCell ref="C3:C4"/>
    <mergeCell ref="D3:D4"/>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zoomScale="80" zoomScaleNormal="80" workbookViewId="0">
      <selection activeCell="P12" sqref="P12"/>
    </sheetView>
  </sheetViews>
  <sheetFormatPr baseColWidth="10" defaultColWidth="11.5" defaultRowHeight="12.75"/>
  <cols>
    <col min="1" max="1" width="16.375" style="2" customWidth="1"/>
    <col min="2" max="2" width="98" style="2" customWidth="1"/>
    <col min="3" max="3" width="8.5" style="2" bestFit="1" customWidth="1"/>
    <col min="4" max="4" width="7.875" style="2" bestFit="1" customWidth="1"/>
    <col min="5" max="5" width="6.875" style="2" bestFit="1" customWidth="1"/>
    <col min="6" max="6" width="10.375" style="2" bestFit="1" customWidth="1"/>
    <col min="7" max="7" width="11.125" style="2" bestFit="1" customWidth="1"/>
    <col min="8" max="8" width="11.5" style="2" bestFit="1" customWidth="1"/>
    <col min="9" max="16384" width="11.5" style="2"/>
  </cols>
  <sheetData>
    <row r="1" spans="1:8" ht="28.9" customHeight="1">
      <c r="A1" s="217" t="s">
        <v>75</v>
      </c>
      <c r="B1" s="217"/>
      <c r="C1" s="217"/>
      <c r="D1" s="217"/>
      <c r="E1" s="217"/>
      <c r="F1" s="217"/>
      <c r="G1" s="217"/>
      <c r="H1" s="217"/>
    </row>
    <row r="2" spans="1:8" ht="32.450000000000003" customHeight="1">
      <c r="A2" s="217" t="s">
        <v>142</v>
      </c>
      <c r="B2" s="217"/>
      <c r="C2" s="217"/>
      <c r="D2" s="217"/>
      <c r="E2" s="217"/>
      <c r="F2" s="217"/>
      <c r="G2" s="217"/>
      <c r="H2" s="217"/>
    </row>
    <row r="3" spans="1:8">
      <c r="A3" s="221" t="s">
        <v>63</v>
      </c>
      <c r="B3" s="223" t="s">
        <v>83</v>
      </c>
      <c r="C3" s="224" t="s">
        <v>30</v>
      </c>
      <c r="D3" s="223" t="s">
        <v>64</v>
      </c>
      <c r="E3" s="43" t="s">
        <v>65</v>
      </c>
      <c r="F3" s="43" t="s">
        <v>66</v>
      </c>
      <c r="G3" s="42" t="s">
        <v>67</v>
      </c>
      <c r="H3" s="42" t="s">
        <v>68</v>
      </c>
    </row>
    <row r="4" spans="1:8" ht="25.5">
      <c r="A4" s="222"/>
      <c r="B4" s="223"/>
      <c r="C4" s="224"/>
      <c r="D4" s="223"/>
      <c r="E4" s="43" t="s">
        <v>69</v>
      </c>
      <c r="F4" s="43" t="s">
        <v>70</v>
      </c>
      <c r="G4" s="42" t="s">
        <v>71</v>
      </c>
      <c r="H4" s="43" t="s">
        <v>20</v>
      </c>
    </row>
    <row r="5" spans="1:8" ht="114.75">
      <c r="A5" s="46" t="s">
        <v>225</v>
      </c>
      <c r="B5" s="59"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5" s="73" t="s">
        <v>30</v>
      </c>
      <c r="D5" s="74">
        <v>200</v>
      </c>
      <c r="E5" s="75">
        <v>2</v>
      </c>
      <c r="F5" s="76">
        <f>'ANALISIS ESTADISTICO - COTIZACI'!I30</f>
        <v>39760</v>
      </c>
      <c r="G5" s="76">
        <f>F5*E5*D5</f>
        <v>15904000</v>
      </c>
      <c r="H5" s="76">
        <f>G5</f>
        <v>15904000</v>
      </c>
    </row>
    <row r="6" spans="1:8" ht="153">
      <c r="A6" s="77" t="str">
        <f>'2.1'!A5</f>
        <v>Profesional socio-organizacional:</v>
      </c>
      <c r="B6" s="78" t="str">
        <f>'2.1'!B5</f>
        <v>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Formación complementaria en asociatividad, emprendimiento rural, cadenas de valor agropecuarias, planes de negocio o mercadeo agroalimentario; Conocimiento en normatividad aplicable al sector agropecuario y al desarrollo de organizaciones de productores; Buenas Prácticas Agrícolas (BPA); Certificaciones internacionales de calidad y sostenibilidad para frutas de exportación (GlobalG.A.P., Fair Trade, Rainforest Alliance, Orgánico, u otras equivalentes); Asociatividad y gobernanza, planes de negocio y mercadeo agroalimentario; Conocimiento actualizado en normatividad nacional e internacional para exportación de cítricos. Contar con tarjeta o matrícula profesional vigente en los casos exigidos por la Ley. Experiencia de trabajo mínima de al menos tres (3)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implementación de protocolos de certificación (BPA, GlobalG.A.P. u otros) aplicados a frutales de exportación, preferiblemente en Platano; Experiencia en acceso a mercados locales, nacionales e internacionales, incluyendo negociación con compradores y cumplimiento de requisitos fitosanitarios y de calidad.</v>
      </c>
      <c r="C6" s="77" t="s">
        <v>53</v>
      </c>
      <c r="D6" s="79">
        <v>0.5</v>
      </c>
      <c r="E6" s="79">
        <v>6</v>
      </c>
      <c r="F6" s="76">
        <f>'ANALISIS ESTADISTICO - COTIZACI'!I14</f>
        <v>5232230</v>
      </c>
      <c r="G6" s="76">
        <f>F6*E6*D6</f>
        <v>15696690</v>
      </c>
      <c r="H6" s="76">
        <f>G6</f>
        <v>15696690</v>
      </c>
    </row>
    <row r="7" spans="1:8">
      <c r="A7" s="218" t="s">
        <v>20</v>
      </c>
      <c r="B7" s="218"/>
      <c r="C7" s="218"/>
      <c r="D7" s="218"/>
      <c r="E7" s="218"/>
      <c r="F7" s="218"/>
      <c r="G7" s="218"/>
      <c r="H7" s="60">
        <f>SUM(H5:H6)</f>
        <v>31600690</v>
      </c>
    </row>
    <row r="8" spans="1:8" ht="214.9" customHeight="1">
      <c r="A8" s="225" t="s">
        <v>251</v>
      </c>
      <c r="B8" s="226"/>
      <c r="C8" s="226"/>
      <c r="D8" s="226"/>
      <c r="E8" s="226"/>
      <c r="F8" s="226"/>
      <c r="G8" s="226"/>
      <c r="H8" s="226"/>
    </row>
    <row r="13" spans="1:8">
      <c r="D13" s="80"/>
    </row>
  </sheetData>
  <mergeCells count="8">
    <mergeCell ref="A7:G7"/>
    <mergeCell ref="A8:H8"/>
    <mergeCell ref="A1:H1"/>
    <mergeCell ref="A2:H2"/>
    <mergeCell ref="A3:A4"/>
    <mergeCell ref="B3:B4"/>
    <mergeCell ref="C3:C4"/>
    <mergeCell ref="D3:D4"/>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zoomScale="80" zoomScaleNormal="80" workbookViewId="0">
      <selection activeCell="L20" sqref="L20"/>
    </sheetView>
  </sheetViews>
  <sheetFormatPr baseColWidth="10" defaultColWidth="11.5" defaultRowHeight="12.75"/>
  <cols>
    <col min="1" max="1" width="16.375" style="2" customWidth="1"/>
    <col min="2" max="2" width="98" style="2" customWidth="1"/>
    <col min="3" max="3" width="8.5" style="2" bestFit="1" customWidth="1"/>
    <col min="4" max="4" width="7.875" style="2" bestFit="1" customWidth="1"/>
    <col min="5" max="5" width="6.875" style="2" bestFit="1" customWidth="1"/>
    <col min="6" max="6" width="10.375" style="2" bestFit="1" customWidth="1"/>
    <col min="7" max="7" width="11.125" style="2" bestFit="1" customWidth="1"/>
    <col min="8" max="8" width="11.5" style="2" bestFit="1" customWidth="1"/>
    <col min="9" max="16384" width="11.5" style="2"/>
  </cols>
  <sheetData>
    <row r="1" spans="1:8" ht="28.9" customHeight="1">
      <c r="A1" s="217" t="s">
        <v>75</v>
      </c>
      <c r="B1" s="217"/>
      <c r="C1" s="217"/>
      <c r="D1" s="217"/>
      <c r="E1" s="217"/>
      <c r="F1" s="217"/>
      <c r="G1" s="217"/>
      <c r="H1" s="217"/>
    </row>
    <row r="2" spans="1:8" ht="32.450000000000003" customHeight="1">
      <c r="A2" s="217" t="s">
        <v>116</v>
      </c>
      <c r="B2" s="217"/>
      <c r="C2" s="217"/>
      <c r="D2" s="217"/>
      <c r="E2" s="217"/>
      <c r="F2" s="217"/>
      <c r="G2" s="217"/>
      <c r="H2" s="217"/>
    </row>
    <row r="3" spans="1:8">
      <c r="A3" s="221" t="s">
        <v>63</v>
      </c>
      <c r="B3" s="223" t="s">
        <v>83</v>
      </c>
      <c r="C3" s="224" t="s">
        <v>30</v>
      </c>
      <c r="D3" s="223" t="s">
        <v>64</v>
      </c>
      <c r="E3" s="43" t="s">
        <v>65</v>
      </c>
      <c r="F3" s="43" t="s">
        <v>66</v>
      </c>
      <c r="G3" s="42" t="s">
        <v>67</v>
      </c>
      <c r="H3" s="42" t="s">
        <v>68</v>
      </c>
    </row>
    <row r="4" spans="1:8" ht="25.5">
      <c r="A4" s="222"/>
      <c r="B4" s="223"/>
      <c r="C4" s="224"/>
      <c r="D4" s="223"/>
      <c r="E4" s="43" t="s">
        <v>69</v>
      </c>
      <c r="F4" s="43" t="s">
        <v>70</v>
      </c>
      <c r="G4" s="42" t="s">
        <v>71</v>
      </c>
      <c r="H4" s="43" t="s">
        <v>20</v>
      </c>
    </row>
    <row r="5" spans="1:8" ht="114.75">
      <c r="A5" s="46" t="s">
        <v>222</v>
      </c>
      <c r="B5" s="59"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5" s="73" t="s">
        <v>30</v>
      </c>
      <c r="D5" s="74">
        <v>436</v>
      </c>
      <c r="E5" s="75">
        <v>1</v>
      </c>
      <c r="F5" s="76">
        <f>'ANALISIS ESTADISTICO - COTIZACI'!I30</f>
        <v>39760</v>
      </c>
      <c r="G5" s="76">
        <f>D5*E5*F5</f>
        <v>17335360</v>
      </c>
      <c r="H5" s="76">
        <f>G5</f>
        <v>17335360</v>
      </c>
    </row>
    <row r="6" spans="1:8" ht="127.5">
      <c r="A6" s="46" t="str">
        <f>'ANALISIS ESTADISTICO - COTIZACI'!B13</f>
        <v xml:space="preserve">Profesional en comercializacion </v>
      </c>
      <c r="B6" s="59" t="str">
        <f>'ANALISIS ESTADISTICO - COTIZACI'!C13</f>
        <v>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Especialización o posgrado en áreas relacionadas con desarrollo empresarial, comercio exterior, mercadeo agroalimentario o gestión de proyectos, curso/conocimientos en estrategias de comercialización, mercadeo, acceso a mercados nacionales e internacionales y encadenamientos productivos. Contar con tarjeta o matrícula profesional vigente en los casos exigidos por la Ley. Experiencia de trabajo mínima de al menos dos (2)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aplicados a frutales de exportación, preferiblemente en plátano; Experiencia en acceso a mercados locales, nacionales e internacionales, incluyendo negociación con compradores y cumplimiento de requisitos fitosanitarios y de calidad. Un (1) año en procesos de fortalecimiento comercial, planes de negocio, planes de mercadeo o acceso a mercados en el sector agropecuario o agroindustrial</v>
      </c>
      <c r="C6" s="73" t="s">
        <v>54</v>
      </c>
      <c r="D6" s="137">
        <v>0.5</v>
      </c>
      <c r="E6" s="75">
        <v>6</v>
      </c>
      <c r="F6" s="76">
        <f>'ANALISIS ESTADISTICO - COTIZACI'!I13</f>
        <v>5232230</v>
      </c>
      <c r="G6" s="76">
        <f>D6*E6*F6</f>
        <v>15696690</v>
      </c>
      <c r="H6" s="76">
        <f>G6</f>
        <v>15696690</v>
      </c>
    </row>
    <row r="7" spans="1:8">
      <c r="A7" s="218" t="s">
        <v>20</v>
      </c>
      <c r="B7" s="218"/>
      <c r="C7" s="218"/>
      <c r="D7" s="218"/>
      <c r="E7" s="218"/>
      <c r="F7" s="218"/>
      <c r="G7" s="218"/>
      <c r="H7" s="60">
        <f>SUM(H5:H6)</f>
        <v>33032050</v>
      </c>
    </row>
    <row r="8" spans="1:8" ht="236.45" customHeight="1">
      <c r="A8" s="178" t="s">
        <v>252</v>
      </c>
      <c r="B8" s="227"/>
      <c r="C8" s="227"/>
      <c r="D8" s="227"/>
      <c r="E8" s="227"/>
      <c r="F8" s="227"/>
      <c r="G8" s="227"/>
      <c r="H8" s="227"/>
    </row>
    <row r="13" spans="1:8">
      <c r="D13" s="80"/>
    </row>
  </sheetData>
  <mergeCells count="8">
    <mergeCell ref="A7:G7"/>
    <mergeCell ref="A8:H8"/>
    <mergeCell ref="A1:H1"/>
    <mergeCell ref="A2:H2"/>
    <mergeCell ref="A3:A4"/>
    <mergeCell ref="B3:B4"/>
    <mergeCell ref="C3:C4"/>
    <mergeCell ref="D3:D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topLeftCell="A8" zoomScale="95" zoomScaleNormal="100" workbookViewId="0">
      <selection activeCell="B8" sqref="B8"/>
    </sheetView>
  </sheetViews>
  <sheetFormatPr baseColWidth="10" defaultColWidth="11.5" defaultRowHeight="12.75"/>
  <cols>
    <col min="1" max="1" width="16.375" style="2" customWidth="1"/>
    <col min="2" max="2" width="98" style="2" customWidth="1"/>
    <col min="3" max="3" width="10.125" style="2" bestFit="1" customWidth="1"/>
    <col min="4" max="4" width="7.875" style="2" bestFit="1" customWidth="1"/>
    <col min="5" max="5" width="6.875" style="2" bestFit="1" customWidth="1"/>
    <col min="6" max="6" width="10.375" style="2" bestFit="1" customWidth="1"/>
    <col min="7" max="7" width="11.125" style="2" bestFit="1" customWidth="1"/>
    <col min="8" max="8" width="12" style="2" bestFit="1" customWidth="1"/>
    <col min="9" max="16384" width="11.5" style="2"/>
  </cols>
  <sheetData>
    <row r="1" spans="1:8" ht="28.9" customHeight="1">
      <c r="A1" s="217" t="s">
        <v>75</v>
      </c>
      <c r="B1" s="217"/>
      <c r="C1" s="217"/>
      <c r="D1" s="217"/>
      <c r="E1" s="217"/>
      <c r="F1" s="217"/>
      <c r="G1" s="217"/>
      <c r="H1" s="217"/>
    </row>
    <row r="2" spans="1:8" ht="32.450000000000003" customHeight="1">
      <c r="A2" s="217" t="s">
        <v>146</v>
      </c>
      <c r="B2" s="217"/>
      <c r="C2" s="217"/>
      <c r="D2" s="217"/>
      <c r="E2" s="217"/>
      <c r="F2" s="217"/>
      <c r="G2" s="217"/>
      <c r="H2" s="217"/>
    </row>
    <row r="3" spans="1:8">
      <c r="A3" s="221" t="s">
        <v>63</v>
      </c>
      <c r="B3" s="223" t="s">
        <v>83</v>
      </c>
      <c r="C3" s="224" t="s">
        <v>30</v>
      </c>
      <c r="D3" s="223" t="s">
        <v>64</v>
      </c>
      <c r="E3" s="43" t="s">
        <v>65</v>
      </c>
      <c r="F3" s="43" t="s">
        <v>66</v>
      </c>
      <c r="G3" s="42" t="s">
        <v>67</v>
      </c>
      <c r="H3" s="42" t="s">
        <v>68</v>
      </c>
    </row>
    <row r="4" spans="1:8" ht="25.5">
      <c r="A4" s="222"/>
      <c r="B4" s="223"/>
      <c r="C4" s="224"/>
      <c r="D4" s="223"/>
      <c r="E4" s="43" t="s">
        <v>69</v>
      </c>
      <c r="F4" s="43" t="s">
        <v>70</v>
      </c>
      <c r="G4" s="42" t="s">
        <v>71</v>
      </c>
      <c r="H4" s="43" t="s">
        <v>20</v>
      </c>
    </row>
    <row r="5" spans="1:8" ht="114.75">
      <c r="A5" s="138" t="s">
        <v>226</v>
      </c>
      <c r="B5" s="139"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5" s="140" t="s">
        <v>30</v>
      </c>
      <c r="D5" s="139">
        <v>436</v>
      </c>
      <c r="E5" s="139">
        <v>1</v>
      </c>
      <c r="F5" s="142">
        <f>'ANALISIS ESTADISTICO - COTIZACI'!I30</f>
        <v>39760</v>
      </c>
      <c r="G5" s="141">
        <f>D5*E5*F5</f>
        <v>17335360</v>
      </c>
      <c r="H5" s="142">
        <f>G5</f>
        <v>17335360</v>
      </c>
    </row>
    <row r="6" spans="1:8" ht="127.5">
      <c r="A6" s="46" t="str">
        <f>'ANALISIS ESTADISTICO - COTIZACI'!B13</f>
        <v xml:space="preserve">Profesional en comercializacion </v>
      </c>
      <c r="B6" s="59" t="str">
        <f>'ANALISIS ESTADISTICO - COTIZACI'!C13</f>
        <v>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Especialización o posgrado en áreas relacionadas con desarrollo empresarial, comercio exterior, mercadeo agroalimentario o gestión de proyectos, curso/conocimientos en estrategias de comercialización, mercadeo, acceso a mercados nacionales e internacionales y encadenamientos productivos. Contar con tarjeta o matrícula profesional vigente en los casos exigidos por la Ley. Experiencia de trabajo mínima de al menos dos (2)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aplicados a frutales de exportación, preferiblemente en plátano; Experiencia en acceso a mercados locales, nacionales e internacionales, incluyendo negociación con compradores y cumplimiento de requisitos fitosanitarios y de calidad. Un (1) año en procesos de fortalecimiento comercial, planes de negocio, planes de mercadeo o acceso a mercados en el sector agropecuario o agroindustrial</v>
      </c>
      <c r="C6" s="73" t="s">
        <v>54</v>
      </c>
      <c r="D6" s="137">
        <v>0.5</v>
      </c>
      <c r="E6" s="75">
        <v>6</v>
      </c>
      <c r="F6" s="76">
        <f>'ANALISIS ESTADISTICO - COTIZACI'!I13</f>
        <v>5232230</v>
      </c>
      <c r="G6" s="76">
        <f>D6*E6*F6</f>
        <v>15696690</v>
      </c>
      <c r="H6" s="76">
        <f>G6</f>
        <v>15696690</v>
      </c>
    </row>
    <row r="7" spans="1:8" ht="382.5">
      <c r="A7" s="46" t="s">
        <v>223</v>
      </c>
      <c r="B7" s="154" t="s">
        <v>152</v>
      </c>
      <c r="C7" s="150" t="s">
        <v>219</v>
      </c>
      <c r="D7" s="137">
        <v>10</v>
      </c>
      <c r="E7" s="75">
        <v>1</v>
      </c>
      <c r="F7" s="76">
        <f>'ANALISIS ESTADISTICO - COTIZACI'!L36</f>
        <v>3386338</v>
      </c>
      <c r="G7" s="76">
        <f>D7*E7*F7</f>
        <v>33863380</v>
      </c>
      <c r="H7" s="76">
        <f>G7</f>
        <v>33863380</v>
      </c>
    </row>
    <row r="8" spans="1:8" ht="369.75">
      <c r="A8" s="46" t="s">
        <v>224</v>
      </c>
      <c r="B8" s="154" t="s">
        <v>153</v>
      </c>
      <c r="C8" s="150" t="s">
        <v>219</v>
      </c>
      <c r="D8" s="137">
        <v>10</v>
      </c>
      <c r="E8" s="75">
        <v>1</v>
      </c>
      <c r="F8" s="76">
        <f>'ANALISIS ESTADISTICO - COTIZACI'!L37</f>
        <v>4080338</v>
      </c>
      <c r="G8" s="76">
        <f>D8*E8*F8</f>
        <v>40803380</v>
      </c>
      <c r="H8" s="76">
        <f>G8</f>
        <v>40803380</v>
      </c>
    </row>
    <row r="9" spans="1:8">
      <c r="A9" s="218" t="s">
        <v>20</v>
      </c>
      <c r="B9" s="218"/>
      <c r="C9" s="218"/>
      <c r="D9" s="218"/>
      <c r="E9" s="218"/>
      <c r="F9" s="218"/>
      <c r="G9" s="218"/>
      <c r="H9" s="60">
        <f>SUM(H5:H8)</f>
        <v>107698810</v>
      </c>
    </row>
    <row r="10" spans="1:8" ht="251.45" customHeight="1">
      <c r="A10" s="178" t="s">
        <v>253</v>
      </c>
      <c r="B10" s="227"/>
      <c r="C10" s="227"/>
      <c r="D10" s="227"/>
      <c r="E10" s="227"/>
      <c r="F10" s="227"/>
      <c r="G10" s="227"/>
      <c r="H10" s="227"/>
    </row>
    <row r="13" spans="1:8">
      <c r="B13" s="38"/>
    </row>
    <row r="14" spans="1:8">
      <c r="D14" s="80"/>
    </row>
  </sheetData>
  <mergeCells count="8">
    <mergeCell ref="A9:G9"/>
    <mergeCell ref="A10:H10"/>
    <mergeCell ref="A1:H1"/>
    <mergeCell ref="A2:H2"/>
    <mergeCell ref="A3:A4"/>
    <mergeCell ref="B3:B4"/>
    <mergeCell ref="C3:C4"/>
    <mergeCell ref="D3:D4"/>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zoomScaleNormal="100" workbookViewId="0">
      <selection activeCell="I51" sqref="I51"/>
    </sheetView>
  </sheetViews>
  <sheetFormatPr baseColWidth="10" defaultColWidth="11.5" defaultRowHeight="12.75"/>
  <cols>
    <col min="1" max="1" width="35.875" style="2" customWidth="1"/>
    <col min="2" max="2" width="64" style="2" customWidth="1"/>
    <col min="3" max="3" width="10.125" style="2" bestFit="1" customWidth="1"/>
    <col min="4" max="4" width="7.875" style="2" bestFit="1" customWidth="1"/>
    <col min="5" max="5" width="6.875" style="2" bestFit="1" customWidth="1"/>
    <col min="6" max="6" width="10.375" style="2" bestFit="1" customWidth="1"/>
    <col min="7" max="7" width="12" style="2" bestFit="1" customWidth="1"/>
    <col min="8" max="8" width="15.375" style="2" customWidth="1"/>
    <col min="9" max="9" width="35.5" style="2" customWidth="1"/>
    <col min="10" max="16384" width="11.5" style="2"/>
  </cols>
  <sheetData>
    <row r="1" spans="1:9" ht="49.9" customHeight="1">
      <c r="A1" s="228" t="s">
        <v>132</v>
      </c>
      <c r="B1" s="229"/>
      <c r="C1" s="229"/>
      <c r="D1" s="229"/>
      <c r="E1" s="229"/>
      <c r="F1" s="229"/>
      <c r="G1" s="229"/>
      <c r="H1" s="230"/>
    </row>
    <row r="2" spans="1:9" ht="13.9" customHeight="1">
      <c r="A2" s="217" t="s">
        <v>154</v>
      </c>
      <c r="B2" s="217"/>
      <c r="C2" s="217"/>
      <c r="D2" s="217"/>
      <c r="E2" s="217"/>
      <c r="F2" s="217"/>
      <c r="G2" s="217"/>
      <c r="H2" s="217"/>
    </row>
    <row r="3" spans="1:9" ht="13.9" customHeight="1">
      <c r="A3" s="221" t="s">
        <v>63</v>
      </c>
      <c r="B3" s="223" t="s">
        <v>83</v>
      </c>
      <c r="C3" s="224" t="s">
        <v>30</v>
      </c>
      <c r="D3" s="223" t="s">
        <v>64</v>
      </c>
      <c r="E3" s="156" t="s">
        <v>65</v>
      </c>
      <c r="F3" s="156" t="s">
        <v>66</v>
      </c>
      <c r="G3" s="157" t="s">
        <v>67</v>
      </c>
      <c r="H3" s="157" t="s">
        <v>68</v>
      </c>
    </row>
    <row r="4" spans="1:9" ht="25.5">
      <c r="A4" s="222"/>
      <c r="B4" s="223"/>
      <c r="C4" s="224"/>
      <c r="D4" s="223"/>
      <c r="E4" s="156" t="s">
        <v>69</v>
      </c>
      <c r="F4" s="156" t="s">
        <v>70</v>
      </c>
      <c r="G4" s="157" t="s">
        <v>71</v>
      </c>
      <c r="H4" s="156" t="s">
        <v>20</v>
      </c>
    </row>
    <row r="5" spans="1:9" ht="140.25">
      <c r="A5" s="45" t="s">
        <v>155</v>
      </c>
      <c r="B5" s="61"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5" s="46" t="s">
        <v>72</v>
      </c>
      <c r="D5" s="47">
        <v>436</v>
      </c>
      <c r="E5" s="47">
        <v>1</v>
      </c>
      <c r="F5" s="50">
        <f>'ANALISIS ESTADISTICO - COTIZACI'!I30</f>
        <v>39760</v>
      </c>
      <c r="G5" s="48">
        <f>F5*E5*D5</f>
        <v>17335360</v>
      </c>
      <c r="H5" s="48">
        <f>G5</f>
        <v>17335360</v>
      </c>
    </row>
    <row r="6" spans="1:9" ht="140.25">
      <c r="A6" s="45" t="s">
        <v>156</v>
      </c>
      <c r="B6" s="61"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6" s="46" t="s">
        <v>72</v>
      </c>
      <c r="D6" s="47">
        <v>436</v>
      </c>
      <c r="E6" s="47">
        <v>1</v>
      </c>
      <c r="F6" s="50">
        <f>'ANALISIS ESTADISTICO - COTIZACI'!I30</f>
        <v>39760</v>
      </c>
      <c r="G6" s="48">
        <f>D6*E6*F6</f>
        <v>17335360</v>
      </c>
      <c r="H6" s="48">
        <f>G6</f>
        <v>17335360</v>
      </c>
      <c r="I6" s="117"/>
    </row>
    <row r="7" spans="1:9" ht="38.25">
      <c r="A7" s="46" t="s">
        <v>74</v>
      </c>
      <c r="B7" s="59" t="s">
        <v>237</v>
      </c>
      <c r="C7" s="49" t="s">
        <v>30</v>
      </c>
      <c r="D7" s="47">
        <v>3</v>
      </c>
      <c r="E7" s="47">
        <v>3</v>
      </c>
      <c r="F7" s="34">
        <f>'ANALISIS ESTADISTICO - COTIZACI'!I42</f>
        <v>72954.107625745673</v>
      </c>
      <c r="G7" s="147">
        <f>D7*E7*F7</f>
        <v>656586.96863171109</v>
      </c>
      <c r="H7" s="147">
        <f>ROUNDUP(G7,0)</f>
        <v>656587</v>
      </c>
    </row>
    <row r="8" spans="1:9" ht="41.45" customHeight="1">
      <c r="A8" s="46" t="s">
        <v>74</v>
      </c>
      <c r="B8" s="59" t="s">
        <v>233</v>
      </c>
      <c r="C8" s="49" t="s">
        <v>30</v>
      </c>
      <c r="D8" s="47">
        <v>3</v>
      </c>
      <c r="E8" s="47">
        <v>3</v>
      </c>
      <c r="F8" s="34">
        <f>'ANALISIS ESTADISTICO - COTIZACI'!I43</f>
        <v>100977.82777146529</v>
      </c>
      <c r="G8" s="48">
        <f t="shared" ref="G8" si="0">D8*E8*F8</f>
        <v>908800.44994318765</v>
      </c>
      <c r="H8" s="48">
        <f>ROUNDUP(G8,0)</f>
        <v>908801</v>
      </c>
    </row>
    <row r="9" spans="1:9" ht="24.6" customHeight="1">
      <c r="A9" s="218" t="s">
        <v>20</v>
      </c>
      <c r="B9" s="218"/>
      <c r="C9" s="218"/>
      <c r="D9" s="218"/>
      <c r="E9" s="218"/>
      <c r="F9" s="218"/>
      <c r="G9" s="218"/>
      <c r="H9" s="60">
        <f>SUM(H5:H8)</f>
        <v>36236108</v>
      </c>
    </row>
    <row r="10" spans="1:9">
      <c r="A10" s="217" t="s">
        <v>113</v>
      </c>
      <c r="B10" s="217"/>
      <c r="C10" s="217"/>
      <c r="D10" s="217"/>
      <c r="E10" s="217"/>
      <c r="F10" s="217"/>
      <c r="G10" s="217"/>
      <c r="H10" s="217"/>
    </row>
    <row r="11" spans="1:9">
      <c r="A11" s="221" t="s">
        <v>63</v>
      </c>
      <c r="B11" s="223" t="s">
        <v>83</v>
      </c>
      <c r="C11" s="224" t="s">
        <v>30</v>
      </c>
      <c r="D11" s="223" t="s">
        <v>64</v>
      </c>
      <c r="E11" s="156" t="s">
        <v>65</v>
      </c>
      <c r="F11" s="156" t="s">
        <v>66</v>
      </c>
      <c r="G11" s="157" t="s">
        <v>67</v>
      </c>
      <c r="H11" s="157" t="s">
        <v>68</v>
      </c>
    </row>
    <row r="12" spans="1:9" ht="25.5">
      <c r="A12" s="222"/>
      <c r="B12" s="223"/>
      <c r="C12" s="224"/>
      <c r="D12" s="223"/>
      <c r="E12" s="156" t="s">
        <v>69</v>
      </c>
      <c r="F12" s="156" t="s">
        <v>70</v>
      </c>
      <c r="G12" s="157" t="s">
        <v>71</v>
      </c>
      <c r="H12" s="156" t="s">
        <v>20</v>
      </c>
    </row>
    <row r="13" spans="1:9" ht="140.25">
      <c r="A13" s="46" t="s">
        <v>136</v>
      </c>
      <c r="B13" s="59"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13" s="73" t="s">
        <v>30</v>
      </c>
      <c r="D13" s="74">
        <v>436</v>
      </c>
      <c r="E13" s="75">
        <v>3</v>
      </c>
      <c r="F13" s="76">
        <f>'ANALISIS ESTADISTICO - COTIZACI'!L30</f>
        <v>39760</v>
      </c>
      <c r="G13" s="76">
        <f>D13*E13*F13</f>
        <v>52006080</v>
      </c>
      <c r="H13" s="76">
        <f>G13</f>
        <v>52006080</v>
      </c>
    </row>
    <row r="14" spans="1:9" ht="63.75">
      <c r="A14" s="77" t="s">
        <v>133</v>
      </c>
      <c r="B14" s="78" t="s">
        <v>134</v>
      </c>
      <c r="C14" s="77" t="s">
        <v>30</v>
      </c>
      <c r="D14" s="158">
        <v>436</v>
      </c>
      <c r="E14" s="158">
        <v>1</v>
      </c>
      <c r="F14" s="159">
        <f>'ANALISIS ESTADISTICO - COTIZACI'!L24</f>
        <v>25000</v>
      </c>
      <c r="G14" s="159">
        <f>D14*E14*F14</f>
        <v>10900000</v>
      </c>
      <c r="H14" s="159">
        <f>G14</f>
        <v>10900000</v>
      </c>
    </row>
    <row r="15" spans="1:9" ht="63.75">
      <c r="A15" s="77" t="s">
        <v>77</v>
      </c>
      <c r="B15" s="78" t="str">
        <f>'ANALISIS ESTADISTICO - COTIZACI'!C24</f>
        <v>KIT DE PAPELERIA: 
* 4 unidades Papel bond blanco 70*100 de 75 g/m²,
* 3 unidades marcadores de colores surtidos c/u, punta gruesa, tinta permanente.
* 1 unidad cinta de enmascarar 24*40.
* 3 unidades lapiz HB #2. grafito HB, cuerpo de madera y mina resistente)</v>
      </c>
      <c r="C15" s="73" t="s">
        <v>53</v>
      </c>
      <c r="D15" s="79">
        <v>1</v>
      </c>
      <c r="E15" s="79">
        <v>6</v>
      </c>
      <c r="F15" s="76">
        <f>'ANALISIS ESTADISTICO - COTIZACI'!I15</f>
        <v>5232230</v>
      </c>
      <c r="G15" s="76">
        <f>D15*E15*F15</f>
        <v>31393380</v>
      </c>
      <c r="H15" s="109">
        <f>G15</f>
        <v>31393380</v>
      </c>
    </row>
    <row r="16" spans="1:9" ht="76.5">
      <c r="A16" s="77" t="s">
        <v>55</v>
      </c>
      <c r="B16" s="78" t="str">
        <f>'ANALISIS ESTADISTICO - COTIZACI'!C25</f>
        <v>Alquiler de un espacio físico minimo area 70 m2 destinado al almacenamiento temporal, organización y resguardo de insumos, materiales y elementos logísticos requeridos para el desarrollo de las actividades del proyecto, garantizando condiciones adecuadas de manejo, custodia y disponibilidad durante el periodo de ejecución mas Arriendo de un espacio físico (1 oficinas, 1 baños, 1 cocineta con seguridad, con servicios básicos de calidad, que garantice el espacio para que el personal contratado implemente la ejecución del proyecto.</v>
      </c>
      <c r="C16" s="77" t="s">
        <v>78</v>
      </c>
      <c r="D16" s="79">
        <v>5</v>
      </c>
      <c r="E16" s="79">
        <v>6</v>
      </c>
      <c r="F16" s="76">
        <f>'ANALISIS ESTADISTICO - COTIZACI'!I16</f>
        <v>4318258</v>
      </c>
      <c r="G16" s="76">
        <f>D16*E16*F16</f>
        <v>129547740</v>
      </c>
      <c r="H16" s="109">
        <f>G16</f>
        <v>129547740</v>
      </c>
    </row>
    <row r="17" spans="1:8">
      <c r="A17" s="218" t="s">
        <v>20</v>
      </c>
      <c r="B17" s="218"/>
      <c r="C17" s="218"/>
      <c r="D17" s="218"/>
      <c r="E17" s="218"/>
      <c r="F17" s="218"/>
      <c r="G17" s="218"/>
      <c r="H17" s="60">
        <f>SUM(H13:H16)</f>
        <v>223847200</v>
      </c>
    </row>
    <row r="18" spans="1:8">
      <c r="A18" s="217" t="s">
        <v>139</v>
      </c>
      <c r="B18" s="217"/>
      <c r="C18" s="217"/>
      <c r="D18" s="217"/>
      <c r="E18" s="217"/>
      <c r="F18" s="217"/>
      <c r="G18" s="217"/>
      <c r="H18" s="217"/>
    </row>
    <row r="19" spans="1:8">
      <c r="A19" s="221" t="s">
        <v>63</v>
      </c>
      <c r="B19" s="223" t="s">
        <v>83</v>
      </c>
      <c r="C19" s="224" t="s">
        <v>30</v>
      </c>
      <c r="D19" s="223" t="s">
        <v>64</v>
      </c>
      <c r="E19" s="156" t="s">
        <v>65</v>
      </c>
      <c r="F19" s="156" t="s">
        <v>66</v>
      </c>
      <c r="G19" s="157" t="s">
        <v>67</v>
      </c>
      <c r="H19" s="157" t="s">
        <v>68</v>
      </c>
    </row>
    <row r="20" spans="1:8" ht="25.5">
      <c r="A20" s="222"/>
      <c r="B20" s="223"/>
      <c r="C20" s="224"/>
      <c r="D20" s="223"/>
      <c r="E20" s="156" t="s">
        <v>69</v>
      </c>
      <c r="F20" s="156" t="s">
        <v>70</v>
      </c>
      <c r="G20" s="157" t="s">
        <v>71</v>
      </c>
      <c r="H20" s="156" t="s">
        <v>20</v>
      </c>
    </row>
    <row r="21" spans="1:8" ht="229.5">
      <c r="A21" s="77" t="s">
        <v>141</v>
      </c>
      <c r="B21" s="78" t="str">
        <f>'ANALISIS ESTADISTICO - COTIZACI'!C14</f>
        <v>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Formación complementaria en asociatividad, emprendimiento rural, cadenas de valor agropecuarias, planes de negocio o mercadeo agroalimentario; Conocimiento en normatividad aplicable al sector agropecuario y al desarrollo de organizaciones de productores; Buenas Prácticas Agrícolas (BPA); Certificaciones internacionales de calidad y sostenibilidad para frutas de exportación (GlobalG.A.P., Fair Trade, Rainforest Alliance, Orgánico, u otras equivalentes); Asociatividad y gobernanza, planes de negocio y mercadeo agroalimentario; Conocimiento actualizado en normatividad nacional e internacional para exportación de cítricos. Contar con tarjeta o matrícula profesional vigente en los casos exigidos por la Ley. Experiencia de trabajo mínima de al menos tres (3)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implementación de protocolos de certificación (BPA, GlobalG.A.P. u otros) aplicados a frutales de exportación, preferiblemente en Platano; Experiencia en acceso a mercados locales, nacionales e internacionales, incluyendo negociación con compradores y cumplimiento de requisitos fitosanitarios y de calidad.</v>
      </c>
      <c r="C21" s="77" t="s">
        <v>54</v>
      </c>
      <c r="D21" s="158">
        <v>0.5</v>
      </c>
      <c r="E21" s="158">
        <v>6</v>
      </c>
      <c r="F21" s="159">
        <f>'ANALISIS ESTADISTICO - COTIZACI'!I14</f>
        <v>5232230</v>
      </c>
      <c r="G21" s="76">
        <f t="shared" ref="G21" si="1">D21*E21*F21</f>
        <v>15696690</v>
      </c>
      <c r="H21" s="76">
        <f t="shared" ref="H21" si="2">G21</f>
        <v>15696690</v>
      </c>
    </row>
    <row r="22" spans="1:8">
      <c r="A22" s="218" t="s">
        <v>20</v>
      </c>
      <c r="B22" s="218"/>
      <c r="C22" s="218"/>
      <c r="D22" s="218"/>
      <c r="E22" s="218"/>
      <c r="F22" s="218"/>
      <c r="G22" s="218"/>
      <c r="H22" s="60">
        <f>SUM(H21:H21)</f>
        <v>15696690</v>
      </c>
    </row>
    <row r="23" spans="1:8">
      <c r="A23" s="217" t="s">
        <v>142</v>
      </c>
      <c r="B23" s="217"/>
      <c r="C23" s="217"/>
      <c r="D23" s="217"/>
      <c r="E23" s="217"/>
      <c r="F23" s="217"/>
      <c r="G23" s="217"/>
      <c r="H23" s="217"/>
    </row>
    <row r="24" spans="1:8">
      <c r="A24" s="221" t="s">
        <v>63</v>
      </c>
      <c r="B24" s="223" t="s">
        <v>83</v>
      </c>
      <c r="C24" s="224" t="s">
        <v>30</v>
      </c>
      <c r="D24" s="223" t="s">
        <v>64</v>
      </c>
      <c r="E24" s="156" t="s">
        <v>65</v>
      </c>
      <c r="F24" s="156" t="s">
        <v>66</v>
      </c>
      <c r="G24" s="157" t="s">
        <v>67</v>
      </c>
      <c r="H24" s="157" t="s">
        <v>68</v>
      </c>
    </row>
    <row r="25" spans="1:8" ht="25.5">
      <c r="A25" s="222"/>
      <c r="B25" s="223"/>
      <c r="C25" s="224"/>
      <c r="D25" s="223"/>
      <c r="E25" s="156" t="s">
        <v>69</v>
      </c>
      <c r="F25" s="156" t="s">
        <v>70</v>
      </c>
      <c r="G25" s="157" t="s">
        <v>71</v>
      </c>
      <c r="H25" s="156" t="s">
        <v>20</v>
      </c>
    </row>
    <row r="26" spans="1:8" ht="140.25">
      <c r="A26" s="46" t="s">
        <v>143</v>
      </c>
      <c r="B26" s="59"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26" s="73" t="s">
        <v>30</v>
      </c>
      <c r="D26" s="74">
        <v>200</v>
      </c>
      <c r="E26" s="75">
        <v>2</v>
      </c>
      <c r="F26" s="76">
        <f>'ANALISIS ESTADISTICO - COTIZACI'!I30</f>
        <v>39760</v>
      </c>
      <c r="G26" s="76">
        <f>F26*E26*D26</f>
        <v>15904000</v>
      </c>
      <c r="H26" s="76">
        <f>G26</f>
        <v>15904000</v>
      </c>
    </row>
    <row r="27" spans="1:8" ht="229.5">
      <c r="A27" s="77" t="str">
        <f>'ANALISIS ESTADISTICO - COTIZACI'!B14</f>
        <v>Profesional socio-organizacional</v>
      </c>
      <c r="B27" s="78" t="str">
        <f>'ANALISIS ESTADISTICO - COTIZACI'!C14</f>
        <v>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Formación complementaria en asociatividad, emprendimiento rural, cadenas de valor agropecuarias, planes de negocio o mercadeo agroalimentario; Conocimiento en normatividad aplicable al sector agropecuario y al desarrollo de organizaciones de productores; Buenas Prácticas Agrícolas (BPA); Certificaciones internacionales de calidad y sostenibilidad para frutas de exportación (GlobalG.A.P., Fair Trade, Rainforest Alliance, Orgánico, u otras equivalentes); Asociatividad y gobernanza, planes de negocio y mercadeo agroalimentario; Conocimiento actualizado en normatividad nacional e internacional para exportación de cítricos. Contar con tarjeta o matrícula profesional vigente en los casos exigidos por la Ley. Experiencia de trabajo mínima de al menos tres (3)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implementación de protocolos de certificación (BPA, GlobalG.A.P. u otros) aplicados a frutales de exportación, preferiblemente en Platano; Experiencia en acceso a mercados locales, nacionales e internacionales, incluyendo negociación con compradores y cumplimiento de requisitos fitosanitarios y de calidad.</v>
      </c>
      <c r="C27" s="77" t="s">
        <v>53</v>
      </c>
      <c r="D27" s="79">
        <v>0.5</v>
      </c>
      <c r="E27" s="79">
        <v>6</v>
      </c>
      <c r="F27" s="76">
        <f>'ANALISIS ESTADISTICO - COTIZACI'!I14</f>
        <v>5232230</v>
      </c>
      <c r="G27" s="76">
        <f>F27*E27*D27</f>
        <v>15696690</v>
      </c>
      <c r="H27" s="76">
        <f>G27</f>
        <v>15696690</v>
      </c>
    </row>
    <row r="28" spans="1:8">
      <c r="A28" s="218" t="s">
        <v>20</v>
      </c>
      <c r="B28" s="218"/>
      <c r="C28" s="218"/>
      <c r="D28" s="218"/>
      <c r="E28" s="218"/>
      <c r="F28" s="218"/>
      <c r="G28" s="218"/>
      <c r="H28" s="60">
        <f>SUM(H26:H27)</f>
        <v>31600690</v>
      </c>
    </row>
    <row r="29" spans="1:8">
      <c r="A29" s="217" t="s">
        <v>116</v>
      </c>
      <c r="B29" s="217"/>
      <c r="C29" s="217"/>
      <c r="D29" s="217"/>
      <c r="E29" s="217"/>
      <c r="F29" s="217"/>
      <c r="G29" s="217"/>
      <c r="H29" s="217"/>
    </row>
    <row r="30" spans="1:8">
      <c r="A30" s="221" t="s">
        <v>63</v>
      </c>
      <c r="B30" s="223" t="s">
        <v>83</v>
      </c>
      <c r="C30" s="224" t="s">
        <v>30</v>
      </c>
      <c r="D30" s="223" t="s">
        <v>64</v>
      </c>
      <c r="E30" s="156" t="s">
        <v>65</v>
      </c>
      <c r="F30" s="156" t="s">
        <v>66</v>
      </c>
      <c r="G30" s="157" t="s">
        <v>67</v>
      </c>
      <c r="H30" s="157" t="s">
        <v>68</v>
      </c>
    </row>
    <row r="31" spans="1:8" ht="25.5">
      <c r="A31" s="222"/>
      <c r="B31" s="223"/>
      <c r="C31" s="224"/>
      <c r="D31" s="223"/>
      <c r="E31" s="156" t="s">
        <v>69</v>
      </c>
      <c r="F31" s="156" t="s">
        <v>70</v>
      </c>
      <c r="G31" s="157" t="s">
        <v>71</v>
      </c>
      <c r="H31" s="156" t="s">
        <v>20</v>
      </c>
    </row>
    <row r="32" spans="1:8" ht="140.25">
      <c r="A32" s="46" t="s">
        <v>145</v>
      </c>
      <c r="B32" s="59"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32" s="73" t="s">
        <v>30</v>
      </c>
      <c r="D32" s="74">
        <v>436</v>
      </c>
      <c r="E32" s="75">
        <v>1</v>
      </c>
      <c r="F32" s="76">
        <f>'ANALISIS ESTADISTICO - COTIZACI'!I30</f>
        <v>39760</v>
      </c>
      <c r="G32" s="76">
        <f>D32*E32*F32</f>
        <v>17335360</v>
      </c>
      <c r="H32" s="76">
        <f>G32</f>
        <v>17335360</v>
      </c>
    </row>
    <row r="33" spans="1:9" ht="191.25">
      <c r="A33" s="46" t="str">
        <f>'ANALISIS ESTADISTICO - COTIZACI'!B13</f>
        <v xml:space="preserve">Profesional en comercializacion </v>
      </c>
      <c r="B33" s="59" t="str">
        <f>'ANALISIS ESTADISTICO - COTIZACI'!C13</f>
        <v>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Especialización o posgrado en áreas relacionadas con desarrollo empresarial, comercio exterior, mercadeo agroalimentario o gestión de proyectos, curso/conocimientos en estrategias de comercialización, mercadeo, acceso a mercados nacionales e internacionales y encadenamientos productivos. Contar con tarjeta o matrícula profesional vigente en los casos exigidos por la Ley. Experiencia de trabajo mínima de al menos dos (2)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aplicados a frutales de exportación, preferiblemente en plátano; Experiencia en acceso a mercados locales, nacionales e internacionales, incluyendo negociación con compradores y cumplimiento de requisitos fitosanitarios y de calidad. Un (1) año en procesos de fortalecimiento comercial, planes de negocio, planes de mercadeo o acceso a mercados en el sector agropecuario o agroindustrial</v>
      </c>
      <c r="C33" s="73" t="s">
        <v>54</v>
      </c>
      <c r="D33" s="137">
        <v>0.5</v>
      </c>
      <c r="E33" s="75">
        <v>6</v>
      </c>
      <c r="F33" s="76">
        <f>'ANALISIS ESTADISTICO - COTIZACI'!I13</f>
        <v>5232230</v>
      </c>
      <c r="G33" s="76">
        <f>D33*E33*F33</f>
        <v>15696690</v>
      </c>
      <c r="H33" s="76">
        <f>G33</f>
        <v>15696690</v>
      </c>
    </row>
    <row r="34" spans="1:9">
      <c r="A34" s="218" t="s">
        <v>20</v>
      </c>
      <c r="B34" s="218"/>
      <c r="C34" s="218"/>
      <c r="D34" s="218"/>
      <c r="E34" s="218"/>
      <c r="F34" s="218"/>
      <c r="G34" s="218"/>
      <c r="H34" s="60">
        <f>SUM(H32:H33)</f>
        <v>33032050</v>
      </c>
    </row>
    <row r="35" spans="1:9">
      <c r="A35" s="217" t="s">
        <v>146</v>
      </c>
      <c r="B35" s="217"/>
      <c r="C35" s="217"/>
      <c r="D35" s="217"/>
      <c r="E35" s="217"/>
      <c r="F35" s="217"/>
      <c r="G35" s="217"/>
      <c r="H35" s="217"/>
    </row>
    <row r="36" spans="1:9">
      <c r="A36" s="221" t="s">
        <v>63</v>
      </c>
      <c r="B36" s="223" t="s">
        <v>83</v>
      </c>
      <c r="C36" s="224" t="s">
        <v>30</v>
      </c>
      <c r="D36" s="223" t="s">
        <v>64</v>
      </c>
      <c r="E36" s="156" t="s">
        <v>65</v>
      </c>
      <c r="F36" s="156" t="s">
        <v>66</v>
      </c>
      <c r="G36" s="157" t="s">
        <v>67</v>
      </c>
      <c r="H36" s="157" t="s">
        <v>68</v>
      </c>
    </row>
    <row r="37" spans="1:9" ht="25.5">
      <c r="A37" s="222"/>
      <c r="B37" s="223"/>
      <c r="C37" s="224"/>
      <c r="D37" s="223"/>
      <c r="E37" s="156" t="s">
        <v>69</v>
      </c>
      <c r="F37" s="156" t="s">
        <v>70</v>
      </c>
      <c r="G37" s="157" t="s">
        <v>71</v>
      </c>
      <c r="H37" s="156" t="s">
        <v>20</v>
      </c>
    </row>
    <row r="38" spans="1:9" ht="140.25">
      <c r="A38" s="138" t="s">
        <v>147</v>
      </c>
      <c r="B38" s="139"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38" s="140" t="s">
        <v>30</v>
      </c>
      <c r="D38" s="139">
        <v>436</v>
      </c>
      <c r="E38" s="139">
        <v>1</v>
      </c>
      <c r="F38" s="142">
        <f>'ANALISIS ESTADISTICO - COTIZACI'!I30</f>
        <v>39760</v>
      </c>
      <c r="G38" s="141">
        <f>D38*E38*F38</f>
        <v>17335360</v>
      </c>
      <c r="H38" s="142">
        <f>G38</f>
        <v>17335360</v>
      </c>
    </row>
    <row r="39" spans="1:9" ht="191.25">
      <c r="A39" s="46" t="str">
        <f>'ANALISIS ESTADISTICO - COTIZACI'!B13</f>
        <v xml:space="preserve">Profesional en comercializacion </v>
      </c>
      <c r="B39" s="59" t="str">
        <f>'ANALISIS ESTADISTICO - COTIZACI'!C13</f>
        <v>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Especialización o posgrado en áreas relacionadas con desarrollo empresarial, comercio exterior, mercadeo agroalimentario o gestión de proyectos, curso/conocimientos en estrategias de comercialización, mercadeo, acceso a mercados nacionales e internacionales y encadenamientos productivos. Contar con tarjeta o matrícula profesional vigente en los casos exigidos por la Ley. Experiencia de trabajo mínima de al menos dos (2)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aplicados a frutales de exportación, preferiblemente en plátano; Experiencia en acceso a mercados locales, nacionales e internacionales, incluyendo negociación con compradores y cumplimiento de requisitos fitosanitarios y de calidad. Un (1) año en procesos de fortalecimiento comercial, planes de negocio, planes de mercadeo o acceso a mercados en el sector agropecuario o agroindustrial</v>
      </c>
      <c r="C39" s="73" t="s">
        <v>54</v>
      </c>
      <c r="D39" s="137">
        <v>0.5</v>
      </c>
      <c r="E39" s="75">
        <v>6</v>
      </c>
      <c r="F39" s="76">
        <f>'ANALISIS ESTADISTICO - COTIZACI'!I13</f>
        <v>5232230</v>
      </c>
      <c r="G39" s="76">
        <f>D39*E39*F39</f>
        <v>15696690</v>
      </c>
      <c r="H39" s="76">
        <f>G39</f>
        <v>15696690</v>
      </c>
    </row>
    <row r="40" spans="1:9" ht="409.5">
      <c r="A40" s="46" t="s">
        <v>150</v>
      </c>
      <c r="B40" s="59" t="s">
        <v>152</v>
      </c>
      <c r="C40" s="150" t="s">
        <v>219</v>
      </c>
      <c r="D40" s="137">
        <v>10</v>
      </c>
      <c r="E40" s="75">
        <v>1</v>
      </c>
      <c r="F40" s="76">
        <f>'ANALISIS ESTADISTICO - COTIZACI'!L36</f>
        <v>3386338</v>
      </c>
      <c r="G40" s="76">
        <f>D40*E40*F40</f>
        <v>33863380</v>
      </c>
      <c r="H40" s="76">
        <f>G40</f>
        <v>33863380</v>
      </c>
      <c r="I40" s="107"/>
    </row>
    <row r="41" spans="1:9" ht="409.5">
      <c r="A41" s="46" t="s">
        <v>151</v>
      </c>
      <c r="B41" s="59" t="s">
        <v>238</v>
      </c>
      <c r="C41" s="150" t="s">
        <v>219</v>
      </c>
      <c r="D41" s="137">
        <v>10</v>
      </c>
      <c r="E41" s="75">
        <v>1</v>
      </c>
      <c r="F41" s="76">
        <f>'ANALISIS ESTADISTICO - COTIZACI'!L37</f>
        <v>4080338</v>
      </c>
      <c r="G41" s="76">
        <f>D41*E41*F41</f>
        <v>40803380</v>
      </c>
      <c r="H41" s="76">
        <f>G41</f>
        <v>40803380</v>
      </c>
    </row>
    <row r="42" spans="1:9">
      <c r="A42" s="218" t="s">
        <v>20</v>
      </c>
      <c r="B42" s="218"/>
      <c r="C42" s="218"/>
      <c r="D42" s="218"/>
      <c r="E42" s="218"/>
      <c r="F42" s="218"/>
      <c r="G42" s="218"/>
      <c r="H42" s="60">
        <f>SUM(H38:H41)</f>
        <v>107698810</v>
      </c>
    </row>
    <row r="43" spans="1:9">
      <c r="A43" s="231" t="s">
        <v>79</v>
      </c>
      <c r="B43" s="232"/>
      <c r="C43" s="232"/>
      <c r="D43" s="232"/>
      <c r="E43" s="232"/>
      <c r="F43" s="232"/>
      <c r="G43" s="233"/>
      <c r="H43" s="151">
        <f>H9+H17+H22+H28+H34+H42</f>
        <v>448111548</v>
      </c>
    </row>
    <row r="44" spans="1:9">
      <c r="A44" s="234" t="s">
        <v>80</v>
      </c>
      <c r="B44" s="234"/>
      <c r="C44" s="234"/>
      <c r="D44" s="234"/>
      <c r="E44" s="234"/>
      <c r="F44" s="234"/>
      <c r="G44" s="234"/>
      <c r="H44" s="155">
        <f>ADMINISTRACION!H19</f>
        <v>82699780</v>
      </c>
    </row>
    <row r="45" spans="1:9">
      <c r="A45" s="234" t="s">
        <v>221</v>
      </c>
      <c r="B45" s="234"/>
      <c r="C45" s="234"/>
      <c r="D45" s="234"/>
      <c r="E45" s="234"/>
      <c r="F45" s="234"/>
      <c r="G45" s="234"/>
      <c r="H45" s="81">
        <f>H43+H44</f>
        <v>530811328</v>
      </c>
    </row>
  </sheetData>
  <mergeCells count="40">
    <mergeCell ref="A42:G42"/>
    <mergeCell ref="A44:G44"/>
    <mergeCell ref="A45:G45"/>
    <mergeCell ref="A28:G28"/>
    <mergeCell ref="A29:H29"/>
    <mergeCell ref="A30:A31"/>
    <mergeCell ref="B30:B31"/>
    <mergeCell ref="C30:C31"/>
    <mergeCell ref="D30:D31"/>
    <mergeCell ref="A23:H23"/>
    <mergeCell ref="A24:A25"/>
    <mergeCell ref="B24:B25"/>
    <mergeCell ref="C24:C25"/>
    <mergeCell ref="D24:D25"/>
    <mergeCell ref="A19:A20"/>
    <mergeCell ref="B19:B20"/>
    <mergeCell ref="C19:C20"/>
    <mergeCell ref="D19:D20"/>
    <mergeCell ref="A22:G22"/>
    <mergeCell ref="B11:B12"/>
    <mergeCell ref="C11:C12"/>
    <mergeCell ref="D11:D12"/>
    <mergeCell ref="A17:G17"/>
    <mergeCell ref="A18:H18"/>
    <mergeCell ref="A1:H1"/>
    <mergeCell ref="A43:G43"/>
    <mergeCell ref="A34:G34"/>
    <mergeCell ref="A35:H35"/>
    <mergeCell ref="A36:A37"/>
    <mergeCell ref="B36:B37"/>
    <mergeCell ref="C36:C37"/>
    <mergeCell ref="D36:D37"/>
    <mergeCell ref="A2:H2"/>
    <mergeCell ref="A3:A4"/>
    <mergeCell ref="B3:B4"/>
    <mergeCell ref="C3:C4"/>
    <mergeCell ref="D3:D4"/>
    <mergeCell ref="A9:G9"/>
    <mergeCell ref="A10:H10"/>
    <mergeCell ref="A11:A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5"/>
  <sheetViews>
    <sheetView topLeftCell="B40" zoomScale="82" zoomScaleNormal="100" workbookViewId="0">
      <selection activeCell="C25" sqref="C25"/>
    </sheetView>
  </sheetViews>
  <sheetFormatPr baseColWidth="10" defaultColWidth="11.5" defaultRowHeight="12.75"/>
  <cols>
    <col min="1" max="1" width="11.625" style="2" bestFit="1" customWidth="1"/>
    <col min="2" max="2" width="23.625" style="2" customWidth="1"/>
    <col min="3" max="3" width="92.375" style="2" customWidth="1"/>
    <col min="4" max="4" width="10.125" style="2" bestFit="1" customWidth="1"/>
    <col min="5" max="5" width="11.625" style="2" customWidth="1"/>
    <col min="6" max="6" width="10.5" style="2" customWidth="1"/>
    <col min="7" max="7" width="9.5" style="2" bestFit="1" customWidth="1"/>
    <col min="8" max="8" width="10.875" style="2" bestFit="1" customWidth="1"/>
    <col min="9" max="9" width="16.5" style="2" customWidth="1"/>
    <col min="10" max="10" width="16.125" style="2" customWidth="1"/>
    <col min="11" max="11" width="17" style="2" customWidth="1"/>
    <col min="12" max="12" width="14.5" style="2" customWidth="1"/>
    <col min="13" max="13" width="13.375" style="2" customWidth="1"/>
    <col min="14" max="14" width="11.5" style="2" customWidth="1"/>
    <col min="15" max="15" width="13" style="2" customWidth="1"/>
    <col min="16" max="16384" width="11.5" style="2"/>
  </cols>
  <sheetData>
    <row r="1" spans="1:15" ht="33" customHeight="1">
      <c r="A1" s="187" t="s">
        <v>132</v>
      </c>
      <c r="B1" s="187"/>
      <c r="C1" s="187"/>
      <c r="D1" s="187"/>
      <c r="E1" s="187"/>
      <c r="F1" s="187"/>
      <c r="G1" s="187"/>
      <c r="H1" s="187"/>
      <c r="I1" s="187"/>
      <c r="J1" s="187"/>
      <c r="K1" s="187"/>
      <c r="L1" s="187"/>
      <c r="M1" s="187"/>
      <c r="N1" s="187"/>
      <c r="O1" s="187"/>
    </row>
    <row r="2" spans="1:15" ht="27" customHeight="1">
      <c r="A2" s="239" t="s">
        <v>92</v>
      </c>
      <c r="B2" s="240"/>
      <c r="C2" s="240"/>
      <c r="D2" s="240"/>
      <c r="E2" s="240"/>
      <c r="F2" s="240"/>
      <c r="G2" s="240"/>
      <c r="H2" s="240"/>
      <c r="I2" s="240"/>
      <c r="J2" s="240"/>
      <c r="K2" s="240"/>
      <c r="L2" s="240"/>
      <c r="M2" s="240"/>
      <c r="N2" s="240"/>
      <c r="O2" s="241"/>
    </row>
    <row r="3" spans="1:15" ht="33" customHeight="1">
      <c r="A3" s="190" t="s">
        <v>135</v>
      </c>
      <c r="B3" s="190"/>
      <c r="C3" s="190"/>
      <c r="D3" s="190"/>
      <c r="E3" s="190"/>
      <c r="F3" s="190"/>
      <c r="G3" s="190"/>
      <c r="H3" s="190"/>
      <c r="I3" s="257" t="s">
        <v>43</v>
      </c>
      <c r="J3" s="257"/>
      <c r="K3" s="257"/>
      <c r="L3" s="192" t="s">
        <v>44</v>
      </c>
      <c r="M3" s="192"/>
      <c r="N3" s="192"/>
      <c r="O3" s="192"/>
    </row>
    <row r="4" spans="1:15">
      <c r="A4" s="192" t="s">
        <v>45</v>
      </c>
      <c r="B4" s="192" t="s">
        <v>46</v>
      </c>
      <c r="C4" s="190" t="s">
        <v>83</v>
      </c>
      <c r="D4" s="224" t="s">
        <v>30</v>
      </c>
      <c r="E4" s="248" t="s">
        <v>64</v>
      </c>
      <c r="F4" s="248" t="s">
        <v>84</v>
      </c>
      <c r="G4" s="248" t="s">
        <v>85</v>
      </c>
      <c r="H4" s="259" t="s">
        <v>86</v>
      </c>
      <c r="I4" s="250" t="s">
        <v>59</v>
      </c>
      <c r="J4" s="250"/>
      <c r="K4" s="250"/>
      <c r="L4" s="190" t="s">
        <v>51</v>
      </c>
      <c r="M4" s="252" t="s">
        <v>48</v>
      </c>
      <c r="N4" s="252" t="s">
        <v>49</v>
      </c>
      <c r="O4" s="193" t="s">
        <v>50</v>
      </c>
    </row>
    <row r="5" spans="1:15">
      <c r="A5" s="192"/>
      <c r="B5" s="192"/>
      <c r="C5" s="190"/>
      <c r="D5" s="224"/>
      <c r="E5" s="249"/>
      <c r="F5" s="249"/>
      <c r="G5" s="249"/>
      <c r="H5" s="260"/>
      <c r="I5" s="191"/>
      <c r="J5" s="191"/>
      <c r="K5" s="191"/>
      <c r="L5" s="251"/>
      <c r="M5" s="252"/>
      <c r="N5" s="252"/>
      <c r="O5" s="193"/>
    </row>
    <row r="6" spans="1:15">
      <c r="A6" s="258" t="s">
        <v>52</v>
      </c>
      <c r="B6" s="258"/>
      <c r="C6" s="258"/>
      <c r="D6" s="258"/>
      <c r="E6" s="258"/>
      <c r="F6" s="258"/>
      <c r="G6" s="258"/>
      <c r="H6" s="258"/>
      <c r="I6" s="258"/>
      <c r="J6" s="258"/>
      <c r="K6" s="258"/>
      <c r="L6" s="258"/>
      <c r="M6" s="258"/>
      <c r="N6" s="258"/>
      <c r="O6" s="258"/>
    </row>
    <row r="7" spans="1:15" ht="76.5">
      <c r="A7" s="86">
        <v>1</v>
      </c>
      <c r="B7" s="87" t="str">
        <f>ADMINISTRACION!A6</f>
        <v xml:space="preserve">Coordinador administrativo y logístico  </v>
      </c>
      <c r="C7" s="85" t="str">
        <f>ADMINISTRACION!B6</f>
        <v>Título profesional clasificado en la siguientes Núcleos básicos del Conocimiento: Agronomía, Administración, Contaduría Pública, Economía, Ingeniería Agrícola, Forestal y Afines, Ingeniería Agroindustrial, Alimentos y Afines, Ingeniería Agronómica y Afines, Ingeniería Ambiental y Afines, Especialización en gerencia, gestión, seguimiento de proyectos. Contar con tarjeta o matrícula profesional vigente en los casos exigidos por la Ley. Experiencia de trabajo mínima de al menos cinco (5) años acumulada, contados desde la fecha de terminación de materias, debidamente soportada, o de obtención del título respectivo; en alguna o algunas de las siguientes funciones u obligaciones: Coordinación y/o dirección para ejecución, gestión, seguimiento de proyectos productivos a través de contratos con la coordinación o dirección de equipos de trabajo, administración y ejecución de recursos.</v>
      </c>
      <c r="D7" s="10" t="s">
        <v>53</v>
      </c>
      <c r="E7" s="88">
        <v>1</v>
      </c>
      <c r="F7" s="88">
        <v>6</v>
      </c>
      <c r="G7" s="89">
        <v>1</v>
      </c>
      <c r="H7" s="90">
        <f>E7*F7*L7*G7</f>
        <v>40500000</v>
      </c>
      <c r="I7" s="55">
        <v>6750000</v>
      </c>
      <c r="J7" s="55"/>
      <c r="K7" s="55"/>
      <c r="L7" s="55">
        <f>+ROUND(AVERAGE(I7:I7),0)</f>
        <v>6750000</v>
      </c>
      <c r="M7" s="55"/>
      <c r="N7" s="55"/>
      <c r="O7" s="55"/>
    </row>
    <row r="8" spans="1:15" ht="63.75">
      <c r="A8" s="86">
        <v>2</v>
      </c>
      <c r="B8" s="86" t="str">
        <f>ADMINISTRACION!A7</f>
        <v xml:space="preserve">Técnico administrativo </v>
      </c>
      <c r="C8" s="85" t="str">
        <f>ADMINISTRACION!B7</f>
        <v>Técnico, tecnólogo o estudiante de últimos semestres en Contaduría Pública, Administración Financiera, Administración o áreas afines. Cursos en Normas Internacionales de Información Financiera (NIIF) para Pymes, costos agroindustriales o manejo de presupuestos o similares.  Experiencia de trabajo mínima acumulada de al menos un (1) año, en cargos contables o financieros entre la fecha de terminación de materias, debidamente soportada, o de obtención del título respectivo. Experiencia en proyectos agroindustriales, agrícolas o de economía solidaria; Manejo de software contable; experiencia en conciliaciones bancarias, manejo de caja menor, legalización de anticipos, presupuestos y reportes financieros.</v>
      </c>
      <c r="D8" s="10" t="s">
        <v>53</v>
      </c>
      <c r="E8" s="88">
        <v>1</v>
      </c>
      <c r="F8" s="88">
        <v>6</v>
      </c>
      <c r="G8" s="89">
        <v>1</v>
      </c>
      <c r="H8" s="90">
        <f>E8*F8*L8*G8</f>
        <v>15170400</v>
      </c>
      <c r="I8" s="55">
        <v>2528400</v>
      </c>
      <c r="J8" s="55"/>
      <c r="K8" s="55"/>
      <c r="L8" s="55">
        <f>+ROUND(AVERAGE(I8:I8),0)</f>
        <v>2528400</v>
      </c>
      <c r="M8" s="55"/>
      <c r="N8" s="55"/>
      <c r="O8" s="55"/>
    </row>
    <row r="9" spans="1:15" ht="38.25">
      <c r="A9" s="86">
        <v>3</v>
      </c>
      <c r="B9" s="87" t="str">
        <f>ADMINISTRACION!A8</f>
        <v>Profesional Jurídico</v>
      </c>
      <c r="C9" s="85" t="str">
        <f>ADMINISTRACION!B8</f>
        <v>Título profesional en Derecho. Experiencia de trabajo mínima de al menos tres (3) años acumulada, contados entre la fecha de terminación de materias, debidamente soportada, o de obtención del título respectivo y la fecha de cierre del presente proceso, en alguna o algunas de las siguientes funciones u obligaciones: Experiencia en revisión de contratos, y verificación de garantías de insumos y técnicas.</v>
      </c>
      <c r="D9" s="10" t="s">
        <v>53</v>
      </c>
      <c r="E9" s="88">
        <v>1</v>
      </c>
      <c r="F9" s="88">
        <v>6</v>
      </c>
      <c r="G9" s="89">
        <v>1</v>
      </c>
      <c r="H9" s="90">
        <f t="shared" ref="H9:H10" si="0">E9*F9*L9*G9</f>
        <v>23893380</v>
      </c>
      <c r="I9" s="55">
        <v>3982230</v>
      </c>
      <c r="J9" s="55"/>
      <c r="K9" s="55"/>
      <c r="L9" s="55">
        <f>+ROUND(AVERAGE(I9:I9),0)</f>
        <v>3982230</v>
      </c>
      <c r="M9" s="55"/>
      <c r="N9" s="55"/>
      <c r="O9" s="55"/>
    </row>
    <row r="10" spans="1:15" ht="38.25">
      <c r="A10" s="86">
        <v>4</v>
      </c>
      <c r="B10" s="86" t="str">
        <f>ADMINISTRACION!A9</f>
        <v>Profesional contable</v>
      </c>
      <c r="C10" s="85" t="str">
        <f>ADMINISTRACION!B9</f>
        <v>Título profesional que lo acredite como contador público con tarjeta o matrícula profesional vigente en los casos exigidos por la Ley. Experiencia de trabajo mínima acumulada de al menos tres (3) años, como contador, contados entre la fecha de terminación de materias, debidamente soportada, o de obtención del título respectivo.</v>
      </c>
      <c r="D10" s="10" t="s">
        <v>53</v>
      </c>
      <c r="E10" s="88">
        <v>1</v>
      </c>
      <c r="F10" s="88">
        <v>6</v>
      </c>
      <c r="G10" s="89">
        <v>0.5</v>
      </c>
      <c r="H10" s="90">
        <f t="shared" si="0"/>
        <v>11946690</v>
      </c>
      <c r="I10" s="55">
        <v>3982230</v>
      </c>
      <c r="J10" s="55"/>
      <c r="K10" s="55"/>
      <c r="L10" s="55">
        <f>+ROUND(AVERAGE(I10:I10),0)</f>
        <v>3982230</v>
      </c>
      <c r="M10" s="55"/>
      <c r="N10" s="55"/>
      <c r="O10" s="55"/>
    </row>
    <row r="11" spans="1:15" ht="69" hidden="1" customHeight="1">
      <c r="A11" s="86"/>
      <c r="B11" s="86"/>
      <c r="C11" s="85"/>
      <c r="D11" s="10"/>
      <c r="E11" s="88"/>
      <c r="F11" s="88"/>
      <c r="G11" s="89"/>
      <c r="H11" s="90"/>
      <c r="I11" s="55"/>
      <c r="J11" s="55"/>
      <c r="K11" s="55"/>
      <c r="L11" s="55" t="e">
        <f>+ROUND(AVERAGE(I11:I11),0)</f>
        <v>#DIV/0!</v>
      </c>
      <c r="M11" s="55"/>
      <c r="N11" s="55"/>
      <c r="O11" s="55"/>
    </row>
    <row r="12" spans="1:15">
      <c r="A12" s="258" t="s">
        <v>56</v>
      </c>
      <c r="B12" s="258"/>
      <c r="C12" s="258"/>
      <c r="D12" s="258"/>
      <c r="E12" s="258"/>
      <c r="F12" s="258"/>
      <c r="G12" s="258"/>
      <c r="H12" s="258"/>
      <c r="I12" s="258"/>
      <c r="J12" s="258"/>
      <c r="K12" s="258"/>
      <c r="L12" s="258"/>
      <c r="M12" s="258"/>
      <c r="N12" s="258"/>
      <c r="O12" s="258"/>
    </row>
    <row r="13" spans="1:15" ht="140.25">
      <c r="A13" s="86">
        <v>5</v>
      </c>
      <c r="B13" s="87" t="s">
        <v>144</v>
      </c>
      <c r="C13" s="85" t="s">
        <v>239</v>
      </c>
      <c r="D13" s="10" t="s">
        <v>54</v>
      </c>
      <c r="E13" s="88">
        <v>1</v>
      </c>
      <c r="F13" s="88">
        <v>4</v>
      </c>
      <c r="G13" s="89">
        <v>1</v>
      </c>
      <c r="H13" s="90">
        <f>E13*F13*L13*G13</f>
        <v>20928920</v>
      </c>
      <c r="I13" s="55">
        <f>3982230+1250000</f>
        <v>5232230</v>
      </c>
      <c r="J13" s="55"/>
      <c r="K13" s="55"/>
      <c r="L13" s="55">
        <f>+ROUND(AVERAGE(I13:I13),0)</f>
        <v>5232230</v>
      </c>
      <c r="M13" s="55"/>
      <c r="N13" s="55"/>
      <c r="O13" s="55"/>
    </row>
    <row r="14" spans="1:15" ht="153">
      <c r="A14" s="86">
        <v>6</v>
      </c>
      <c r="B14" s="87" t="s">
        <v>140</v>
      </c>
      <c r="C14" s="85" t="s">
        <v>240</v>
      </c>
      <c r="D14" s="10" t="s">
        <v>54</v>
      </c>
      <c r="E14" s="91">
        <v>1</v>
      </c>
      <c r="F14" s="91">
        <v>4</v>
      </c>
      <c r="G14" s="89">
        <v>1</v>
      </c>
      <c r="H14" s="90">
        <f t="shared" ref="H14:H16" si="1">E14*F14*L14*G14</f>
        <v>20928920</v>
      </c>
      <c r="I14" s="55">
        <f>3982230+1250000</f>
        <v>5232230</v>
      </c>
      <c r="J14" s="55"/>
      <c r="K14" s="55"/>
      <c r="L14" s="55">
        <f>+ROUND(AVERAGE(I14:I14),0)</f>
        <v>5232230</v>
      </c>
      <c r="M14" s="55"/>
      <c r="N14" s="55"/>
      <c r="O14" s="55"/>
    </row>
    <row r="15" spans="1:15" ht="76.5">
      <c r="A15" s="86">
        <v>7</v>
      </c>
      <c r="B15" s="87" t="s">
        <v>137</v>
      </c>
      <c r="C15" s="85" t="s">
        <v>138</v>
      </c>
      <c r="D15" s="10" t="s">
        <v>54</v>
      </c>
      <c r="E15" s="88">
        <v>4</v>
      </c>
      <c r="F15" s="88">
        <v>6</v>
      </c>
      <c r="G15" s="89">
        <v>1</v>
      </c>
      <c r="H15" s="90">
        <f t="shared" si="1"/>
        <v>125573520</v>
      </c>
      <c r="I15" s="55">
        <f>3982230+1250000</f>
        <v>5232230</v>
      </c>
      <c r="J15" s="55"/>
      <c r="K15" s="55"/>
      <c r="L15" s="55">
        <f>+ROUND(AVERAGE(I15:I15),0)</f>
        <v>5232230</v>
      </c>
      <c r="M15" s="55"/>
      <c r="N15" s="55"/>
      <c r="O15" s="55"/>
    </row>
    <row r="16" spans="1:15" ht="95.25" customHeight="1">
      <c r="A16" s="86">
        <v>8</v>
      </c>
      <c r="B16" s="86" t="s">
        <v>55</v>
      </c>
      <c r="C16" s="85" t="s">
        <v>228</v>
      </c>
      <c r="D16" s="10" t="s">
        <v>60</v>
      </c>
      <c r="E16" s="88">
        <v>4</v>
      </c>
      <c r="F16" s="88">
        <v>6</v>
      </c>
      <c r="G16" s="89">
        <v>1</v>
      </c>
      <c r="H16" s="90">
        <f t="shared" si="1"/>
        <v>103638192</v>
      </c>
      <c r="I16" s="55">
        <f>3068258+1250000</f>
        <v>4318258</v>
      </c>
      <c r="J16" s="55"/>
      <c r="K16" s="55"/>
      <c r="L16" s="55">
        <f>+ROUND(AVERAGE(I16:I16),0)</f>
        <v>4318258</v>
      </c>
      <c r="M16" s="55"/>
      <c r="N16" s="55"/>
      <c r="O16" s="55"/>
    </row>
    <row r="17" spans="1:15" ht="177.6" customHeight="1">
      <c r="A17" s="237" t="s">
        <v>255</v>
      </c>
      <c r="B17" s="238"/>
      <c r="C17" s="238"/>
      <c r="D17" s="238"/>
      <c r="E17" s="238"/>
      <c r="F17" s="238"/>
      <c r="G17" s="238"/>
      <c r="H17" s="238"/>
      <c r="I17" s="238"/>
      <c r="J17" s="238"/>
      <c r="K17" s="238"/>
      <c r="L17" s="238"/>
      <c r="M17" s="238"/>
      <c r="N17" s="238"/>
      <c r="O17" s="238"/>
    </row>
    <row r="18" spans="1:15" ht="25.9" customHeight="1">
      <c r="A18" s="239" t="s">
        <v>91</v>
      </c>
      <c r="B18" s="240"/>
      <c r="C18" s="240"/>
      <c r="D18" s="240"/>
      <c r="E18" s="240"/>
      <c r="F18" s="240"/>
      <c r="G18" s="240"/>
      <c r="H18" s="240"/>
      <c r="I18" s="240"/>
      <c r="J18" s="240"/>
      <c r="K18" s="240"/>
      <c r="L18" s="240"/>
      <c r="M18" s="240"/>
      <c r="N18" s="240"/>
      <c r="O18" s="241"/>
    </row>
    <row r="19" spans="1:15" ht="14.45" customHeight="1">
      <c r="A19" s="190" t="s">
        <v>208</v>
      </c>
      <c r="B19" s="190"/>
      <c r="C19" s="190"/>
      <c r="D19" s="190"/>
      <c r="E19" s="190"/>
      <c r="F19" s="190"/>
      <c r="G19" s="190"/>
      <c r="H19" s="190"/>
      <c r="I19" s="257" t="s">
        <v>43</v>
      </c>
      <c r="J19" s="257"/>
      <c r="K19" s="257"/>
      <c r="L19" s="192" t="s">
        <v>44</v>
      </c>
      <c r="M19" s="192"/>
      <c r="N19" s="192"/>
      <c r="O19" s="192"/>
    </row>
    <row r="20" spans="1:15" ht="25.9" customHeight="1">
      <c r="A20" s="192" t="s">
        <v>45</v>
      </c>
      <c r="B20" s="192" t="s">
        <v>46</v>
      </c>
      <c r="C20" s="190" t="s">
        <v>83</v>
      </c>
      <c r="D20" s="224" t="s">
        <v>30</v>
      </c>
      <c r="E20" s="223" t="s">
        <v>87</v>
      </c>
      <c r="F20" s="248" t="s">
        <v>88</v>
      </c>
      <c r="G20" s="242" t="s">
        <v>86</v>
      </c>
      <c r="H20" s="243"/>
      <c r="I20" s="250" t="s">
        <v>242</v>
      </c>
      <c r="J20" s="250" t="s">
        <v>243</v>
      </c>
      <c r="K20" s="250" t="s">
        <v>244</v>
      </c>
      <c r="L20" s="192" t="s">
        <v>47</v>
      </c>
      <c r="M20" s="252" t="s">
        <v>48</v>
      </c>
      <c r="N20" s="252" t="s">
        <v>49</v>
      </c>
      <c r="O20" s="193" t="s">
        <v>50</v>
      </c>
    </row>
    <row r="21" spans="1:15" ht="33" customHeight="1">
      <c r="A21" s="192"/>
      <c r="B21" s="192"/>
      <c r="C21" s="190"/>
      <c r="D21" s="224"/>
      <c r="E21" s="223"/>
      <c r="F21" s="249"/>
      <c r="G21" s="244"/>
      <c r="H21" s="245"/>
      <c r="I21" s="191"/>
      <c r="J21" s="191"/>
      <c r="K21" s="191"/>
      <c r="L21" s="191"/>
      <c r="M21" s="252"/>
      <c r="N21" s="252"/>
      <c r="O21" s="193"/>
    </row>
    <row r="22" spans="1:15" ht="19.5" customHeight="1">
      <c r="A22" s="86">
        <v>9</v>
      </c>
      <c r="B22" s="87" t="str">
        <f>ADMINISTRACION!A14</f>
        <v>Papelería</v>
      </c>
      <c r="C22" s="85" t="str">
        <f>ADMINISTRACION!B14</f>
        <v>Resmas de papel: Resma tamaño carta bond de 500 hojas de 75g blanco por unidad, Largo x Ancho 27.94 cm x 21.59 cm</v>
      </c>
      <c r="D22" s="10" t="s">
        <v>30</v>
      </c>
      <c r="E22" s="88">
        <v>1</v>
      </c>
      <c r="F22" s="88">
        <f>ADMINISTRACION!G14</f>
        <v>8</v>
      </c>
      <c r="G22" s="246">
        <f>E22*F22*L22</f>
        <v>136000</v>
      </c>
      <c r="H22" s="247"/>
      <c r="I22" s="55">
        <v>17800</v>
      </c>
      <c r="J22" s="55">
        <v>16500</v>
      </c>
      <c r="K22" s="55">
        <v>16700</v>
      </c>
      <c r="L22" s="55">
        <f t="shared" ref="L22:L24" si="2">+ROUND(AVERAGE(I22:K22),0)</f>
        <v>17000</v>
      </c>
      <c r="M22" s="55">
        <f t="shared" ref="M22:M24" si="3">+STDEV(I22:K22)</f>
        <v>700</v>
      </c>
      <c r="N22" s="55">
        <f>+L22-M22</f>
        <v>16300</v>
      </c>
      <c r="O22" s="55">
        <f>+L22+M22</f>
        <v>17700</v>
      </c>
    </row>
    <row r="23" spans="1:15" ht="25.5">
      <c r="A23" s="161" t="s">
        <v>45</v>
      </c>
      <c r="B23" s="160" t="s">
        <v>46</v>
      </c>
      <c r="C23" s="162" t="s">
        <v>83</v>
      </c>
      <c r="D23" s="163" t="s">
        <v>30</v>
      </c>
      <c r="E23" s="160" t="s">
        <v>87</v>
      </c>
      <c r="F23" s="160" t="s">
        <v>88</v>
      </c>
      <c r="G23" s="235" t="s">
        <v>86</v>
      </c>
      <c r="H23" s="236"/>
      <c r="I23" s="165" t="s">
        <v>246</v>
      </c>
      <c r="J23" s="165" t="s">
        <v>247</v>
      </c>
      <c r="K23" s="165" t="s">
        <v>248</v>
      </c>
      <c r="L23" s="164" t="s">
        <v>47</v>
      </c>
      <c r="M23" s="165" t="s">
        <v>48</v>
      </c>
      <c r="N23" s="165" t="s">
        <v>245</v>
      </c>
      <c r="O23" s="165" t="s">
        <v>50</v>
      </c>
    </row>
    <row r="24" spans="1:15" ht="63.75">
      <c r="A24" s="86">
        <v>10</v>
      </c>
      <c r="B24" s="86" t="s">
        <v>61</v>
      </c>
      <c r="C24" s="93" t="s">
        <v>134</v>
      </c>
      <c r="D24" s="10" t="s">
        <v>62</v>
      </c>
      <c r="E24" s="88">
        <v>1</v>
      </c>
      <c r="F24" s="75">
        <v>436</v>
      </c>
      <c r="G24" s="246">
        <f t="shared" ref="G24" si="4">E24*F24*L24</f>
        <v>10900000</v>
      </c>
      <c r="H24" s="247"/>
      <c r="I24" s="55">
        <v>25000</v>
      </c>
      <c r="J24" s="55">
        <v>25000</v>
      </c>
      <c r="K24" s="55">
        <v>25000</v>
      </c>
      <c r="L24" s="55">
        <f t="shared" si="2"/>
        <v>25000</v>
      </c>
      <c r="M24" s="55">
        <f t="shared" si="3"/>
        <v>0</v>
      </c>
      <c r="N24" s="55">
        <f>+L24-M24</f>
        <v>25000</v>
      </c>
      <c r="O24" s="55">
        <f>+L24+M24</f>
        <v>25000</v>
      </c>
    </row>
    <row r="25" spans="1:15" ht="51">
      <c r="A25" s="86">
        <v>11</v>
      </c>
      <c r="B25" s="87" t="s">
        <v>217</v>
      </c>
      <c r="C25" s="93" t="s">
        <v>257</v>
      </c>
      <c r="D25" s="10" t="s">
        <v>218</v>
      </c>
      <c r="E25" s="88">
        <v>1</v>
      </c>
      <c r="F25" s="75">
        <v>5</v>
      </c>
      <c r="G25" s="246">
        <f t="shared" ref="G25" si="5">E25*F25*L25</f>
        <v>3000000</v>
      </c>
      <c r="H25" s="247"/>
      <c r="I25" s="55"/>
      <c r="J25" s="55"/>
      <c r="K25" s="55"/>
      <c r="L25" s="55">
        <v>600000</v>
      </c>
      <c r="M25" s="55"/>
      <c r="N25" s="55"/>
      <c r="O25" s="55"/>
    </row>
    <row r="26" spans="1:15" ht="25.5" customHeight="1">
      <c r="A26" s="253" t="s">
        <v>229</v>
      </c>
      <c r="B26" s="254"/>
      <c r="C26" s="254"/>
      <c r="D26" s="254"/>
      <c r="E26" s="254"/>
      <c r="F26" s="254"/>
      <c r="G26" s="254"/>
      <c r="H26" s="254"/>
      <c r="I26" s="254"/>
      <c r="J26" s="254"/>
      <c r="K26" s="254"/>
      <c r="L26" s="254"/>
      <c r="M26" s="254"/>
      <c r="N26" s="254"/>
      <c r="O26" s="255"/>
    </row>
    <row r="27" spans="1:15">
      <c r="A27" s="190" t="s">
        <v>241</v>
      </c>
      <c r="B27" s="190"/>
      <c r="C27" s="190"/>
      <c r="D27" s="190"/>
      <c r="E27" s="190"/>
      <c r="F27" s="190"/>
      <c r="G27" s="190"/>
      <c r="H27" s="190"/>
      <c r="I27" s="257" t="s">
        <v>43</v>
      </c>
      <c r="J27" s="257"/>
      <c r="K27" s="257"/>
      <c r="L27" s="192" t="s">
        <v>44</v>
      </c>
      <c r="M27" s="192"/>
      <c r="N27" s="192"/>
      <c r="O27" s="192"/>
    </row>
    <row r="28" spans="1:15">
      <c r="A28" s="192" t="s">
        <v>45</v>
      </c>
      <c r="B28" s="192" t="s">
        <v>46</v>
      </c>
      <c r="C28" s="190" t="s">
        <v>83</v>
      </c>
      <c r="D28" s="221" t="s">
        <v>30</v>
      </c>
      <c r="E28" s="223" t="s">
        <v>87</v>
      </c>
      <c r="F28" s="248" t="s">
        <v>88</v>
      </c>
      <c r="G28" s="242" t="s">
        <v>86</v>
      </c>
      <c r="H28" s="243"/>
      <c r="I28" s="250" t="s">
        <v>58</v>
      </c>
      <c r="J28" s="250"/>
      <c r="K28" s="250"/>
      <c r="L28" s="190" t="s">
        <v>51</v>
      </c>
      <c r="M28" s="252" t="s">
        <v>48</v>
      </c>
      <c r="N28" s="252" t="s">
        <v>49</v>
      </c>
      <c r="O28" s="193" t="s">
        <v>50</v>
      </c>
    </row>
    <row r="29" spans="1:15">
      <c r="A29" s="192"/>
      <c r="B29" s="192"/>
      <c r="C29" s="190"/>
      <c r="D29" s="222"/>
      <c r="E29" s="223"/>
      <c r="F29" s="249"/>
      <c r="G29" s="244"/>
      <c r="H29" s="245"/>
      <c r="I29" s="191"/>
      <c r="J29" s="191"/>
      <c r="K29" s="191"/>
      <c r="L29" s="251"/>
      <c r="M29" s="252"/>
      <c r="N29" s="252"/>
      <c r="O29" s="193"/>
    </row>
    <row r="30" spans="1:15" ht="114.75">
      <c r="A30" s="86">
        <v>12</v>
      </c>
      <c r="B30" s="87" t="s">
        <v>57</v>
      </c>
      <c r="C30" s="95" t="s">
        <v>230</v>
      </c>
      <c r="D30" s="10" t="s">
        <v>30</v>
      </c>
      <c r="E30" s="88">
        <v>1</v>
      </c>
      <c r="F30" s="88">
        <v>3888</v>
      </c>
      <c r="G30" s="246">
        <f>E30*F30*L30</f>
        <v>154586880</v>
      </c>
      <c r="H30" s="247"/>
      <c r="I30" s="55">
        <v>39760</v>
      </c>
      <c r="J30" s="55"/>
      <c r="K30" s="55"/>
      <c r="L30" s="55">
        <f>+ROUND(AVERAGE(I30:K30),0)</f>
        <v>39760</v>
      </c>
      <c r="M30" s="55"/>
      <c r="N30" s="55"/>
      <c r="O30" s="55"/>
    </row>
    <row r="31" spans="1:15">
      <c r="A31" s="263" t="s">
        <v>90</v>
      </c>
      <c r="B31" s="263"/>
      <c r="C31" s="263"/>
      <c r="D31" s="263"/>
      <c r="E31" s="263"/>
      <c r="F31" s="263"/>
      <c r="G31" s="263"/>
      <c r="H31" s="263"/>
      <c r="I31" s="263"/>
      <c r="J31" s="263"/>
      <c r="K31" s="263"/>
      <c r="L31" s="263"/>
      <c r="M31" s="263"/>
      <c r="N31" s="263"/>
      <c r="O31" s="263"/>
    </row>
    <row r="32" spans="1:15">
      <c r="A32" s="39"/>
      <c r="B32" s="39"/>
      <c r="C32" s="39"/>
      <c r="D32" s="39"/>
      <c r="E32" s="40"/>
      <c r="F32" s="40"/>
      <c r="G32" s="40"/>
      <c r="H32" s="41"/>
      <c r="I32" s="41"/>
      <c r="J32" s="41"/>
      <c r="K32" s="41"/>
      <c r="L32" s="41"/>
      <c r="M32" s="41"/>
      <c r="N32" s="41"/>
      <c r="O32" s="41"/>
    </row>
    <row r="33" spans="1:15">
      <c r="A33" s="190" t="s">
        <v>211</v>
      </c>
      <c r="B33" s="190"/>
      <c r="C33" s="190"/>
      <c r="D33" s="190"/>
      <c r="E33" s="190"/>
      <c r="F33" s="190"/>
      <c r="G33" s="190"/>
      <c r="H33" s="190"/>
      <c r="I33" s="257" t="s">
        <v>213</v>
      </c>
      <c r="J33" s="257"/>
      <c r="K33" s="257"/>
      <c r="L33" s="192" t="s">
        <v>44</v>
      </c>
      <c r="M33" s="192"/>
      <c r="N33" s="192"/>
      <c r="O33" s="192"/>
    </row>
    <row r="34" spans="1:15">
      <c r="A34" s="192" t="s">
        <v>45</v>
      </c>
      <c r="B34" s="192" t="s">
        <v>46</v>
      </c>
      <c r="C34" s="190" t="s">
        <v>83</v>
      </c>
      <c r="D34" s="221" t="s">
        <v>30</v>
      </c>
      <c r="E34" s="223" t="s">
        <v>87</v>
      </c>
      <c r="F34" s="248" t="s">
        <v>88</v>
      </c>
      <c r="G34" s="242" t="s">
        <v>86</v>
      </c>
      <c r="H34" s="243"/>
      <c r="I34" s="261" t="s">
        <v>214</v>
      </c>
      <c r="J34" s="261" t="s">
        <v>215</v>
      </c>
      <c r="K34" s="250" t="s">
        <v>216</v>
      </c>
      <c r="L34" s="192" t="s">
        <v>47</v>
      </c>
      <c r="M34" s="252" t="s">
        <v>48</v>
      </c>
      <c r="N34" s="252" t="s">
        <v>49</v>
      </c>
      <c r="O34" s="193" t="s">
        <v>50</v>
      </c>
    </row>
    <row r="35" spans="1:15">
      <c r="A35" s="192"/>
      <c r="B35" s="192"/>
      <c r="C35" s="190"/>
      <c r="D35" s="222"/>
      <c r="E35" s="223"/>
      <c r="F35" s="249"/>
      <c r="G35" s="244"/>
      <c r="H35" s="245"/>
      <c r="I35" s="262"/>
      <c r="J35" s="262"/>
      <c r="K35" s="191"/>
      <c r="L35" s="191"/>
      <c r="M35" s="252"/>
      <c r="N35" s="252"/>
      <c r="O35" s="193"/>
    </row>
    <row r="36" spans="1:15" ht="331.5">
      <c r="A36" s="86">
        <v>13</v>
      </c>
      <c r="B36" s="149" t="s">
        <v>150</v>
      </c>
      <c r="C36" s="94" t="s">
        <v>231</v>
      </c>
      <c r="D36" s="92" t="s">
        <v>212</v>
      </c>
      <c r="E36" s="88">
        <v>10</v>
      </c>
      <c r="F36" s="75">
        <f>'3.1'!E5</f>
        <v>1</v>
      </c>
      <c r="G36" s="246">
        <f>E36*F36*L36</f>
        <v>33863380</v>
      </c>
      <c r="H36" s="247"/>
      <c r="I36" s="55">
        <v>3115430.96</v>
      </c>
      <c r="J36" s="55">
        <v>3724971.8</v>
      </c>
      <c r="K36" s="55">
        <v>3318611.24</v>
      </c>
      <c r="L36" s="55">
        <f>+ROUND(AVERAGE(I36:K36),0)</f>
        <v>3386338</v>
      </c>
      <c r="M36" s="55">
        <f>+STDEV(I36,J36,K36)</f>
        <v>310363.00427410728</v>
      </c>
      <c r="N36" s="55">
        <f>+L36-M36</f>
        <v>3075974.9957258925</v>
      </c>
      <c r="O36" s="55">
        <f>+L36+M36</f>
        <v>3696701.0042741075</v>
      </c>
    </row>
    <row r="37" spans="1:15" ht="331.5">
      <c r="A37" s="86">
        <v>14</v>
      </c>
      <c r="B37" s="149" t="s">
        <v>151</v>
      </c>
      <c r="C37" s="94" t="s">
        <v>232</v>
      </c>
      <c r="D37" s="92" t="s">
        <v>212</v>
      </c>
      <c r="E37" s="88">
        <v>10</v>
      </c>
      <c r="F37" s="75">
        <v>1</v>
      </c>
      <c r="G37" s="246">
        <f>E37*F37*L37</f>
        <v>40803380</v>
      </c>
      <c r="H37" s="247"/>
      <c r="I37" s="55">
        <v>3753910.96</v>
      </c>
      <c r="J37" s="55">
        <v>4488371.8</v>
      </c>
      <c r="K37" s="55">
        <v>3998731.2</v>
      </c>
      <c r="L37" s="55">
        <f>+ROUND(AVERAGE(I37:K37),0)</f>
        <v>4080338</v>
      </c>
      <c r="M37" s="55">
        <f>+STDEV(I37,J37,K37)</f>
        <v>373969.15928445279</v>
      </c>
      <c r="N37" s="55">
        <f>+L37-M37</f>
        <v>3706368.8407155471</v>
      </c>
      <c r="O37" s="55">
        <f>+L37+M37</f>
        <v>4454307.1592844529</v>
      </c>
    </row>
    <row r="38" spans="1:15" ht="39" customHeight="1">
      <c r="A38" s="237" t="s">
        <v>89</v>
      </c>
      <c r="B38" s="238"/>
      <c r="C38" s="238"/>
      <c r="D38" s="238"/>
      <c r="E38" s="238"/>
      <c r="F38" s="238"/>
      <c r="G38" s="238"/>
      <c r="H38" s="238"/>
      <c r="I38" s="238"/>
      <c r="J38" s="238"/>
      <c r="K38" s="238"/>
      <c r="L38" s="238"/>
      <c r="M38" s="238"/>
      <c r="N38" s="238"/>
      <c r="O38" s="238"/>
    </row>
    <row r="39" spans="1:15">
      <c r="A39" s="190" t="s">
        <v>209</v>
      </c>
      <c r="B39" s="190"/>
      <c r="C39" s="190"/>
      <c r="D39" s="190"/>
      <c r="E39" s="190"/>
      <c r="F39" s="190"/>
      <c r="G39" s="190"/>
      <c r="H39" s="190"/>
      <c r="I39" s="257" t="s">
        <v>43</v>
      </c>
      <c r="J39" s="257"/>
      <c r="K39" s="257"/>
      <c r="L39" s="192" t="s">
        <v>44</v>
      </c>
      <c r="M39" s="192"/>
      <c r="N39" s="192"/>
      <c r="O39" s="192"/>
    </row>
    <row r="40" spans="1:15">
      <c r="A40" s="192" t="s">
        <v>45</v>
      </c>
      <c r="B40" s="192" t="s">
        <v>46</v>
      </c>
      <c r="C40" s="190" t="s">
        <v>83</v>
      </c>
      <c r="D40" s="224" t="s">
        <v>30</v>
      </c>
      <c r="E40" s="223" t="s">
        <v>87</v>
      </c>
      <c r="F40" s="248" t="s">
        <v>88</v>
      </c>
      <c r="G40" s="242" t="s">
        <v>86</v>
      </c>
      <c r="H40" s="243"/>
      <c r="I40" s="250" t="s">
        <v>76</v>
      </c>
      <c r="J40" s="250"/>
      <c r="K40" s="250"/>
      <c r="L40" s="190" t="s">
        <v>51</v>
      </c>
      <c r="M40" s="252" t="s">
        <v>48</v>
      </c>
      <c r="N40" s="252" t="s">
        <v>49</v>
      </c>
      <c r="O40" s="193" t="s">
        <v>50</v>
      </c>
    </row>
    <row r="41" spans="1:15">
      <c r="A41" s="192"/>
      <c r="B41" s="192"/>
      <c r="C41" s="190"/>
      <c r="D41" s="224"/>
      <c r="E41" s="223"/>
      <c r="F41" s="249"/>
      <c r="G41" s="244"/>
      <c r="H41" s="245"/>
      <c r="I41" s="191"/>
      <c r="J41" s="191"/>
      <c r="K41" s="191"/>
      <c r="L41" s="251"/>
      <c r="M41" s="252"/>
      <c r="N41" s="252"/>
      <c r="O41" s="193"/>
    </row>
    <row r="42" spans="1:15" ht="25.5">
      <c r="A42" s="86">
        <v>14</v>
      </c>
      <c r="B42" s="96" t="s">
        <v>73</v>
      </c>
      <c r="C42" s="59" t="s">
        <v>234</v>
      </c>
      <c r="D42" s="97" t="s">
        <v>30</v>
      </c>
      <c r="E42" s="47">
        <v>1</v>
      </c>
      <c r="F42" s="47">
        <f>('actividades POA'!D7*'actividades POA'!E7)</f>
        <v>9</v>
      </c>
      <c r="G42" s="246">
        <f>E42*F42*L42</f>
        <v>656586</v>
      </c>
      <c r="H42" s="247"/>
      <c r="I42" s="55">
        <f>'CERTIFICACIONES TRANSPORTE'!E41</f>
        <v>72954.107625745673</v>
      </c>
      <c r="J42" s="55"/>
      <c r="K42" s="55"/>
      <c r="L42" s="55">
        <f>+ROUND(AVERAGE(I42:K42),0)</f>
        <v>72954</v>
      </c>
      <c r="M42" s="55"/>
      <c r="N42" s="55"/>
      <c r="O42" s="55"/>
    </row>
    <row r="43" spans="1:15" ht="25.5">
      <c r="A43" s="86">
        <v>15</v>
      </c>
      <c r="B43" s="96" t="s">
        <v>73</v>
      </c>
      <c r="C43" s="59" t="s">
        <v>233</v>
      </c>
      <c r="D43" s="97" t="s">
        <v>30</v>
      </c>
      <c r="E43" s="47">
        <v>1</v>
      </c>
      <c r="F43" s="47">
        <f>('actividades POA'!D8*'actividades POA'!E8)</f>
        <v>9</v>
      </c>
      <c r="G43" s="246">
        <f t="shared" ref="G43" si="6">E43*F43*L43</f>
        <v>908802</v>
      </c>
      <c r="H43" s="247"/>
      <c r="I43" s="55">
        <f>'CERTIFICACIONES TRANSPORTE'!J32</f>
        <v>100977.82777146529</v>
      </c>
      <c r="J43" s="55"/>
      <c r="K43" s="55"/>
      <c r="L43" s="55">
        <f>+ROUND(AVERAGE(I43:K43),0)</f>
        <v>100978</v>
      </c>
      <c r="M43" s="55"/>
      <c r="N43" s="55"/>
      <c r="O43" s="55"/>
    </row>
    <row r="44" spans="1:15" ht="70.150000000000006" customHeight="1">
      <c r="A44" s="237" t="s">
        <v>210</v>
      </c>
      <c r="B44" s="238"/>
      <c r="C44" s="238"/>
      <c r="D44" s="238"/>
      <c r="E44" s="238"/>
      <c r="F44" s="238"/>
      <c r="G44" s="238"/>
      <c r="H44" s="238"/>
      <c r="I44" s="238"/>
      <c r="J44" s="238"/>
      <c r="K44" s="238"/>
      <c r="L44" s="238"/>
      <c r="M44" s="238"/>
      <c r="N44" s="238"/>
      <c r="O44" s="238"/>
    </row>
    <row r="45" spans="1:15">
      <c r="G45" s="256"/>
      <c r="H45" s="256"/>
    </row>
  </sheetData>
  <mergeCells count="106">
    <mergeCell ref="G37:H37"/>
    <mergeCell ref="O40:O41"/>
    <mergeCell ref="A39:H39"/>
    <mergeCell ref="I39:K39"/>
    <mergeCell ref="L39:O39"/>
    <mergeCell ref="A40:A41"/>
    <mergeCell ref="B40:B41"/>
    <mergeCell ref="C40:C41"/>
    <mergeCell ref="D40:D41"/>
    <mergeCell ref="E40:E41"/>
    <mergeCell ref="I40:I41"/>
    <mergeCell ref="J40:J41"/>
    <mergeCell ref="K40:K41"/>
    <mergeCell ref="L40:L41"/>
    <mergeCell ref="M40:M41"/>
    <mergeCell ref="N40:N41"/>
    <mergeCell ref="A27:H27"/>
    <mergeCell ref="I27:K27"/>
    <mergeCell ref="L33:O33"/>
    <mergeCell ref="L34:L35"/>
    <mergeCell ref="M34:M35"/>
    <mergeCell ref="N34:N35"/>
    <mergeCell ref="O34:O35"/>
    <mergeCell ref="I34:I35"/>
    <mergeCell ref="J34:J35"/>
    <mergeCell ref="K34:K35"/>
    <mergeCell ref="I28:I29"/>
    <mergeCell ref="J28:J29"/>
    <mergeCell ref="O28:O29"/>
    <mergeCell ref="N28:N29"/>
    <mergeCell ref="G30:H30"/>
    <mergeCell ref="A31:O31"/>
    <mergeCell ref="A34:A35"/>
    <mergeCell ref="B34:B35"/>
    <mergeCell ref="C34:C35"/>
    <mergeCell ref="D34:D35"/>
    <mergeCell ref="E34:E35"/>
    <mergeCell ref="A33:H33"/>
    <mergeCell ref="I33:K33"/>
    <mergeCell ref="A1:O1"/>
    <mergeCell ref="A19:H19"/>
    <mergeCell ref="I19:K19"/>
    <mergeCell ref="L19:O19"/>
    <mergeCell ref="A20:A21"/>
    <mergeCell ref="B20:B21"/>
    <mergeCell ref="C20:C21"/>
    <mergeCell ref="D20:D21"/>
    <mergeCell ref="E20:E21"/>
    <mergeCell ref="N20:N21"/>
    <mergeCell ref="O20:O21"/>
    <mergeCell ref="H4:H5"/>
    <mergeCell ref="J20:J21"/>
    <mergeCell ref="K20:K21"/>
    <mergeCell ref="L20:L21"/>
    <mergeCell ref="M20:M21"/>
    <mergeCell ref="G20:H21"/>
    <mergeCell ref="I20:I21"/>
    <mergeCell ref="F20:F21"/>
    <mergeCell ref="G45:H45"/>
    <mergeCell ref="A3:H3"/>
    <mergeCell ref="I3:K3"/>
    <mergeCell ref="L3:O3"/>
    <mergeCell ref="A4:A5"/>
    <mergeCell ref="B4:B5"/>
    <mergeCell ref="C4:C5"/>
    <mergeCell ref="D4:D5"/>
    <mergeCell ref="E4:E5"/>
    <mergeCell ref="F4:F5"/>
    <mergeCell ref="G4:G5"/>
    <mergeCell ref="I4:I5"/>
    <mergeCell ref="J4:J5"/>
    <mergeCell ref="K4:K5"/>
    <mergeCell ref="L4:L5"/>
    <mergeCell ref="M4:M5"/>
    <mergeCell ref="N4:N5"/>
    <mergeCell ref="O4:O5"/>
    <mergeCell ref="A6:O6"/>
    <mergeCell ref="A12:O12"/>
    <mergeCell ref="A17:O17"/>
    <mergeCell ref="F34:F35"/>
    <mergeCell ref="G34:H35"/>
    <mergeCell ref="F40:F41"/>
    <mergeCell ref="G23:H23"/>
    <mergeCell ref="A44:O44"/>
    <mergeCell ref="A2:O2"/>
    <mergeCell ref="A18:O18"/>
    <mergeCell ref="G40:H41"/>
    <mergeCell ref="G36:H36"/>
    <mergeCell ref="G42:H42"/>
    <mergeCell ref="G43:H43"/>
    <mergeCell ref="G25:H25"/>
    <mergeCell ref="G24:H24"/>
    <mergeCell ref="F28:F29"/>
    <mergeCell ref="G28:H29"/>
    <mergeCell ref="L27:O27"/>
    <mergeCell ref="A28:A29"/>
    <mergeCell ref="A38:O38"/>
    <mergeCell ref="K28:K29"/>
    <mergeCell ref="L28:L29"/>
    <mergeCell ref="M28:M29"/>
    <mergeCell ref="B28:B29"/>
    <mergeCell ref="C28:C29"/>
    <mergeCell ref="D28:D29"/>
    <mergeCell ref="E28:E29"/>
    <mergeCell ref="A26:O26"/>
    <mergeCell ref="G22:H2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19" zoomScale="90" zoomScaleNormal="90" workbookViewId="0">
      <selection activeCell="H39" sqref="H39"/>
    </sheetView>
  </sheetViews>
  <sheetFormatPr baseColWidth="10" defaultColWidth="11.5" defaultRowHeight="13.5"/>
  <cols>
    <col min="1" max="1" width="11.5" style="82"/>
    <col min="2" max="2" width="64.375" style="82" customWidth="1"/>
    <col min="3" max="6" width="11.5" style="82"/>
    <col min="7" max="7" width="13.5" style="82" customWidth="1"/>
    <col min="8" max="8" width="19.875" style="82" customWidth="1"/>
    <col min="9" max="16384" width="11.5" style="82"/>
  </cols>
  <sheetData>
    <row r="1" spans="1:8" ht="39" customHeight="1">
      <c r="A1" s="228" t="s">
        <v>132</v>
      </c>
      <c r="B1" s="229"/>
      <c r="C1" s="229"/>
      <c r="D1" s="229"/>
      <c r="E1" s="229"/>
      <c r="F1" s="229"/>
      <c r="G1" s="229"/>
      <c r="H1" s="230"/>
    </row>
    <row r="2" spans="1:8" ht="13.15" customHeight="1">
      <c r="A2" s="217" t="s">
        <v>154</v>
      </c>
      <c r="B2" s="217"/>
      <c r="C2" s="217"/>
      <c r="D2" s="217"/>
      <c r="E2" s="217"/>
      <c r="F2" s="217"/>
      <c r="G2" s="217"/>
      <c r="H2" s="217"/>
    </row>
    <row r="3" spans="1:8" ht="13.15" customHeight="1">
      <c r="A3" s="228" t="s">
        <v>132</v>
      </c>
      <c r="B3" s="229"/>
      <c r="C3" s="229"/>
      <c r="D3" s="229"/>
      <c r="E3" s="229"/>
      <c r="F3" s="229"/>
      <c r="G3" s="229"/>
      <c r="H3" s="230"/>
    </row>
    <row r="4" spans="1:8">
      <c r="A4" s="217" t="s">
        <v>113</v>
      </c>
      <c r="B4" s="217"/>
      <c r="C4" s="217"/>
      <c r="D4" s="217"/>
      <c r="E4" s="217"/>
      <c r="F4" s="217"/>
      <c r="G4" s="217"/>
      <c r="H4" s="217"/>
    </row>
    <row r="5" spans="1:8">
      <c r="A5" s="221" t="s">
        <v>63</v>
      </c>
      <c r="B5" s="223" t="s">
        <v>83</v>
      </c>
      <c r="C5" s="224" t="s">
        <v>30</v>
      </c>
      <c r="D5" s="223" t="s">
        <v>64</v>
      </c>
      <c r="E5" s="120" t="s">
        <v>65</v>
      </c>
      <c r="F5" s="120" t="s">
        <v>66</v>
      </c>
      <c r="G5" s="121" t="s">
        <v>67</v>
      </c>
      <c r="H5" s="121" t="s">
        <v>68</v>
      </c>
    </row>
    <row r="6" spans="1:8" ht="25.5">
      <c r="A6" s="222"/>
      <c r="B6" s="223"/>
      <c r="C6" s="224"/>
      <c r="D6" s="223"/>
      <c r="E6" s="120" t="s">
        <v>69</v>
      </c>
      <c r="F6" s="120" t="s">
        <v>70</v>
      </c>
      <c r="G6" s="121" t="s">
        <v>71</v>
      </c>
      <c r="H6" s="120" t="s">
        <v>20</v>
      </c>
    </row>
    <row r="7" spans="1:8" ht="165">
      <c r="A7" s="67" t="s">
        <v>77</v>
      </c>
      <c r="B7" s="68" t="str">
        <f>'1.3'!B7</f>
        <v>Título profesional clasificado en la siguientes Núcleos básicos del Conocimiento: Agronomía, Ingeniería Agrícola, Forestal y Afines, Ingeniería Agroindustrial y Afines, Ingeniería Agronómica y Afines, Ingeniería Ambiental y Afines, Especialización en gerencia, gestión, seguimiento de proyectos. Contar con tarjeta o matrícula profesional vigente en los casos exigidos por la Ley. Experiencia de trabajo mínima de al menos dos (2) años acumulada, contados desde la fecha de terminación de materias, debidamente soportada, o de obtención del título respectivo; en alguna o algunas de las siguientes funciones u obligaciones: Coordinación y/o dirección para ejecución, gestión, seguimiento de proyectos productivos a través de contratos con la coordinación o dirección de equipos de trabajo, administración y ejecución de recursos.</v>
      </c>
      <c r="C7" s="63" t="s">
        <v>53</v>
      </c>
      <c r="D7" s="69">
        <v>1</v>
      </c>
      <c r="E7" s="69">
        <v>6</v>
      </c>
      <c r="F7" s="66">
        <f>'1.3'!F7</f>
        <v>5232230</v>
      </c>
      <c r="G7" s="66">
        <f>D7*E7*F7</f>
        <v>31393380</v>
      </c>
      <c r="H7" s="70">
        <f>G7</f>
        <v>31393380</v>
      </c>
    </row>
    <row r="8" spans="1:8" ht="181.5">
      <c r="A8" s="67" t="s">
        <v>55</v>
      </c>
      <c r="B8" s="68" t="str">
        <f>'1.3'!B8</f>
        <v xml:space="preserve">Título profesional clasificado en la siguientes Núcleos básicos del Conocimiento: Título de Técnico o Tecnólogo en Agronomía, ambiental, Producción Agrícola, Agroindustria o carreras afines., manejo de cultivos de plátano o gestión ambiental. Contar con tarjeta o matrícula profesional vigente en los casos exigidos por la Ley. Experiencia de trabajo mínima de al menos dos  (2) años acumulada, contados entre la fecha de terminación de materias, debidamente soportada, o de obtención del título respectivo en alguna o algunas de las siguientes funciones u obligaciones: Mínimo un (1) año de experiencia en labores técnicas de campo o asistencia en proyectos agrícolas; Experiencia específica en cultivos permanentes (plátano, cítricos, aguacate, mango, etc.) preferiblemente en plátano; Conocimiento en prácticas de siembra, fertilización, riego, control de plagas y cosecha; Manejo básico de registros productivos. </v>
      </c>
      <c r="C8" s="67" t="s">
        <v>78</v>
      </c>
      <c r="D8" s="69">
        <v>5</v>
      </c>
      <c r="E8" s="69">
        <v>6</v>
      </c>
      <c r="F8" s="66">
        <f>'1.3'!F8</f>
        <v>4318258</v>
      </c>
      <c r="G8" s="66">
        <f>D8*E8*F8</f>
        <v>129547740</v>
      </c>
      <c r="H8" s="70">
        <f>G8</f>
        <v>129547740</v>
      </c>
    </row>
    <row r="9" spans="1:8">
      <c r="A9" s="218" t="s">
        <v>20</v>
      </c>
      <c r="B9" s="218"/>
      <c r="C9" s="218"/>
      <c r="D9" s="218"/>
      <c r="E9" s="218"/>
      <c r="F9" s="218"/>
      <c r="G9" s="218"/>
      <c r="H9" s="60">
        <f>SUM(H7:H8)</f>
        <v>160941120</v>
      </c>
    </row>
    <row r="10" spans="1:8">
      <c r="A10" s="217" t="s">
        <v>139</v>
      </c>
      <c r="B10" s="217"/>
      <c r="C10" s="217"/>
      <c r="D10" s="217"/>
      <c r="E10" s="217"/>
      <c r="F10" s="217"/>
      <c r="G10" s="217"/>
      <c r="H10" s="217"/>
    </row>
    <row r="11" spans="1:8">
      <c r="A11" s="221" t="s">
        <v>63</v>
      </c>
      <c r="B11" s="223" t="s">
        <v>83</v>
      </c>
      <c r="C11" s="224" t="s">
        <v>30</v>
      </c>
      <c r="D11" s="223" t="s">
        <v>64</v>
      </c>
      <c r="E11" s="120" t="s">
        <v>65</v>
      </c>
      <c r="F11" s="120" t="s">
        <v>66</v>
      </c>
      <c r="G11" s="121" t="s">
        <v>67</v>
      </c>
      <c r="H11" s="121" t="s">
        <v>68</v>
      </c>
    </row>
    <row r="12" spans="1:8" ht="25.5">
      <c r="A12" s="222"/>
      <c r="B12" s="223"/>
      <c r="C12" s="224"/>
      <c r="D12" s="223"/>
      <c r="E12" s="120" t="s">
        <v>69</v>
      </c>
      <c r="F12" s="120" t="s">
        <v>70</v>
      </c>
      <c r="G12" s="121" t="s">
        <v>71</v>
      </c>
      <c r="H12" s="120" t="s">
        <v>20</v>
      </c>
    </row>
    <row r="13" spans="1:8" ht="346.5">
      <c r="A13" s="67" t="s">
        <v>141</v>
      </c>
      <c r="B13" s="68" t="str">
        <f>'2.1'!B5</f>
        <v>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Formación complementaria en asociatividad, emprendimiento rural, cadenas de valor agropecuarias, planes de negocio o mercadeo agroalimentario; Conocimiento en normatividad aplicable al sector agropecuario y al desarrollo de organizaciones de productores; Buenas Prácticas Agrícolas (BPA); Certificaciones internacionales de calidad y sostenibilidad para frutas de exportación (GlobalG.A.P., Fair Trade, Rainforest Alliance, Orgánico, u otras equivalentes); Asociatividad y gobernanza, planes de negocio y mercadeo agroalimentario; Conocimiento actualizado en normatividad nacional e internacional para exportación de cítricos. Contar con tarjeta o matrícula profesional vigente en los casos exigidos por la Ley. Experiencia de trabajo mínima de al menos tres (3)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implementación de protocolos de certificación (BPA, GlobalG.A.P. u otros) aplicados a frutales de exportación, preferiblemente en Platano; Experiencia en acceso a mercados locales, nacionales e internacionales, incluyendo negociación con compradores y cumplimiento de requisitos fitosanitarios y de calidad.</v>
      </c>
      <c r="C13" s="67" t="s">
        <v>54</v>
      </c>
      <c r="D13" s="152">
        <v>0.5</v>
      </c>
      <c r="E13" s="71">
        <v>6</v>
      </c>
      <c r="F13" s="72">
        <f>'2.1'!F5</f>
        <v>5232230</v>
      </c>
      <c r="G13" s="66">
        <f t="shared" ref="G13" si="0">D13*E13*F13</f>
        <v>15696690</v>
      </c>
      <c r="H13" s="66">
        <f t="shared" ref="H13" si="1">G13</f>
        <v>15696690</v>
      </c>
    </row>
    <row r="14" spans="1:8">
      <c r="A14" s="218" t="s">
        <v>20</v>
      </c>
      <c r="B14" s="218"/>
      <c r="C14" s="218"/>
      <c r="D14" s="218"/>
      <c r="E14" s="218"/>
      <c r="F14" s="218"/>
      <c r="G14" s="218"/>
      <c r="H14" s="60">
        <f>SUM(H13:H13)</f>
        <v>15696690</v>
      </c>
    </row>
    <row r="15" spans="1:8">
      <c r="A15" s="217" t="s">
        <v>142</v>
      </c>
      <c r="B15" s="217"/>
      <c r="C15" s="217"/>
      <c r="D15" s="217"/>
      <c r="E15" s="217"/>
      <c r="F15" s="217"/>
      <c r="G15" s="217"/>
      <c r="H15" s="217"/>
    </row>
    <row r="16" spans="1:8">
      <c r="A16" s="221" t="s">
        <v>63</v>
      </c>
      <c r="B16" s="223" t="s">
        <v>83</v>
      </c>
      <c r="C16" s="224" t="s">
        <v>30</v>
      </c>
      <c r="D16" s="223" t="s">
        <v>64</v>
      </c>
      <c r="E16" s="120" t="s">
        <v>65</v>
      </c>
      <c r="F16" s="120" t="s">
        <v>66</v>
      </c>
      <c r="G16" s="121" t="s">
        <v>67</v>
      </c>
      <c r="H16" s="121" t="s">
        <v>68</v>
      </c>
    </row>
    <row r="17" spans="1:8" ht="25.5">
      <c r="A17" s="222"/>
      <c r="B17" s="223"/>
      <c r="C17" s="224"/>
      <c r="D17" s="223"/>
      <c r="E17" s="120" t="s">
        <v>69</v>
      </c>
      <c r="F17" s="120" t="s">
        <v>70</v>
      </c>
      <c r="G17" s="121" t="s">
        <v>71</v>
      </c>
      <c r="H17" s="120" t="s">
        <v>20</v>
      </c>
    </row>
    <row r="18" spans="1:8" ht="229.5">
      <c r="A18" s="77" t="str">
        <f>'2.2'!A6</f>
        <v>Profesional socio-organizacional:</v>
      </c>
      <c r="B18" s="78" t="str">
        <f>'2.2'!B6</f>
        <v>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Formación complementaria en asociatividad, emprendimiento rural, cadenas de valor agropecuarias, planes de negocio o mercadeo agroalimentario; Conocimiento en normatividad aplicable al sector agropecuario y al desarrollo de organizaciones de productores; Buenas Prácticas Agrícolas (BPA); Certificaciones internacionales de calidad y sostenibilidad para frutas de exportación (GlobalG.A.P., Fair Trade, Rainforest Alliance, Orgánico, u otras equivalentes); Asociatividad y gobernanza, planes de negocio y mercadeo agroalimentario; Conocimiento actualizado en normatividad nacional e internacional para exportación de cítricos. Contar con tarjeta o matrícula profesional vigente en los casos exigidos por la Ley. Experiencia de trabajo mínima de al menos tres (3)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implementación de protocolos de certificación (BPA, GlobalG.A.P. u otros) aplicados a frutales de exportación, preferiblemente en Platano; Experiencia en acceso a mercados locales, nacionales e internacionales, incluyendo negociación con compradores y cumplimiento de requisitos fitosanitarios y de calidad.</v>
      </c>
      <c r="C18" s="77" t="s">
        <v>53</v>
      </c>
      <c r="D18" s="153">
        <v>0.5</v>
      </c>
      <c r="E18" s="79">
        <v>6</v>
      </c>
      <c r="F18" s="76">
        <f>'2.2'!F6</f>
        <v>5232230</v>
      </c>
      <c r="G18" s="76">
        <f>F18*E18*D18</f>
        <v>15696690</v>
      </c>
      <c r="H18" s="76">
        <f>G18</f>
        <v>15696690</v>
      </c>
    </row>
    <row r="19" spans="1:8">
      <c r="A19" s="218" t="s">
        <v>20</v>
      </c>
      <c r="B19" s="218"/>
      <c r="C19" s="218"/>
      <c r="D19" s="218"/>
      <c r="E19" s="218"/>
      <c r="F19" s="218"/>
      <c r="G19" s="218"/>
      <c r="H19" s="60">
        <f>SUM(H18:H18)</f>
        <v>15696690</v>
      </c>
    </row>
    <row r="20" spans="1:8">
      <c r="A20" s="217" t="s">
        <v>116</v>
      </c>
      <c r="B20" s="217"/>
      <c r="C20" s="217"/>
      <c r="D20" s="217"/>
      <c r="E20" s="217"/>
      <c r="F20" s="217"/>
      <c r="G20" s="217"/>
      <c r="H20" s="217"/>
    </row>
    <row r="21" spans="1:8">
      <c r="A21" s="221" t="s">
        <v>63</v>
      </c>
      <c r="B21" s="223" t="s">
        <v>83</v>
      </c>
      <c r="C21" s="224" t="s">
        <v>30</v>
      </c>
      <c r="D21" s="223" t="s">
        <v>64</v>
      </c>
      <c r="E21" s="120" t="s">
        <v>65</v>
      </c>
      <c r="F21" s="120" t="s">
        <v>66</v>
      </c>
      <c r="G21" s="121" t="s">
        <v>67</v>
      </c>
      <c r="H21" s="121" t="s">
        <v>68</v>
      </c>
    </row>
    <row r="22" spans="1:8" ht="25.5">
      <c r="A22" s="222"/>
      <c r="B22" s="223"/>
      <c r="C22" s="224"/>
      <c r="D22" s="223"/>
      <c r="E22" s="120" t="s">
        <v>69</v>
      </c>
      <c r="F22" s="120" t="s">
        <v>70</v>
      </c>
      <c r="G22" s="121" t="s">
        <v>71</v>
      </c>
      <c r="H22" s="120" t="s">
        <v>20</v>
      </c>
    </row>
    <row r="23" spans="1:8" ht="191.25">
      <c r="A23" s="46" t="str">
        <f>'3.1'!A6</f>
        <v xml:space="preserve">Profesional en comercializacion </v>
      </c>
      <c r="B23" s="59" t="str">
        <f>'3.1'!B6</f>
        <v>Título profesional clasificado en la siguientes Núcleos básicos del Conocimiento: Agronomía, Ingeniería Agrícola, Forestal y Afines, Ingeniería Agroindustrial y Afines, Ingeniería Agronómica y Afines, Ingeniería Ambiental y Afines o áreas afines Administración de Empresas, Economía, Negocios Internacionales, Desarrollo Rural, Ingeniería Agronómica o áreas afines. Especialización o posgrado en áreas relacionadas con desarrollo empresarial, comercio exterior, mercadeo agroalimentario o gestión de proyectos, curso/conocimientos en estrategias de comercialización, mercadeo, acceso a mercados nacionales e internacionales y encadenamientos productivos. Contar con tarjeta o matrícula profesional vigente en los casos exigidos por la Ley. Experiencia de trabajo mínima de al menos dos (2) años acumulada, contados entre la fecha de terminación de materias, debidamente soportada, o de obtención del título respectivo en alguna o algunas de las siguientes funciones u obligaciones: Experiencia en procesos de asociatividad, acompañamiento empresarial y comercialización de productos agropecuarios; aplicados a frutales de exportación, preferiblemente en plátano; Experiencia en acceso a mercados locales, nacionales e internacionales, incluyendo negociación con compradores y cumplimiento de requisitos fitosanitarios y de calidad. Un (1) año en procesos de fortalecimiento comercial, planes de negocio, planes de mercadeo o acceso a mercados en el sector agropecuario o agroindustrial</v>
      </c>
      <c r="C23" s="73" t="s">
        <v>54</v>
      </c>
      <c r="D23" s="137">
        <v>0.5</v>
      </c>
      <c r="E23" s="75">
        <v>6</v>
      </c>
      <c r="F23" s="76">
        <f>'3.1'!F6</f>
        <v>5232230</v>
      </c>
      <c r="G23" s="76">
        <f>D23*E23*F23</f>
        <v>15696690</v>
      </c>
      <c r="H23" s="76">
        <f>G23</f>
        <v>15696690</v>
      </c>
    </row>
    <row r="24" spans="1:8">
      <c r="A24" s="218" t="s">
        <v>20</v>
      </c>
      <c r="B24" s="218"/>
      <c r="C24" s="218"/>
      <c r="D24" s="218"/>
      <c r="E24" s="218"/>
      <c r="F24" s="218"/>
      <c r="G24" s="218"/>
      <c r="H24" s="60">
        <f>SUM(H23:H23)</f>
        <v>15696690</v>
      </c>
    </row>
    <row r="25" spans="1:8">
      <c r="A25" s="217" t="s">
        <v>146</v>
      </c>
      <c r="B25" s="217"/>
      <c r="C25" s="217"/>
      <c r="D25" s="217"/>
      <c r="E25" s="217"/>
      <c r="F25" s="217"/>
      <c r="G25" s="217"/>
      <c r="H25" s="217"/>
    </row>
    <row r="26" spans="1:8">
      <c r="A26" s="221" t="s">
        <v>63</v>
      </c>
      <c r="B26" s="223" t="s">
        <v>83</v>
      </c>
      <c r="C26" s="224" t="s">
        <v>30</v>
      </c>
      <c r="D26" s="223" t="s">
        <v>64</v>
      </c>
      <c r="E26" s="120" t="s">
        <v>65</v>
      </c>
      <c r="F26" s="120" t="s">
        <v>66</v>
      </c>
      <c r="G26" s="121" t="s">
        <v>67</v>
      </c>
      <c r="H26" s="121" t="s">
        <v>68</v>
      </c>
    </row>
    <row r="27" spans="1:8" ht="25.5">
      <c r="A27" s="222"/>
      <c r="B27" s="223"/>
      <c r="C27" s="224"/>
      <c r="D27" s="223"/>
      <c r="E27" s="120" t="s">
        <v>69</v>
      </c>
      <c r="F27" s="120" t="s">
        <v>70</v>
      </c>
      <c r="G27" s="121" t="s">
        <v>71</v>
      </c>
      <c r="H27" s="120" t="s">
        <v>20</v>
      </c>
    </row>
    <row r="28" spans="1:8" ht="102">
      <c r="A28" s="46" t="str">
        <f>'3.2'!A6</f>
        <v xml:space="preserve">Profesional en comercializacion </v>
      </c>
      <c r="B28" s="59" t="str">
        <f>'ANALISIS ESTADISTICO - COTIZACI'!C15</f>
        <v>Título profesional clasificado en la siguientes Núcleos básicos del Conocimiento: Agronomía, Ingeniería Agrícola, Forestal y Afines, Ingeniería Agroindustrial y Afines, Ingeniería Agronómica y Afines, Ingeniería Ambiental y Afines, Especialización en gerencia, gestión, seguimiento de proyectos. Contar con tarjeta o matrícula profesional vigente en los casos exigidos por la Ley. Experiencia de trabajo mínima de al menos dos (2) años acumulada, contados desde la fecha de terminación de materias, debidamente soportada, o de obtención del título respectivo; en alguna o algunas de las siguientes funciones u obligaciones: Coordinación y/o dirección para ejecución, gestión, seguimiento de proyectos productivos a través de contratos con la coordinación o dirección de equipos de trabajo, administración y ejecución de recursos.</v>
      </c>
      <c r="C28" s="73" t="s">
        <v>54</v>
      </c>
      <c r="D28" s="137">
        <v>0.5</v>
      </c>
      <c r="E28" s="75">
        <v>6</v>
      </c>
      <c r="F28" s="76">
        <f>'ANALISIS ESTADISTICO - COTIZACI'!I15</f>
        <v>5232230</v>
      </c>
      <c r="G28" s="76">
        <f>D28*E28*F28</f>
        <v>15696690</v>
      </c>
      <c r="H28" s="76">
        <f>G28</f>
        <v>15696690</v>
      </c>
    </row>
    <row r="29" spans="1:8">
      <c r="A29" s="218" t="s">
        <v>20</v>
      </c>
      <c r="B29" s="218"/>
      <c r="C29" s="218"/>
      <c r="D29" s="218"/>
      <c r="E29" s="218"/>
      <c r="F29" s="218"/>
      <c r="G29" s="218"/>
      <c r="H29" s="60">
        <f>SUM(H28:H28)</f>
        <v>15696690</v>
      </c>
    </row>
    <row r="30" spans="1:8">
      <c r="A30" s="231" t="s">
        <v>220</v>
      </c>
      <c r="B30" s="232"/>
      <c r="C30" s="232"/>
      <c r="D30" s="232"/>
      <c r="E30" s="232"/>
      <c r="F30" s="232"/>
      <c r="G30" s="233"/>
      <c r="H30" s="151">
        <f>H9+H14+H19+H24+H29</f>
        <v>223727880</v>
      </c>
    </row>
  </sheetData>
  <mergeCells count="34">
    <mergeCell ref="A29:G29"/>
    <mergeCell ref="A30:G30"/>
    <mergeCell ref="A25:H25"/>
    <mergeCell ref="A26:A27"/>
    <mergeCell ref="B26:B27"/>
    <mergeCell ref="C26:C27"/>
    <mergeCell ref="D26:D27"/>
    <mergeCell ref="A20:H20"/>
    <mergeCell ref="A21:A22"/>
    <mergeCell ref="B21:B22"/>
    <mergeCell ref="C21:C22"/>
    <mergeCell ref="D21:D22"/>
    <mergeCell ref="A14:G14"/>
    <mergeCell ref="A15:H15"/>
    <mergeCell ref="A16:A17"/>
    <mergeCell ref="B16:B17"/>
    <mergeCell ref="C16:C17"/>
    <mergeCell ref="D16:D17"/>
    <mergeCell ref="A1:H1"/>
    <mergeCell ref="A3:H3"/>
    <mergeCell ref="A2:H2"/>
    <mergeCell ref="A24:G24"/>
    <mergeCell ref="A4:H4"/>
    <mergeCell ref="A5:A6"/>
    <mergeCell ref="B5:B6"/>
    <mergeCell ref="C5:C6"/>
    <mergeCell ref="D5:D6"/>
    <mergeCell ref="A9:G9"/>
    <mergeCell ref="A10:H10"/>
    <mergeCell ref="A11:A12"/>
    <mergeCell ref="A19:G19"/>
    <mergeCell ref="B11:B12"/>
    <mergeCell ref="C11:C12"/>
    <mergeCell ref="D11:D12"/>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31" zoomScale="90" zoomScaleNormal="90" workbookViewId="0">
      <selection activeCell="M41" sqref="M41"/>
    </sheetView>
  </sheetViews>
  <sheetFormatPr baseColWidth="10" defaultColWidth="11.5" defaultRowHeight="12.75"/>
  <cols>
    <col min="1" max="1" width="12.5" style="2" customWidth="1"/>
    <col min="2" max="2" width="43.375" style="2" customWidth="1"/>
    <col min="3" max="5" width="11.5" style="2"/>
    <col min="6" max="6" width="13" style="2" bestFit="1" customWidth="1"/>
    <col min="7" max="7" width="11.5" style="2"/>
    <col min="8" max="8" width="13.625" style="2" bestFit="1" customWidth="1"/>
    <col min="9" max="16384" width="11.5" style="2"/>
  </cols>
  <sheetData>
    <row r="1" spans="1:8">
      <c r="A1" s="228" t="s">
        <v>132</v>
      </c>
      <c r="B1" s="229"/>
      <c r="C1" s="229"/>
      <c r="D1" s="229"/>
      <c r="E1" s="229"/>
      <c r="F1" s="229"/>
      <c r="G1" s="229"/>
      <c r="H1" s="230"/>
    </row>
    <row r="2" spans="1:8">
      <c r="A2" s="217" t="s">
        <v>154</v>
      </c>
      <c r="B2" s="217"/>
      <c r="C2" s="217"/>
      <c r="D2" s="217"/>
      <c r="E2" s="217"/>
      <c r="F2" s="217"/>
      <c r="G2" s="217"/>
      <c r="H2" s="217"/>
    </row>
    <row r="3" spans="1:8">
      <c r="A3" s="221" t="s">
        <v>63</v>
      </c>
      <c r="B3" s="223" t="s">
        <v>83</v>
      </c>
      <c r="C3" s="224" t="s">
        <v>30</v>
      </c>
      <c r="D3" s="223" t="s">
        <v>64</v>
      </c>
      <c r="E3" s="120" t="s">
        <v>65</v>
      </c>
      <c r="F3" s="120" t="s">
        <v>66</v>
      </c>
      <c r="G3" s="121" t="s">
        <v>67</v>
      </c>
      <c r="H3" s="121" t="s">
        <v>68</v>
      </c>
    </row>
    <row r="4" spans="1:8" ht="25.5">
      <c r="A4" s="222"/>
      <c r="B4" s="223"/>
      <c r="C4" s="224"/>
      <c r="D4" s="223"/>
      <c r="E4" s="120" t="s">
        <v>69</v>
      </c>
      <c r="F4" s="120" t="s">
        <v>70</v>
      </c>
      <c r="G4" s="121" t="s">
        <v>71</v>
      </c>
      <c r="H4" s="120" t="s">
        <v>20</v>
      </c>
    </row>
    <row r="5" spans="1:8" ht="178.5">
      <c r="A5" s="45" t="s">
        <v>155</v>
      </c>
      <c r="B5" s="61"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5" s="46" t="s">
        <v>72</v>
      </c>
      <c r="D5" s="47">
        <v>436</v>
      </c>
      <c r="E5" s="47">
        <v>1</v>
      </c>
      <c r="F5" s="50">
        <f>'ANALISIS ESTADISTICO - COTIZACI'!I30</f>
        <v>39760</v>
      </c>
      <c r="G5" s="48">
        <f>F5*E5*D5</f>
        <v>17335360</v>
      </c>
      <c r="H5" s="48">
        <f>G5</f>
        <v>17335360</v>
      </c>
    </row>
    <row r="6" spans="1:8" ht="178.5">
      <c r="A6" s="45" t="s">
        <v>156</v>
      </c>
      <c r="B6" s="61"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6" s="46" t="s">
        <v>72</v>
      </c>
      <c r="D6" s="47">
        <v>436</v>
      </c>
      <c r="E6" s="47">
        <v>1</v>
      </c>
      <c r="F6" s="50">
        <f>'ANALISIS ESTADISTICO - COTIZACI'!I30</f>
        <v>39760</v>
      </c>
      <c r="G6" s="48">
        <f>D6*E6*F6</f>
        <v>17335360</v>
      </c>
      <c r="H6" s="48">
        <f>G6</f>
        <v>17335360</v>
      </c>
    </row>
    <row r="7" spans="1:8" ht="51">
      <c r="A7" s="46" t="s">
        <v>74</v>
      </c>
      <c r="B7" s="59" t="s">
        <v>157</v>
      </c>
      <c r="C7" s="49" t="s">
        <v>30</v>
      </c>
      <c r="D7" s="47">
        <v>3</v>
      </c>
      <c r="E7" s="47">
        <v>3</v>
      </c>
      <c r="F7" s="34">
        <f>'ANALISIS ESTADISTICO - COTIZACI'!I42</f>
        <v>72954.107625745673</v>
      </c>
      <c r="G7" s="147">
        <f>D7*E7*F7</f>
        <v>656586.96863171109</v>
      </c>
      <c r="H7" s="147">
        <f>ROUNDUP(G7,0)</f>
        <v>656587</v>
      </c>
    </row>
    <row r="8" spans="1:8" ht="51">
      <c r="A8" s="46" t="s">
        <v>74</v>
      </c>
      <c r="B8" s="59" t="s">
        <v>158</v>
      </c>
      <c r="C8" s="49" t="s">
        <v>30</v>
      </c>
      <c r="D8" s="47">
        <v>3</v>
      </c>
      <c r="E8" s="47">
        <v>3</v>
      </c>
      <c r="F8" s="34">
        <f>'ANALISIS ESTADISTICO - COTIZACI'!I43</f>
        <v>100977.82777146529</v>
      </c>
      <c r="G8" s="48">
        <f t="shared" ref="G8" si="0">D8*E8*F8</f>
        <v>908800.44994318765</v>
      </c>
      <c r="H8" s="48">
        <f>ROUNDUP(G8,0)</f>
        <v>908801</v>
      </c>
    </row>
    <row r="9" spans="1:8">
      <c r="A9" s="218" t="s">
        <v>20</v>
      </c>
      <c r="B9" s="218"/>
      <c r="C9" s="218"/>
      <c r="D9" s="218"/>
      <c r="E9" s="218"/>
      <c r="F9" s="218"/>
      <c r="G9" s="218"/>
      <c r="H9" s="60">
        <f>SUM(H5:H8)</f>
        <v>36236108</v>
      </c>
    </row>
    <row r="10" spans="1:8">
      <c r="A10" s="217" t="s">
        <v>113</v>
      </c>
      <c r="B10" s="217"/>
      <c r="C10" s="217"/>
      <c r="D10" s="217"/>
      <c r="E10" s="217"/>
      <c r="F10" s="217"/>
      <c r="G10" s="217"/>
      <c r="H10" s="217"/>
    </row>
    <row r="11" spans="1:8">
      <c r="A11" s="221" t="s">
        <v>63</v>
      </c>
      <c r="B11" s="223" t="s">
        <v>83</v>
      </c>
      <c r="C11" s="224" t="s">
        <v>30</v>
      </c>
      <c r="D11" s="223" t="s">
        <v>64</v>
      </c>
      <c r="E11" s="120" t="s">
        <v>65</v>
      </c>
      <c r="F11" s="120" t="s">
        <v>66</v>
      </c>
      <c r="G11" s="121" t="s">
        <v>67</v>
      </c>
      <c r="H11" s="121" t="s">
        <v>68</v>
      </c>
    </row>
    <row r="12" spans="1:8" ht="25.5">
      <c r="A12" s="222"/>
      <c r="B12" s="223"/>
      <c r="C12" s="224"/>
      <c r="D12" s="223"/>
      <c r="E12" s="120" t="s">
        <v>69</v>
      </c>
      <c r="F12" s="120" t="s">
        <v>70</v>
      </c>
      <c r="G12" s="121" t="s">
        <v>71</v>
      </c>
      <c r="H12" s="120" t="s">
        <v>20</v>
      </c>
    </row>
    <row r="13" spans="1:8" ht="264">
      <c r="A13" s="44" t="s">
        <v>136</v>
      </c>
      <c r="B13" s="62"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13" s="63" t="s">
        <v>30</v>
      </c>
      <c r="D13" s="64">
        <v>436</v>
      </c>
      <c r="E13" s="65">
        <v>3</v>
      </c>
      <c r="F13" s="66">
        <f>'ANALISIS ESTADISTICO - COTIZACI'!L30</f>
        <v>39760</v>
      </c>
      <c r="G13" s="66">
        <f>D13*E13*F13</f>
        <v>52006080</v>
      </c>
      <c r="H13" s="66">
        <f>G13</f>
        <v>52006080</v>
      </c>
    </row>
    <row r="14" spans="1:8" ht="115.5">
      <c r="A14" s="67" t="s">
        <v>133</v>
      </c>
      <c r="B14" s="68" t="s">
        <v>134</v>
      </c>
      <c r="C14" s="67" t="s">
        <v>30</v>
      </c>
      <c r="D14" s="71">
        <v>436</v>
      </c>
      <c r="E14" s="71">
        <v>1</v>
      </c>
      <c r="F14" s="72">
        <f>'ANALISIS ESTADISTICO - COTIZACI'!L24</f>
        <v>25000</v>
      </c>
      <c r="G14" s="72">
        <f>D14*E14*F14</f>
        <v>10900000</v>
      </c>
      <c r="H14" s="72">
        <f>G14</f>
        <v>10900000</v>
      </c>
    </row>
    <row r="15" spans="1:8">
      <c r="A15" s="218" t="s">
        <v>20</v>
      </c>
      <c r="B15" s="218"/>
      <c r="C15" s="218"/>
      <c r="D15" s="218"/>
      <c r="E15" s="218"/>
      <c r="F15" s="218"/>
      <c r="G15" s="218"/>
      <c r="H15" s="60">
        <f>SUM(H13:H14)</f>
        <v>62906080</v>
      </c>
    </row>
    <row r="16" spans="1:8">
      <c r="A16" s="217" t="s">
        <v>142</v>
      </c>
      <c r="B16" s="217"/>
      <c r="C16" s="217"/>
      <c r="D16" s="217"/>
      <c r="E16" s="217"/>
      <c r="F16" s="217"/>
      <c r="G16" s="217"/>
      <c r="H16" s="217"/>
    </row>
    <row r="17" spans="1:8">
      <c r="A17" s="221" t="s">
        <v>63</v>
      </c>
      <c r="B17" s="223" t="s">
        <v>83</v>
      </c>
      <c r="C17" s="224" t="s">
        <v>30</v>
      </c>
      <c r="D17" s="223" t="s">
        <v>64</v>
      </c>
      <c r="E17" s="120" t="s">
        <v>65</v>
      </c>
      <c r="F17" s="120" t="s">
        <v>66</v>
      </c>
      <c r="G17" s="121" t="s">
        <v>67</v>
      </c>
      <c r="H17" s="121" t="s">
        <v>68</v>
      </c>
    </row>
    <row r="18" spans="1:8" ht="25.5">
      <c r="A18" s="222"/>
      <c r="B18" s="223"/>
      <c r="C18" s="224"/>
      <c r="D18" s="223"/>
      <c r="E18" s="120" t="s">
        <v>69</v>
      </c>
      <c r="F18" s="120" t="s">
        <v>70</v>
      </c>
      <c r="G18" s="121" t="s">
        <v>71</v>
      </c>
      <c r="H18" s="120" t="s">
        <v>20</v>
      </c>
    </row>
    <row r="19" spans="1:8" ht="178.5">
      <c r="A19" s="46" t="s">
        <v>143</v>
      </c>
      <c r="B19" s="59"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19" s="73" t="s">
        <v>30</v>
      </c>
      <c r="D19" s="74">
        <v>200</v>
      </c>
      <c r="E19" s="75">
        <v>2</v>
      </c>
      <c r="F19" s="76">
        <f>'ANALISIS ESTADISTICO - COTIZACI'!I30</f>
        <v>39760</v>
      </c>
      <c r="G19" s="76">
        <f>F19*E19*D19</f>
        <v>15904000</v>
      </c>
      <c r="H19" s="76">
        <f>G19</f>
        <v>15904000</v>
      </c>
    </row>
    <row r="20" spans="1:8">
      <c r="A20" s="218" t="s">
        <v>20</v>
      </c>
      <c r="B20" s="218"/>
      <c r="C20" s="218"/>
      <c r="D20" s="218"/>
      <c r="E20" s="218"/>
      <c r="F20" s="218"/>
      <c r="G20" s="218"/>
      <c r="H20" s="60">
        <f>SUM(H19:H19)</f>
        <v>15904000</v>
      </c>
    </row>
    <row r="21" spans="1:8">
      <c r="A21" s="217" t="s">
        <v>116</v>
      </c>
      <c r="B21" s="217"/>
      <c r="C21" s="217"/>
      <c r="D21" s="217"/>
      <c r="E21" s="217"/>
      <c r="F21" s="217"/>
      <c r="G21" s="217"/>
      <c r="H21" s="217"/>
    </row>
    <row r="22" spans="1:8">
      <c r="A22" s="221" t="s">
        <v>63</v>
      </c>
      <c r="B22" s="223" t="s">
        <v>83</v>
      </c>
      <c r="C22" s="224" t="s">
        <v>30</v>
      </c>
      <c r="D22" s="223" t="s">
        <v>64</v>
      </c>
      <c r="E22" s="120" t="s">
        <v>65</v>
      </c>
      <c r="F22" s="120" t="s">
        <v>66</v>
      </c>
      <c r="G22" s="121" t="s">
        <v>67</v>
      </c>
      <c r="H22" s="121" t="s">
        <v>68</v>
      </c>
    </row>
    <row r="23" spans="1:8" ht="25.5">
      <c r="A23" s="222"/>
      <c r="B23" s="223"/>
      <c r="C23" s="224"/>
      <c r="D23" s="223"/>
      <c r="E23" s="120" t="s">
        <v>69</v>
      </c>
      <c r="F23" s="120" t="s">
        <v>70</v>
      </c>
      <c r="G23" s="121" t="s">
        <v>71</v>
      </c>
      <c r="H23" s="120" t="s">
        <v>20</v>
      </c>
    </row>
    <row r="24" spans="1:8" ht="178.5">
      <c r="A24" s="46" t="s">
        <v>145</v>
      </c>
      <c r="B24" s="59"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24" s="73" t="s">
        <v>30</v>
      </c>
      <c r="D24" s="74">
        <v>436</v>
      </c>
      <c r="E24" s="75">
        <v>1</v>
      </c>
      <c r="F24" s="76">
        <f>'ANALISIS ESTADISTICO - COTIZACI'!I30</f>
        <v>39760</v>
      </c>
      <c r="G24" s="76">
        <f>D24*E24*F24</f>
        <v>17335360</v>
      </c>
      <c r="H24" s="76">
        <f>G24</f>
        <v>17335360</v>
      </c>
    </row>
    <row r="25" spans="1:8">
      <c r="A25" s="218" t="s">
        <v>20</v>
      </c>
      <c r="B25" s="218"/>
      <c r="C25" s="218"/>
      <c r="D25" s="218"/>
      <c r="E25" s="218"/>
      <c r="F25" s="218"/>
      <c r="G25" s="218"/>
      <c r="H25" s="60">
        <f>SUM(H24:H24)</f>
        <v>17335360</v>
      </c>
    </row>
    <row r="26" spans="1:8">
      <c r="A26" s="217" t="s">
        <v>146</v>
      </c>
      <c r="B26" s="217"/>
      <c r="C26" s="217"/>
      <c r="D26" s="217"/>
      <c r="E26" s="217"/>
      <c r="F26" s="217"/>
      <c r="G26" s="217"/>
      <c r="H26" s="217"/>
    </row>
    <row r="27" spans="1:8">
      <c r="A27" s="221" t="s">
        <v>63</v>
      </c>
      <c r="B27" s="223" t="s">
        <v>83</v>
      </c>
      <c r="C27" s="224" t="s">
        <v>30</v>
      </c>
      <c r="D27" s="223" t="s">
        <v>64</v>
      </c>
      <c r="E27" s="120" t="s">
        <v>65</v>
      </c>
      <c r="F27" s="120" t="s">
        <v>66</v>
      </c>
      <c r="G27" s="121" t="s">
        <v>67</v>
      </c>
      <c r="H27" s="121" t="s">
        <v>68</v>
      </c>
    </row>
    <row r="28" spans="1:8" ht="25.5">
      <c r="A28" s="222"/>
      <c r="B28" s="223"/>
      <c r="C28" s="224"/>
      <c r="D28" s="223"/>
      <c r="E28" s="120" t="s">
        <v>69</v>
      </c>
      <c r="F28" s="120" t="s">
        <v>70</v>
      </c>
      <c r="G28" s="121" t="s">
        <v>71</v>
      </c>
      <c r="H28" s="120" t="s">
        <v>20</v>
      </c>
    </row>
    <row r="29" spans="1:8" ht="178.5">
      <c r="A29" s="138" t="s">
        <v>147</v>
      </c>
      <c r="B29" s="139" t="str">
        <f>'ANALISIS ESTADISTICO - COTIZACI'!C30</f>
        <v>ALMUERZO 
1. Sopa del día 2. Bandeja: porción de arroz, proteína (carne, pollo, cerdo o pescado (125 grs)), papa al vapor o frita, patacón o plátano o espagueti, principio (lentejas, frijol o garbanzo), 15 grs de ensalada de verduras o frutas 3. Jugo natural o Caja.
REFRIGERIO 
1. Bebida Caliente o Fría, que puede oscilar entre las siguientes opciones: Café, Café con Leche, Chocolate, Avena, (Contenido 9 onzas c/u) o Gaseosa Personal (250 ml). 2. Acompañado de: Quimbolito, Envuelto de Choclo, Empanada de Horno o Frita, Pastel de queso, Pastel de pollo o carne, Pastel Hawaiano, Pastel de Jamón y Queso, Sándwich (Jamón y Queso), Buñuelo o Almojábana. 
HIDRATACION: 
Agua en botella plástica tamaño 600 ml</v>
      </c>
      <c r="C29" s="140" t="s">
        <v>30</v>
      </c>
      <c r="D29" s="139">
        <v>436</v>
      </c>
      <c r="E29" s="139">
        <v>1</v>
      </c>
      <c r="F29" s="142">
        <f>'ANALISIS ESTADISTICO - COTIZACI'!I30</f>
        <v>39760</v>
      </c>
      <c r="G29" s="141">
        <f>D29*E29*F29</f>
        <v>17335360</v>
      </c>
      <c r="H29" s="142">
        <f>G29</f>
        <v>17335360</v>
      </c>
    </row>
    <row r="30" spans="1:8" ht="409.5">
      <c r="A30" s="46" t="s">
        <v>150</v>
      </c>
      <c r="B30" s="59" t="s">
        <v>152</v>
      </c>
      <c r="C30" s="150" t="s">
        <v>219</v>
      </c>
      <c r="D30" s="137">
        <v>10</v>
      </c>
      <c r="E30" s="75">
        <v>1</v>
      </c>
      <c r="F30" s="76">
        <f>'ANALISIS ESTADISTICO - COTIZACI'!L36</f>
        <v>3386338</v>
      </c>
      <c r="G30" s="76">
        <f>D30*E30*F30</f>
        <v>33863380</v>
      </c>
      <c r="H30" s="76">
        <f>G30</f>
        <v>33863380</v>
      </c>
    </row>
    <row r="31" spans="1:8" ht="409.5">
      <c r="A31" s="46" t="s">
        <v>151</v>
      </c>
      <c r="B31" s="59" t="s">
        <v>153</v>
      </c>
      <c r="C31" s="150" t="s">
        <v>219</v>
      </c>
      <c r="D31" s="137">
        <v>10</v>
      </c>
      <c r="E31" s="75">
        <v>1</v>
      </c>
      <c r="F31" s="76">
        <f>'ANALISIS ESTADISTICO - COTIZACI'!L37</f>
        <v>4080338</v>
      </c>
      <c r="G31" s="76">
        <f>D31*E31*F31</f>
        <v>40803380</v>
      </c>
      <c r="H31" s="76">
        <f>G31</f>
        <v>40803380</v>
      </c>
    </row>
    <row r="32" spans="1:8">
      <c r="A32" s="218" t="s">
        <v>20</v>
      </c>
      <c r="B32" s="218"/>
      <c r="C32" s="218"/>
      <c r="D32" s="218"/>
      <c r="E32" s="218"/>
      <c r="F32" s="218"/>
      <c r="G32" s="218"/>
      <c r="H32" s="60">
        <f>SUM(H29:H31)</f>
        <v>92002120</v>
      </c>
    </row>
    <row r="33" spans="1:8">
      <c r="A33" s="231" t="s">
        <v>81</v>
      </c>
      <c r="B33" s="232"/>
      <c r="C33" s="232"/>
      <c r="D33" s="232"/>
      <c r="E33" s="232"/>
      <c r="F33" s="232"/>
      <c r="G33" s="233"/>
      <c r="H33" s="151">
        <f>H9+H15+H20+H25+H32</f>
        <v>224383668</v>
      </c>
    </row>
    <row r="36" spans="1:8">
      <c r="H36" s="107"/>
    </row>
  </sheetData>
  <mergeCells count="32">
    <mergeCell ref="A32:G32"/>
    <mergeCell ref="A33:G33"/>
    <mergeCell ref="A20:G20"/>
    <mergeCell ref="A22:A23"/>
    <mergeCell ref="B22:B23"/>
    <mergeCell ref="C22:C23"/>
    <mergeCell ref="D22:D23"/>
    <mergeCell ref="A25:G25"/>
    <mergeCell ref="A26:H26"/>
    <mergeCell ref="A27:A28"/>
    <mergeCell ref="B27:B28"/>
    <mergeCell ref="C27:C28"/>
    <mergeCell ref="D27:D28"/>
    <mergeCell ref="A21:H21"/>
    <mergeCell ref="A1:H1"/>
    <mergeCell ref="A3:A4"/>
    <mergeCell ref="B3:B4"/>
    <mergeCell ref="C3:C4"/>
    <mergeCell ref="D3:D4"/>
    <mergeCell ref="A2:H2"/>
    <mergeCell ref="A9:G9"/>
    <mergeCell ref="A17:A18"/>
    <mergeCell ref="B17:B18"/>
    <mergeCell ref="C17:C18"/>
    <mergeCell ref="D17:D18"/>
    <mergeCell ref="A16:H16"/>
    <mergeCell ref="A15:G15"/>
    <mergeCell ref="A10:H10"/>
    <mergeCell ref="A11:A12"/>
    <mergeCell ref="B11:B12"/>
    <mergeCell ref="C11:C12"/>
    <mergeCell ref="D11:D12"/>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showGridLines="0" tabSelected="1" zoomScale="85" zoomScaleNormal="85" workbookViewId="0">
      <selection activeCell="N42" sqref="N42"/>
    </sheetView>
  </sheetViews>
  <sheetFormatPr baseColWidth="10" defaultColWidth="11.5" defaultRowHeight="12.75"/>
  <cols>
    <col min="1" max="1" width="14" style="98" customWidth="1"/>
    <col min="2" max="2" width="3.625" style="111" customWidth="1"/>
    <col min="3" max="3" width="20.5" style="2" customWidth="1"/>
    <col min="4" max="4" width="20.5" style="107" customWidth="1"/>
    <col min="5" max="6" width="17.625" style="107" customWidth="1"/>
    <col min="7" max="7" width="5.375" style="2" customWidth="1"/>
    <col min="8" max="8" width="27.625" style="2" customWidth="1"/>
    <col min="9" max="9" width="20.125" style="108" customWidth="1"/>
    <col min="10" max="10" width="14.625" style="2" customWidth="1"/>
    <col min="11" max="16384" width="11.5" style="2"/>
  </cols>
  <sheetData>
    <row r="1" spans="2:10" ht="15" customHeight="1">
      <c r="B1" s="266" t="s">
        <v>159</v>
      </c>
      <c r="C1" s="266"/>
      <c r="D1" s="266"/>
      <c r="E1" s="266"/>
      <c r="F1" s="98"/>
      <c r="G1" s="266" t="s">
        <v>204</v>
      </c>
      <c r="H1" s="266"/>
      <c r="I1" s="266"/>
      <c r="J1" s="266"/>
    </row>
    <row r="2" spans="2:10">
      <c r="B2" s="118" t="s">
        <v>93</v>
      </c>
      <c r="C2" s="118" t="s">
        <v>94</v>
      </c>
      <c r="D2" s="100" t="s">
        <v>95</v>
      </c>
      <c r="E2" s="100" t="s">
        <v>96</v>
      </c>
      <c r="F2" s="98"/>
      <c r="G2" s="118" t="s">
        <v>93</v>
      </c>
      <c r="H2" s="118" t="s">
        <v>94</v>
      </c>
      <c r="I2" s="100" t="s">
        <v>95</v>
      </c>
      <c r="J2" s="100" t="s">
        <v>96</v>
      </c>
    </row>
    <row r="3" spans="2:10" ht="15">
      <c r="B3" s="101">
        <v>1</v>
      </c>
      <c r="C3" s="143" t="s">
        <v>160</v>
      </c>
      <c r="D3" s="145">
        <v>20000</v>
      </c>
      <c r="E3" s="103" t="str">
        <f>IF(D3&lt;=23333,"Bajo",IF(D3&lt;=46667,"Medio","Alto"))</f>
        <v>Bajo</v>
      </c>
      <c r="F3" s="98"/>
      <c r="G3" s="104">
        <v>1</v>
      </c>
      <c r="H3" s="143" t="s">
        <v>187</v>
      </c>
      <c r="I3" s="146">
        <v>22000</v>
      </c>
      <c r="J3" s="103" t="str">
        <f t="shared" ref="J3:J11" si="0">IF(I3&lt;=$J$22,"Bajo",IF(I3&lt;=$J$23,"Medio","Alto"))</f>
        <v>Medio</v>
      </c>
    </row>
    <row r="4" spans="2:10" ht="15">
      <c r="B4" s="101">
        <v>2</v>
      </c>
      <c r="C4" s="143" t="s">
        <v>161</v>
      </c>
      <c r="D4" s="145">
        <v>20000</v>
      </c>
      <c r="E4" s="103" t="str">
        <f t="shared" ref="E4:E29" si="1">IF(D4&lt;=23333,"Bajo",IF(D4&lt;=46667,"Medio","Alto"))</f>
        <v>Bajo</v>
      </c>
      <c r="F4" s="98"/>
      <c r="G4" s="104">
        <v>2</v>
      </c>
      <c r="H4" s="143" t="s">
        <v>162</v>
      </c>
      <c r="I4" s="146">
        <v>30000</v>
      </c>
      <c r="J4" s="103" t="str">
        <f t="shared" si="0"/>
        <v>Medio</v>
      </c>
    </row>
    <row r="5" spans="2:10" ht="15">
      <c r="B5" s="101">
        <v>3</v>
      </c>
      <c r="C5" s="143" t="s">
        <v>162</v>
      </c>
      <c r="D5" s="145">
        <v>20000</v>
      </c>
      <c r="E5" s="103" t="str">
        <f t="shared" si="1"/>
        <v>Bajo</v>
      </c>
      <c r="F5" s="98"/>
      <c r="G5" s="104">
        <v>3</v>
      </c>
      <c r="H5" s="143" t="s">
        <v>188</v>
      </c>
      <c r="I5" s="146">
        <v>31000</v>
      </c>
      <c r="J5" s="103" t="str">
        <f t="shared" si="0"/>
        <v>Medio</v>
      </c>
    </row>
    <row r="6" spans="2:10" ht="15">
      <c r="B6" s="101">
        <v>4</v>
      </c>
      <c r="C6" s="143" t="s">
        <v>163</v>
      </c>
      <c r="D6" s="145">
        <v>20000</v>
      </c>
      <c r="E6" s="103" t="str">
        <f t="shared" si="1"/>
        <v>Bajo</v>
      </c>
      <c r="F6" s="98"/>
      <c r="G6" s="104">
        <v>4</v>
      </c>
      <c r="H6" s="143" t="s">
        <v>189</v>
      </c>
      <c r="I6" s="146">
        <v>31000</v>
      </c>
      <c r="J6" s="103" t="str">
        <f t="shared" si="0"/>
        <v>Medio</v>
      </c>
    </row>
    <row r="7" spans="2:10" ht="15">
      <c r="B7" s="101">
        <v>5</v>
      </c>
      <c r="C7" s="143" t="s">
        <v>164</v>
      </c>
      <c r="D7" s="145">
        <v>20000</v>
      </c>
      <c r="E7" s="103" t="str">
        <f>IF(D7&lt;=23333,"Bajo",IF(D7&lt;=46667,"Medio","Alto"))</f>
        <v>Bajo</v>
      </c>
      <c r="F7" s="98"/>
      <c r="G7" s="104">
        <v>5</v>
      </c>
      <c r="H7" s="143" t="s">
        <v>190</v>
      </c>
      <c r="I7" s="146">
        <v>35000</v>
      </c>
      <c r="J7" s="103" t="str">
        <f t="shared" si="0"/>
        <v>Medio</v>
      </c>
    </row>
    <row r="8" spans="2:10" ht="15">
      <c r="B8" s="101">
        <v>6</v>
      </c>
      <c r="C8" s="143" t="s">
        <v>165</v>
      </c>
      <c r="D8" s="145">
        <v>22000</v>
      </c>
      <c r="E8" s="103" t="str">
        <f t="shared" si="1"/>
        <v>Bajo</v>
      </c>
      <c r="F8" s="98"/>
      <c r="G8" s="104">
        <v>6</v>
      </c>
      <c r="H8" s="143" t="s">
        <v>191</v>
      </c>
      <c r="I8" s="146">
        <v>35000</v>
      </c>
      <c r="J8" s="103" t="str">
        <f t="shared" si="0"/>
        <v>Medio</v>
      </c>
    </row>
    <row r="9" spans="2:10" ht="15">
      <c r="B9" s="101">
        <v>7</v>
      </c>
      <c r="C9" s="143" t="s">
        <v>166</v>
      </c>
      <c r="D9" s="145">
        <v>22000</v>
      </c>
      <c r="E9" s="103" t="str">
        <f t="shared" si="1"/>
        <v>Bajo</v>
      </c>
      <c r="F9" s="98"/>
      <c r="G9" s="104">
        <v>7</v>
      </c>
      <c r="H9" s="143" t="s">
        <v>192</v>
      </c>
      <c r="I9" s="146">
        <v>35000</v>
      </c>
      <c r="J9" s="103" t="str">
        <f t="shared" si="0"/>
        <v>Medio</v>
      </c>
    </row>
    <row r="10" spans="2:10" ht="15">
      <c r="B10" s="101">
        <v>8</v>
      </c>
      <c r="C10" s="143" t="s">
        <v>167</v>
      </c>
      <c r="D10" s="145">
        <v>24000</v>
      </c>
      <c r="E10" s="103" t="str">
        <f t="shared" si="1"/>
        <v>Medio</v>
      </c>
      <c r="F10" s="98"/>
      <c r="G10" s="104">
        <v>8</v>
      </c>
      <c r="H10" s="143" t="s">
        <v>193</v>
      </c>
      <c r="I10" s="146">
        <v>36000</v>
      </c>
      <c r="J10" s="103" t="str">
        <f t="shared" si="0"/>
        <v>Medio</v>
      </c>
    </row>
    <row r="11" spans="2:10" ht="15">
      <c r="B11" s="101">
        <v>9</v>
      </c>
      <c r="C11" s="143" t="s">
        <v>168</v>
      </c>
      <c r="D11" s="145">
        <v>24000</v>
      </c>
      <c r="E11" s="103" t="str">
        <f t="shared" si="1"/>
        <v>Medio</v>
      </c>
      <c r="F11" s="98"/>
      <c r="G11" s="104">
        <v>9</v>
      </c>
      <c r="H11" s="143" t="s">
        <v>194</v>
      </c>
      <c r="I11" s="146">
        <v>40000</v>
      </c>
      <c r="J11" s="103" t="str">
        <f t="shared" si="0"/>
        <v>Medio</v>
      </c>
    </row>
    <row r="12" spans="2:10" ht="15">
      <c r="B12" s="101">
        <v>10</v>
      </c>
      <c r="C12" s="143" t="s">
        <v>169</v>
      </c>
      <c r="D12" s="145">
        <v>24000</v>
      </c>
      <c r="E12" s="103" t="str">
        <f t="shared" si="1"/>
        <v>Medio</v>
      </c>
      <c r="F12" s="98"/>
      <c r="G12" s="104">
        <v>10</v>
      </c>
      <c r="H12" s="143" t="s">
        <v>195</v>
      </c>
      <c r="I12" s="146">
        <v>40000</v>
      </c>
      <c r="J12" s="103" t="str">
        <f t="shared" ref="J12:J13" si="2">IF(I12&lt;=$J$22,"Bajo",IF(I12&lt;=$J$23,"Medio","Alto"))</f>
        <v>Medio</v>
      </c>
    </row>
    <row r="13" spans="2:10" ht="15">
      <c r="B13" s="101">
        <v>11</v>
      </c>
      <c r="C13" s="143" t="s">
        <v>170</v>
      </c>
      <c r="D13" s="145">
        <v>26000</v>
      </c>
      <c r="E13" s="103" t="str">
        <f t="shared" si="1"/>
        <v>Medio</v>
      </c>
      <c r="F13" s="98"/>
      <c r="G13" s="104">
        <v>11</v>
      </c>
      <c r="H13" s="143" t="s">
        <v>196</v>
      </c>
      <c r="I13" s="146">
        <v>45000</v>
      </c>
      <c r="J13" s="103" t="str">
        <f t="shared" si="2"/>
        <v>Alto</v>
      </c>
    </row>
    <row r="14" spans="2:10" ht="15">
      <c r="B14" s="101">
        <v>12</v>
      </c>
      <c r="C14" s="143" t="s">
        <v>171</v>
      </c>
      <c r="D14" s="145">
        <v>26000</v>
      </c>
      <c r="E14" s="103" t="str">
        <f t="shared" si="1"/>
        <v>Medio</v>
      </c>
      <c r="F14" s="98"/>
      <c r="G14" s="104">
        <v>12</v>
      </c>
      <c r="H14" s="143" t="s">
        <v>197</v>
      </c>
      <c r="I14" s="146">
        <v>45000</v>
      </c>
      <c r="J14" s="103" t="str">
        <f t="shared" ref="J14:J20" si="3">IF(I14&lt;=$J$22,"Bajo",IF(I14&lt;=$J$23,"Medio","Alto"))</f>
        <v>Alto</v>
      </c>
    </row>
    <row r="15" spans="2:10" ht="15">
      <c r="B15" s="101">
        <v>13</v>
      </c>
      <c r="C15" s="143" t="s">
        <v>172</v>
      </c>
      <c r="D15" s="145">
        <v>26000</v>
      </c>
      <c r="E15" s="103" t="str">
        <f t="shared" si="1"/>
        <v>Medio</v>
      </c>
      <c r="F15" s="98"/>
      <c r="G15" s="104">
        <v>13</v>
      </c>
      <c r="H15" s="143" t="s">
        <v>198</v>
      </c>
      <c r="I15" s="146">
        <v>45000</v>
      </c>
      <c r="J15" s="103" t="str">
        <f t="shared" si="3"/>
        <v>Alto</v>
      </c>
    </row>
    <row r="16" spans="2:10" ht="15">
      <c r="B16" s="101">
        <v>14</v>
      </c>
      <c r="C16" s="143" t="s">
        <v>173</v>
      </c>
      <c r="D16" s="145">
        <v>26000</v>
      </c>
      <c r="E16" s="103" t="str">
        <f t="shared" si="1"/>
        <v>Medio</v>
      </c>
      <c r="F16" s="98"/>
      <c r="G16" s="104">
        <v>14</v>
      </c>
      <c r="H16" s="143" t="s">
        <v>199</v>
      </c>
      <c r="I16" s="146">
        <v>46000</v>
      </c>
      <c r="J16" s="103" t="str">
        <f t="shared" si="3"/>
        <v>Alto</v>
      </c>
    </row>
    <row r="17" spans="1:10" ht="15">
      <c r="B17" s="101">
        <v>15</v>
      </c>
      <c r="C17" s="143" t="s">
        <v>174</v>
      </c>
      <c r="D17" s="145">
        <v>27000</v>
      </c>
      <c r="E17" s="103" t="str">
        <f t="shared" si="1"/>
        <v>Medio</v>
      </c>
      <c r="F17" s="98"/>
      <c r="G17" s="104">
        <v>15</v>
      </c>
      <c r="H17" s="143" t="s">
        <v>200</v>
      </c>
      <c r="I17" s="146">
        <v>45000</v>
      </c>
      <c r="J17" s="103" t="str">
        <f t="shared" si="3"/>
        <v>Alto</v>
      </c>
    </row>
    <row r="18" spans="1:10" ht="15">
      <c r="B18" s="101">
        <v>16</v>
      </c>
      <c r="C18" s="143" t="s">
        <v>175</v>
      </c>
      <c r="D18" s="145">
        <v>28000</v>
      </c>
      <c r="E18" s="103" t="str">
        <f t="shared" si="1"/>
        <v>Medio</v>
      </c>
      <c r="F18" s="98"/>
      <c r="G18" s="104">
        <v>16</v>
      </c>
      <c r="H18" s="143" t="s">
        <v>201</v>
      </c>
      <c r="I18" s="146">
        <v>50000</v>
      </c>
      <c r="J18" s="109" t="str">
        <f t="shared" si="3"/>
        <v>Alto</v>
      </c>
    </row>
    <row r="19" spans="1:10" ht="15">
      <c r="B19" s="101">
        <v>17</v>
      </c>
      <c r="C19" s="143" t="s">
        <v>176</v>
      </c>
      <c r="D19" s="145">
        <v>30000</v>
      </c>
      <c r="E19" s="103" t="str">
        <f t="shared" si="1"/>
        <v>Medio</v>
      </c>
      <c r="F19" s="98"/>
      <c r="G19" s="104">
        <v>17</v>
      </c>
      <c r="H19" s="143" t="s">
        <v>202</v>
      </c>
      <c r="I19" s="146">
        <v>55000</v>
      </c>
      <c r="J19" s="109" t="str">
        <f t="shared" si="3"/>
        <v>Alto</v>
      </c>
    </row>
    <row r="20" spans="1:10" ht="15">
      <c r="B20" s="101">
        <v>18</v>
      </c>
      <c r="C20" s="143" t="s">
        <v>177</v>
      </c>
      <c r="D20" s="145">
        <v>30000</v>
      </c>
      <c r="E20" s="103" t="str">
        <f t="shared" si="1"/>
        <v>Medio</v>
      </c>
      <c r="F20" s="98"/>
      <c r="G20" s="104">
        <v>18</v>
      </c>
      <c r="H20" s="143" t="s">
        <v>203</v>
      </c>
      <c r="I20" s="146">
        <v>65000</v>
      </c>
      <c r="J20" s="103" t="str">
        <f t="shared" si="3"/>
        <v>Alto</v>
      </c>
    </row>
    <row r="21" spans="1:10" ht="15">
      <c r="B21" s="101">
        <v>19</v>
      </c>
      <c r="C21" s="143" t="s">
        <v>178</v>
      </c>
      <c r="D21" s="145">
        <v>35000</v>
      </c>
      <c r="E21" s="103" t="str">
        <f t="shared" si="1"/>
        <v>Medio</v>
      </c>
      <c r="F21" s="98"/>
      <c r="H21" s="110" t="s">
        <v>100</v>
      </c>
      <c r="I21" s="112">
        <f>SUM(I3:I20)</f>
        <v>731000</v>
      </c>
    </row>
    <row r="22" spans="1:10" ht="15">
      <c r="B22" s="101">
        <v>20</v>
      </c>
      <c r="C22" s="143" t="s">
        <v>179</v>
      </c>
      <c r="D22" s="145">
        <v>35000</v>
      </c>
      <c r="E22" s="103" t="str">
        <f t="shared" si="1"/>
        <v>Medio</v>
      </c>
      <c r="F22" s="98"/>
      <c r="H22" s="106" t="s">
        <v>97</v>
      </c>
      <c r="I22" s="98">
        <f>+MAX($I$3:$I$20)</f>
        <v>65000</v>
      </c>
      <c r="J22" s="98">
        <f>+I22/3</f>
        <v>21666.666666666668</v>
      </c>
    </row>
    <row r="23" spans="1:10" ht="15">
      <c r="B23" s="101">
        <v>21</v>
      </c>
      <c r="C23" s="143" t="s">
        <v>180</v>
      </c>
      <c r="D23" s="145">
        <v>35000</v>
      </c>
      <c r="E23" s="103" t="str">
        <f t="shared" si="1"/>
        <v>Medio</v>
      </c>
      <c r="F23" s="98"/>
      <c r="H23" s="106" t="s">
        <v>98</v>
      </c>
      <c r="I23" s="98">
        <f>+MIN($I$3:$I$20)</f>
        <v>22000</v>
      </c>
      <c r="J23" s="99">
        <f>+J22*2</f>
        <v>43333.333333333336</v>
      </c>
    </row>
    <row r="24" spans="1:10" ht="15">
      <c r="B24" s="101">
        <v>22</v>
      </c>
      <c r="C24" s="143" t="s">
        <v>181</v>
      </c>
      <c r="D24" s="145">
        <v>35000</v>
      </c>
      <c r="E24" s="103" t="str">
        <f t="shared" si="1"/>
        <v>Medio</v>
      </c>
      <c r="F24" s="98"/>
      <c r="H24" s="106" t="s">
        <v>99</v>
      </c>
      <c r="I24" s="98">
        <f>+_xlfn.STDEV.P($I$3:$I$20)</f>
        <v>9877.8027746215394</v>
      </c>
      <c r="J24" s="107">
        <f>+J22*3</f>
        <v>65000</v>
      </c>
    </row>
    <row r="25" spans="1:10" ht="15">
      <c r="B25" s="101">
        <v>23</v>
      </c>
      <c r="C25" s="143" t="s">
        <v>182</v>
      </c>
      <c r="D25" s="145">
        <v>35000</v>
      </c>
      <c r="E25" s="103" t="str">
        <f t="shared" si="1"/>
        <v>Medio</v>
      </c>
      <c r="F25" s="98"/>
      <c r="H25" s="106" t="s">
        <v>205</v>
      </c>
      <c r="I25" s="108">
        <f>AVERAGE(I3:I20)</f>
        <v>40611.111111111109</v>
      </c>
      <c r="J25" s="108"/>
    </row>
    <row r="26" spans="1:10" ht="15">
      <c r="B26" s="101">
        <v>24</v>
      </c>
      <c r="C26" s="143" t="s">
        <v>183</v>
      </c>
      <c r="D26" s="145">
        <v>40000</v>
      </c>
      <c r="E26" s="103" t="str">
        <f t="shared" si="1"/>
        <v>Medio</v>
      </c>
      <c r="F26" s="98"/>
      <c r="H26" s="3" t="s">
        <v>101</v>
      </c>
      <c r="I26" s="113" t="s">
        <v>102</v>
      </c>
      <c r="J26" s="113" t="s">
        <v>47</v>
      </c>
    </row>
    <row r="27" spans="1:10" ht="15">
      <c r="B27" s="101">
        <v>25</v>
      </c>
      <c r="C27" s="143" t="s">
        <v>184</v>
      </c>
      <c r="D27" s="145">
        <v>40000</v>
      </c>
      <c r="E27" s="103" t="str">
        <f t="shared" si="1"/>
        <v>Medio</v>
      </c>
      <c r="F27" s="98"/>
      <c r="H27" s="114" t="s">
        <v>103</v>
      </c>
      <c r="I27" s="115">
        <f>+COUNTIF($J$3:$J$20,H27)</f>
        <v>0</v>
      </c>
      <c r="J27" s="116">
        <v>0</v>
      </c>
    </row>
    <row r="28" spans="1:10" ht="15">
      <c r="B28" s="101">
        <v>26</v>
      </c>
      <c r="C28" s="144" t="s">
        <v>185</v>
      </c>
      <c r="D28" s="145">
        <v>45000</v>
      </c>
      <c r="E28" s="103" t="str">
        <f t="shared" si="1"/>
        <v>Medio</v>
      </c>
      <c r="F28" s="98"/>
      <c r="H28" s="114" t="s">
        <v>104</v>
      </c>
      <c r="I28" s="115">
        <f>+COUNTIF($J$3:$J$20,H28)</f>
        <v>10</v>
      </c>
      <c r="J28" s="116">
        <f>+AVERAGEIF($J$3:$J$20,H28,$I$3:$I$20)</f>
        <v>33500</v>
      </c>
    </row>
    <row r="29" spans="1:10" ht="15">
      <c r="B29" s="101">
        <v>27</v>
      </c>
      <c r="C29" s="144" t="s">
        <v>186</v>
      </c>
      <c r="D29" s="145">
        <v>45000</v>
      </c>
      <c r="E29" s="103" t="str">
        <f t="shared" si="1"/>
        <v>Medio</v>
      </c>
      <c r="F29" s="98"/>
      <c r="H29" s="114" t="s">
        <v>105</v>
      </c>
      <c r="I29" s="115">
        <f>+COUNTIF($J$3:$J$20,H29)</f>
        <v>8</v>
      </c>
      <c r="J29" s="116">
        <f>+AVERAGEIF($J$3:$J$20,H29,$I$3:$I$20)</f>
        <v>49500</v>
      </c>
    </row>
    <row r="30" spans="1:10">
      <c r="B30" s="105"/>
      <c r="C30" s="110" t="s">
        <v>100</v>
      </c>
      <c r="D30" s="99">
        <f>SUM(D3:D29)</f>
        <v>780000</v>
      </c>
      <c r="E30" s="99"/>
      <c r="F30" s="99"/>
      <c r="H30" s="267"/>
      <c r="I30" s="268"/>
      <c r="J30" s="269"/>
    </row>
    <row r="31" spans="1:10">
      <c r="B31" s="105"/>
      <c r="C31" s="106" t="s">
        <v>97</v>
      </c>
      <c r="D31" s="98">
        <f>+MAX(D1:D29)</f>
        <v>45000</v>
      </c>
      <c r="E31" s="98"/>
      <c r="F31" s="99"/>
      <c r="H31" s="114" t="s">
        <v>207</v>
      </c>
      <c r="I31" s="109"/>
      <c r="J31" s="103">
        <f>I25+I24</f>
        <v>50488.913885732647</v>
      </c>
    </row>
    <row r="32" spans="1:10">
      <c r="A32" s="99"/>
      <c r="B32" s="105"/>
      <c r="C32" s="106" t="s">
        <v>98</v>
      </c>
      <c r="D32" s="98">
        <f>+MIN(D1:D29)</f>
        <v>20000</v>
      </c>
      <c r="E32" s="99"/>
      <c r="F32" s="99"/>
      <c r="H32" s="114" t="s">
        <v>106</v>
      </c>
      <c r="I32" s="102"/>
      <c r="J32" s="102">
        <f>J31*2</f>
        <v>100977.82777146529</v>
      </c>
    </row>
    <row r="33" spans="2:5">
      <c r="B33" s="105"/>
      <c r="C33" s="106" t="s">
        <v>99</v>
      </c>
      <c r="D33" s="98">
        <f>+_xlfn.STDEV.P(D1:D29)</f>
        <v>7588.1649239839435</v>
      </c>
    </row>
    <row r="34" spans="2:5">
      <c r="C34" s="106" t="s">
        <v>205</v>
      </c>
      <c r="D34" s="107">
        <f>+AVERAGE($D$3:$D$29)</f>
        <v>28888.888888888891</v>
      </c>
    </row>
    <row r="35" spans="2:5">
      <c r="C35" s="3" t="s">
        <v>101</v>
      </c>
      <c r="D35" s="113" t="s">
        <v>102</v>
      </c>
      <c r="E35" s="113" t="s">
        <v>47</v>
      </c>
    </row>
    <row r="36" spans="2:5">
      <c r="C36" s="114" t="s">
        <v>103</v>
      </c>
      <c r="D36" s="115">
        <f>+COUNTIF($E$3:$E$29,C36)</f>
        <v>7</v>
      </c>
      <c r="E36" s="116">
        <f ca="1">+AVERAGEIF($E$2:$E$29,C36,$D$3:$D$29)</f>
        <v>21142.857142857141</v>
      </c>
    </row>
    <row r="37" spans="2:5">
      <c r="C37" s="114" t="s">
        <v>104</v>
      </c>
      <c r="D37" s="115">
        <f>+COUNTIF($E$3:$E$29,C37)</f>
        <v>20</v>
      </c>
      <c r="E37" s="116">
        <f ca="1">+AVERAGEIF($E$2:$E$29,C37,$D$3:$D$29)</f>
        <v>69600</v>
      </c>
    </row>
    <row r="38" spans="2:5">
      <c r="C38" s="114" t="s">
        <v>105</v>
      </c>
      <c r="D38" s="115">
        <f>+COUNTIF($E$3:$E$29,C38)</f>
        <v>0</v>
      </c>
      <c r="E38" s="116">
        <v>0</v>
      </c>
    </row>
    <row r="39" spans="2:5">
      <c r="C39" s="267"/>
      <c r="D39" s="268"/>
      <c r="E39" s="269"/>
    </row>
    <row r="40" spans="2:5">
      <c r="C40" s="114" t="s">
        <v>206</v>
      </c>
      <c r="D40" s="109"/>
      <c r="E40" s="103">
        <f>D34+D33</f>
        <v>36477.053812872837</v>
      </c>
    </row>
    <row r="41" spans="2:5">
      <c r="C41" s="264" t="s">
        <v>106</v>
      </c>
      <c r="D41" s="265"/>
      <c r="E41" s="102">
        <f>E40*2</f>
        <v>72954.107625745673</v>
      </c>
    </row>
  </sheetData>
  <mergeCells count="5">
    <mergeCell ref="C41:D41"/>
    <mergeCell ref="B1:E1"/>
    <mergeCell ref="G1:J1"/>
    <mergeCell ref="C39:E39"/>
    <mergeCell ref="H30:J3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CRONOGRAMA</vt:lpstr>
      <vt:lpstr>ADMINISTRACION</vt:lpstr>
      <vt:lpstr>actividades POA</vt:lpstr>
      <vt:lpstr>1.3</vt:lpstr>
      <vt:lpstr>2.1</vt:lpstr>
      <vt:lpstr>2.2</vt:lpstr>
      <vt:lpstr>3.1</vt:lpstr>
      <vt:lpstr>3.2</vt:lpstr>
      <vt:lpstr>PRESUPUESTO COMPLETO</vt:lpstr>
      <vt:lpstr>ANALISIS ESTADISTICO - COTIZACI</vt:lpstr>
      <vt:lpstr>PRESUP ASIST. TEC.</vt:lpstr>
      <vt:lpstr>PRESUP. APOYO OP</vt:lpstr>
      <vt:lpstr>CERTIFICACIONES TRANSPORTE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JoseDavid Pinchao</dc:creator>
  <cp:lastModifiedBy>Usuario</cp:lastModifiedBy>
  <cp:lastPrinted>2026-06-30T13:44:19Z</cp:lastPrinted>
  <dcterms:created xsi:type="dcterms:W3CDTF">2026-03-15T00:22:11Z</dcterms:created>
  <dcterms:modified xsi:type="dcterms:W3CDTF">2026-07-02T22:26:08Z</dcterms:modified>
</cp:coreProperties>
</file>