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8"/>
  <workbookPr/>
  <mc:AlternateContent xmlns:mc="http://schemas.openxmlformats.org/markup-compatibility/2006">
    <mc:Choice Requires="x15">
      <x15ac:absPath xmlns:x15ac="http://schemas.microsoft.com/office/spreadsheetml/2010/11/ac" url="/Users/sharasuarez/Downloads/"/>
    </mc:Choice>
  </mc:AlternateContent>
  <xr:revisionPtr revIDLastSave="0" documentId="8_{8B58D1C6-A0B2-BA4B-BC3E-7E93D2A28454}" xr6:coauthVersionLast="47" xr6:coauthVersionMax="47" xr10:uidLastSave="{00000000-0000-0000-0000-000000000000}"/>
  <bookViews>
    <workbookView xWindow="0" yWindow="600" windowWidth="28800" windowHeight="15380" xr2:uid="{00000000-000D-0000-FFFF-FFFF00000000}"/>
  </bookViews>
  <sheets>
    <sheet name="Consolidado " sheetId="1" r:id="rId1"/>
    <sheet name="Cotizaciones" sheetId="2" r:id="rId2"/>
    <sheet name="Copia de Cotizaciones" sheetId="3" state="hidden" r:id="rId3"/>
  </sheets>
  <definedNames>
    <definedName name="_xlnm._FilterDatabase" localSheetId="0" hidden="1">'Consolidado '!$A$2:$AK$250</definedName>
    <definedName name="_xlnm._FilterDatabase" localSheetId="2" hidden="1">'Copia de Cotizaciones'!$A$2:$FY$256</definedName>
    <definedName name="_xlnm._FilterDatabase" localSheetId="1" hidden="1">Cotizaciones!$A$2:$FP$249</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S256" i="3" l="1"/>
  <c r="FP256" i="3"/>
  <c r="FT256" i="3" s="1"/>
  <c r="FL256" i="3"/>
  <c r="FK256" i="3"/>
  <c r="DE256" i="3"/>
  <c r="CY256" i="3"/>
  <c r="CP256" i="3"/>
  <c r="FS255" i="3"/>
  <c r="FP255" i="3"/>
  <c r="FT255" i="3" s="1"/>
  <c r="FL255" i="3"/>
  <c r="FK255" i="3"/>
  <c r="CY255" i="3"/>
  <c r="CS255" i="3"/>
  <c r="CP255" i="3"/>
  <c r="FS254" i="3"/>
  <c r="FP254" i="3"/>
  <c r="FT254" i="3" s="1"/>
  <c r="FL254" i="3"/>
  <c r="FK254" i="3"/>
  <c r="DE254" i="3"/>
  <c r="CP254" i="3"/>
  <c r="FS253" i="3"/>
  <c r="FP253" i="3"/>
  <c r="FL253" i="3"/>
  <c r="FK253" i="3"/>
  <c r="FA253" i="3"/>
  <c r="CJ253" i="3"/>
  <c r="CG253" i="3"/>
  <c r="FS252" i="3"/>
  <c r="FP252" i="3"/>
  <c r="FT252" i="3" s="1"/>
  <c r="FL252" i="3"/>
  <c r="FK252" i="3"/>
  <c r="CJ252" i="3"/>
  <c r="CG252" i="3"/>
  <c r="FS251" i="3"/>
  <c r="FT251" i="3" s="1"/>
  <c r="FP251" i="3"/>
  <c r="FL251" i="3"/>
  <c r="FK251" i="3"/>
  <c r="BC251" i="3"/>
  <c r="AQ251" i="3"/>
  <c r="AH251" i="3"/>
  <c r="FS250" i="3"/>
  <c r="FP250" i="3"/>
  <c r="FL250" i="3"/>
  <c r="FK250" i="3"/>
  <c r="FA250" i="3"/>
  <c r="CJ250" i="3"/>
  <c r="CG250" i="3"/>
  <c r="FS249" i="3"/>
  <c r="FP249" i="3"/>
  <c r="FT249" i="3" s="1"/>
  <c r="FL249" i="3"/>
  <c r="FK249" i="3"/>
  <c r="BC249" i="3"/>
  <c r="AT249" i="3"/>
  <c r="AQ249" i="3"/>
  <c r="AH249" i="3"/>
  <c r="FS248" i="3"/>
  <c r="FP248" i="3"/>
  <c r="FL248" i="3"/>
  <c r="FK248" i="3"/>
  <c r="FA248" i="3"/>
  <c r="BF248" i="3"/>
  <c r="FS247" i="3"/>
  <c r="FP247" i="3"/>
  <c r="FL247" i="3"/>
  <c r="FK247" i="3"/>
  <c r="FA247" i="3"/>
  <c r="H247" i="3"/>
  <c r="J247" i="3" s="1"/>
  <c r="FS246" i="3"/>
  <c r="FP246" i="3"/>
  <c r="FT246" i="3" s="1"/>
  <c r="FL246" i="3"/>
  <c r="FK246" i="3"/>
  <c r="BC246" i="3"/>
  <c r="AQ246" i="3"/>
  <c r="AH246" i="3"/>
  <c r="FS245" i="3"/>
  <c r="FP245" i="3"/>
  <c r="FL245" i="3"/>
  <c r="FK245" i="3"/>
  <c r="FA245" i="3"/>
  <c r="DE245" i="3"/>
  <c r="CY245" i="3"/>
  <c r="CP245" i="3"/>
  <c r="FS244" i="3"/>
  <c r="FP244" i="3"/>
  <c r="FL244" i="3"/>
  <c r="FK244" i="3"/>
  <c r="FA244" i="3"/>
  <c r="BF244" i="3"/>
  <c r="FS243" i="3"/>
  <c r="FP243" i="3"/>
  <c r="FT243" i="3" s="1"/>
  <c r="FM243" i="3"/>
  <c r="FL243" i="3"/>
  <c r="FK243" i="3"/>
  <c r="CJ243" i="3"/>
  <c r="CG243" i="3"/>
  <c r="FU243" i="3" s="1"/>
  <c r="FS242" i="3"/>
  <c r="FP242" i="3"/>
  <c r="FT242" i="3" s="1"/>
  <c r="FL242" i="3"/>
  <c r="FK242" i="3"/>
  <c r="CJ242" i="3"/>
  <c r="CG242" i="3"/>
  <c r="FS241" i="3"/>
  <c r="FP241" i="3"/>
  <c r="FL241" i="3"/>
  <c r="FK241" i="3"/>
  <c r="FA241" i="3"/>
  <c r="P241" i="3"/>
  <c r="FS240" i="3"/>
  <c r="FP240" i="3"/>
  <c r="FT240" i="3" s="1"/>
  <c r="FL240" i="3"/>
  <c r="FK240" i="3"/>
  <c r="CJ240" i="3"/>
  <c r="CG240" i="3"/>
  <c r="FS239" i="3"/>
  <c r="FP239" i="3"/>
  <c r="FT239" i="3" s="1"/>
  <c r="FL239" i="3"/>
  <c r="FK239" i="3"/>
  <c r="CJ239" i="3"/>
  <c r="CG239" i="3"/>
  <c r="FS238" i="3"/>
  <c r="FP238" i="3"/>
  <c r="FT238" i="3" s="1"/>
  <c r="FL238" i="3"/>
  <c r="FK238" i="3"/>
  <c r="BC238" i="3"/>
  <c r="AQ238" i="3"/>
  <c r="AH238" i="3"/>
  <c r="FS237" i="3"/>
  <c r="FP237" i="3"/>
  <c r="FL237" i="3"/>
  <c r="FK237" i="3"/>
  <c r="FA237" i="3"/>
  <c r="DN237" i="3"/>
  <c r="FS236" i="3"/>
  <c r="FP236" i="3"/>
  <c r="FL236" i="3"/>
  <c r="FK236" i="3"/>
  <c r="FA236" i="3"/>
  <c r="CG236" i="3"/>
  <c r="FS235" i="3"/>
  <c r="FP235" i="3"/>
  <c r="FL235" i="3"/>
  <c r="FK235" i="3"/>
  <c r="FA235" i="3"/>
  <c r="BF235" i="3"/>
  <c r="FS234" i="3"/>
  <c r="FT234" i="3" s="1"/>
  <c r="FP234" i="3"/>
  <c r="FL234" i="3"/>
  <c r="FK234" i="3"/>
  <c r="BC234" i="3"/>
  <c r="AQ234" i="3"/>
  <c r="AN234" i="3"/>
  <c r="AK234" i="3"/>
  <c r="AH234" i="3"/>
  <c r="FS233" i="3"/>
  <c r="FP233" i="3"/>
  <c r="FT233" i="3" s="1"/>
  <c r="FL233" i="3"/>
  <c r="FK233" i="3"/>
  <c r="CJ233" i="3"/>
  <c r="CG233" i="3"/>
  <c r="FS232" i="3"/>
  <c r="FT232" i="3" s="1"/>
  <c r="FW232" i="3" s="1"/>
  <c r="FP232" i="3"/>
  <c r="FL232" i="3"/>
  <c r="FK232" i="3"/>
  <c r="FA232" i="3"/>
  <c r="BU232" i="3"/>
  <c r="FS231" i="3"/>
  <c r="FP231" i="3"/>
  <c r="FT231" i="3" s="1"/>
  <c r="FW231" i="3" s="1"/>
  <c r="FL231" i="3"/>
  <c r="FK231" i="3"/>
  <c r="FA231" i="3"/>
  <c r="FU230" i="3"/>
  <c r="FS230" i="3"/>
  <c r="FP230" i="3"/>
  <c r="FL230" i="3"/>
  <c r="FK230" i="3"/>
  <c r="BC230" i="3"/>
  <c r="AZ230" i="3"/>
  <c r="AQ230" i="3"/>
  <c r="AH230" i="3"/>
  <c r="FM230" i="3" s="1"/>
  <c r="FS229" i="3"/>
  <c r="FT229" i="3" s="1"/>
  <c r="FP229" i="3"/>
  <c r="FL229" i="3"/>
  <c r="FK229" i="3"/>
  <c r="BC229" i="3"/>
  <c r="AW229" i="3"/>
  <c r="AQ229" i="3"/>
  <c r="AH229" i="3"/>
  <c r="FS228" i="3"/>
  <c r="FP228" i="3"/>
  <c r="FT228" i="3" s="1"/>
  <c r="FL228" i="3"/>
  <c r="FK228" i="3"/>
  <c r="FA228" i="3"/>
  <c r="FS227" i="3"/>
  <c r="FP227" i="3"/>
  <c r="FL227" i="3"/>
  <c r="FK227" i="3"/>
  <c r="FG227" i="3"/>
  <c r="FA227" i="3"/>
  <c r="FS226" i="3"/>
  <c r="FP226" i="3"/>
  <c r="FT226" i="3" s="1"/>
  <c r="FL226" i="3"/>
  <c r="FK226" i="3"/>
  <c r="DE226" i="3"/>
  <c r="DB226" i="3"/>
  <c r="FS225" i="3"/>
  <c r="FP225" i="3"/>
  <c r="FT225" i="3" s="1"/>
  <c r="FL225" i="3"/>
  <c r="FK225" i="3"/>
  <c r="DE225" i="3"/>
  <c r="DB225" i="3"/>
  <c r="FS224" i="3"/>
  <c r="FP224" i="3"/>
  <c r="FT224" i="3" s="1"/>
  <c r="FM224" i="3"/>
  <c r="FL224" i="3"/>
  <c r="FK224" i="3"/>
  <c r="DE224" i="3"/>
  <c r="DB224" i="3"/>
  <c r="FU224" i="3" s="1"/>
  <c r="FT223" i="3"/>
  <c r="FS223" i="3"/>
  <c r="FP223" i="3"/>
  <c r="FL223" i="3"/>
  <c r="FK223" i="3"/>
  <c r="EI223" i="3"/>
  <c r="FS222" i="3"/>
  <c r="FP222" i="3"/>
  <c r="FT222" i="3" s="1"/>
  <c r="FL222" i="3"/>
  <c r="FK222" i="3"/>
  <c r="CP222" i="3"/>
  <c r="AT222" i="3"/>
  <c r="FU221" i="3"/>
  <c r="FS221" i="3"/>
  <c r="FP221" i="3"/>
  <c r="FT221" i="3" s="1"/>
  <c r="FL221" i="3"/>
  <c r="FK221" i="3"/>
  <c r="CJ221" i="3"/>
  <c r="CG221" i="3"/>
  <c r="FM221" i="3" s="1"/>
  <c r="FS220" i="3"/>
  <c r="FP220" i="3"/>
  <c r="FT220" i="3" s="1"/>
  <c r="FL220" i="3"/>
  <c r="FK220" i="3"/>
  <c r="CP220" i="3"/>
  <c r="FS219" i="3"/>
  <c r="FP219" i="3"/>
  <c r="FT219" i="3" s="1"/>
  <c r="FL219" i="3"/>
  <c r="FK219" i="3"/>
  <c r="S219" i="3"/>
  <c r="FS218" i="3"/>
  <c r="FP218" i="3"/>
  <c r="FT218" i="3" s="1"/>
  <c r="FL218" i="3"/>
  <c r="FK218" i="3"/>
  <c r="CJ218" i="3"/>
  <c r="CG218" i="3"/>
  <c r="FS217" i="3"/>
  <c r="FP217" i="3"/>
  <c r="FL217" i="3"/>
  <c r="FK217" i="3"/>
  <c r="FA217" i="3"/>
  <c r="BF217" i="3"/>
  <c r="FS216" i="3"/>
  <c r="FP216" i="3"/>
  <c r="FT216" i="3" s="1"/>
  <c r="FL216" i="3"/>
  <c r="FK216" i="3"/>
  <c r="CJ216" i="3"/>
  <c r="CG216" i="3"/>
  <c r="FS215" i="3"/>
  <c r="FT215" i="3" s="1"/>
  <c r="FP215" i="3"/>
  <c r="FL215" i="3"/>
  <c r="FK215" i="3"/>
  <c r="BC215" i="3"/>
  <c r="AQ215" i="3"/>
  <c r="AH215" i="3"/>
  <c r="FS214" i="3"/>
  <c r="FP214" i="3"/>
  <c r="FT214" i="3" s="1"/>
  <c r="FM214" i="3"/>
  <c r="FL214" i="3"/>
  <c r="FK214" i="3"/>
  <c r="CY214" i="3"/>
  <c r="CS214" i="3"/>
  <c r="CP214" i="3"/>
  <c r="FU214" i="3" s="1"/>
  <c r="FS213" i="3"/>
  <c r="FP213" i="3"/>
  <c r="FT213" i="3" s="1"/>
  <c r="FL213" i="3"/>
  <c r="FK213" i="3"/>
  <c r="CP213" i="3"/>
  <c r="BR213" i="3"/>
  <c r="FS212" i="3"/>
  <c r="FT212" i="3" s="1"/>
  <c r="FW212" i="3" s="1"/>
  <c r="FP212" i="3"/>
  <c r="FM212" i="3"/>
  <c r="FV212" i="3" s="1"/>
  <c r="FL212" i="3"/>
  <c r="FK212" i="3"/>
  <c r="FA212" i="3"/>
  <c r="FU212" i="3" s="1"/>
  <c r="FS211" i="3"/>
  <c r="FP211" i="3"/>
  <c r="FL211" i="3"/>
  <c r="FK211" i="3"/>
  <c r="FA211" i="3"/>
  <c r="CG211" i="3"/>
  <c r="FS210" i="3"/>
  <c r="FP210" i="3"/>
  <c r="FT210" i="3" s="1"/>
  <c r="FW210" i="3" s="1"/>
  <c r="FM210" i="3"/>
  <c r="FV210" i="3" s="1"/>
  <c r="FL210" i="3"/>
  <c r="FK210" i="3"/>
  <c r="FA210" i="3"/>
  <c r="FU210" i="3" s="1"/>
  <c r="FS209" i="3"/>
  <c r="FT209" i="3" s="1"/>
  <c r="FW209" i="3" s="1"/>
  <c r="FP209" i="3"/>
  <c r="FM209" i="3"/>
  <c r="FV209" i="3" s="1"/>
  <c r="FL209" i="3"/>
  <c r="FK209" i="3"/>
  <c r="FA209" i="3"/>
  <c r="FU209" i="3" s="1"/>
  <c r="FS208" i="3"/>
  <c r="FP208" i="3"/>
  <c r="FT208" i="3" s="1"/>
  <c r="FL208" i="3"/>
  <c r="FK208" i="3"/>
  <c r="M208" i="3"/>
  <c r="FS207" i="3"/>
  <c r="FP207" i="3"/>
  <c r="FT207" i="3" s="1"/>
  <c r="FL207" i="3"/>
  <c r="FK207" i="3"/>
  <c r="V207" i="3"/>
  <c r="S207" i="3"/>
  <c r="FS206" i="3"/>
  <c r="FP206" i="3"/>
  <c r="FT206" i="3" s="1"/>
  <c r="FW206" i="3" s="1"/>
  <c r="FM206" i="3"/>
  <c r="FV206" i="3" s="1"/>
  <c r="FL206" i="3"/>
  <c r="FK206" i="3"/>
  <c r="FA206" i="3"/>
  <c r="FU206" i="3" s="1"/>
  <c r="FS205" i="3"/>
  <c r="FP205" i="3"/>
  <c r="FL205" i="3"/>
  <c r="FK205" i="3"/>
  <c r="FA205" i="3"/>
  <c r="V205" i="3"/>
  <c r="S205" i="3"/>
  <c r="FS204" i="3"/>
  <c r="FP204" i="3"/>
  <c r="FL204" i="3"/>
  <c r="FK204" i="3"/>
  <c r="FA204" i="3"/>
  <c r="V204" i="3"/>
  <c r="S204" i="3"/>
  <c r="FS203" i="3"/>
  <c r="FP203" i="3"/>
  <c r="FT203" i="3" s="1"/>
  <c r="FL203" i="3"/>
  <c r="FK203" i="3"/>
  <c r="Y203" i="3"/>
  <c r="V203" i="3"/>
  <c r="S203" i="3"/>
  <c r="FS202" i="3"/>
  <c r="FP202" i="3"/>
  <c r="FT202" i="3" s="1"/>
  <c r="FM202" i="3"/>
  <c r="FL202" i="3"/>
  <c r="FK202" i="3"/>
  <c r="BF202" i="3"/>
  <c r="FU202" i="3" s="1"/>
  <c r="FS201" i="3"/>
  <c r="FT201" i="3" s="1"/>
  <c r="FW201" i="3" s="1"/>
  <c r="FP201" i="3"/>
  <c r="FM201" i="3"/>
  <c r="FV201" i="3" s="1"/>
  <c r="FL201" i="3"/>
  <c r="FK201" i="3"/>
  <c r="FA201" i="3"/>
  <c r="FU201" i="3" s="1"/>
  <c r="FS200" i="3"/>
  <c r="FP200" i="3"/>
  <c r="FL200" i="3"/>
  <c r="FK200" i="3"/>
  <c r="BC200" i="3"/>
  <c r="AQ200" i="3"/>
  <c r="AH200" i="3"/>
  <c r="FS199" i="3"/>
  <c r="FP199" i="3"/>
  <c r="FT199" i="3" s="1"/>
  <c r="FL199" i="3"/>
  <c r="FK199" i="3"/>
  <c r="Y199" i="3"/>
  <c r="V199" i="3"/>
  <c r="S199" i="3"/>
  <c r="FS198" i="3"/>
  <c r="FP198" i="3"/>
  <c r="FT198" i="3" s="1"/>
  <c r="FL198" i="3"/>
  <c r="FK198" i="3"/>
  <c r="Y198" i="3"/>
  <c r="V198" i="3"/>
  <c r="S198" i="3"/>
  <c r="FS197" i="3"/>
  <c r="FP197" i="3"/>
  <c r="FL197" i="3"/>
  <c r="FK197" i="3"/>
  <c r="CA197" i="3"/>
  <c r="BO197" i="3"/>
  <c r="BL197" i="3"/>
  <c r="FS196" i="3"/>
  <c r="FP196" i="3"/>
  <c r="FL196" i="3"/>
  <c r="FK196" i="3"/>
  <c r="CA196" i="3"/>
  <c r="BO196" i="3"/>
  <c r="BL196" i="3"/>
  <c r="FS195" i="3"/>
  <c r="FP195" i="3"/>
  <c r="FT195" i="3" s="1"/>
  <c r="FW195" i="3" s="1"/>
  <c r="FL195" i="3"/>
  <c r="FK195" i="3"/>
  <c r="FA195" i="3"/>
  <c r="FS194" i="3"/>
  <c r="FT194" i="3" s="1"/>
  <c r="FP194" i="3"/>
  <c r="FL194" i="3"/>
  <c r="FK194" i="3"/>
  <c r="FA194" i="3"/>
  <c r="P194" i="3"/>
  <c r="FS193" i="3"/>
  <c r="FP193" i="3"/>
  <c r="FT193" i="3" s="1"/>
  <c r="FW193" i="3" s="1"/>
  <c r="FL193" i="3"/>
  <c r="FK193" i="3"/>
  <c r="FA193" i="3"/>
  <c r="FS192" i="3"/>
  <c r="FP192" i="3"/>
  <c r="FT192" i="3" s="1"/>
  <c r="FL192" i="3"/>
  <c r="FK192" i="3"/>
  <c r="CY192" i="3"/>
  <c r="CS192" i="3"/>
  <c r="CP192" i="3"/>
  <c r="FU191" i="3"/>
  <c r="FT191" i="3"/>
  <c r="FS191" i="3"/>
  <c r="FP191" i="3"/>
  <c r="FL191" i="3"/>
  <c r="FK191" i="3"/>
  <c r="Y191" i="3"/>
  <c r="V191" i="3"/>
  <c r="S191" i="3"/>
  <c r="FM191" i="3" s="1"/>
  <c r="FS190" i="3"/>
  <c r="FP190" i="3"/>
  <c r="FT190" i="3" s="1"/>
  <c r="FM190" i="3"/>
  <c r="FL190" i="3"/>
  <c r="FK190" i="3"/>
  <c r="EX190" i="3"/>
  <c r="FU190" i="3" s="1"/>
  <c r="FS189" i="3"/>
  <c r="FP189" i="3"/>
  <c r="FT189" i="3" s="1"/>
  <c r="FL189" i="3"/>
  <c r="FK189" i="3"/>
  <c r="FA189" i="3"/>
  <c r="M189" i="3"/>
  <c r="FS188" i="3"/>
  <c r="FP188" i="3"/>
  <c r="FT188" i="3" s="1"/>
  <c r="FL188" i="3"/>
  <c r="FK188" i="3"/>
  <c r="AT188" i="3"/>
  <c r="Y188" i="3"/>
  <c r="V188" i="3"/>
  <c r="S188" i="3"/>
  <c r="FS187" i="3"/>
  <c r="FP187" i="3"/>
  <c r="FL187" i="3"/>
  <c r="FK187" i="3"/>
  <c r="FA187" i="3"/>
  <c r="CJ187" i="3"/>
  <c r="CG187" i="3"/>
  <c r="FS186" i="3"/>
  <c r="FT186" i="3" s="1"/>
  <c r="FP186" i="3"/>
  <c r="FL186" i="3"/>
  <c r="FK186" i="3"/>
  <c r="M186" i="3"/>
  <c r="J186" i="3"/>
  <c r="FS185" i="3"/>
  <c r="FP185" i="3"/>
  <c r="FL185" i="3"/>
  <c r="FK185" i="3"/>
  <c r="FA185" i="3"/>
  <c r="M185" i="3"/>
  <c r="H185" i="3"/>
  <c r="J185" i="3" s="1"/>
  <c r="FU184" i="3"/>
  <c r="FS184" i="3"/>
  <c r="FP184" i="3"/>
  <c r="FT184" i="3" s="1"/>
  <c r="FW184" i="3" s="1"/>
  <c r="FL184" i="3"/>
  <c r="FK184" i="3"/>
  <c r="FA184" i="3"/>
  <c r="FM184" i="3" s="1"/>
  <c r="FV184" i="3" s="1"/>
  <c r="FS183" i="3"/>
  <c r="FP183" i="3"/>
  <c r="FT183" i="3" s="1"/>
  <c r="FL183" i="3"/>
  <c r="FK183" i="3"/>
  <c r="Y183" i="3"/>
  <c r="V183" i="3"/>
  <c r="S183" i="3"/>
  <c r="FS182" i="3"/>
  <c r="FP182" i="3"/>
  <c r="FT182" i="3" s="1"/>
  <c r="FW182" i="3" s="1"/>
  <c r="FL182" i="3"/>
  <c r="FK182" i="3"/>
  <c r="FA182" i="3"/>
  <c r="BF182" i="3"/>
  <c r="FS181" i="3"/>
  <c r="FP181" i="3"/>
  <c r="FT181" i="3" s="1"/>
  <c r="FW181" i="3" s="1"/>
  <c r="FL181" i="3"/>
  <c r="FK181" i="3"/>
  <c r="FA181" i="3"/>
  <c r="FS180" i="3"/>
  <c r="FP180" i="3"/>
  <c r="FL180" i="3"/>
  <c r="FK180" i="3"/>
  <c r="FA180" i="3"/>
  <c r="FS179" i="3"/>
  <c r="FT179" i="3" s="1"/>
  <c r="FP179" i="3"/>
  <c r="FL179" i="3"/>
  <c r="FK179" i="3"/>
  <c r="BC179" i="3"/>
  <c r="AQ179" i="3"/>
  <c r="AH179" i="3"/>
  <c r="FS178" i="3"/>
  <c r="FT178" i="3" s="1"/>
  <c r="FP178" i="3"/>
  <c r="FL178" i="3"/>
  <c r="FK178" i="3"/>
  <c r="BC178" i="3"/>
  <c r="AQ178" i="3"/>
  <c r="AH178" i="3"/>
  <c r="FS177" i="3"/>
  <c r="FP177" i="3"/>
  <c r="FL177" i="3"/>
  <c r="FK177" i="3"/>
  <c r="BC177" i="3"/>
  <c r="AQ177" i="3"/>
  <c r="AH177" i="3"/>
  <c r="FS176" i="3"/>
  <c r="FT176" i="3" s="1"/>
  <c r="FP176" i="3"/>
  <c r="FL176" i="3"/>
  <c r="FK176" i="3"/>
  <c r="FA176" i="3"/>
  <c r="BF176" i="3"/>
  <c r="FS175" i="3"/>
  <c r="FT175" i="3" s="1"/>
  <c r="FP175" i="3"/>
  <c r="FL175" i="3"/>
  <c r="FK175" i="3"/>
  <c r="FA175" i="3"/>
  <c r="BF175" i="3"/>
  <c r="FS174" i="3"/>
  <c r="FP174" i="3"/>
  <c r="FT174" i="3" s="1"/>
  <c r="FW174" i="3" s="1"/>
  <c r="FL174" i="3"/>
  <c r="FK174" i="3"/>
  <c r="FA174" i="3"/>
  <c r="FS173" i="3"/>
  <c r="FP173" i="3"/>
  <c r="FT173" i="3" s="1"/>
  <c r="FW173" i="3" s="1"/>
  <c r="FL173" i="3"/>
  <c r="FK173" i="3"/>
  <c r="FA173" i="3"/>
  <c r="FS172" i="3"/>
  <c r="FT172" i="3" s="1"/>
  <c r="FW172" i="3" s="1"/>
  <c r="FP172" i="3"/>
  <c r="FL172" i="3"/>
  <c r="FK172" i="3"/>
  <c r="FA172" i="3"/>
  <c r="FS171" i="3"/>
  <c r="FT171" i="3" s="1"/>
  <c r="FW171" i="3" s="1"/>
  <c r="FP171" i="3"/>
  <c r="FL171" i="3"/>
  <c r="FK171" i="3"/>
  <c r="FA171" i="3"/>
  <c r="FS170" i="3"/>
  <c r="FT170" i="3" s="1"/>
  <c r="FW170" i="3" s="1"/>
  <c r="FP170" i="3"/>
  <c r="FL170" i="3"/>
  <c r="FK170" i="3"/>
  <c r="FA170" i="3"/>
  <c r="FS169" i="3"/>
  <c r="FP169" i="3"/>
  <c r="FT169" i="3" s="1"/>
  <c r="FL169" i="3"/>
  <c r="FK169" i="3"/>
  <c r="FA169" i="3"/>
  <c r="P169" i="3"/>
  <c r="FS168" i="3"/>
  <c r="FT168" i="3" s="1"/>
  <c r="FW168" i="3" s="1"/>
  <c r="FP168" i="3"/>
  <c r="FL168" i="3"/>
  <c r="FK168" i="3"/>
  <c r="FA168" i="3"/>
  <c r="FS167" i="3"/>
  <c r="FP167" i="3"/>
  <c r="FL167" i="3"/>
  <c r="FK167" i="3"/>
  <c r="FA167" i="3"/>
  <c r="M167" i="3"/>
  <c r="FS166" i="3"/>
  <c r="FP166" i="3"/>
  <c r="FT166" i="3" s="1"/>
  <c r="FL166" i="3"/>
  <c r="FK166" i="3"/>
  <c r="CY166" i="3"/>
  <c r="CS166" i="3"/>
  <c r="CP166" i="3"/>
  <c r="FS165" i="3"/>
  <c r="FP165" i="3"/>
  <c r="FT165" i="3" s="1"/>
  <c r="FL165" i="3"/>
  <c r="FK165" i="3"/>
  <c r="Y165" i="3"/>
  <c r="V165" i="3"/>
  <c r="S165" i="3"/>
  <c r="FS164" i="3"/>
  <c r="FP164" i="3"/>
  <c r="FL164" i="3"/>
  <c r="FK164" i="3"/>
  <c r="FA164" i="3"/>
  <c r="EF164" i="3"/>
  <c r="EC164" i="3"/>
  <c r="FS163" i="3"/>
  <c r="FP163" i="3"/>
  <c r="FT163" i="3" s="1"/>
  <c r="FL163" i="3"/>
  <c r="FK163" i="3"/>
  <c r="FD163" i="3"/>
  <c r="FS162" i="3"/>
  <c r="FP162" i="3"/>
  <c r="FT162" i="3" s="1"/>
  <c r="FL162" i="3"/>
  <c r="FK162" i="3"/>
  <c r="FD162" i="3"/>
  <c r="FA162" i="3"/>
  <c r="FS161" i="3"/>
  <c r="FP161" i="3"/>
  <c r="FL161" i="3"/>
  <c r="FK161" i="3"/>
  <c r="FA161" i="3"/>
  <c r="P161" i="3"/>
  <c r="FU160" i="3"/>
  <c r="FS160" i="3"/>
  <c r="FP160" i="3"/>
  <c r="FT160" i="3" s="1"/>
  <c r="FM160" i="3"/>
  <c r="FL160" i="3"/>
  <c r="FK160" i="3"/>
  <c r="FA160" i="3"/>
  <c r="FS159" i="3"/>
  <c r="FP159" i="3"/>
  <c r="FT159" i="3" s="1"/>
  <c r="FM159" i="3"/>
  <c r="FL159" i="3"/>
  <c r="FK159" i="3"/>
  <c r="BC159" i="3"/>
  <c r="AT159" i="3"/>
  <c r="AQ159" i="3"/>
  <c r="AH159" i="3"/>
  <c r="FU159" i="3" s="1"/>
  <c r="FS158" i="3"/>
  <c r="FP158" i="3"/>
  <c r="FL158" i="3"/>
  <c r="FK158" i="3"/>
  <c r="FA158" i="3"/>
  <c r="BF158" i="3"/>
  <c r="FS157" i="3"/>
  <c r="FP157" i="3"/>
  <c r="FM157" i="3"/>
  <c r="FL157" i="3"/>
  <c r="FK157" i="3"/>
  <c r="FA157" i="3"/>
  <c r="ER157" i="3"/>
  <c r="FU157" i="3" s="1"/>
  <c r="FS156" i="3"/>
  <c r="FP156" i="3"/>
  <c r="FM156" i="3"/>
  <c r="FL156" i="3"/>
  <c r="FK156" i="3"/>
  <c r="FA156" i="3"/>
  <c r="BF156" i="3"/>
  <c r="FU156" i="3" s="1"/>
  <c r="FS155" i="3"/>
  <c r="FP155" i="3"/>
  <c r="FL155" i="3"/>
  <c r="FK155" i="3"/>
  <c r="FA155" i="3"/>
  <c r="P155" i="3"/>
  <c r="FS154" i="3"/>
  <c r="FP154" i="3"/>
  <c r="FM154" i="3"/>
  <c r="FL154" i="3"/>
  <c r="FK154" i="3"/>
  <c r="FA154" i="3"/>
  <c r="CJ154" i="3"/>
  <c r="CG154" i="3"/>
  <c r="FU154" i="3" s="1"/>
  <c r="FS153" i="3"/>
  <c r="FP153" i="3"/>
  <c r="FT153" i="3" s="1"/>
  <c r="FL153" i="3"/>
  <c r="FK153" i="3"/>
  <c r="V153" i="3"/>
  <c r="S153" i="3"/>
  <c r="FS152" i="3"/>
  <c r="FP152" i="3"/>
  <c r="FL152" i="3"/>
  <c r="FK152" i="3"/>
  <c r="FA152" i="3"/>
  <c r="BR152" i="3"/>
  <c r="FS151" i="3"/>
  <c r="FP151" i="3"/>
  <c r="FT151" i="3" s="1"/>
  <c r="FM151" i="3"/>
  <c r="FL151" i="3"/>
  <c r="FK151" i="3"/>
  <c r="FA151" i="3"/>
  <c r="FU151" i="3" s="1"/>
  <c r="FS150" i="3"/>
  <c r="FP150" i="3"/>
  <c r="FL150" i="3"/>
  <c r="FK150" i="3"/>
  <c r="FA150" i="3"/>
  <c r="P150" i="3"/>
  <c r="FS149" i="3"/>
  <c r="FP149" i="3"/>
  <c r="FT149" i="3" s="1"/>
  <c r="FL149" i="3"/>
  <c r="FK149" i="3"/>
  <c r="FA149" i="3"/>
  <c r="P149" i="3"/>
  <c r="FS148" i="3"/>
  <c r="FP148" i="3"/>
  <c r="FM148" i="3"/>
  <c r="FL148" i="3"/>
  <c r="FK148" i="3"/>
  <c r="DK148" i="3"/>
  <c r="DH148" i="3"/>
  <c r="FU148" i="3" s="1"/>
  <c r="FS147" i="3"/>
  <c r="FP147" i="3"/>
  <c r="FT147" i="3" s="1"/>
  <c r="FL147" i="3"/>
  <c r="FK147" i="3"/>
  <c r="V147" i="3"/>
  <c r="S147" i="3"/>
  <c r="FS146" i="3"/>
  <c r="FP146" i="3"/>
  <c r="FT146" i="3" s="1"/>
  <c r="FL146" i="3"/>
  <c r="FK146" i="3"/>
  <c r="FI146" i="3"/>
  <c r="FJ146" i="3" s="1"/>
  <c r="DE146" i="3"/>
  <c r="CU146" i="3"/>
  <c r="CV146" i="3" s="1"/>
  <c r="CL146" i="3"/>
  <c r="CM146" i="3" s="1"/>
  <c r="FS145" i="3"/>
  <c r="FP145" i="3"/>
  <c r="FM145" i="3"/>
  <c r="FL145" i="3"/>
  <c r="FK145" i="3"/>
  <c r="FA145" i="3"/>
  <c r="BF145" i="3"/>
  <c r="FU145" i="3" s="1"/>
  <c r="FS144" i="3"/>
  <c r="FP144" i="3"/>
  <c r="FT144" i="3" s="1"/>
  <c r="FL144" i="3"/>
  <c r="FK144" i="3"/>
  <c r="FA144" i="3"/>
  <c r="CY144" i="3"/>
  <c r="FS143" i="3"/>
  <c r="FP143" i="3"/>
  <c r="FM143" i="3"/>
  <c r="FL143" i="3"/>
  <c r="FK143" i="3"/>
  <c r="FA143" i="3"/>
  <c r="BF143" i="3"/>
  <c r="FU143" i="3" s="1"/>
  <c r="FS142" i="3"/>
  <c r="FP142" i="3"/>
  <c r="FL142" i="3"/>
  <c r="FK142" i="3"/>
  <c r="FA142" i="3"/>
  <c r="P142" i="3"/>
  <c r="FS141" i="3"/>
  <c r="FP141" i="3"/>
  <c r="FL141" i="3"/>
  <c r="FK141" i="3"/>
  <c r="FA141" i="3"/>
  <c r="P141" i="3"/>
  <c r="FS140" i="3"/>
  <c r="FT140" i="3" s="1"/>
  <c r="FP140" i="3"/>
  <c r="FL140" i="3"/>
  <c r="FK140" i="3"/>
  <c r="FA140" i="3"/>
  <c r="P140" i="3"/>
  <c r="FS139" i="3"/>
  <c r="FP139" i="3"/>
  <c r="FT139" i="3" s="1"/>
  <c r="FM139" i="3"/>
  <c r="FL139" i="3"/>
  <c r="FK139" i="3"/>
  <c r="FA139" i="3"/>
  <c r="BR139" i="3"/>
  <c r="FU139" i="3" s="1"/>
  <c r="FS138" i="3"/>
  <c r="FT138" i="3" s="1"/>
  <c r="FP138" i="3"/>
  <c r="FM138" i="3"/>
  <c r="FL138" i="3"/>
  <c r="FK138" i="3"/>
  <c r="FA138" i="3"/>
  <c r="BF138" i="3"/>
  <c r="FU138" i="3" s="1"/>
  <c r="FS137" i="3"/>
  <c r="FP137" i="3"/>
  <c r="FT137" i="3" s="1"/>
  <c r="FM137" i="3"/>
  <c r="FL137" i="3"/>
  <c r="FK137" i="3"/>
  <c r="FA137" i="3"/>
  <c r="DE137" i="3"/>
  <c r="FU137" i="3" s="1"/>
  <c r="FS136" i="3"/>
  <c r="FP136" i="3"/>
  <c r="FL136" i="3"/>
  <c r="FK136" i="3"/>
  <c r="BC136" i="3"/>
  <c r="AQ136" i="3"/>
  <c r="AH136" i="3"/>
  <c r="FU135" i="3"/>
  <c r="FS135" i="3"/>
  <c r="FP135" i="3"/>
  <c r="FT135" i="3" s="1"/>
  <c r="FM135" i="3"/>
  <c r="FL135" i="3"/>
  <c r="FK135" i="3"/>
  <c r="FA135" i="3"/>
  <c r="FU134" i="3"/>
  <c r="FS134" i="3"/>
  <c r="FP134" i="3"/>
  <c r="FT134" i="3" s="1"/>
  <c r="FM134" i="3"/>
  <c r="FL134" i="3"/>
  <c r="FK134" i="3"/>
  <c r="FA134" i="3"/>
  <c r="FS133" i="3"/>
  <c r="FP133" i="3"/>
  <c r="FT133" i="3" s="1"/>
  <c r="FM133" i="3"/>
  <c r="FL133" i="3"/>
  <c r="FK133" i="3"/>
  <c r="Y133" i="3"/>
  <c r="V133" i="3"/>
  <c r="S133" i="3"/>
  <c r="FU133" i="3" s="1"/>
  <c r="FS132" i="3"/>
  <c r="FP132" i="3"/>
  <c r="FT132" i="3" s="1"/>
  <c r="FL132" i="3"/>
  <c r="FK132" i="3"/>
  <c r="BC132" i="3"/>
  <c r="AT132" i="3"/>
  <c r="AQ132" i="3"/>
  <c r="AH132" i="3"/>
  <c r="FS131" i="3"/>
  <c r="FP131" i="3"/>
  <c r="FT131" i="3" s="1"/>
  <c r="FL131" i="3"/>
  <c r="FK131" i="3"/>
  <c r="Y131" i="3"/>
  <c r="V131" i="3"/>
  <c r="S131" i="3"/>
  <c r="FS130" i="3"/>
  <c r="FP130" i="3"/>
  <c r="FM130" i="3"/>
  <c r="FL130" i="3"/>
  <c r="FK130" i="3"/>
  <c r="FA130" i="3"/>
  <c r="CJ130" i="3"/>
  <c r="CG130" i="3"/>
  <c r="FU130" i="3" s="1"/>
  <c r="FS129" i="3"/>
  <c r="FP129" i="3"/>
  <c r="FM129" i="3"/>
  <c r="FL129" i="3"/>
  <c r="FK129" i="3"/>
  <c r="FA129" i="3"/>
  <c r="BI129" i="3"/>
  <c r="BF129" i="3"/>
  <c r="FU129" i="3" s="1"/>
  <c r="FS128" i="3"/>
  <c r="FP128" i="3"/>
  <c r="FM128" i="3"/>
  <c r="FL128" i="3"/>
  <c r="FK128" i="3"/>
  <c r="FA128" i="3"/>
  <c r="EX128" i="3"/>
  <c r="DZ128" i="3"/>
  <c r="FU128" i="3" s="1"/>
  <c r="FS127" i="3"/>
  <c r="FT127" i="3" s="1"/>
  <c r="FP127" i="3"/>
  <c r="FM127" i="3"/>
  <c r="FL127" i="3"/>
  <c r="FK127" i="3"/>
  <c r="EX127" i="3"/>
  <c r="DZ127" i="3"/>
  <c r="FU127" i="3" s="1"/>
  <c r="FS126" i="3"/>
  <c r="FP126" i="3"/>
  <c r="FT126" i="3" s="1"/>
  <c r="FM126" i="3"/>
  <c r="FL126" i="3"/>
  <c r="FK126" i="3"/>
  <c r="EX126" i="3"/>
  <c r="DZ126" i="3"/>
  <c r="FU126" i="3" s="1"/>
  <c r="FU125" i="3"/>
  <c r="FT125" i="3"/>
  <c r="FS125" i="3"/>
  <c r="FP125" i="3"/>
  <c r="FL125" i="3"/>
  <c r="FK125" i="3"/>
  <c r="Y125" i="3"/>
  <c r="V125" i="3"/>
  <c r="FM125" i="3" s="1"/>
  <c r="FS124" i="3"/>
  <c r="FP124" i="3"/>
  <c r="FT124" i="3" s="1"/>
  <c r="FL124" i="3"/>
  <c r="FK124" i="3"/>
  <c r="BR124" i="3"/>
  <c r="FS123" i="3"/>
  <c r="FP123" i="3"/>
  <c r="FT123" i="3" s="1"/>
  <c r="FL123" i="3"/>
  <c r="FK123" i="3"/>
  <c r="Y123" i="3"/>
  <c r="V123" i="3"/>
  <c r="S123" i="3"/>
  <c r="FS122" i="3"/>
  <c r="FP122" i="3"/>
  <c r="FT122" i="3" s="1"/>
  <c r="FL122" i="3"/>
  <c r="FK122" i="3"/>
  <c r="FA122" i="3"/>
  <c r="FS121" i="3"/>
  <c r="FP121" i="3"/>
  <c r="FL121" i="3"/>
  <c r="FK121" i="3"/>
  <c r="FA121" i="3"/>
  <c r="P121" i="3"/>
  <c r="FS120" i="3"/>
  <c r="FP120" i="3"/>
  <c r="FL120" i="3"/>
  <c r="FK120" i="3"/>
  <c r="BC120" i="3"/>
  <c r="AQ120" i="3"/>
  <c r="AH120" i="3"/>
  <c r="FS119" i="3"/>
  <c r="FP119" i="3"/>
  <c r="FT119" i="3" s="1"/>
  <c r="FL119" i="3"/>
  <c r="FK119" i="3"/>
  <c r="BC119" i="3"/>
  <c r="AQ119" i="3"/>
  <c r="AH119" i="3"/>
  <c r="FS118" i="3"/>
  <c r="FP118" i="3"/>
  <c r="FT118" i="3" s="1"/>
  <c r="FL118" i="3"/>
  <c r="FK118" i="3"/>
  <c r="Y118" i="3"/>
  <c r="V118" i="3"/>
  <c r="S118" i="3"/>
  <c r="FS117" i="3"/>
  <c r="FP117" i="3"/>
  <c r="FL117" i="3"/>
  <c r="FK117" i="3"/>
  <c r="FA117" i="3"/>
  <c r="FS116" i="3"/>
  <c r="FP116" i="3"/>
  <c r="FT116" i="3" s="1"/>
  <c r="FL116" i="3"/>
  <c r="FK116" i="3"/>
  <c r="FA116" i="3"/>
  <c r="FS115" i="3"/>
  <c r="FP115" i="3"/>
  <c r="FT115" i="3" s="1"/>
  <c r="FL115" i="3"/>
  <c r="FK115" i="3"/>
  <c r="FA115" i="3"/>
  <c r="FS114" i="3"/>
  <c r="FP114" i="3"/>
  <c r="FL114" i="3"/>
  <c r="FK114" i="3"/>
  <c r="Y114" i="3"/>
  <c r="V114" i="3"/>
  <c r="S114" i="3"/>
  <c r="FS113" i="3"/>
  <c r="FT113" i="3" s="1"/>
  <c r="FP113" i="3"/>
  <c r="FL113" i="3"/>
  <c r="FK113" i="3"/>
  <c r="FD113" i="3"/>
  <c r="FA113" i="3"/>
  <c r="FS112" i="3"/>
  <c r="FT112" i="3" s="1"/>
  <c r="FP112" i="3"/>
  <c r="FL112" i="3"/>
  <c r="FK112" i="3"/>
  <c r="FA112" i="3"/>
  <c r="BF112" i="3"/>
  <c r="FS111" i="3"/>
  <c r="FP111" i="3"/>
  <c r="FL111" i="3"/>
  <c r="FK111" i="3"/>
  <c r="FA111" i="3"/>
  <c r="CJ111" i="3"/>
  <c r="CG111" i="3"/>
  <c r="FS110" i="3"/>
  <c r="FP110" i="3"/>
  <c r="FL110" i="3"/>
  <c r="FK110" i="3"/>
  <c r="FA110" i="3"/>
  <c r="DQ110" i="3"/>
  <c r="FS109" i="3"/>
  <c r="FP109" i="3"/>
  <c r="FL109" i="3"/>
  <c r="FK109" i="3"/>
  <c r="FA109" i="3"/>
  <c r="DQ109" i="3"/>
  <c r="FS108" i="3"/>
  <c r="FP108" i="3"/>
  <c r="FL108" i="3"/>
  <c r="FK108" i="3"/>
  <c r="FA108" i="3"/>
  <c r="CA108" i="3"/>
  <c r="BL108" i="3"/>
  <c r="FS107" i="3"/>
  <c r="FP107" i="3"/>
  <c r="FL107" i="3"/>
  <c r="FK107" i="3"/>
  <c r="FA107" i="3"/>
  <c r="EL107" i="3"/>
  <c r="FS106" i="3"/>
  <c r="FP106" i="3"/>
  <c r="FT106" i="3" s="1"/>
  <c r="FL106" i="3"/>
  <c r="FK106" i="3"/>
  <c r="Y106" i="3"/>
  <c r="V106" i="3"/>
  <c r="S106" i="3"/>
  <c r="FS105" i="3"/>
  <c r="FT105" i="3" s="1"/>
  <c r="FP105" i="3"/>
  <c r="FL105" i="3"/>
  <c r="FK105" i="3"/>
  <c r="FA105" i="3"/>
  <c r="FS104" i="3"/>
  <c r="FP104" i="3"/>
  <c r="FT104" i="3" s="1"/>
  <c r="FL104" i="3"/>
  <c r="FK104" i="3"/>
  <c r="FA104" i="3"/>
  <c r="FS103" i="3"/>
  <c r="FP103" i="3"/>
  <c r="FT103" i="3" s="1"/>
  <c r="FL103" i="3"/>
  <c r="FK103" i="3"/>
  <c r="FA103" i="3"/>
  <c r="BR103" i="3"/>
  <c r="FS102" i="3"/>
  <c r="FP102" i="3"/>
  <c r="FL102" i="3"/>
  <c r="FK102" i="3"/>
  <c r="FA102" i="3"/>
  <c r="BF102" i="3"/>
  <c r="FS101" i="3"/>
  <c r="FP101" i="3"/>
  <c r="FT101" i="3" s="1"/>
  <c r="FL101" i="3"/>
  <c r="FK101" i="3"/>
  <c r="DE101" i="3"/>
  <c r="FS100" i="3"/>
  <c r="FT100" i="3" s="1"/>
  <c r="FP100" i="3"/>
  <c r="FL100" i="3"/>
  <c r="FK100" i="3"/>
  <c r="FA100" i="3"/>
  <c r="FS99" i="3"/>
  <c r="FP99" i="3"/>
  <c r="FL99" i="3"/>
  <c r="FK99" i="3"/>
  <c r="FA99" i="3"/>
  <c r="P99" i="3"/>
  <c r="FS98" i="3"/>
  <c r="FP98" i="3"/>
  <c r="FL98" i="3"/>
  <c r="FK98" i="3"/>
  <c r="FA98" i="3"/>
  <c r="CJ98" i="3"/>
  <c r="CG98" i="3"/>
  <c r="V98" i="3"/>
  <c r="FS97" i="3"/>
  <c r="FP97" i="3"/>
  <c r="FT97" i="3" s="1"/>
  <c r="FL97" i="3"/>
  <c r="FK97" i="3"/>
  <c r="FA97" i="3"/>
  <c r="BR97" i="3"/>
  <c r="FS96" i="3"/>
  <c r="FP96" i="3"/>
  <c r="FL96" i="3"/>
  <c r="FK96" i="3"/>
  <c r="BC96" i="3"/>
  <c r="AQ96" i="3"/>
  <c r="AH96" i="3"/>
  <c r="FS95" i="3"/>
  <c r="FP95" i="3"/>
  <c r="FT95" i="3" s="1"/>
  <c r="FL95" i="3"/>
  <c r="FK95" i="3"/>
  <c r="FA95" i="3"/>
  <c r="CG95" i="3"/>
  <c r="FS94" i="3"/>
  <c r="FP94" i="3"/>
  <c r="FT94" i="3" s="1"/>
  <c r="FL94" i="3"/>
  <c r="FK94" i="3"/>
  <c r="Y94" i="3"/>
  <c r="V94" i="3"/>
  <c r="S94" i="3"/>
  <c r="FS93" i="3"/>
  <c r="FP93" i="3"/>
  <c r="FT93" i="3" s="1"/>
  <c r="FL93" i="3"/>
  <c r="FK93" i="3"/>
  <c r="DE93" i="3"/>
  <c r="FS92" i="3"/>
  <c r="FP92" i="3"/>
  <c r="FT92" i="3" s="1"/>
  <c r="FL92" i="3"/>
  <c r="FK92" i="3"/>
  <c r="FA92" i="3"/>
  <c r="P92" i="3"/>
  <c r="FS91" i="3"/>
  <c r="FP91" i="3"/>
  <c r="FT91" i="3" s="1"/>
  <c r="FL91" i="3"/>
  <c r="FK91" i="3"/>
  <c r="FA91" i="3"/>
  <c r="CJ91" i="3"/>
  <c r="CG91" i="3"/>
  <c r="FS90" i="3"/>
  <c r="FP90" i="3"/>
  <c r="FT90" i="3" s="1"/>
  <c r="FL90" i="3"/>
  <c r="FK90" i="3"/>
  <c r="Y90" i="3"/>
  <c r="V90" i="3"/>
  <c r="S90" i="3"/>
  <c r="FS89" i="3"/>
  <c r="FT89" i="3" s="1"/>
  <c r="FP89" i="3"/>
  <c r="FL89" i="3"/>
  <c r="FK89" i="3"/>
  <c r="Y89" i="3"/>
  <c r="V89" i="3"/>
  <c r="S89" i="3"/>
  <c r="FS88" i="3"/>
  <c r="FP88" i="3"/>
  <c r="FL88" i="3"/>
  <c r="FK88" i="3"/>
  <c r="FA88" i="3"/>
  <c r="CJ88" i="3"/>
  <c r="CG88" i="3"/>
  <c r="FS87" i="3"/>
  <c r="FP87" i="3"/>
  <c r="FL87" i="3"/>
  <c r="FK87" i="3"/>
  <c r="FA87" i="3"/>
  <c r="CJ87" i="3"/>
  <c r="CG87" i="3"/>
  <c r="FS86" i="3"/>
  <c r="FT86" i="3" s="1"/>
  <c r="FP86" i="3"/>
  <c r="FL86" i="3"/>
  <c r="FK86" i="3"/>
  <c r="DE86" i="3"/>
  <c r="CY86" i="3"/>
  <c r="CP86" i="3"/>
  <c r="FS85" i="3"/>
  <c r="FT85" i="3" s="1"/>
  <c r="FP85" i="3"/>
  <c r="FL85" i="3"/>
  <c r="FK85" i="3"/>
  <c r="FA85" i="3"/>
  <c r="EX85" i="3"/>
  <c r="FS84" i="3"/>
  <c r="FP84" i="3"/>
  <c r="FT84" i="3" s="1"/>
  <c r="FL84" i="3"/>
  <c r="FK84" i="3"/>
  <c r="Y84" i="3"/>
  <c r="V84" i="3"/>
  <c r="S84" i="3"/>
  <c r="FS83" i="3"/>
  <c r="FP83" i="3"/>
  <c r="FL83" i="3"/>
  <c r="FK83" i="3"/>
  <c r="FA83" i="3"/>
  <c r="BF83" i="3"/>
  <c r="FS82" i="3"/>
  <c r="FP82" i="3"/>
  <c r="FT82" i="3" s="1"/>
  <c r="FL82" i="3"/>
  <c r="FK82" i="3"/>
  <c r="FA82" i="3"/>
  <c r="FS81" i="3"/>
  <c r="FP81" i="3"/>
  <c r="FL81" i="3"/>
  <c r="FK81" i="3"/>
  <c r="FA81" i="3"/>
  <c r="P81" i="3"/>
  <c r="FS80" i="3"/>
  <c r="FT80" i="3" s="1"/>
  <c r="FP80" i="3"/>
  <c r="FL80" i="3"/>
  <c r="FK80" i="3"/>
  <c r="FA80" i="3"/>
  <c r="P80" i="3"/>
  <c r="FS79" i="3"/>
  <c r="FP79" i="3"/>
  <c r="FT79" i="3" s="1"/>
  <c r="FL79" i="3"/>
  <c r="FK79" i="3"/>
  <c r="FA79" i="3"/>
  <c r="BF79" i="3"/>
  <c r="FS78" i="3"/>
  <c r="FP78" i="3"/>
  <c r="FL78" i="3"/>
  <c r="FK78" i="3"/>
  <c r="FA78" i="3"/>
  <c r="BF78" i="3"/>
  <c r="FS77" i="3"/>
  <c r="FP77" i="3"/>
  <c r="FL77" i="3"/>
  <c r="FK77" i="3"/>
  <c r="FA77" i="3"/>
  <c r="CG77" i="3"/>
  <c r="FS76" i="3"/>
  <c r="FP76" i="3"/>
  <c r="FL76" i="3"/>
  <c r="FK76" i="3"/>
  <c r="FA76" i="3"/>
  <c r="EM76" i="3"/>
  <c r="EO76" i="3" s="1"/>
  <c r="FS75" i="3"/>
  <c r="FP75" i="3"/>
  <c r="FL75" i="3"/>
  <c r="FK75" i="3"/>
  <c r="FA75" i="3"/>
  <c r="CG75" i="3"/>
  <c r="FS74" i="3"/>
  <c r="FP74" i="3"/>
  <c r="FT74" i="3" s="1"/>
  <c r="FL74" i="3"/>
  <c r="FK74" i="3"/>
  <c r="Y74" i="3"/>
  <c r="V74" i="3"/>
  <c r="S74" i="3"/>
  <c r="FS73" i="3"/>
  <c r="FT73" i="3" s="1"/>
  <c r="FP73" i="3"/>
  <c r="FL73" i="3"/>
  <c r="FK73" i="3"/>
  <c r="EU73" i="3"/>
  <c r="ER73" i="3"/>
  <c r="FS72" i="3"/>
  <c r="FP72" i="3"/>
  <c r="FT72" i="3" s="1"/>
  <c r="FL72" i="3"/>
  <c r="FK72" i="3"/>
  <c r="CY72" i="3"/>
  <c r="CS72" i="3"/>
  <c r="CP72" i="3"/>
  <c r="FS71" i="3"/>
  <c r="FP71" i="3"/>
  <c r="FT71" i="3" s="1"/>
  <c r="FL71" i="3"/>
  <c r="FK71" i="3"/>
  <c r="Y71" i="3"/>
  <c r="V71" i="3"/>
  <c r="S71" i="3"/>
  <c r="FS70" i="3"/>
  <c r="FP70" i="3"/>
  <c r="FT70" i="3" s="1"/>
  <c r="FL70" i="3"/>
  <c r="FK70" i="3"/>
  <c r="Y70" i="3"/>
  <c r="V70" i="3"/>
  <c r="FS69" i="3"/>
  <c r="FP69" i="3"/>
  <c r="FL69" i="3"/>
  <c r="FK69" i="3"/>
  <c r="FA69" i="3"/>
  <c r="V69" i="3"/>
  <c r="S69" i="3"/>
  <c r="FS68" i="3"/>
  <c r="FP68" i="3"/>
  <c r="FT68" i="3" s="1"/>
  <c r="FL68" i="3"/>
  <c r="FK68" i="3"/>
  <c r="V68" i="3"/>
  <c r="FS67" i="3"/>
  <c r="FP67" i="3"/>
  <c r="FL67" i="3"/>
  <c r="FK67" i="3"/>
  <c r="FA67" i="3"/>
  <c r="EX67" i="3"/>
  <c r="FS66" i="3"/>
  <c r="FT66" i="3" s="1"/>
  <c r="FP66" i="3"/>
  <c r="FL66" i="3"/>
  <c r="FK66" i="3"/>
  <c r="FA66" i="3"/>
  <c r="FS65" i="3"/>
  <c r="FP65" i="3"/>
  <c r="FL65" i="3"/>
  <c r="FK65" i="3"/>
  <c r="FA65" i="3"/>
  <c r="P65" i="3"/>
  <c r="FS64" i="3"/>
  <c r="FT64" i="3" s="1"/>
  <c r="FP64" i="3"/>
  <c r="FL64" i="3"/>
  <c r="FK64" i="3"/>
  <c r="BC64" i="3"/>
  <c r="AT64" i="3"/>
  <c r="AQ64" i="3"/>
  <c r="AH64" i="3"/>
  <c r="FS63" i="3"/>
  <c r="FP63" i="3"/>
  <c r="FT63" i="3" s="1"/>
  <c r="FL63" i="3"/>
  <c r="FK63" i="3"/>
  <c r="FA63" i="3"/>
  <c r="BI63" i="3"/>
  <c r="BF63" i="3"/>
  <c r="FS62" i="3"/>
  <c r="FT62" i="3" s="1"/>
  <c r="FP62" i="3"/>
  <c r="FL62" i="3"/>
  <c r="FK62" i="3"/>
  <c r="FA62" i="3"/>
  <c r="FS61" i="3"/>
  <c r="FP61" i="3"/>
  <c r="FT61" i="3" s="1"/>
  <c r="FL61" i="3"/>
  <c r="FK61" i="3"/>
  <c r="Y61" i="3"/>
  <c r="V61" i="3"/>
  <c r="S61" i="3"/>
  <c r="FS60" i="3"/>
  <c r="FP60" i="3"/>
  <c r="FT60" i="3" s="1"/>
  <c r="FL60" i="3"/>
  <c r="FK60" i="3"/>
  <c r="Y60" i="3"/>
  <c r="V60" i="3"/>
  <c r="S60" i="3"/>
  <c r="FU59" i="3"/>
  <c r="FT59" i="3"/>
  <c r="FS59" i="3"/>
  <c r="FP59" i="3"/>
  <c r="FL59" i="3"/>
  <c r="FK59" i="3"/>
  <c r="Y59" i="3"/>
  <c r="V59" i="3"/>
  <c r="S59" i="3"/>
  <c r="FM59" i="3" s="1"/>
  <c r="FU58" i="3"/>
  <c r="FS58" i="3"/>
  <c r="FP58" i="3"/>
  <c r="FT58" i="3" s="1"/>
  <c r="FL58" i="3"/>
  <c r="FK58" i="3"/>
  <c r="FD58" i="3"/>
  <c r="BR58" i="3"/>
  <c r="FM58" i="3" s="1"/>
  <c r="FS57" i="3"/>
  <c r="FP57" i="3"/>
  <c r="FL57" i="3"/>
  <c r="FK57" i="3"/>
  <c r="FD57" i="3"/>
  <c r="FA57" i="3"/>
  <c r="BR57" i="3"/>
  <c r="FS56" i="3"/>
  <c r="FT56" i="3" s="1"/>
  <c r="FP56" i="3"/>
  <c r="FL56" i="3"/>
  <c r="FK56" i="3"/>
  <c r="FA56" i="3"/>
  <c r="FS55" i="3"/>
  <c r="FT55" i="3" s="1"/>
  <c r="FP55" i="3"/>
  <c r="FL55" i="3"/>
  <c r="FK55" i="3"/>
  <c r="FA55" i="3"/>
  <c r="EX55" i="3"/>
  <c r="FS54" i="3"/>
  <c r="FP54" i="3"/>
  <c r="FT54" i="3" s="1"/>
  <c r="FL54" i="3"/>
  <c r="FK54" i="3"/>
  <c r="FA54" i="3"/>
  <c r="FS53" i="3"/>
  <c r="FP53" i="3"/>
  <c r="FT53" i="3" s="1"/>
  <c r="FL53" i="3"/>
  <c r="FK53" i="3"/>
  <c r="FA53" i="3"/>
  <c r="FS52" i="3"/>
  <c r="FT52" i="3" s="1"/>
  <c r="FP52" i="3"/>
  <c r="FL52" i="3"/>
  <c r="FK52" i="3"/>
  <c r="BC52" i="3"/>
  <c r="AQ52" i="3"/>
  <c r="AH52" i="3"/>
  <c r="FS51" i="3"/>
  <c r="FP51" i="3"/>
  <c r="FL51" i="3"/>
  <c r="FK51" i="3"/>
  <c r="FA51" i="3"/>
  <c r="P51" i="3"/>
  <c r="FS50" i="3"/>
  <c r="FP50" i="3"/>
  <c r="FT50" i="3" s="1"/>
  <c r="FL50" i="3"/>
  <c r="FK50" i="3"/>
  <c r="FA50" i="3"/>
  <c r="P50" i="3"/>
  <c r="FS49" i="3"/>
  <c r="FP49" i="3"/>
  <c r="FT49" i="3" s="1"/>
  <c r="FL49" i="3"/>
  <c r="FK49" i="3"/>
  <c r="FA49" i="3"/>
  <c r="BF49" i="3"/>
  <c r="FS48" i="3"/>
  <c r="FP48" i="3"/>
  <c r="FT48" i="3" s="1"/>
  <c r="FL48" i="3"/>
  <c r="FK48" i="3"/>
  <c r="FA48" i="3"/>
  <c r="P48" i="3"/>
  <c r="FS47" i="3"/>
  <c r="FP47" i="3"/>
  <c r="FT47" i="3" s="1"/>
  <c r="FM47" i="3"/>
  <c r="FL47" i="3"/>
  <c r="FK47" i="3"/>
  <c r="FA47" i="3"/>
  <c r="P47" i="3"/>
  <c r="FU47" i="3" s="1"/>
  <c r="FS46" i="3"/>
  <c r="FP46" i="3"/>
  <c r="FT46" i="3" s="1"/>
  <c r="FL46" i="3"/>
  <c r="FK46" i="3"/>
  <c r="BC46" i="3"/>
  <c r="AQ46" i="3"/>
  <c r="AH46" i="3"/>
  <c r="FS45" i="3"/>
  <c r="FP45" i="3"/>
  <c r="FT45" i="3" s="1"/>
  <c r="FL45" i="3"/>
  <c r="FK45" i="3"/>
  <c r="FA45" i="3"/>
  <c r="CP45" i="3"/>
  <c r="BI45" i="3"/>
  <c r="FS44" i="3"/>
  <c r="FT44" i="3" s="1"/>
  <c r="FP44" i="3"/>
  <c r="FL44" i="3"/>
  <c r="FK44" i="3"/>
  <c r="FA44" i="3"/>
  <c r="P44" i="3"/>
  <c r="FU43" i="3"/>
  <c r="FS43" i="3"/>
  <c r="FP43" i="3"/>
  <c r="FM43" i="3"/>
  <c r="FL43" i="3"/>
  <c r="FK43" i="3"/>
  <c r="FA43" i="3"/>
  <c r="BF43" i="3"/>
  <c r="FS42" i="3"/>
  <c r="FP42" i="3"/>
  <c r="FT42" i="3" s="1"/>
  <c r="FL42" i="3"/>
  <c r="FK42" i="3"/>
  <c r="FA42" i="3"/>
  <c r="BF42" i="3"/>
  <c r="FS41" i="3"/>
  <c r="FP41" i="3"/>
  <c r="FM41" i="3"/>
  <c r="FL41" i="3"/>
  <c r="FK41" i="3"/>
  <c r="FA41" i="3"/>
  <c r="BF41" i="3"/>
  <c r="FU41" i="3" s="1"/>
  <c r="FS40" i="3"/>
  <c r="FT40" i="3" s="1"/>
  <c r="FP40" i="3"/>
  <c r="FM40" i="3"/>
  <c r="FL40" i="3"/>
  <c r="FK40" i="3"/>
  <c r="FA40" i="3"/>
  <c r="BF40" i="3"/>
  <c r="FU40" i="3" s="1"/>
  <c r="FS39" i="3"/>
  <c r="FP39" i="3"/>
  <c r="FM39" i="3"/>
  <c r="FL39" i="3"/>
  <c r="FK39" i="3"/>
  <c r="FA39" i="3"/>
  <c r="BF39" i="3"/>
  <c r="FU39" i="3" s="1"/>
  <c r="FS38" i="3"/>
  <c r="FT38" i="3" s="1"/>
  <c r="FP38" i="3"/>
  <c r="FM38" i="3"/>
  <c r="FL38" i="3"/>
  <c r="FK38" i="3"/>
  <c r="FA38" i="3"/>
  <c r="FU38" i="3" s="1"/>
  <c r="FU37" i="3"/>
  <c r="FS37" i="3"/>
  <c r="FP37" i="3"/>
  <c r="FT37" i="3" s="1"/>
  <c r="FM37" i="3"/>
  <c r="FL37" i="3"/>
  <c r="FK37" i="3"/>
  <c r="FA37" i="3"/>
  <c r="FS36" i="3"/>
  <c r="FP36" i="3"/>
  <c r="FT36" i="3" s="1"/>
  <c r="FL36" i="3"/>
  <c r="FK36" i="3"/>
  <c r="V36" i="3"/>
  <c r="S36" i="3"/>
  <c r="FS35" i="3"/>
  <c r="FP35" i="3"/>
  <c r="FT35" i="3" s="1"/>
  <c r="FM35" i="3"/>
  <c r="FL35" i="3"/>
  <c r="FK35" i="3"/>
  <c r="CJ35" i="3"/>
  <c r="CG35" i="3"/>
  <c r="FU35" i="3" s="1"/>
  <c r="FS34" i="3"/>
  <c r="FP34" i="3"/>
  <c r="FT34" i="3" s="1"/>
  <c r="FL34" i="3"/>
  <c r="FK34" i="3"/>
  <c r="FA34" i="3"/>
  <c r="P34" i="3"/>
  <c r="FS33" i="3"/>
  <c r="FP33" i="3"/>
  <c r="FL33" i="3"/>
  <c r="FK33" i="3"/>
  <c r="FA33" i="3"/>
  <c r="CD33" i="3"/>
  <c r="BR33" i="3"/>
  <c r="FL32" i="3"/>
  <c r="FK32" i="3"/>
  <c r="FA32" i="3"/>
  <c r="P32" i="3"/>
  <c r="FS31" i="3"/>
  <c r="FT31" i="3" s="1"/>
  <c r="FL31" i="3"/>
  <c r="FK31" i="3"/>
  <c r="BX31" i="3"/>
  <c r="FU30" i="3"/>
  <c r="FS30" i="3"/>
  <c r="FP30" i="3"/>
  <c r="FT30" i="3" s="1"/>
  <c r="FM30" i="3"/>
  <c r="FL30" i="3"/>
  <c r="FK30" i="3"/>
  <c r="FA30" i="3"/>
  <c r="FM29" i="3"/>
  <c r="FL29" i="3"/>
  <c r="FK29" i="3"/>
  <c r="BC29" i="3"/>
  <c r="AT29" i="3"/>
  <c r="AQ29" i="3"/>
  <c r="AH29" i="3"/>
  <c r="FU29" i="3" s="1"/>
  <c r="FP28" i="3"/>
  <c r="FT28" i="3" s="1"/>
  <c r="FM28" i="3"/>
  <c r="FL28" i="3"/>
  <c r="FK28" i="3"/>
  <c r="BC28" i="3"/>
  <c r="AT28" i="3"/>
  <c r="AQ28" i="3"/>
  <c r="AH28" i="3"/>
  <c r="FU28" i="3" s="1"/>
  <c r="FS27" i="3"/>
  <c r="FP27" i="3"/>
  <c r="FT27" i="3" s="1"/>
  <c r="FM27" i="3"/>
  <c r="FL27" i="3"/>
  <c r="FK27" i="3"/>
  <c r="BC27" i="3"/>
  <c r="AT27" i="3"/>
  <c r="AQ27" i="3"/>
  <c r="AH27" i="3"/>
  <c r="FU27" i="3" s="1"/>
  <c r="FS26" i="3"/>
  <c r="FP26" i="3"/>
  <c r="FM26" i="3"/>
  <c r="FL26" i="3"/>
  <c r="FK26" i="3"/>
  <c r="FA26" i="3"/>
  <c r="BF26" i="3"/>
  <c r="FU26" i="3" s="1"/>
  <c r="FS25" i="3"/>
  <c r="FP25" i="3"/>
  <c r="FT25" i="3" s="1"/>
  <c r="FM25" i="3"/>
  <c r="FL25" i="3"/>
  <c r="FK25" i="3"/>
  <c r="EX25" i="3"/>
  <c r="FU25" i="3" s="1"/>
  <c r="FS24" i="3"/>
  <c r="FP24" i="3"/>
  <c r="FL24" i="3"/>
  <c r="FK24" i="3"/>
  <c r="CG24" i="3"/>
  <c r="AE24" i="3"/>
  <c r="AB24" i="3"/>
  <c r="FS23" i="3"/>
  <c r="FP23" i="3"/>
  <c r="FT23" i="3" s="1"/>
  <c r="FL23" i="3"/>
  <c r="FK23" i="3"/>
  <c r="FA23" i="3"/>
  <c r="FU22" i="3"/>
  <c r="FS22" i="3"/>
  <c r="FP22" i="3"/>
  <c r="FT22" i="3" s="1"/>
  <c r="FM22" i="3"/>
  <c r="FL22" i="3"/>
  <c r="FK22" i="3"/>
  <c r="CS22" i="3"/>
  <c r="CP22" i="3"/>
  <c r="FS21" i="3"/>
  <c r="FP21" i="3"/>
  <c r="FT21" i="3" s="1"/>
  <c r="FM21" i="3"/>
  <c r="FL21" i="3"/>
  <c r="FK21" i="3"/>
  <c r="FA21" i="3"/>
  <c r="CG21" i="3"/>
  <c r="FU21" i="3" s="1"/>
  <c r="FU20" i="3"/>
  <c r="FS20" i="3"/>
  <c r="FP20" i="3"/>
  <c r="FT20" i="3" s="1"/>
  <c r="FL20" i="3"/>
  <c r="FK20" i="3"/>
  <c r="FA20" i="3"/>
  <c r="FM20" i="3" s="1"/>
  <c r="FU19" i="3"/>
  <c r="FS19" i="3"/>
  <c r="FP19" i="3"/>
  <c r="FL19" i="3"/>
  <c r="FK19" i="3"/>
  <c r="FA19" i="3"/>
  <c r="CG19" i="3"/>
  <c r="FM19" i="3" s="1"/>
  <c r="FS18" i="3"/>
  <c r="FP18" i="3"/>
  <c r="FT18" i="3" s="1"/>
  <c r="FM18" i="3"/>
  <c r="FL18" i="3"/>
  <c r="FK18" i="3"/>
  <c r="FA18" i="3"/>
  <c r="CJ18" i="3"/>
  <c r="P18" i="3"/>
  <c r="FU18" i="3" s="1"/>
  <c r="FU17" i="3"/>
  <c r="FS17" i="3"/>
  <c r="FP17" i="3"/>
  <c r="FL17" i="3"/>
  <c r="FK17" i="3"/>
  <c r="BC17" i="3"/>
  <c r="AT17" i="3"/>
  <c r="AQ17" i="3"/>
  <c r="AH17" i="3"/>
  <c r="FM17" i="3" s="1"/>
  <c r="FS16" i="3"/>
  <c r="FP16" i="3"/>
  <c r="FT16" i="3" s="1"/>
  <c r="FM16" i="3"/>
  <c r="FL16" i="3"/>
  <c r="FK16" i="3"/>
  <c r="DE16" i="3"/>
  <c r="CP16" i="3"/>
  <c r="FU16" i="3" s="1"/>
  <c r="FS15" i="3"/>
  <c r="FP15" i="3"/>
  <c r="FT15" i="3" s="1"/>
  <c r="FL15" i="3"/>
  <c r="FK15" i="3"/>
  <c r="BC15" i="3"/>
  <c r="AR15" i="3"/>
  <c r="AT15" i="3" s="1"/>
  <c r="AQ15" i="3"/>
  <c r="AH15" i="3"/>
  <c r="FS14" i="3"/>
  <c r="FP14" i="3"/>
  <c r="FT14" i="3" s="1"/>
  <c r="FL14" i="3"/>
  <c r="FK14" i="3"/>
  <c r="DC14" i="3"/>
  <c r="DE14" i="3" s="1"/>
  <c r="CY14" i="3"/>
  <c r="FS13" i="3"/>
  <c r="FP13" i="3"/>
  <c r="FL13" i="3"/>
  <c r="FK13" i="3"/>
  <c r="DC13" i="3"/>
  <c r="DE13" i="3" s="1"/>
  <c r="FM13" i="3" s="1"/>
  <c r="CY13" i="3"/>
  <c r="FU13" i="3" s="1"/>
  <c r="FU12" i="3"/>
  <c r="FS12" i="3"/>
  <c r="FP12" i="3"/>
  <c r="FT12" i="3" s="1"/>
  <c r="FM12" i="3"/>
  <c r="FL12" i="3"/>
  <c r="FK12" i="3"/>
  <c r="FA12" i="3"/>
  <c r="CY12" i="3"/>
  <c r="CP12" i="3"/>
  <c r="FS11" i="3"/>
  <c r="FP11" i="3"/>
  <c r="FM11" i="3"/>
  <c r="FL11" i="3"/>
  <c r="FK11" i="3"/>
  <c r="DE11" i="3"/>
  <c r="CY11" i="3"/>
  <c r="CP11" i="3"/>
  <c r="FU11" i="3" s="1"/>
  <c r="FS10" i="3"/>
  <c r="FP10" i="3"/>
  <c r="FM10" i="3"/>
  <c r="FL10" i="3"/>
  <c r="FK10" i="3"/>
  <c r="FA10" i="3"/>
  <c r="DW10" i="3"/>
  <c r="DT10" i="3"/>
  <c r="FU10" i="3" s="1"/>
  <c r="FS9" i="3"/>
  <c r="FP9" i="3"/>
  <c r="FT9" i="3" s="1"/>
  <c r="FL9" i="3"/>
  <c r="FK9" i="3"/>
  <c r="P9" i="3"/>
  <c r="FS8" i="3"/>
  <c r="FP8" i="3"/>
  <c r="FT8" i="3" s="1"/>
  <c r="FM8" i="3"/>
  <c r="FL8" i="3"/>
  <c r="FK8" i="3"/>
  <c r="FA8" i="3"/>
  <c r="P8" i="3"/>
  <c r="FU8" i="3" s="1"/>
  <c r="FS7" i="3"/>
  <c r="FT7" i="3" s="1"/>
  <c r="FP7" i="3"/>
  <c r="FL7" i="3"/>
  <c r="FK7" i="3"/>
  <c r="BC7" i="3"/>
  <c r="AQ7" i="3"/>
  <c r="AH7" i="3"/>
  <c r="ER6" i="3"/>
  <c r="FS5" i="3"/>
  <c r="FT5" i="3" s="1"/>
  <c r="FP5" i="3"/>
  <c r="FM5" i="3"/>
  <c r="FL5" i="3"/>
  <c r="FK5" i="3"/>
  <c r="BC5" i="3"/>
  <c r="AQ5" i="3"/>
  <c r="AH5" i="3"/>
  <c r="FU5" i="3" s="1"/>
  <c r="FP4" i="3"/>
  <c r="FT4" i="3" s="1"/>
  <c r="FL4" i="3"/>
  <c r="FK4" i="3"/>
  <c r="FA4" i="3"/>
  <c r="P4" i="3"/>
  <c r="FP3" i="3"/>
  <c r="FT3" i="3" s="1"/>
  <c r="FM3" i="3"/>
  <c r="FL3" i="3"/>
  <c r="FK3" i="3"/>
  <c r="P3" i="3"/>
  <c r="FU3" i="3" s="1"/>
  <c r="FQ249" i="2"/>
  <c r="FP249" i="2"/>
  <c r="FM249" i="2"/>
  <c r="DE249" i="2"/>
  <c r="CY249" i="2"/>
  <c r="CP249" i="2"/>
  <c r="FP248" i="2"/>
  <c r="FM248" i="2"/>
  <c r="CY248" i="2"/>
  <c r="CS248" i="2"/>
  <c r="CP248" i="2"/>
  <c r="FQ248" i="2" s="1"/>
  <c r="FQ247" i="2"/>
  <c r="FP247" i="2"/>
  <c r="FM247" i="2"/>
  <c r="DE247" i="2"/>
  <c r="CP247" i="2"/>
  <c r="FP246" i="2"/>
  <c r="FM246" i="2"/>
  <c r="FA246" i="2"/>
  <c r="CJ246" i="2"/>
  <c r="CG246" i="2"/>
  <c r="FQ246" i="2" s="1"/>
  <c r="FQ245" i="2"/>
  <c r="FP245" i="2"/>
  <c r="FM245" i="2"/>
  <c r="CJ245" i="2"/>
  <c r="CG245" i="2"/>
  <c r="FQ244" i="2"/>
  <c r="FP244" i="2"/>
  <c r="FM244" i="2"/>
  <c r="BC244" i="2"/>
  <c r="AQ244" i="2"/>
  <c r="AH244" i="2"/>
  <c r="FQ243" i="2"/>
  <c r="FP243" i="2"/>
  <c r="FM243" i="2"/>
  <c r="FA243" i="2"/>
  <c r="CJ243" i="2"/>
  <c r="CG243" i="2"/>
  <c r="FP242" i="2"/>
  <c r="FM242" i="2"/>
  <c r="BC242" i="2"/>
  <c r="AT242" i="2"/>
  <c r="AQ242" i="2"/>
  <c r="AH242" i="2"/>
  <c r="FQ242" i="2" s="1"/>
  <c r="FP241" i="2"/>
  <c r="FM241" i="2"/>
  <c r="FA241" i="2"/>
  <c r="BF241" i="2"/>
  <c r="FQ241" i="2" s="1"/>
  <c r="FP240" i="2"/>
  <c r="FM240" i="2"/>
  <c r="FA240" i="2"/>
  <c r="H240" i="2"/>
  <c r="J240" i="2" s="1"/>
  <c r="FQ240" i="2" s="1"/>
  <c r="FQ239" i="2"/>
  <c r="FP239" i="2"/>
  <c r="FM239" i="2"/>
  <c r="BC239" i="2"/>
  <c r="AQ239" i="2"/>
  <c r="AH239" i="2"/>
  <c r="FQ238" i="2"/>
  <c r="FP238" i="2"/>
  <c r="FM238" i="2"/>
  <c r="FA238" i="2"/>
  <c r="DE238" i="2"/>
  <c r="CY238" i="2"/>
  <c r="CP238" i="2"/>
  <c r="FP237" i="2"/>
  <c r="FM237" i="2"/>
  <c r="FA237" i="2"/>
  <c r="BF237" i="2"/>
  <c r="FQ237" i="2" s="1"/>
  <c r="FQ236" i="2"/>
  <c r="FP236" i="2"/>
  <c r="FM236" i="2"/>
  <c r="CJ236" i="2"/>
  <c r="CG236" i="2"/>
  <c r="FQ235" i="2"/>
  <c r="FP235" i="2"/>
  <c r="FM235" i="2"/>
  <c r="CJ235" i="2"/>
  <c r="CG235" i="2"/>
  <c r="FP234" i="2"/>
  <c r="FM234" i="2"/>
  <c r="FA234" i="2"/>
  <c r="P234" i="2"/>
  <c r="FQ234" i="2" s="1"/>
  <c r="FQ233" i="2"/>
  <c r="FP233" i="2"/>
  <c r="FM233" i="2"/>
  <c r="CJ233" i="2"/>
  <c r="CG233" i="2"/>
  <c r="FQ232" i="2"/>
  <c r="FP232" i="2"/>
  <c r="FM232" i="2"/>
  <c r="CJ232" i="2"/>
  <c r="CG232" i="2"/>
  <c r="FP231" i="2"/>
  <c r="FM231" i="2"/>
  <c r="BC231" i="2"/>
  <c r="AQ231" i="2"/>
  <c r="AH231" i="2"/>
  <c r="FQ231" i="2" s="1"/>
  <c r="FQ230" i="2"/>
  <c r="FP230" i="2"/>
  <c r="FM230" i="2"/>
  <c r="FA230" i="2"/>
  <c r="CG230" i="2"/>
  <c r="FQ229" i="2"/>
  <c r="FP229" i="2"/>
  <c r="FM229" i="2"/>
  <c r="BC229" i="2"/>
  <c r="AQ229" i="2"/>
  <c r="AH229" i="2"/>
  <c r="FP228" i="2"/>
  <c r="FM228" i="2"/>
  <c r="CJ228" i="2"/>
  <c r="CG228" i="2"/>
  <c r="FQ228" i="2" s="1"/>
  <c r="FP227" i="2"/>
  <c r="FM227" i="2"/>
  <c r="FA227" i="2"/>
  <c r="BU227" i="2"/>
  <c r="FQ227" i="2" s="1"/>
  <c r="FP226" i="2"/>
  <c r="FM226" i="2"/>
  <c r="FA226" i="2"/>
  <c r="FQ226" i="2" s="1"/>
  <c r="FP225" i="2"/>
  <c r="FM225" i="2"/>
  <c r="BC225" i="2"/>
  <c r="AZ225" i="2"/>
  <c r="AQ225" i="2"/>
  <c r="AH225" i="2"/>
  <c r="FQ225" i="2" s="1"/>
  <c r="FP224" i="2"/>
  <c r="FM224" i="2"/>
  <c r="BC224" i="2"/>
  <c r="AW224" i="2"/>
  <c r="AQ224" i="2"/>
  <c r="AH224" i="2"/>
  <c r="FQ224" i="2" s="1"/>
  <c r="FP223" i="2"/>
  <c r="FM223" i="2"/>
  <c r="FA223" i="2"/>
  <c r="FQ223" i="2" s="1"/>
  <c r="FP222" i="2"/>
  <c r="FM222" i="2"/>
  <c r="FG222" i="2"/>
  <c r="FA222" i="2"/>
  <c r="FQ222" i="2" s="1"/>
  <c r="FP221" i="2"/>
  <c r="FM221" i="2"/>
  <c r="DE221" i="2"/>
  <c r="DB221" i="2"/>
  <c r="FQ221" i="2" s="1"/>
  <c r="FP220" i="2"/>
  <c r="FM220" i="2"/>
  <c r="DE220" i="2"/>
  <c r="DB220" i="2"/>
  <c r="FQ220" i="2" s="1"/>
  <c r="FP219" i="2"/>
  <c r="FM219" i="2"/>
  <c r="DE219" i="2"/>
  <c r="DB219" i="2"/>
  <c r="FQ219" i="2" s="1"/>
  <c r="FP218" i="2"/>
  <c r="FM218" i="2"/>
  <c r="EI218" i="2"/>
  <c r="FQ218" i="2" s="1"/>
  <c r="FP217" i="2"/>
  <c r="FM217" i="2"/>
  <c r="CP217" i="2"/>
  <c r="AT217" i="2"/>
  <c r="FQ217" i="2" s="1"/>
  <c r="FP216" i="2"/>
  <c r="FM216" i="2"/>
  <c r="CJ216" i="2"/>
  <c r="CG216" i="2"/>
  <c r="FQ216" i="2" s="1"/>
  <c r="FP215" i="2"/>
  <c r="FM215" i="2"/>
  <c r="CP215" i="2"/>
  <c r="FQ215" i="2" s="1"/>
  <c r="FP214" i="2"/>
  <c r="FM214" i="2"/>
  <c r="S214" i="2"/>
  <c r="FQ214" i="2" s="1"/>
  <c r="FP213" i="2"/>
  <c r="FM213" i="2"/>
  <c r="CJ213" i="2"/>
  <c r="CG213" i="2"/>
  <c r="FQ213" i="2" s="1"/>
  <c r="FP212" i="2"/>
  <c r="FM212" i="2"/>
  <c r="FA212" i="2"/>
  <c r="BF212" i="2"/>
  <c r="FQ212" i="2" s="1"/>
  <c r="FP211" i="2"/>
  <c r="FM211" i="2"/>
  <c r="CJ211" i="2"/>
  <c r="CG211" i="2"/>
  <c r="FQ211" i="2" s="1"/>
  <c r="FP210" i="2"/>
  <c r="FM210" i="2"/>
  <c r="BC210" i="2"/>
  <c r="AQ210" i="2"/>
  <c r="AH210" i="2"/>
  <c r="FQ210" i="2" s="1"/>
  <c r="FP209" i="2"/>
  <c r="FM209" i="2"/>
  <c r="CY209" i="2"/>
  <c r="CS209" i="2"/>
  <c r="CP209" i="2"/>
  <c r="FQ209" i="2" s="1"/>
  <c r="FP208" i="2"/>
  <c r="FM208" i="2"/>
  <c r="CP208" i="2"/>
  <c r="BR208" i="2"/>
  <c r="FQ208" i="2" s="1"/>
  <c r="FP207" i="2"/>
  <c r="FM207" i="2"/>
  <c r="FA207" i="2"/>
  <c r="FQ207" i="2" s="1"/>
  <c r="FP206" i="2"/>
  <c r="FM206" i="2"/>
  <c r="FA206" i="2"/>
  <c r="CG206" i="2"/>
  <c r="FQ206" i="2" s="1"/>
  <c r="FP205" i="2"/>
  <c r="FM205" i="2"/>
  <c r="FA205" i="2"/>
  <c r="FQ205" i="2" s="1"/>
  <c r="FP204" i="2"/>
  <c r="FM204" i="2"/>
  <c r="FA204" i="2"/>
  <c r="FQ204" i="2" s="1"/>
  <c r="FP203" i="2"/>
  <c r="FM203" i="2"/>
  <c r="M203" i="2"/>
  <c r="FQ203" i="2" s="1"/>
  <c r="FP202" i="2"/>
  <c r="FM202" i="2"/>
  <c r="V202" i="2"/>
  <c r="S202" i="2"/>
  <c r="FQ202" i="2" s="1"/>
  <c r="FP201" i="2"/>
  <c r="FM201" i="2"/>
  <c r="FA201" i="2"/>
  <c r="FQ201" i="2" s="1"/>
  <c r="FP200" i="2"/>
  <c r="FM200" i="2"/>
  <c r="FA200" i="2"/>
  <c r="V200" i="2"/>
  <c r="S200" i="2"/>
  <c r="FQ200" i="2" s="1"/>
  <c r="FP199" i="2"/>
  <c r="FM199" i="2"/>
  <c r="FA199" i="2"/>
  <c r="V199" i="2"/>
  <c r="S199" i="2"/>
  <c r="FQ199" i="2" s="1"/>
  <c r="FP198" i="2"/>
  <c r="FM198" i="2"/>
  <c r="Y198" i="2"/>
  <c r="V198" i="2"/>
  <c r="S198" i="2"/>
  <c r="FQ198" i="2" s="1"/>
  <c r="FP197" i="2"/>
  <c r="FM197" i="2"/>
  <c r="BF197" i="2"/>
  <c r="FQ197" i="2" s="1"/>
  <c r="FP196" i="2"/>
  <c r="FM196" i="2"/>
  <c r="FA196" i="2"/>
  <c r="FQ196" i="2" s="1"/>
  <c r="FP195" i="2"/>
  <c r="FM195" i="2"/>
  <c r="BC195" i="2"/>
  <c r="AQ195" i="2"/>
  <c r="AH195" i="2"/>
  <c r="FQ195" i="2" s="1"/>
  <c r="FP194" i="2"/>
  <c r="FM194" i="2"/>
  <c r="Y194" i="2"/>
  <c r="V194" i="2"/>
  <c r="S194" i="2"/>
  <c r="FQ194" i="2" s="1"/>
  <c r="FP193" i="2"/>
  <c r="FM193" i="2"/>
  <c r="Y193" i="2"/>
  <c r="V193" i="2"/>
  <c r="S193" i="2"/>
  <c r="FQ193" i="2" s="1"/>
  <c r="FP192" i="2"/>
  <c r="FM192" i="2"/>
  <c r="CA192" i="2"/>
  <c r="BO192" i="2"/>
  <c r="BL192" i="2"/>
  <c r="FQ192" i="2" s="1"/>
  <c r="FP191" i="2"/>
  <c r="FM191" i="2"/>
  <c r="CA191" i="2"/>
  <c r="BO191" i="2"/>
  <c r="BL191" i="2"/>
  <c r="FQ191" i="2" s="1"/>
  <c r="FP190" i="2"/>
  <c r="FM190" i="2"/>
  <c r="FA190" i="2"/>
  <c r="FQ190" i="2" s="1"/>
  <c r="FP189" i="2"/>
  <c r="FM189" i="2"/>
  <c r="FA189" i="2"/>
  <c r="P189" i="2"/>
  <c r="FQ189" i="2" s="1"/>
  <c r="FP188" i="2"/>
  <c r="FM188" i="2"/>
  <c r="FA188" i="2"/>
  <c r="FQ188" i="2" s="1"/>
  <c r="FP187" i="2"/>
  <c r="FM187" i="2"/>
  <c r="CY187" i="2"/>
  <c r="CS187" i="2"/>
  <c r="CP187" i="2"/>
  <c r="FQ187" i="2" s="1"/>
  <c r="FP186" i="2"/>
  <c r="FM186" i="2"/>
  <c r="Y186" i="2"/>
  <c r="V186" i="2"/>
  <c r="S186" i="2"/>
  <c r="FQ186" i="2" s="1"/>
  <c r="FP185" i="2"/>
  <c r="FM185" i="2"/>
  <c r="EX185" i="2"/>
  <c r="FQ185" i="2" s="1"/>
  <c r="FP184" i="2"/>
  <c r="FM184" i="2"/>
  <c r="FA184" i="2"/>
  <c r="M184" i="2"/>
  <c r="FQ184" i="2" s="1"/>
  <c r="FP183" i="2"/>
  <c r="FM183" i="2"/>
  <c r="AT183" i="2"/>
  <c r="Y183" i="2"/>
  <c r="V183" i="2"/>
  <c r="S183" i="2"/>
  <c r="FQ183" i="2" s="1"/>
  <c r="FP182" i="2"/>
  <c r="FM182" i="2"/>
  <c r="FA182" i="2"/>
  <c r="CJ182" i="2"/>
  <c r="CG182" i="2"/>
  <c r="FQ182" i="2" s="1"/>
  <c r="FP181" i="2"/>
  <c r="FM181" i="2"/>
  <c r="M181" i="2"/>
  <c r="J181" i="2"/>
  <c r="FQ181" i="2" s="1"/>
  <c r="FP180" i="2"/>
  <c r="FM180" i="2"/>
  <c r="FA180" i="2"/>
  <c r="M180" i="2"/>
  <c r="H180" i="2"/>
  <c r="J180" i="2" s="1"/>
  <c r="FQ180" i="2" s="1"/>
  <c r="FP179" i="2"/>
  <c r="FM179" i="2"/>
  <c r="FA179" i="2"/>
  <c r="FQ179" i="2" s="1"/>
  <c r="FP178" i="2"/>
  <c r="FM178" i="2"/>
  <c r="Y178" i="2"/>
  <c r="V178" i="2"/>
  <c r="S178" i="2"/>
  <c r="FQ178" i="2" s="1"/>
  <c r="FP177" i="2"/>
  <c r="FM177" i="2"/>
  <c r="FA177" i="2"/>
  <c r="BF177" i="2"/>
  <c r="FQ177" i="2" s="1"/>
  <c r="FP176" i="2"/>
  <c r="FM176" i="2"/>
  <c r="FA176" i="2"/>
  <c r="FQ176" i="2" s="1"/>
  <c r="FP175" i="2"/>
  <c r="FM175" i="2"/>
  <c r="BC175" i="2"/>
  <c r="AQ175" i="2"/>
  <c r="AH175" i="2"/>
  <c r="FQ175" i="2" s="1"/>
  <c r="FP174" i="2"/>
  <c r="FM174" i="2"/>
  <c r="BC174" i="2"/>
  <c r="AQ174" i="2"/>
  <c r="AH174" i="2"/>
  <c r="FQ174" i="2" s="1"/>
  <c r="FP173" i="2"/>
  <c r="FM173" i="2"/>
  <c r="BC173" i="2"/>
  <c r="AQ173" i="2"/>
  <c r="AH173" i="2"/>
  <c r="FQ173" i="2" s="1"/>
  <c r="FP172" i="2"/>
  <c r="FM172" i="2"/>
  <c r="FA172" i="2"/>
  <c r="BF172" i="2"/>
  <c r="FQ172" i="2" s="1"/>
  <c r="FP171" i="2"/>
  <c r="FM171" i="2"/>
  <c r="FA171" i="2"/>
  <c r="BF171" i="2"/>
  <c r="FQ171" i="2" s="1"/>
  <c r="FP170" i="2"/>
  <c r="FM170" i="2"/>
  <c r="FA170" i="2"/>
  <c r="FQ170" i="2" s="1"/>
  <c r="FP169" i="2"/>
  <c r="FM169" i="2"/>
  <c r="FA169" i="2"/>
  <c r="FQ169" i="2" s="1"/>
  <c r="FP168" i="2"/>
  <c r="FM168" i="2"/>
  <c r="FA168" i="2"/>
  <c r="FQ168" i="2" s="1"/>
  <c r="FP167" i="2"/>
  <c r="FM167" i="2"/>
  <c r="FA167" i="2"/>
  <c r="FQ167" i="2" s="1"/>
  <c r="FP166" i="2"/>
  <c r="FM166" i="2"/>
  <c r="FA166" i="2"/>
  <c r="FQ166" i="2" s="1"/>
  <c r="FP165" i="2"/>
  <c r="FM165" i="2"/>
  <c r="FA165" i="2"/>
  <c r="P165" i="2"/>
  <c r="FQ165" i="2" s="1"/>
  <c r="FP164" i="2"/>
  <c r="FM164" i="2"/>
  <c r="FA164" i="2"/>
  <c r="FQ164" i="2" s="1"/>
  <c r="FP163" i="2"/>
  <c r="FM163" i="2"/>
  <c r="CY163" i="2"/>
  <c r="CS163" i="2"/>
  <c r="CP163" i="2"/>
  <c r="FQ163" i="2" s="1"/>
  <c r="FP162" i="2"/>
  <c r="FM162" i="2"/>
  <c r="Y162" i="2"/>
  <c r="V162" i="2"/>
  <c r="S162" i="2"/>
  <c r="FQ162" i="2" s="1"/>
  <c r="FP161" i="2"/>
  <c r="FM161" i="2"/>
  <c r="FA161" i="2"/>
  <c r="EF161" i="2"/>
  <c r="EC161" i="2"/>
  <c r="FQ161" i="2" s="1"/>
  <c r="FP160" i="2"/>
  <c r="FM160" i="2"/>
  <c r="FD160" i="2"/>
  <c r="FQ160" i="2" s="1"/>
  <c r="FP159" i="2"/>
  <c r="FM159" i="2"/>
  <c r="FD159" i="2"/>
  <c r="FA159" i="2"/>
  <c r="FQ159" i="2" s="1"/>
  <c r="FP158" i="2"/>
  <c r="FM158" i="2"/>
  <c r="FA158" i="2"/>
  <c r="P158" i="2"/>
  <c r="FQ158" i="2" s="1"/>
  <c r="FP157" i="2"/>
  <c r="FM157" i="2"/>
  <c r="FA157" i="2"/>
  <c r="FQ157" i="2" s="1"/>
  <c r="FP156" i="2"/>
  <c r="FM156" i="2"/>
  <c r="BC156" i="2"/>
  <c r="AT156" i="2"/>
  <c r="AQ156" i="2"/>
  <c r="AH156" i="2"/>
  <c r="FQ156" i="2" s="1"/>
  <c r="FP155" i="2"/>
  <c r="FM155" i="2"/>
  <c r="FA155" i="2"/>
  <c r="BF155" i="2"/>
  <c r="FQ155" i="2" s="1"/>
  <c r="FP154" i="2"/>
  <c r="FM154" i="2"/>
  <c r="FA154" i="2"/>
  <c r="ER154" i="2"/>
  <c r="FQ154" i="2" s="1"/>
  <c r="FP153" i="2"/>
  <c r="FM153" i="2"/>
  <c r="FA153" i="2"/>
  <c r="BF153" i="2"/>
  <c r="FQ153" i="2" s="1"/>
  <c r="FP152" i="2"/>
  <c r="FM152" i="2"/>
  <c r="FA152" i="2"/>
  <c r="P152" i="2"/>
  <c r="FQ152" i="2" s="1"/>
  <c r="FP151" i="2"/>
  <c r="FM151" i="2"/>
  <c r="FA151" i="2"/>
  <c r="CJ151" i="2"/>
  <c r="CG151" i="2"/>
  <c r="FQ151" i="2" s="1"/>
  <c r="FP150" i="2"/>
  <c r="FM150" i="2"/>
  <c r="V150" i="2"/>
  <c r="S150" i="2"/>
  <c r="FQ150" i="2" s="1"/>
  <c r="FP149" i="2"/>
  <c r="FM149" i="2"/>
  <c r="FA149" i="2"/>
  <c r="BR149" i="2"/>
  <c r="FQ149" i="2" s="1"/>
  <c r="FP148" i="2"/>
  <c r="FM148" i="2"/>
  <c r="FA148" i="2"/>
  <c r="FQ148" i="2" s="1"/>
  <c r="FP147" i="2"/>
  <c r="FM147" i="2"/>
  <c r="FA147" i="2"/>
  <c r="P147" i="2"/>
  <c r="FQ147" i="2" s="1"/>
  <c r="FP146" i="2"/>
  <c r="FM146" i="2"/>
  <c r="FA146" i="2"/>
  <c r="P146" i="2"/>
  <c r="FQ146" i="2" s="1"/>
  <c r="FP145" i="2"/>
  <c r="FM145" i="2"/>
  <c r="DK145" i="2"/>
  <c r="DH145" i="2"/>
  <c r="FQ145" i="2" s="1"/>
  <c r="FP144" i="2"/>
  <c r="FM144" i="2"/>
  <c r="V144" i="2"/>
  <c r="S144" i="2"/>
  <c r="FQ144" i="2" s="1"/>
  <c r="FP143" i="2"/>
  <c r="FM143" i="2"/>
  <c r="FJ143" i="2"/>
  <c r="DE143" i="2"/>
  <c r="CV143" i="2"/>
  <c r="CM143" i="2"/>
  <c r="FQ143" i="2" s="1"/>
  <c r="FP142" i="2"/>
  <c r="FM142" i="2"/>
  <c r="FA142" i="2"/>
  <c r="BF142" i="2"/>
  <c r="FQ142" i="2" s="1"/>
  <c r="FP141" i="2"/>
  <c r="FM141" i="2"/>
  <c r="FA141" i="2"/>
  <c r="CY141" i="2"/>
  <c r="FQ141" i="2" s="1"/>
  <c r="FP140" i="2"/>
  <c r="FM140" i="2"/>
  <c r="FA140" i="2"/>
  <c r="BF140" i="2"/>
  <c r="FQ140" i="2" s="1"/>
  <c r="FP139" i="2"/>
  <c r="FM139" i="2"/>
  <c r="FA139" i="2"/>
  <c r="P139" i="2"/>
  <c r="FQ139" i="2" s="1"/>
  <c r="FP138" i="2"/>
  <c r="FM138" i="2"/>
  <c r="FA138" i="2"/>
  <c r="P138" i="2"/>
  <c r="FQ138" i="2" s="1"/>
  <c r="FP137" i="2"/>
  <c r="FM137" i="2"/>
  <c r="FA137" i="2"/>
  <c r="P137" i="2"/>
  <c r="FQ137" i="2" s="1"/>
  <c r="FP136" i="2"/>
  <c r="FM136" i="2"/>
  <c r="FA136" i="2"/>
  <c r="BR136" i="2"/>
  <c r="FQ136" i="2" s="1"/>
  <c r="FP135" i="2"/>
  <c r="FM135" i="2"/>
  <c r="FA135" i="2"/>
  <c r="BF135" i="2"/>
  <c r="FQ135" i="2" s="1"/>
  <c r="FP134" i="2"/>
  <c r="FM134" i="2"/>
  <c r="FA134" i="2"/>
  <c r="DE134" i="2"/>
  <c r="FQ134" i="2" s="1"/>
  <c r="FP133" i="2"/>
  <c r="FM133" i="2"/>
  <c r="BC133" i="2"/>
  <c r="AQ133" i="2"/>
  <c r="AH133" i="2"/>
  <c r="FQ133" i="2" s="1"/>
  <c r="FP132" i="2"/>
  <c r="FM132" i="2"/>
  <c r="FA132" i="2"/>
  <c r="FQ132" i="2" s="1"/>
  <c r="FP131" i="2"/>
  <c r="FM131" i="2"/>
  <c r="FA131" i="2"/>
  <c r="FQ131" i="2" s="1"/>
  <c r="FP130" i="2"/>
  <c r="FM130" i="2"/>
  <c r="Y130" i="2"/>
  <c r="V130" i="2"/>
  <c r="S130" i="2"/>
  <c r="FQ130" i="2" s="1"/>
  <c r="FP129" i="2"/>
  <c r="FM129" i="2"/>
  <c r="BC129" i="2"/>
  <c r="AT129" i="2"/>
  <c r="AQ129" i="2"/>
  <c r="AH129" i="2"/>
  <c r="FQ129" i="2" s="1"/>
  <c r="FP128" i="2"/>
  <c r="FM128" i="2"/>
  <c r="Y128" i="2"/>
  <c r="V128" i="2"/>
  <c r="S128" i="2"/>
  <c r="FQ128" i="2" s="1"/>
  <c r="FP127" i="2"/>
  <c r="FM127" i="2"/>
  <c r="FA127" i="2"/>
  <c r="CJ127" i="2"/>
  <c r="CG127" i="2"/>
  <c r="FQ127" i="2" s="1"/>
  <c r="FP126" i="2"/>
  <c r="FM126" i="2"/>
  <c r="FA126" i="2"/>
  <c r="BI126" i="2"/>
  <c r="BF126" i="2"/>
  <c r="FQ126" i="2" s="1"/>
  <c r="FP125" i="2"/>
  <c r="FM125" i="2"/>
  <c r="FA125" i="2"/>
  <c r="EX125" i="2"/>
  <c r="DZ125" i="2"/>
  <c r="FQ125" i="2" s="1"/>
  <c r="FP124" i="2"/>
  <c r="FM124" i="2"/>
  <c r="EX124" i="2"/>
  <c r="DZ124" i="2"/>
  <c r="FQ124" i="2" s="1"/>
  <c r="FP123" i="2"/>
  <c r="FM123" i="2"/>
  <c r="EX123" i="2"/>
  <c r="DZ123" i="2"/>
  <c r="FQ123" i="2" s="1"/>
  <c r="FP122" i="2"/>
  <c r="FM122" i="2"/>
  <c r="Y122" i="2"/>
  <c r="V122" i="2"/>
  <c r="FQ122" i="2" s="1"/>
  <c r="FP121" i="2"/>
  <c r="FM121" i="2"/>
  <c r="BR121" i="2"/>
  <c r="FQ121" i="2" s="1"/>
  <c r="FP120" i="2"/>
  <c r="FM120" i="2"/>
  <c r="Y120" i="2"/>
  <c r="V120" i="2"/>
  <c r="S120" i="2"/>
  <c r="FQ120" i="2" s="1"/>
  <c r="FP119" i="2"/>
  <c r="FM119" i="2"/>
  <c r="FA119" i="2"/>
  <c r="FQ119" i="2" s="1"/>
  <c r="FP118" i="2"/>
  <c r="FM118" i="2"/>
  <c r="FA118" i="2"/>
  <c r="P118" i="2"/>
  <c r="FQ118" i="2" s="1"/>
  <c r="FP117" i="2"/>
  <c r="FM117" i="2"/>
  <c r="BC117" i="2"/>
  <c r="AQ117" i="2"/>
  <c r="AH117" i="2"/>
  <c r="FQ117" i="2" s="1"/>
  <c r="FP116" i="2"/>
  <c r="FM116" i="2"/>
  <c r="BC116" i="2"/>
  <c r="AQ116" i="2"/>
  <c r="AH116" i="2"/>
  <c r="FQ116" i="2" s="1"/>
  <c r="FP115" i="2"/>
  <c r="FM115" i="2"/>
  <c r="Y115" i="2"/>
  <c r="V115" i="2"/>
  <c r="S115" i="2"/>
  <c r="FQ115" i="2" s="1"/>
  <c r="FP114" i="2"/>
  <c r="FM114" i="2"/>
  <c r="FA114" i="2"/>
  <c r="FQ114" i="2" s="1"/>
  <c r="FP113" i="2"/>
  <c r="FM113" i="2"/>
  <c r="FA113" i="2"/>
  <c r="FQ113" i="2" s="1"/>
  <c r="FP112" i="2"/>
  <c r="FM112" i="2"/>
  <c r="Y112" i="2"/>
  <c r="V112" i="2"/>
  <c r="S112" i="2"/>
  <c r="FQ112" i="2" s="1"/>
  <c r="FP111" i="2"/>
  <c r="FM111" i="2"/>
  <c r="FD111" i="2"/>
  <c r="FA111" i="2"/>
  <c r="FQ111" i="2" s="1"/>
  <c r="FP110" i="2"/>
  <c r="FM110" i="2"/>
  <c r="FA110" i="2"/>
  <c r="BF110" i="2"/>
  <c r="FQ110" i="2" s="1"/>
  <c r="FP109" i="2"/>
  <c r="FM109" i="2"/>
  <c r="FA109" i="2"/>
  <c r="CJ109" i="2"/>
  <c r="CG109" i="2"/>
  <c r="FQ109" i="2" s="1"/>
  <c r="FP108" i="2"/>
  <c r="FM108" i="2"/>
  <c r="FA108" i="2"/>
  <c r="DQ108" i="2"/>
  <c r="FQ108" i="2" s="1"/>
  <c r="FP107" i="2"/>
  <c r="FM107" i="2"/>
  <c r="FA107" i="2"/>
  <c r="DQ107" i="2"/>
  <c r="FQ107" i="2" s="1"/>
  <c r="FP106" i="2"/>
  <c r="FM106" i="2"/>
  <c r="FA106" i="2"/>
  <c r="CA106" i="2"/>
  <c r="BL106" i="2"/>
  <c r="FQ106" i="2" s="1"/>
  <c r="FP105" i="2"/>
  <c r="FM105" i="2"/>
  <c r="FA105" i="2"/>
  <c r="EL105" i="2"/>
  <c r="FQ105" i="2" s="1"/>
  <c r="FP104" i="2"/>
  <c r="FM104" i="2"/>
  <c r="Y104" i="2"/>
  <c r="V104" i="2"/>
  <c r="S104" i="2"/>
  <c r="FQ104" i="2" s="1"/>
  <c r="FP103" i="2"/>
  <c r="FM103" i="2"/>
  <c r="FA103" i="2"/>
  <c r="FQ103" i="2" s="1"/>
  <c r="FP102" i="2"/>
  <c r="FM102" i="2"/>
  <c r="FA102" i="2"/>
  <c r="FQ102" i="2" s="1"/>
  <c r="FP101" i="2"/>
  <c r="FM101" i="2"/>
  <c r="FA101" i="2"/>
  <c r="BR101" i="2"/>
  <c r="FQ101" i="2" s="1"/>
  <c r="FP100" i="2"/>
  <c r="FM100" i="2"/>
  <c r="FA100" i="2"/>
  <c r="BF100" i="2"/>
  <c r="FQ100" i="2" s="1"/>
  <c r="FP99" i="2"/>
  <c r="FM99" i="2"/>
  <c r="DE99" i="2"/>
  <c r="FQ99" i="2" s="1"/>
  <c r="FP98" i="2"/>
  <c r="FM98" i="2"/>
  <c r="FA98" i="2"/>
  <c r="FQ98" i="2" s="1"/>
  <c r="FP97" i="2"/>
  <c r="FM97" i="2"/>
  <c r="FA97" i="2"/>
  <c r="P97" i="2"/>
  <c r="FQ97" i="2" s="1"/>
  <c r="FP96" i="2"/>
  <c r="FM96" i="2"/>
  <c r="FA96" i="2"/>
  <c r="CJ96" i="2"/>
  <c r="CG96" i="2"/>
  <c r="V96" i="2"/>
  <c r="FQ96" i="2" s="1"/>
  <c r="FP95" i="2"/>
  <c r="FM95" i="2"/>
  <c r="FA95" i="2"/>
  <c r="BR95" i="2"/>
  <c r="FQ95" i="2" s="1"/>
  <c r="FP94" i="2"/>
  <c r="FM94" i="2"/>
  <c r="BC94" i="2"/>
  <c r="AQ94" i="2"/>
  <c r="AH94" i="2"/>
  <c r="FQ94" i="2" s="1"/>
  <c r="FP93" i="2"/>
  <c r="FM93" i="2"/>
  <c r="FA93" i="2"/>
  <c r="CG93" i="2"/>
  <c r="FQ93" i="2" s="1"/>
  <c r="FP92" i="2"/>
  <c r="FM92" i="2"/>
  <c r="Y92" i="2"/>
  <c r="V92" i="2"/>
  <c r="S92" i="2"/>
  <c r="FQ92" i="2" s="1"/>
  <c r="FP91" i="2"/>
  <c r="FM91" i="2"/>
  <c r="DE91" i="2"/>
  <c r="FQ91" i="2" s="1"/>
  <c r="FP90" i="2"/>
  <c r="FM90" i="2"/>
  <c r="FA90" i="2"/>
  <c r="P90" i="2"/>
  <c r="FQ90" i="2" s="1"/>
  <c r="FP89" i="2"/>
  <c r="FM89" i="2"/>
  <c r="FA89" i="2"/>
  <c r="CJ89" i="2"/>
  <c r="CG89" i="2"/>
  <c r="FQ89" i="2" s="1"/>
  <c r="FP88" i="2"/>
  <c r="FM88" i="2"/>
  <c r="Y88" i="2"/>
  <c r="V88" i="2"/>
  <c r="S88" i="2"/>
  <c r="FQ88" i="2" s="1"/>
  <c r="FP87" i="2"/>
  <c r="FM87" i="2"/>
  <c r="Y87" i="2"/>
  <c r="V87" i="2"/>
  <c r="S87" i="2"/>
  <c r="FQ87" i="2" s="1"/>
  <c r="FP86" i="2"/>
  <c r="FM86" i="2"/>
  <c r="FA86" i="2"/>
  <c r="CJ86" i="2"/>
  <c r="CG86" i="2"/>
  <c r="FQ86" i="2" s="1"/>
  <c r="FP85" i="2"/>
  <c r="FM85" i="2"/>
  <c r="FA85" i="2"/>
  <c r="CJ85" i="2"/>
  <c r="CG85" i="2"/>
  <c r="FQ85" i="2" s="1"/>
  <c r="FP84" i="2"/>
  <c r="FM84" i="2"/>
  <c r="DE84" i="2"/>
  <c r="CY84" i="2"/>
  <c r="CP84" i="2"/>
  <c r="FQ84" i="2" s="1"/>
  <c r="FP83" i="2"/>
  <c r="FM83" i="2"/>
  <c r="FA83" i="2"/>
  <c r="EX83" i="2"/>
  <c r="FQ83" i="2" s="1"/>
  <c r="FP82" i="2"/>
  <c r="FM82" i="2"/>
  <c r="Y82" i="2"/>
  <c r="V82" i="2"/>
  <c r="S82" i="2"/>
  <c r="FQ82" i="2" s="1"/>
  <c r="FP81" i="2"/>
  <c r="FM81" i="2"/>
  <c r="FA81" i="2"/>
  <c r="BF81" i="2"/>
  <c r="FQ81" i="2" s="1"/>
  <c r="FP80" i="2"/>
  <c r="FM80" i="2"/>
  <c r="FA80" i="2"/>
  <c r="FQ80" i="2" s="1"/>
  <c r="FP79" i="2"/>
  <c r="FM79" i="2"/>
  <c r="FA79" i="2"/>
  <c r="P79" i="2"/>
  <c r="FQ79" i="2" s="1"/>
  <c r="FP78" i="2"/>
  <c r="FM78" i="2"/>
  <c r="FA78" i="2"/>
  <c r="P78" i="2"/>
  <c r="FQ78" i="2" s="1"/>
  <c r="FP77" i="2"/>
  <c r="FM77" i="2"/>
  <c r="FA77" i="2"/>
  <c r="BF77" i="2"/>
  <c r="FQ77" i="2" s="1"/>
  <c r="FP76" i="2"/>
  <c r="FM76" i="2"/>
  <c r="FA76" i="2"/>
  <c r="BF76" i="2"/>
  <c r="FQ76" i="2" s="1"/>
  <c r="FP75" i="2"/>
  <c r="FM75" i="2"/>
  <c r="FA75" i="2"/>
  <c r="CG75" i="2"/>
  <c r="FQ75" i="2" s="1"/>
  <c r="FP74" i="2"/>
  <c r="FM74" i="2"/>
  <c r="FA74" i="2"/>
  <c r="EM74" i="2"/>
  <c r="EO74" i="2" s="1"/>
  <c r="FQ74" i="2" s="1"/>
  <c r="FP73" i="2"/>
  <c r="FM73" i="2"/>
  <c r="FA73" i="2"/>
  <c r="CG73" i="2"/>
  <c r="FQ73" i="2" s="1"/>
  <c r="FP72" i="2"/>
  <c r="FM72" i="2"/>
  <c r="Y72" i="2"/>
  <c r="V72" i="2"/>
  <c r="S72" i="2"/>
  <c r="FQ72" i="2" s="1"/>
  <c r="FP71" i="2"/>
  <c r="FM71" i="2"/>
  <c r="EU71" i="2"/>
  <c r="ER71" i="2"/>
  <c r="FQ71" i="2" s="1"/>
  <c r="FP70" i="2"/>
  <c r="FM70" i="2"/>
  <c r="CY70" i="2"/>
  <c r="CS70" i="2"/>
  <c r="CP70" i="2"/>
  <c r="FQ70" i="2" s="1"/>
  <c r="FP69" i="2"/>
  <c r="FM69" i="2"/>
  <c r="Y69" i="2"/>
  <c r="V69" i="2"/>
  <c r="S69" i="2"/>
  <c r="FQ69" i="2" s="1"/>
  <c r="FP68" i="2"/>
  <c r="FM68" i="2"/>
  <c r="Y68" i="2"/>
  <c r="V68" i="2"/>
  <c r="FQ68" i="2" s="1"/>
  <c r="FP67" i="2"/>
  <c r="FM67" i="2"/>
  <c r="FA67" i="2"/>
  <c r="V67" i="2"/>
  <c r="S67" i="2"/>
  <c r="FQ67" i="2" s="1"/>
  <c r="FP66" i="2"/>
  <c r="FM66" i="2"/>
  <c r="V66" i="2"/>
  <c r="S66" i="2"/>
  <c r="FQ66" i="2" s="1"/>
  <c r="FP65" i="2"/>
  <c r="FM65" i="2"/>
  <c r="FA65" i="2"/>
  <c r="EX65" i="2"/>
  <c r="FQ65" i="2" s="1"/>
  <c r="FP64" i="2"/>
  <c r="FM64" i="2"/>
  <c r="FA64" i="2"/>
  <c r="FQ64" i="2" s="1"/>
  <c r="FP63" i="2"/>
  <c r="FM63" i="2"/>
  <c r="FA63" i="2"/>
  <c r="P63" i="2"/>
  <c r="FQ63" i="2" s="1"/>
  <c r="FP62" i="2"/>
  <c r="FM62" i="2"/>
  <c r="FA62" i="2"/>
  <c r="BF62" i="2"/>
  <c r="FQ62" i="2" s="1"/>
  <c r="FP61" i="2"/>
  <c r="FM61" i="2"/>
  <c r="FA61" i="2"/>
  <c r="FQ61" i="2" s="1"/>
  <c r="FP60" i="2"/>
  <c r="FM60" i="2"/>
  <c r="Y60" i="2"/>
  <c r="V60" i="2"/>
  <c r="S60" i="2"/>
  <c r="FQ60" i="2" s="1"/>
  <c r="FP59" i="2"/>
  <c r="FM59" i="2"/>
  <c r="Y59" i="2"/>
  <c r="V59" i="2"/>
  <c r="S59" i="2"/>
  <c r="FQ59" i="2" s="1"/>
  <c r="FP58" i="2"/>
  <c r="FM58" i="2"/>
  <c r="Y58" i="2"/>
  <c r="V58" i="2"/>
  <c r="S58" i="2"/>
  <c r="FQ58" i="2" s="1"/>
  <c r="FP57" i="2"/>
  <c r="FM57" i="2"/>
  <c r="FD57" i="2"/>
  <c r="BR57" i="2"/>
  <c r="FQ57" i="2" s="1"/>
  <c r="FP56" i="2"/>
  <c r="FM56" i="2"/>
  <c r="FD56" i="2"/>
  <c r="FA56" i="2"/>
  <c r="BR56" i="2"/>
  <c r="FQ56" i="2" s="1"/>
  <c r="FP55" i="2"/>
  <c r="FM55" i="2"/>
  <c r="FA55" i="2"/>
  <c r="FQ55" i="2" s="1"/>
  <c r="FP54" i="2"/>
  <c r="FM54" i="2"/>
  <c r="FA54" i="2"/>
  <c r="EX54" i="2"/>
  <c r="FQ54" i="2" s="1"/>
  <c r="FP53" i="2"/>
  <c r="FM53" i="2"/>
  <c r="FA53" i="2"/>
  <c r="FQ53" i="2" s="1"/>
  <c r="FP52" i="2"/>
  <c r="FM52" i="2"/>
  <c r="FA52" i="2"/>
  <c r="FQ52" i="2" s="1"/>
  <c r="FP51" i="2"/>
  <c r="FM51" i="2"/>
  <c r="BC51" i="2"/>
  <c r="AQ51" i="2"/>
  <c r="AH51" i="2"/>
  <c r="FQ51" i="2" s="1"/>
  <c r="FP50" i="2"/>
  <c r="FM50" i="2"/>
  <c r="FA50" i="2"/>
  <c r="P50" i="2"/>
  <c r="FQ50" i="2" s="1"/>
  <c r="FP49" i="2"/>
  <c r="FM49" i="2"/>
  <c r="FA49" i="2"/>
  <c r="P49" i="2"/>
  <c r="FQ49" i="2" s="1"/>
  <c r="FP48" i="2"/>
  <c r="FM48" i="2"/>
  <c r="FA48" i="2"/>
  <c r="BF48" i="2"/>
  <c r="FQ48" i="2" s="1"/>
  <c r="FP47" i="2"/>
  <c r="FM47" i="2"/>
  <c r="FA47" i="2"/>
  <c r="P47" i="2"/>
  <c r="FQ47" i="2" s="1"/>
  <c r="FP46" i="2"/>
  <c r="FM46" i="2"/>
  <c r="FA46" i="2"/>
  <c r="P46" i="2"/>
  <c r="FQ46" i="2" s="1"/>
  <c r="FP45" i="2"/>
  <c r="FM45" i="2"/>
  <c r="BC45" i="2"/>
  <c r="AQ45" i="2"/>
  <c r="AH45" i="2"/>
  <c r="FQ45" i="2" s="1"/>
  <c r="FP44" i="2"/>
  <c r="FM44" i="2"/>
  <c r="FA44" i="2"/>
  <c r="CP44" i="2"/>
  <c r="BI44" i="2"/>
  <c r="FQ44" i="2" s="1"/>
  <c r="FP43" i="2"/>
  <c r="FM43" i="2"/>
  <c r="FA43" i="2"/>
  <c r="P43" i="2"/>
  <c r="FQ43" i="2" s="1"/>
  <c r="FP42" i="2"/>
  <c r="FM42" i="2"/>
  <c r="FA42" i="2"/>
  <c r="BF42" i="2"/>
  <c r="FQ42" i="2" s="1"/>
  <c r="FP41" i="2"/>
  <c r="FM41" i="2"/>
  <c r="FA41" i="2"/>
  <c r="BF41" i="2"/>
  <c r="FQ41" i="2" s="1"/>
  <c r="FP40" i="2"/>
  <c r="FM40" i="2"/>
  <c r="FA40" i="2"/>
  <c r="BF40" i="2"/>
  <c r="FQ40" i="2" s="1"/>
  <c r="FP39" i="2"/>
  <c r="FM39" i="2"/>
  <c r="FA39" i="2"/>
  <c r="BF39" i="2"/>
  <c r="FQ39" i="2" s="1"/>
  <c r="FP38" i="2"/>
  <c r="FM38" i="2"/>
  <c r="FA38" i="2"/>
  <c r="BF38" i="2"/>
  <c r="FQ38" i="2" s="1"/>
  <c r="FP37" i="2"/>
  <c r="FM37" i="2"/>
  <c r="FA37" i="2"/>
  <c r="FQ37" i="2" s="1"/>
  <c r="FP36" i="2"/>
  <c r="FM36" i="2"/>
  <c r="FA36" i="2"/>
  <c r="FQ36" i="2" s="1"/>
  <c r="FP35" i="2"/>
  <c r="FM35" i="2"/>
  <c r="V35" i="2"/>
  <c r="S35" i="2"/>
  <c r="FQ35" i="2" s="1"/>
  <c r="FP34" i="2"/>
  <c r="FM34" i="2"/>
  <c r="CJ34" i="2"/>
  <c r="CG34" i="2"/>
  <c r="FQ34" i="2" s="1"/>
  <c r="FP33" i="2"/>
  <c r="FM33" i="2"/>
  <c r="FA33" i="2"/>
  <c r="P33" i="2"/>
  <c r="FQ33" i="2" s="1"/>
  <c r="FP32" i="2"/>
  <c r="FM32" i="2"/>
  <c r="FA32" i="2"/>
  <c r="CD32" i="2"/>
  <c r="BR32" i="2"/>
  <c r="FQ32" i="2" s="1"/>
  <c r="FP31" i="2"/>
  <c r="FM31" i="2"/>
  <c r="FA31" i="2"/>
  <c r="P31" i="2"/>
  <c r="FQ31" i="2" s="1"/>
  <c r="FP30" i="2"/>
  <c r="FM30" i="2"/>
  <c r="BX30" i="2"/>
  <c r="FQ30" i="2" s="1"/>
  <c r="FP29" i="2"/>
  <c r="FM29" i="2"/>
  <c r="FA29" i="2"/>
  <c r="FQ29" i="2" s="1"/>
  <c r="FP28" i="2"/>
  <c r="FM28" i="2"/>
  <c r="BC28" i="2"/>
  <c r="AT28" i="2"/>
  <c r="AQ28" i="2"/>
  <c r="AH28" i="2"/>
  <c r="FQ28" i="2" s="1"/>
  <c r="FP27" i="2"/>
  <c r="FM27" i="2"/>
  <c r="BC27" i="2"/>
  <c r="AT27" i="2"/>
  <c r="AQ27" i="2"/>
  <c r="AH27" i="2"/>
  <c r="FQ27" i="2" s="1"/>
  <c r="FP26" i="2"/>
  <c r="FM26" i="2"/>
  <c r="BC26" i="2"/>
  <c r="AT26" i="2"/>
  <c r="AQ26" i="2"/>
  <c r="AH26" i="2"/>
  <c r="FQ26" i="2" s="1"/>
  <c r="FP25" i="2"/>
  <c r="FM25" i="2"/>
  <c r="FA25" i="2"/>
  <c r="BF25" i="2"/>
  <c r="FQ25" i="2" s="1"/>
  <c r="FP24" i="2"/>
  <c r="FM24" i="2"/>
  <c r="EX24" i="2"/>
  <c r="FQ24" i="2" s="1"/>
  <c r="FP23" i="2"/>
  <c r="FM23" i="2"/>
  <c r="CG23" i="2"/>
  <c r="AE23" i="2"/>
  <c r="AB23" i="2"/>
  <c r="FQ23" i="2" s="1"/>
  <c r="FP22" i="2"/>
  <c r="FM22" i="2"/>
  <c r="FA22" i="2"/>
  <c r="FQ22" i="2" s="1"/>
  <c r="FP21" i="2"/>
  <c r="FM21" i="2"/>
  <c r="CS21" i="2"/>
  <c r="CP21" i="2"/>
  <c r="FQ21" i="2" s="1"/>
  <c r="FP20" i="2"/>
  <c r="FM20" i="2"/>
  <c r="FA20" i="2"/>
  <c r="CG20" i="2"/>
  <c r="FQ20" i="2" s="1"/>
  <c r="FP19" i="2"/>
  <c r="FM19" i="2"/>
  <c r="FA19" i="2"/>
  <c r="FQ19" i="2" s="1"/>
  <c r="FP18" i="2"/>
  <c r="FM18" i="2"/>
  <c r="FA18" i="2"/>
  <c r="CG18" i="2"/>
  <c r="FQ18" i="2" s="1"/>
  <c r="FP17" i="2"/>
  <c r="FM17" i="2"/>
  <c r="FA17" i="2"/>
  <c r="CJ17" i="2"/>
  <c r="P17" i="2"/>
  <c r="FQ17" i="2" s="1"/>
  <c r="FP16" i="2"/>
  <c r="FM16" i="2"/>
  <c r="BC16" i="2"/>
  <c r="AT16" i="2"/>
  <c r="AQ16" i="2"/>
  <c r="AH16" i="2"/>
  <c r="FQ16" i="2" s="1"/>
  <c r="FP15" i="2"/>
  <c r="DE15" i="2"/>
  <c r="CP15" i="2"/>
  <c r="FQ15" i="2" s="1"/>
  <c r="FP14" i="2"/>
  <c r="FM14" i="2"/>
  <c r="BC14" i="2"/>
  <c r="AR14" i="2"/>
  <c r="AT14" i="2" s="1"/>
  <c r="AQ14" i="2"/>
  <c r="AH14" i="2"/>
  <c r="FQ14" i="2" s="1"/>
  <c r="FP13" i="2"/>
  <c r="FM13" i="2"/>
  <c r="CY13" i="2"/>
  <c r="FQ13" i="2" s="1"/>
  <c r="FP12" i="2"/>
  <c r="FM12" i="2"/>
  <c r="DC12" i="2"/>
  <c r="DE12" i="2" s="1"/>
  <c r="CY12" i="2"/>
  <c r="FQ12" i="2" s="1"/>
  <c r="FP11" i="2"/>
  <c r="FM11" i="2"/>
  <c r="FA11" i="2"/>
  <c r="CY11" i="2"/>
  <c r="CP11" i="2"/>
  <c r="FQ11" i="2" s="1"/>
  <c r="FP10" i="2"/>
  <c r="FM10" i="2"/>
  <c r="DE10" i="2"/>
  <c r="CY10" i="2"/>
  <c r="CP10" i="2"/>
  <c r="FQ10" i="2" s="1"/>
  <c r="FP9" i="2"/>
  <c r="FM9" i="2"/>
  <c r="FA9" i="2"/>
  <c r="DW9" i="2"/>
  <c r="DT9" i="2"/>
  <c r="FQ9" i="2" s="1"/>
  <c r="FP8" i="2"/>
  <c r="FM8" i="2"/>
  <c r="P8" i="2"/>
  <c r="FQ8" i="2" s="1"/>
  <c r="FP7" i="2"/>
  <c r="FM7" i="2"/>
  <c r="FA7" i="2"/>
  <c r="P7" i="2"/>
  <c r="FQ7" i="2" s="1"/>
  <c r="FP6" i="2"/>
  <c r="FM6" i="2"/>
  <c r="BC6" i="2"/>
  <c r="AQ6" i="2"/>
  <c r="AH6" i="2"/>
  <c r="FQ6" i="2" s="1"/>
  <c r="FP5" i="2"/>
  <c r="FM5" i="2"/>
  <c r="BC5" i="2"/>
  <c r="AQ5" i="2"/>
  <c r="AH5" i="2"/>
  <c r="FQ5" i="2" s="1"/>
  <c r="FM4" i="2"/>
  <c r="FA4" i="2"/>
  <c r="P4" i="2"/>
  <c r="FQ4" i="2" s="1"/>
  <c r="FM3" i="2"/>
  <c r="P3" i="2"/>
  <c r="FQ3" i="2" s="1"/>
  <c r="AA249" i="1"/>
  <c r="AA248" i="1"/>
  <c r="AA247" i="1"/>
  <c r="AH246" i="1"/>
  <c r="AG246" i="1"/>
  <c r="AF246" i="1"/>
  <c r="AE246" i="1"/>
  <c r="AA245" i="1"/>
  <c r="AD244" i="1"/>
  <c r="AH243" i="1"/>
  <c r="AG243" i="1"/>
  <c r="AF243" i="1"/>
  <c r="AE243" i="1"/>
  <c r="AD242" i="1"/>
  <c r="AA242" i="1"/>
  <c r="AH241" i="1"/>
  <c r="AG241" i="1"/>
  <c r="AF241" i="1"/>
  <c r="AE241" i="1"/>
  <c r="AH240" i="1"/>
  <c r="AG240" i="1"/>
  <c r="AF240" i="1"/>
  <c r="AE240" i="1"/>
  <c r="AD239" i="1"/>
  <c r="AA239" i="1"/>
  <c r="AH238" i="1"/>
  <c r="AG238" i="1"/>
  <c r="AF238" i="1"/>
  <c r="AE238" i="1"/>
  <c r="AH237" i="1"/>
  <c r="AG237" i="1"/>
  <c r="AF237" i="1"/>
  <c r="AE237" i="1"/>
  <c r="AA236" i="1"/>
  <c r="AA235" i="1"/>
  <c r="AH234" i="1"/>
  <c r="AG234" i="1"/>
  <c r="AF234" i="1"/>
  <c r="AE234" i="1"/>
  <c r="AK234" i="1" s="1"/>
  <c r="AA233" i="1"/>
  <c r="AA232" i="1"/>
  <c r="AD231" i="1"/>
  <c r="AA231" i="1"/>
  <c r="AH230" i="1"/>
  <c r="AG230" i="1"/>
  <c r="AF230" i="1"/>
  <c r="AE230" i="1"/>
  <c r="AD229" i="1"/>
  <c r="L229" i="1"/>
  <c r="I229" i="1"/>
  <c r="AA228" i="1"/>
  <c r="AD227" i="1"/>
  <c r="AA226" i="1"/>
  <c r="AH225" i="1"/>
  <c r="AG225" i="1"/>
  <c r="AF225" i="1"/>
  <c r="AE225" i="1"/>
  <c r="AD224" i="1"/>
  <c r="AA223" i="1"/>
  <c r="AH222" i="1"/>
  <c r="AG222" i="1"/>
  <c r="AF222" i="1"/>
  <c r="AE222" i="1"/>
  <c r="AD221" i="1"/>
  <c r="AA221" i="1"/>
  <c r="AA220" i="1"/>
  <c r="AD219" i="1"/>
  <c r="AA219" i="1"/>
  <c r="AD218" i="1"/>
  <c r="AA217" i="1"/>
  <c r="AA216" i="1"/>
  <c r="AD215" i="1"/>
  <c r="AA215" i="1"/>
  <c r="AA214" i="1"/>
  <c r="AA213" i="1"/>
  <c r="AH212" i="1"/>
  <c r="AG212" i="1"/>
  <c r="AF212" i="1"/>
  <c r="AK212" i="1" s="1"/>
  <c r="AE212" i="1"/>
  <c r="AF211" i="1"/>
  <c r="AA211" i="1"/>
  <c r="AD210" i="1"/>
  <c r="AA209" i="1"/>
  <c r="AA208" i="1"/>
  <c r="AD207" i="1"/>
  <c r="AH206" i="1"/>
  <c r="AG206" i="1"/>
  <c r="AF206" i="1"/>
  <c r="AE206" i="1"/>
  <c r="AA205" i="1"/>
  <c r="AD204" i="1"/>
  <c r="AD203" i="1"/>
  <c r="AA203" i="1"/>
  <c r="AA202" i="1"/>
  <c r="AD201" i="1"/>
  <c r="AA201" i="1"/>
  <c r="AH200" i="1"/>
  <c r="AG200" i="1"/>
  <c r="AF200" i="1"/>
  <c r="AE200" i="1"/>
  <c r="AH199" i="1"/>
  <c r="AG199" i="1"/>
  <c r="AF199" i="1"/>
  <c r="AE199" i="1"/>
  <c r="AK199" i="1" s="1"/>
  <c r="AD198" i="1"/>
  <c r="AA198" i="1"/>
  <c r="AD197" i="1"/>
  <c r="AA197" i="1"/>
  <c r="AD196" i="1"/>
  <c r="AH195" i="1"/>
  <c r="AG195" i="1"/>
  <c r="AF195" i="1"/>
  <c r="AE195" i="1"/>
  <c r="AA194" i="1"/>
  <c r="AA193" i="1"/>
  <c r="AH192" i="1"/>
  <c r="AG192" i="1"/>
  <c r="AF192" i="1"/>
  <c r="AE192" i="1"/>
  <c r="AK192" i="1" s="1"/>
  <c r="AH191" i="1"/>
  <c r="AG191" i="1"/>
  <c r="AF191" i="1"/>
  <c r="AE191" i="1"/>
  <c r="AK191" i="1" s="1"/>
  <c r="AA190" i="1"/>
  <c r="AD189" i="1"/>
  <c r="AA188" i="1"/>
  <c r="AA187" i="1"/>
  <c r="AA186" i="1"/>
  <c r="AD185" i="1"/>
  <c r="AA185" i="1"/>
  <c r="AA184" i="1"/>
  <c r="AA183" i="1"/>
  <c r="AH182" i="1"/>
  <c r="AG182" i="1"/>
  <c r="AF182" i="1"/>
  <c r="AE182" i="1"/>
  <c r="AK182" i="1" s="1"/>
  <c r="AD181" i="1"/>
  <c r="AH180" i="1"/>
  <c r="AG180" i="1"/>
  <c r="AF180" i="1"/>
  <c r="AE180" i="1"/>
  <c r="AD179" i="1"/>
  <c r="AA179" i="1"/>
  <c r="AA178" i="1"/>
  <c r="AD177" i="1"/>
  <c r="AA177" i="1"/>
  <c r="AD176" i="1"/>
  <c r="AA176" i="1"/>
  <c r="AD175" i="1"/>
  <c r="AD174" i="1"/>
  <c r="AH173" i="1"/>
  <c r="AG173" i="1"/>
  <c r="AF173" i="1"/>
  <c r="AE173" i="1"/>
  <c r="AD172" i="1"/>
  <c r="AD171" i="1"/>
  <c r="AA170" i="1"/>
  <c r="AA169" i="1"/>
  <c r="AD168" i="1"/>
  <c r="AD167" i="1"/>
  <c r="AD166" i="1"/>
  <c r="AA165" i="1"/>
  <c r="AD164" i="1"/>
  <c r="AA163" i="1"/>
  <c r="AA162" i="1"/>
  <c r="AH161" i="1"/>
  <c r="AG161" i="1"/>
  <c r="AF161" i="1"/>
  <c r="AE161" i="1"/>
  <c r="AD160" i="1"/>
  <c r="AA160" i="1"/>
  <c r="AA159" i="1"/>
  <c r="AH158" i="1"/>
  <c r="AG158" i="1"/>
  <c r="AF158" i="1"/>
  <c r="AE158" i="1"/>
  <c r="AD157" i="1"/>
  <c r="AA157" i="1"/>
  <c r="AD156" i="1"/>
  <c r="AA156" i="1"/>
  <c r="AH155" i="1"/>
  <c r="AG155" i="1"/>
  <c r="AF155" i="1"/>
  <c r="AE155" i="1"/>
  <c r="AH154" i="1"/>
  <c r="AG154" i="1"/>
  <c r="AF154" i="1"/>
  <c r="AE154" i="1"/>
  <c r="AH153" i="1"/>
  <c r="AG153" i="1"/>
  <c r="AF153" i="1"/>
  <c r="AE153" i="1"/>
  <c r="AH152" i="1"/>
  <c r="AG152" i="1"/>
  <c r="AF152" i="1"/>
  <c r="AE152" i="1"/>
  <c r="AK152" i="1" s="1"/>
  <c r="AH151" i="1"/>
  <c r="AG151" i="1"/>
  <c r="AF151" i="1"/>
  <c r="AE151" i="1"/>
  <c r="AA150" i="1"/>
  <c r="AH149" i="1"/>
  <c r="AG149" i="1"/>
  <c r="AF149" i="1"/>
  <c r="AE149" i="1"/>
  <c r="AA148" i="1"/>
  <c r="AH147" i="1"/>
  <c r="AG147" i="1"/>
  <c r="AF147" i="1"/>
  <c r="AE147" i="1"/>
  <c r="AK147" i="1" s="1"/>
  <c r="AH146" i="1"/>
  <c r="AG146" i="1"/>
  <c r="AF146" i="1"/>
  <c r="AE146" i="1"/>
  <c r="AK146" i="1" s="1"/>
  <c r="AH145" i="1"/>
  <c r="AG145" i="1"/>
  <c r="AF145" i="1"/>
  <c r="AE145" i="1"/>
  <c r="AA144" i="1"/>
  <c r="AD143" i="1"/>
  <c r="AA143" i="1"/>
  <c r="R143" i="1"/>
  <c r="L143" i="1"/>
  <c r="I143" i="1"/>
  <c r="AH142" i="1"/>
  <c r="AG142" i="1"/>
  <c r="AF142" i="1"/>
  <c r="AE142" i="1"/>
  <c r="AA141" i="1"/>
  <c r="AH140" i="1"/>
  <c r="AG140" i="1"/>
  <c r="AF140" i="1"/>
  <c r="AE140" i="1"/>
  <c r="AH139" i="1"/>
  <c r="AG139" i="1"/>
  <c r="AF139" i="1"/>
  <c r="AE139" i="1"/>
  <c r="AH138" i="1"/>
  <c r="AG138" i="1"/>
  <c r="AF138" i="1"/>
  <c r="AE138" i="1"/>
  <c r="AD137" i="1"/>
  <c r="AA136" i="1"/>
  <c r="AD135" i="1"/>
  <c r="AA134" i="1"/>
  <c r="AH133" i="1"/>
  <c r="AG133" i="1"/>
  <c r="AF133" i="1"/>
  <c r="AE133" i="1"/>
  <c r="AA132" i="1"/>
  <c r="AD131" i="1"/>
  <c r="AA131" i="1"/>
  <c r="AA130" i="1"/>
  <c r="AD129" i="1"/>
  <c r="AA129" i="1"/>
  <c r="AA128" i="1"/>
  <c r="AH127" i="1"/>
  <c r="AG127" i="1"/>
  <c r="AF127" i="1"/>
  <c r="AE127" i="1"/>
  <c r="AH126" i="1"/>
  <c r="AG126" i="1"/>
  <c r="AF126" i="1"/>
  <c r="AE126" i="1"/>
  <c r="AK126" i="1" s="1"/>
  <c r="AH125" i="1"/>
  <c r="AG125" i="1"/>
  <c r="AF125" i="1"/>
  <c r="AE125" i="1"/>
  <c r="AD124" i="1"/>
  <c r="AD123" i="1"/>
  <c r="AA123" i="1"/>
  <c r="AA122" i="1"/>
  <c r="AD121" i="1"/>
  <c r="AA121" i="1"/>
  <c r="AA120" i="1"/>
  <c r="AA119" i="1"/>
  <c r="AH118" i="1"/>
  <c r="AG118" i="1"/>
  <c r="AF118" i="1"/>
  <c r="AE118" i="1"/>
  <c r="AH117" i="1"/>
  <c r="AG117" i="1"/>
  <c r="AF117" i="1"/>
  <c r="AE117" i="1"/>
  <c r="AA116" i="1"/>
  <c r="AA115" i="1"/>
  <c r="AD114" i="1"/>
  <c r="AA114" i="1"/>
  <c r="AD113" i="1"/>
  <c r="AA113" i="1"/>
  <c r="AH112" i="1"/>
  <c r="AG112" i="1"/>
  <c r="AF112" i="1"/>
  <c r="AE112" i="1"/>
  <c r="AK112" i="1" s="1"/>
  <c r="AD111" i="1"/>
  <c r="AD110" i="1"/>
  <c r="AH109" i="1"/>
  <c r="AG109" i="1"/>
  <c r="AF109" i="1"/>
  <c r="AE109" i="1"/>
  <c r="AK109" i="1" s="1"/>
  <c r="AH108" i="1"/>
  <c r="AG108" i="1"/>
  <c r="AF108" i="1"/>
  <c r="AE108" i="1"/>
  <c r="AH107" i="1"/>
  <c r="AG107" i="1"/>
  <c r="AF107" i="1"/>
  <c r="AE107" i="1"/>
  <c r="AH106" i="1"/>
  <c r="AG106" i="1"/>
  <c r="AF106" i="1"/>
  <c r="AE106" i="1"/>
  <c r="AH105" i="1"/>
  <c r="AG105" i="1"/>
  <c r="AF105" i="1"/>
  <c r="AE105" i="1"/>
  <c r="AA104" i="1"/>
  <c r="AD103" i="1"/>
  <c r="AD102" i="1"/>
  <c r="AA102" i="1"/>
  <c r="AA101" i="1"/>
  <c r="AH100" i="1"/>
  <c r="AG100" i="1"/>
  <c r="AF100" i="1"/>
  <c r="AE100" i="1"/>
  <c r="AK100" i="1" s="1"/>
  <c r="AD99" i="1"/>
  <c r="AA99" i="1"/>
  <c r="AD98" i="1"/>
  <c r="AH97" i="1"/>
  <c r="AG97" i="1"/>
  <c r="AF97" i="1"/>
  <c r="AE97" i="1"/>
  <c r="AH96" i="1"/>
  <c r="AG96" i="1"/>
  <c r="AF96" i="1"/>
  <c r="AE96" i="1"/>
  <c r="AA95" i="1"/>
  <c r="AH94" i="1"/>
  <c r="AG94" i="1"/>
  <c r="AF94" i="1"/>
  <c r="AE94" i="1"/>
  <c r="AH93" i="1"/>
  <c r="AG93" i="1"/>
  <c r="AF93" i="1"/>
  <c r="AE93" i="1"/>
  <c r="AK93" i="1" s="1"/>
  <c r="AA92" i="1"/>
  <c r="AD91" i="1"/>
  <c r="AA91" i="1"/>
  <c r="AH90" i="1"/>
  <c r="AG90" i="1"/>
  <c r="AF90" i="1"/>
  <c r="AE90" i="1"/>
  <c r="AH89" i="1"/>
  <c r="AG89" i="1"/>
  <c r="AF89" i="1"/>
  <c r="AE89" i="1"/>
  <c r="AA88" i="1"/>
  <c r="AA87" i="1"/>
  <c r="AH86" i="1"/>
  <c r="AG86" i="1"/>
  <c r="AF86" i="1"/>
  <c r="AE86" i="1"/>
  <c r="AH85" i="1"/>
  <c r="AG85" i="1"/>
  <c r="AF85" i="1"/>
  <c r="AE85" i="1"/>
  <c r="AK85" i="1" s="1"/>
  <c r="AD84" i="1"/>
  <c r="AD83" i="1"/>
  <c r="AA82" i="1"/>
  <c r="AH81" i="1"/>
  <c r="AG81" i="1"/>
  <c r="AF81" i="1"/>
  <c r="AE81" i="1"/>
  <c r="AK81" i="1" s="1"/>
  <c r="AD80" i="1"/>
  <c r="AA80" i="1"/>
  <c r="AH79" i="1"/>
  <c r="AG79" i="1"/>
  <c r="AF79" i="1"/>
  <c r="AE79" i="1"/>
  <c r="AD78" i="1"/>
  <c r="AA77" i="1"/>
  <c r="AH76" i="1"/>
  <c r="AG76" i="1"/>
  <c r="AF76" i="1"/>
  <c r="AE76" i="1"/>
  <c r="AH75" i="1"/>
  <c r="AG75" i="1"/>
  <c r="AF75" i="1"/>
  <c r="AE75" i="1"/>
  <c r="AH74" i="1"/>
  <c r="AG74" i="1"/>
  <c r="AF74" i="1"/>
  <c r="AE74" i="1"/>
  <c r="AH73" i="1"/>
  <c r="AG73" i="1"/>
  <c r="AF73" i="1"/>
  <c r="AE73" i="1"/>
  <c r="AK73" i="1" s="1"/>
  <c r="AD72" i="1"/>
  <c r="AA72" i="1"/>
  <c r="AD71" i="1"/>
  <c r="AA70" i="1"/>
  <c r="AA69" i="1"/>
  <c r="AA68" i="1"/>
  <c r="AH67" i="1"/>
  <c r="AG67" i="1"/>
  <c r="AF67" i="1"/>
  <c r="AE67" i="1"/>
  <c r="AA66" i="1"/>
  <c r="AH65" i="1"/>
  <c r="AG65" i="1"/>
  <c r="AF65" i="1"/>
  <c r="AE65" i="1"/>
  <c r="AD64" i="1"/>
  <c r="AH63" i="1"/>
  <c r="AG63" i="1"/>
  <c r="AF63" i="1"/>
  <c r="AE63" i="1"/>
  <c r="AK63" i="1" s="1"/>
  <c r="AA62" i="1"/>
  <c r="AD61" i="1"/>
  <c r="AA60" i="1"/>
  <c r="O60" i="1"/>
  <c r="L60" i="1"/>
  <c r="I60" i="1"/>
  <c r="AA59" i="1"/>
  <c r="O59" i="1"/>
  <c r="L59" i="1"/>
  <c r="I59" i="1"/>
  <c r="AA58" i="1"/>
  <c r="O58" i="1"/>
  <c r="L58" i="1"/>
  <c r="AD57" i="1"/>
  <c r="AA57" i="1"/>
  <c r="AH56" i="1"/>
  <c r="AG56" i="1"/>
  <c r="AF56" i="1"/>
  <c r="AE56" i="1"/>
  <c r="AD55" i="1"/>
  <c r="AH54" i="1"/>
  <c r="AG54" i="1"/>
  <c r="AF54" i="1"/>
  <c r="AE54" i="1"/>
  <c r="AA53" i="1"/>
  <c r="AA52" i="1"/>
  <c r="AD51" i="1"/>
  <c r="AH50" i="1"/>
  <c r="AG50" i="1"/>
  <c r="AF50" i="1"/>
  <c r="AE50" i="1"/>
  <c r="AA49" i="1"/>
  <c r="AH48" i="1"/>
  <c r="AG48" i="1"/>
  <c r="AF48" i="1"/>
  <c r="AE48" i="1"/>
  <c r="AK48" i="1" s="1"/>
  <c r="AH47" i="1"/>
  <c r="AG47" i="1"/>
  <c r="AF47" i="1"/>
  <c r="AE47" i="1"/>
  <c r="AA46" i="1"/>
  <c r="AD45" i="1"/>
  <c r="AA45" i="1"/>
  <c r="AA44" i="1"/>
  <c r="AD43" i="1"/>
  <c r="AH42" i="1"/>
  <c r="AG42" i="1"/>
  <c r="AF42" i="1"/>
  <c r="AE42" i="1"/>
  <c r="AA41" i="1"/>
  <c r="AH40" i="1"/>
  <c r="AG40" i="1"/>
  <c r="AF40" i="1"/>
  <c r="AE40" i="1"/>
  <c r="AD39" i="1"/>
  <c r="AH38" i="1"/>
  <c r="AG38" i="1"/>
  <c r="AF38" i="1"/>
  <c r="AE38" i="1"/>
  <c r="AD37" i="1"/>
  <c r="AA36" i="1"/>
  <c r="AA35" i="1"/>
  <c r="AA34" i="1"/>
  <c r="AA33" i="1"/>
  <c r="AH32" i="1"/>
  <c r="AG32" i="1"/>
  <c r="AF32" i="1"/>
  <c r="AE32" i="1"/>
  <c r="AH31" i="1"/>
  <c r="AG31" i="1"/>
  <c r="AF31" i="1"/>
  <c r="AE31" i="1"/>
  <c r="AD30" i="1"/>
  <c r="AD29" i="1"/>
  <c r="AA29" i="1"/>
  <c r="AH28" i="1"/>
  <c r="AG28" i="1"/>
  <c r="AF28" i="1"/>
  <c r="AE28" i="1"/>
  <c r="AA27" i="1"/>
  <c r="AA26" i="1"/>
  <c r="AH25" i="1"/>
  <c r="AG25" i="1"/>
  <c r="AF25" i="1"/>
  <c r="AE25" i="1"/>
  <c r="AK25" i="1" s="1"/>
  <c r="AD24" i="1"/>
  <c r="AA24" i="1"/>
  <c r="AH23" i="1"/>
  <c r="AG23" i="1"/>
  <c r="AF23" i="1"/>
  <c r="AE23" i="1"/>
  <c r="AK23" i="1" s="1"/>
  <c r="AD22" i="1"/>
  <c r="AA22" i="1"/>
  <c r="AA21" i="1"/>
  <c r="AA20" i="1"/>
  <c r="AA19" i="1"/>
  <c r="AH18" i="1"/>
  <c r="AG18" i="1"/>
  <c r="AF18" i="1"/>
  <c r="AE18" i="1"/>
  <c r="AA17" i="1"/>
  <c r="AH16" i="1"/>
  <c r="AG16" i="1"/>
  <c r="AF16" i="1"/>
  <c r="AE16" i="1"/>
  <c r="AH15" i="1"/>
  <c r="AG15" i="1"/>
  <c r="AF15" i="1"/>
  <c r="AE15" i="1"/>
  <c r="AD14" i="1"/>
  <c r="AA14" i="1"/>
  <c r="AD13" i="1"/>
  <c r="AA13" i="1"/>
  <c r="AH12" i="1"/>
  <c r="AG12" i="1"/>
  <c r="AF12" i="1"/>
  <c r="AE12" i="1"/>
  <c r="AA11" i="1"/>
  <c r="AH10" i="1"/>
  <c r="AG10" i="1"/>
  <c r="AF10" i="1"/>
  <c r="AE10" i="1"/>
  <c r="AH9" i="1"/>
  <c r="AG9" i="1"/>
  <c r="AF9" i="1"/>
  <c r="AE9" i="1"/>
  <c r="AD8" i="1"/>
  <c r="AA8" i="1"/>
  <c r="AA7" i="1"/>
  <c r="AD6" i="1"/>
  <c r="AD5" i="1"/>
  <c r="AA4" i="1"/>
  <c r="AA3" i="1"/>
  <c r="AK241" i="1" l="1"/>
  <c r="AK206" i="1"/>
  <c r="AK180" i="1"/>
  <c r="AK173" i="1"/>
  <c r="AK161" i="1"/>
  <c r="AK154" i="1"/>
  <c r="AK142" i="1"/>
  <c r="AK127" i="1"/>
  <c r="AK117" i="1"/>
  <c r="AK107" i="1"/>
  <c r="AK106" i="1"/>
  <c r="AK89" i="1"/>
  <c r="AK86" i="1"/>
  <c r="AK65" i="1"/>
  <c r="AK56" i="1"/>
  <c r="AK50" i="1"/>
  <c r="AK42" i="1"/>
  <c r="AK38" i="1"/>
  <c r="AK28" i="1"/>
  <c r="AK16" i="1"/>
  <c r="AK225" i="1"/>
  <c r="AK222" i="1"/>
  <c r="AK158" i="1"/>
  <c r="AK149" i="1"/>
  <c r="AK139" i="1"/>
  <c r="AK133" i="1"/>
  <c r="AK94" i="1"/>
  <c r="AK79" i="1"/>
  <c r="AK76" i="1"/>
  <c r="AK74" i="1"/>
  <c r="AK54" i="1"/>
  <c r="AK32" i="1"/>
  <c r="AK243" i="1"/>
  <c r="AK238" i="1"/>
  <c r="AK18" i="1"/>
  <c r="AK246" i="1"/>
  <c r="AK240" i="1"/>
  <c r="AK237" i="1"/>
  <c r="AK230" i="1"/>
  <c r="AK10" i="1"/>
  <c r="AK200" i="1"/>
  <c r="AK155" i="1"/>
  <c r="AK153" i="1"/>
  <c r="AK151" i="1"/>
  <c r="AK97" i="1"/>
  <c r="AK96" i="1"/>
  <c r="AK90" i="1"/>
  <c r="AK75" i="1"/>
  <c r="AK67" i="1"/>
  <c r="AK40" i="1"/>
  <c r="AK31" i="1"/>
  <c r="AK12" i="1"/>
  <c r="AK195" i="1"/>
  <c r="AK145" i="1"/>
  <c r="AK140" i="1"/>
  <c r="AK138" i="1"/>
  <c r="AK125" i="1"/>
  <c r="AK118" i="1"/>
  <c r="AK108" i="1"/>
  <c r="AK105" i="1"/>
  <c r="AK47" i="1"/>
  <c r="AK15" i="1"/>
  <c r="AK9" i="1"/>
  <c r="FM256" i="3"/>
  <c r="FU256" i="3"/>
  <c r="FU255" i="3"/>
  <c r="FM255" i="3"/>
  <c r="FU254" i="3"/>
  <c r="FM254" i="3"/>
  <c r="FU253" i="3"/>
  <c r="FM253" i="3"/>
  <c r="FU252" i="3"/>
  <c r="FM252" i="3"/>
  <c r="FM251" i="3"/>
  <c r="FU251" i="3"/>
  <c r="FM250" i="3"/>
  <c r="FU250" i="3"/>
  <c r="FM249" i="3"/>
  <c r="FU249" i="3"/>
  <c r="FM248" i="3"/>
  <c r="FU248" i="3"/>
  <c r="FM247" i="3"/>
  <c r="FU247" i="3"/>
  <c r="FU246" i="3"/>
  <c r="FM246" i="3"/>
  <c r="FU245" i="3"/>
  <c r="FM245" i="3"/>
  <c r="FU244" i="3"/>
  <c r="FM244" i="3"/>
  <c r="FV243" i="3"/>
  <c r="FW243" i="3"/>
  <c r="FM242" i="3"/>
  <c r="FU242" i="3"/>
  <c r="FM241" i="3"/>
  <c r="FU241" i="3"/>
  <c r="FM240" i="3"/>
  <c r="FU240" i="3"/>
  <c r="FM239" i="3"/>
  <c r="FU239" i="3"/>
  <c r="FM238" i="3"/>
  <c r="FU238" i="3"/>
  <c r="FM237" i="3"/>
  <c r="FU237" i="3"/>
  <c r="FU236" i="3"/>
  <c r="FM236" i="3"/>
  <c r="FU235" i="3"/>
  <c r="FM235" i="3"/>
  <c r="FU234" i="3"/>
  <c r="FM234" i="3"/>
  <c r="FM233" i="3"/>
  <c r="FU233" i="3"/>
  <c r="FM232" i="3"/>
  <c r="FV232" i="3" s="1"/>
  <c r="FU232" i="3"/>
  <c r="FM231" i="3"/>
  <c r="FV231" i="3" s="1"/>
  <c r="FU231" i="3"/>
  <c r="FV230" i="3"/>
  <c r="FW230" i="3"/>
  <c r="FU229" i="3"/>
  <c r="FM229" i="3"/>
  <c r="FU228" i="3"/>
  <c r="FM228" i="3"/>
  <c r="FU227" i="3"/>
  <c r="FM227" i="3"/>
  <c r="FU226" i="3"/>
  <c r="FM226" i="3"/>
  <c r="FU225" i="3"/>
  <c r="FM225" i="3"/>
  <c r="FW224" i="3"/>
  <c r="FV224" i="3"/>
  <c r="FM223" i="3"/>
  <c r="FU223" i="3"/>
  <c r="FU222" i="3"/>
  <c r="FM222" i="3"/>
  <c r="FV221" i="3"/>
  <c r="FW221" i="3"/>
  <c r="FM220" i="3"/>
  <c r="FU220" i="3"/>
  <c r="FM219" i="3"/>
  <c r="FU219" i="3"/>
  <c r="FU218" i="3"/>
  <c r="FM218" i="3"/>
  <c r="FU217" i="3"/>
  <c r="FM217" i="3"/>
  <c r="FU216" i="3"/>
  <c r="FM216" i="3"/>
  <c r="FM215" i="3"/>
  <c r="FU215" i="3"/>
  <c r="FW214" i="3"/>
  <c r="FV214" i="3"/>
  <c r="FU213" i="3"/>
  <c r="FM213" i="3"/>
  <c r="FU211" i="3"/>
  <c r="FM211" i="3"/>
  <c r="FU208" i="3"/>
  <c r="FM208" i="3"/>
  <c r="FU207" i="3"/>
  <c r="FM207" i="3"/>
  <c r="FM205" i="3"/>
  <c r="FU205" i="3"/>
  <c r="FU204" i="3"/>
  <c r="FM204" i="3"/>
  <c r="FU203" i="3"/>
  <c r="FM203" i="3"/>
  <c r="FW202" i="3"/>
  <c r="FV202" i="3"/>
  <c r="FU200" i="3"/>
  <c r="FM200" i="3"/>
  <c r="FU199" i="3"/>
  <c r="FM199" i="3"/>
  <c r="FU198" i="3"/>
  <c r="FM198" i="3"/>
  <c r="FU197" i="3"/>
  <c r="FM197" i="3"/>
  <c r="FM196" i="3"/>
  <c r="FU196" i="3"/>
  <c r="FU195" i="3"/>
  <c r="FM195" i="3"/>
  <c r="FV195" i="3" s="1"/>
  <c r="FM194" i="3"/>
  <c r="FU194" i="3"/>
  <c r="FM193" i="3"/>
  <c r="FV193" i="3" s="1"/>
  <c r="FU193" i="3"/>
  <c r="FM192" i="3"/>
  <c r="FU192" i="3"/>
  <c r="FV191" i="3"/>
  <c r="FW191" i="3"/>
  <c r="FV190" i="3"/>
  <c r="FW190" i="3"/>
  <c r="FU189" i="3"/>
  <c r="FM189" i="3"/>
  <c r="FU188" i="3"/>
  <c r="FM188" i="3"/>
  <c r="FM187" i="3"/>
  <c r="FU187" i="3"/>
  <c r="FU186" i="3"/>
  <c r="FM186" i="3"/>
  <c r="FM185" i="3"/>
  <c r="FU185" i="3"/>
  <c r="FU183" i="3"/>
  <c r="FM183" i="3"/>
  <c r="FU182" i="3"/>
  <c r="FM182" i="3"/>
  <c r="FV182" i="3" s="1"/>
  <c r="FU181" i="3"/>
  <c r="FM181" i="3"/>
  <c r="FV181" i="3" s="1"/>
  <c r="FM180" i="3"/>
  <c r="FU180" i="3"/>
  <c r="FU179" i="3"/>
  <c r="FM179" i="3"/>
  <c r="FU178" i="3"/>
  <c r="FM178" i="3"/>
  <c r="FU177" i="3"/>
  <c r="FM177" i="3"/>
  <c r="FM176" i="3"/>
  <c r="FU176" i="3"/>
  <c r="FM175" i="3"/>
  <c r="FU175" i="3"/>
  <c r="FU174" i="3"/>
  <c r="FM174" i="3"/>
  <c r="FV174" i="3" s="1"/>
  <c r="FU173" i="3"/>
  <c r="FM173" i="3"/>
  <c r="FV173" i="3" s="1"/>
  <c r="FM172" i="3"/>
  <c r="FV172" i="3" s="1"/>
  <c r="FU172" i="3"/>
  <c r="FM171" i="3"/>
  <c r="FV171" i="3" s="1"/>
  <c r="FU171" i="3"/>
  <c r="FM170" i="3"/>
  <c r="FV170" i="3" s="1"/>
  <c r="FU170" i="3"/>
  <c r="FU169" i="3"/>
  <c r="FM169" i="3"/>
  <c r="FM168" i="3"/>
  <c r="FV168" i="3" s="1"/>
  <c r="FU168" i="3"/>
  <c r="FM167" i="3"/>
  <c r="FU167" i="3"/>
  <c r="FU166" i="3"/>
  <c r="FM166" i="3"/>
  <c r="FM165" i="3"/>
  <c r="FU165" i="3"/>
  <c r="FU164" i="3"/>
  <c r="FM164" i="3"/>
  <c r="FU163" i="3"/>
  <c r="FM163" i="3"/>
  <c r="FM162" i="3"/>
  <c r="FU162" i="3"/>
  <c r="FU161" i="3"/>
  <c r="FM161" i="3"/>
  <c r="FW160" i="3"/>
  <c r="FV160" i="3"/>
  <c r="FW159" i="3"/>
  <c r="FV159" i="3"/>
  <c r="FM158" i="3"/>
  <c r="FU158" i="3"/>
  <c r="FW157" i="3"/>
  <c r="FV157" i="3"/>
  <c r="FV156" i="3"/>
  <c r="FW156" i="3"/>
  <c r="FU155" i="3"/>
  <c r="FM155" i="3"/>
  <c r="FW154" i="3"/>
  <c r="FV154" i="3"/>
  <c r="FM153" i="3"/>
  <c r="FU153" i="3"/>
  <c r="FM152" i="3"/>
  <c r="FU152" i="3"/>
  <c r="FV151" i="3"/>
  <c r="FW151" i="3"/>
  <c r="FM150" i="3"/>
  <c r="FU150" i="3"/>
  <c r="FM149" i="3"/>
  <c r="FU149" i="3"/>
  <c r="FV148" i="3"/>
  <c r="FW148" i="3"/>
  <c r="FU147" i="3"/>
  <c r="FM147" i="3"/>
  <c r="FM146" i="3"/>
  <c r="FU146" i="3"/>
  <c r="FV145" i="3"/>
  <c r="FW145" i="3"/>
  <c r="FM144" i="3"/>
  <c r="FU144" i="3"/>
  <c r="FW143" i="3"/>
  <c r="FV143" i="3"/>
  <c r="FU142" i="3"/>
  <c r="FM142" i="3"/>
  <c r="FU141" i="3"/>
  <c r="FM141" i="3"/>
  <c r="FU140" i="3"/>
  <c r="FM140" i="3"/>
  <c r="FV139" i="3"/>
  <c r="FW139" i="3"/>
  <c r="FW138" i="3"/>
  <c r="FV138" i="3"/>
  <c r="FW137" i="3"/>
  <c r="FV137" i="3"/>
  <c r="FM136" i="3"/>
  <c r="FU136" i="3"/>
  <c r="FW135" i="3"/>
  <c r="FV135" i="3"/>
  <c r="FW134" i="3"/>
  <c r="FV134" i="3"/>
  <c r="FW133" i="3"/>
  <c r="FV133" i="3"/>
  <c r="FU132" i="3"/>
  <c r="FM132" i="3"/>
  <c r="FU131" i="3"/>
  <c r="FM131" i="3"/>
  <c r="FW130" i="3"/>
  <c r="FV130" i="3"/>
  <c r="FV129" i="3"/>
  <c r="FW129" i="3"/>
  <c r="FW128" i="3"/>
  <c r="FV128" i="3"/>
  <c r="FV127" i="3"/>
  <c r="FW127" i="3"/>
  <c r="FV126" i="3"/>
  <c r="FW126" i="3"/>
  <c r="FV125" i="3"/>
  <c r="FW125" i="3"/>
  <c r="FM124" i="3"/>
  <c r="FU124" i="3"/>
  <c r="FM123" i="3"/>
  <c r="FU123" i="3"/>
  <c r="FM122" i="3"/>
  <c r="FU122" i="3"/>
  <c r="FM121" i="3"/>
  <c r="FU121" i="3"/>
  <c r="FU120" i="3"/>
  <c r="FM120" i="3"/>
  <c r="FM119" i="3"/>
  <c r="FU119" i="3"/>
  <c r="FU118" i="3"/>
  <c r="FM118" i="3"/>
  <c r="FU117" i="3"/>
  <c r="FM117" i="3"/>
  <c r="FU116" i="3"/>
  <c r="FM116" i="3"/>
  <c r="FU115" i="3"/>
  <c r="FM115" i="3"/>
  <c r="FU114" i="3"/>
  <c r="FM114" i="3"/>
  <c r="FU113" i="3"/>
  <c r="FM113" i="3"/>
  <c r="FU112" i="3"/>
  <c r="FM112" i="3"/>
  <c r="FU111" i="3"/>
  <c r="FM111" i="3"/>
  <c r="FU110" i="3"/>
  <c r="FM110" i="3"/>
  <c r="FU109" i="3"/>
  <c r="FM109" i="3"/>
  <c r="FU108" i="3"/>
  <c r="FM108" i="3"/>
  <c r="FU107" i="3"/>
  <c r="FM107" i="3"/>
  <c r="FU106" i="3"/>
  <c r="FM106" i="3"/>
  <c r="FU105" i="3"/>
  <c r="FM105" i="3"/>
  <c r="FU104" i="3"/>
  <c r="FM104" i="3"/>
  <c r="FU103" i="3"/>
  <c r="FM103" i="3"/>
  <c r="FM102" i="3"/>
  <c r="FU102" i="3"/>
  <c r="FM101" i="3"/>
  <c r="FU101" i="3"/>
  <c r="FU100" i="3"/>
  <c r="FM100" i="3"/>
  <c r="FU99" i="3"/>
  <c r="FM99" i="3"/>
  <c r="FU98" i="3"/>
  <c r="FM98" i="3"/>
  <c r="FM97" i="3"/>
  <c r="FU97" i="3"/>
  <c r="FU96" i="3"/>
  <c r="FM96" i="3"/>
  <c r="FU95" i="3"/>
  <c r="FM95" i="3"/>
  <c r="FU94" i="3"/>
  <c r="FM94" i="3"/>
  <c r="FU93" i="3"/>
  <c r="FM93" i="3"/>
  <c r="FM92" i="3"/>
  <c r="FU92" i="3"/>
  <c r="FU91" i="3"/>
  <c r="FM91" i="3"/>
  <c r="FU90" i="3"/>
  <c r="FM90" i="3"/>
  <c r="FM89" i="3"/>
  <c r="FU89" i="3"/>
  <c r="FU88" i="3"/>
  <c r="FM88" i="3"/>
  <c r="FU87" i="3"/>
  <c r="FM87" i="3"/>
  <c r="FU86" i="3"/>
  <c r="FM86" i="3"/>
  <c r="FU85" i="3"/>
  <c r="FM85" i="3"/>
  <c r="FU84" i="3"/>
  <c r="FM84" i="3"/>
  <c r="FU83" i="3"/>
  <c r="FM83" i="3"/>
  <c r="FU82" i="3"/>
  <c r="FM82" i="3"/>
  <c r="FU81" i="3"/>
  <c r="FM81" i="3"/>
  <c r="FU80" i="3"/>
  <c r="FM80" i="3"/>
  <c r="FU79" i="3"/>
  <c r="FM79" i="3"/>
  <c r="FU78" i="3"/>
  <c r="FM78" i="3"/>
  <c r="FU77" i="3"/>
  <c r="FM77" i="3"/>
  <c r="FM76" i="3"/>
  <c r="FU76" i="3"/>
  <c r="FU75" i="3"/>
  <c r="FM75" i="3"/>
  <c r="FU74" i="3"/>
  <c r="FM74" i="3"/>
  <c r="FU73" i="3"/>
  <c r="FM73" i="3"/>
  <c r="FU72" i="3"/>
  <c r="FM72" i="3"/>
  <c r="FU71" i="3"/>
  <c r="FM71" i="3"/>
  <c r="FU70" i="3"/>
  <c r="FM70" i="3"/>
  <c r="FU69" i="3"/>
  <c r="FM69" i="3"/>
  <c r="FU68" i="3"/>
  <c r="FM68" i="3"/>
  <c r="FM67" i="3"/>
  <c r="FU67" i="3"/>
  <c r="FM66" i="3"/>
  <c r="FU66" i="3"/>
  <c r="FM65" i="3"/>
  <c r="FU65" i="3"/>
  <c r="FM64" i="3"/>
  <c r="FU64" i="3"/>
  <c r="FU63" i="3"/>
  <c r="FM63" i="3"/>
  <c r="FM62" i="3"/>
  <c r="FU62" i="3"/>
  <c r="FM61" i="3"/>
  <c r="FU61" i="3"/>
  <c r="FU60" i="3"/>
  <c r="FM60" i="3"/>
  <c r="FV59" i="3"/>
  <c r="FW59" i="3"/>
  <c r="FV58" i="3"/>
  <c r="FW58" i="3"/>
  <c r="FU57" i="3"/>
  <c r="FM57" i="3"/>
  <c r="FU56" i="3"/>
  <c r="FM56" i="3"/>
  <c r="FU55" i="3"/>
  <c r="FM55" i="3"/>
  <c r="FM54" i="3"/>
  <c r="FU54" i="3"/>
  <c r="FM53" i="3"/>
  <c r="FU53" i="3"/>
  <c r="FU52" i="3"/>
  <c r="FM52" i="3"/>
  <c r="FU51" i="3"/>
  <c r="FM51" i="3"/>
  <c r="FU50" i="3"/>
  <c r="FM50" i="3"/>
  <c r="FU49" i="3"/>
  <c r="FM49" i="3"/>
  <c r="FM48" i="3"/>
  <c r="FU48" i="3"/>
  <c r="FV47" i="3"/>
  <c r="FW47" i="3"/>
  <c r="FU46" i="3"/>
  <c r="FM46" i="3"/>
  <c r="FU45" i="3"/>
  <c r="FM45" i="3"/>
  <c r="FM44" i="3"/>
  <c r="FU44" i="3"/>
  <c r="FV43" i="3"/>
  <c r="FW43" i="3"/>
  <c r="FU42" i="3"/>
  <c r="FM42" i="3"/>
  <c r="FW41" i="3"/>
  <c r="FV41" i="3"/>
  <c r="FV40" i="3"/>
  <c r="FW40" i="3"/>
  <c r="FW39" i="3"/>
  <c r="FV39" i="3"/>
  <c r="FV38" i="3"/>
  <c r="FW38" i="3"/>
  <c r="FW37" i="3"/>
  <c r="FV37" i="3"/>
  <c r="FM36" i="3"/>
  <c r="FU36" i="3"/>
  <c r="FW35" i="3"/>
  <c r="FV35" i="3"/>
  <c r="FU34" i="3"/>
  <c r="FM34" i="3"/>
  <c r="FM33" i="3"/>
  <c r="FU33" i="3"/>
  <c r="FU32" i="3"/>
  <c r="FM32" i="3"/>
  <c r="FM31" i="3"/>
  <c r="FU31" i="3"/>
  <c r="FW30" i="3"/>
  <c r="FV30" i="3"/>
  <c r="FV29" i="3"/>
  <c r="FW29" i="3"/>
  <c r="FW28" i="3"/>
  <c r="FV28" i="3"/>
  <c r="FW27" i="3"/>
  <c r="FV27" i="3"/>
  <c r="FW26" i="3"/>
  <c r="FV26" i="3"/>
  <c r="FV25" i="3"/>
  <c r="FW25" i="3"/>
  <c r="FM24" i="3"/>
  <c r="FU24" i="3"/>
  <c r="FM23" i="3"/>
  <c r="FU23" i="3"/>
  <c r="FW22" i="3"/>
  <c r="FV22" i="3"/>
  <c r="FV21" i="3"/>
  <c r="FW21" i="3"/>
  <c r="FV20" i="3"/>
  <c r="FW20" i="3"/>
  <c r="FV19" i="3"/>
  <c r="FW19" i="3"/>
  <c r="FW18" i="3"/>
  <c r="FV18" i="3"/>
  <c r="FV17" i="3"/>
  <c r="FW17" i="3"/>
  <c r="FW16" i="3"/>
  <c r="FV16" i="3"/>
  <c r="FU15" i="3"/>
  <c r="FM15" i="3"/>
  <c r="FM14" i="3"/>
  <c r="FU14" i="3"/>
  <c r="FV13" i="3"/>
  <c r="FW13" i="3"/>
  <c r="FV12" i="3"/>
  <c r="FW12" i="3"/>
  <c r="FW11" i="3"/>
  <c r="FV11" i="3"/>
  <c r="FW10" i="3"/>
  <c r="FV10" i="3"/>
  <c r="FM9" i="3"/>
  <c r="FU9" i="3"/>
  <c r="FW8" i="3"/>
  <c r="FV8" i="3"/>
  <c r="FU7" i="3"/>
  <c r="FM7" i="3"/>
  <c r="FV5" i="3"/>
  <c r="FW5" i="3"/>
  <c r="FM4" i="3"/>
  <c r="FU4" i="3"/>
  <c r="FV3" i="3"/>
  <c r="FW3" i="3"/>
  <c r="AH249" i="1"/>
  <c r="AG249" i="1"/>
  <c r="AF249" i="1"/>
  <c r="AE249" i="1"/>
  <c r="AK249" i="1" s="1"/>
  <c r="AH248" i="1"/>
  <c r="AG248" i="1"/>
  <c r="AF248" i="1"/>
  <c r="AE248" i="1"/>
  <c r="AK248" i="1" s="1"/>
  <c r="AH247" i="1"/>
  <c r="AG247" i="1"/>
  <c r="AF247" i="1"/>
  <c r="AE247" i="1"/>
  <c r="AK247" i="1" s="1"/>
  <c r="AF245" i="1"/>
  <c r="AH245" i="1"/>
  <c r="AG245" i="1"/>
  <c r="AE245" i="1"/>
  <c r="AK245" i="1" s="1"/>
  <c r="AE244" i="1"/>
  <c r="AF244" i="1"/>
  <c r="AG244" i="1"/>
  <c r="AH244" i="1"/>
  <c r="AE242" i="1"/>
  <c r="AF242" i="1"/>
  <c r="AG242" i="1"/>
  <c r="AH242" i="1"/>
  <c r="AF239" i="1"/>
  <c r="AG239" i="1"/>
  <c r="AH239" i="1"/>
  <c r="AE239" i="1"/>
  <c r="AK239" i="1" s="1"/>
  <c r="AE236" i="1"/>
  <c r="AH236" i="1"/>
  <c r="AG236" i="1"/>
  <c r="AF236" i="1"/>
  <c r="AE235" i="1"/>
  <c r="AF235" i="1"/>
  <c r="AG235" i="1"/>
  <c r="AH235" i="1"/>
  <c r="AE233" i="1"/>
  <c r="AF233" i="1"/>
  <c r="AG233" i="1"/>
  <c r="AH233" i="1"/>
  <c r="AG232" i="1"/>
  <c r="AH232" i="1"/>
  <c r="AF232" i="1"/>
  <c r="AE232" i="1"/>
  <c r="AG231" i="1"/>
  <c r="AE231" i="1"/>
  <c r="AH231" i="1"/>
  <c r="AF231" i="1"/>
  <c r="AH229" i="1"/>
  <c r="AG229" i="1"/>
  <c r="AF229" i="1"/>
  <c r="AE229" i="1"/>
  <c r="AH228" i="1"/>
  <c r="AG228" i="1"/>
  <c r="AF228" i="1"/>
  <c r="AE228" i="1"/>
  <c r="AH227" i="1"/>
  <c r="AG227" i="1"/>
  <c r="AF227" i="1"/>
  <c r="AE227" i="1"/>
  <c r="AH226" i="1"/>
  <c r="AG226" i="1"/>
  <c r="AF226" i="1"/>
  <c r="AE226" i="1"/>
  <c r="AF224" i="1"/>
  <c r="AE224" i="1"/>
  <c r="AG224" i="1"/>
  <c r="AH224" i="1"/>
  <c r="AE223" i="1"/>
  <c r="AH223" i="1"/>
  <c r="AG223" i="1"/>
  <c r="AF223" i="1"/>
  <c r="AF221" i="1"/>
  <c r="AH221" i="1"/>
  <c r="AG221" i="1"/>
  <c r="AE221" i="1"/>
  <c r="AK221" i="1" s="1"/>
  <c r="AH220" i="1"/>
  <c r="AG220" i="1"/>
  <c r="AF220" i="1"/>
  <c r="AE220" i="1"/>
  <c r="AH219" i="1"/>
  <c r="AG219" i="1"/>
  <c r="AF219" i="1"/>
  <c r="AE219" i="1"/>
  <c r="AE218" i="1"/>
  <c r="AF218" i="1"/>
  <c r="AH218" i="1"/>
  <c r="AG218" i="1"/>
  <c r="AH217" i="1"/>
  <c r="AE217" i="1"/>
  <c r="AF217" i="1"/>
  <c r="AG217" i="1"/>
  <c r="AG216" i="1"/>
  <c r="AF216" i="1"/>
  <c r="AH216" i="1"/>
  <c r="AE216" i="1"/>
  <c r="AK216" i="1" s="1"/>
  <c r="AE215" i="1"/>
  <c r="AF215" i="1"/>
  <c r="AG215" i="1"/>
  <c r="AH215" i="1"/>
  <c r="AH214" i="1"/>
  <c r="AG214" i="1"/>
  <c r="AF214" i="1"/>
  <c r="AE214" i="1"/>
  <c r="AH213" i="1"/>
  <c r="AG213" i="1"/>
  <c r="AF213" i="1"/>
  <c r="AE213" i="1"/>
  <c r="AH211" i="1"/>
  <c r="AG211" i="1"/>
  <c r="AE211" i="1"/>
  <c r="AK211" i="1" s="1"/>
  <c r="AE210" i="1"/>
  <c r="AH210" i="1"/>
  <c r="AG210" i="1"/>
  <c r="AF210" i="1"/>
  <c r="AF209" i="1"/>
  <c r="AH209" i="1"/>
  <c r="AG209" i="1"/>
  <c r="AE209" i="1"/>
  <c r="AK209" i="1" s="1"/>
  <c r="AE208" i="1"/>
  <c r="AF208" i="1"/>
  <c r="AH208" i="1"/>
  <c r="AG208" i="1"/>
  <c r="AH207" i="1"/>
  <c r="AG207" i="1"/>
  <c r="AF207" i="1"/>
  <c r="AE207" i="1"/>
  <c r="AH205" i="1"/>
  <c r="AG205" i="1"/>
  <c r="AF205" i="1"/>
  <c r="AE205" i="1"/>
  <c r="AE204" i="1"/>
  <c r="AF204" i="1"/>
  <c r="AH204" i="1"/>
  <c r="AG204" i="1"/>
  <c r="AH203" i="1"/>
  <c r="AG203" i="1"/>
  <c r="AF203" i="1"/>
  <c r="AE203" i="1"/>
  <c r="AE202" i="1"/>
  <c r="AF202" i="1"/>
  <c r="AH202" i="1"/>
  <c r="AG202" i="1"/>
  <c r="AH201" i="1"/>
  <c r="AG201" i="1"/>
  <c r="AF201" i="1"/>
  <c r="AE201" i="1"/>
  <c r="AH198" i="1"/>
  <c r="AG198" i="1"/>
  <c r="AF198" i="1"/>
  <c r="AE198" i="1"/>
  <c r="AH197" i="1"/>
  <c r="AG197" i="1"/>
  <c r="AF197" i="1"/>
  <c r="AE197" i="1"/>
  <c r="AH196" i="1"/>
  <c r="AG196" i="1"/>
  <c r="AF196" i="1"/>
  <c r="AE196" i="1"/>
  <c r="AK196" i="1" s="1"/>
  <c r="AG194" i="1"/>
  <c r="AH194" i="1"/>
  <c r="AF194" i="1"/>
  <c r="AE194" i="1"/>
  <c r="AH193" i="1"/>
  <c r="AG193" i="1"/>
  <c r="AF193" i="1"/>
  <c r="AE193" i="1"/>
  <c r="AH190" i="1"/>
  <c r="AG190" i="1"/>
  <c r="AF190" i="1"/>
  <c r="AE190" i="1"/>
  <c r="AH189" i="1"/>
  <c r="AG189" i="1"/>
  <c r="AF189" i="1"/>
  <c r="AE189" i="1"/>
  <c r="AE188" i="1"/>
  <c r="AH188" i="1"/>
  <c r="AG188" i="1"/>
  <c r="AF188" i="1"/>
  <c r="AF187" i="1"/>
  <c r="AE187" i="1"/>
  <c r="AH187" i="1"/>
  <c r="AG187" i="1"/>
  <c r="AG186" i="1"/>
  <c r="AF186" i="1"/>
  <c r="AE186" i="1"/>
  <c r="AH186" i="1"/>
  <c r="AH185" i="1"/>
  <c r="AG185" i="1"/>
  <c r="AF185" i="1"/>
  <c r="AE185" i="1"/>
  <c r="AH184" i="1"/>
  <c r="AG184" i="1"/>
  <c r="AF184" i="1"/>
  <c r="AE184" i="1"/>
  <c r="AH183" i="1"/>
  <c r="AG183" i="1"/>
  <c r="AF183" i="1"/>
  <c r="AE183" i="1"/>
  <c r="AK183" i="1" s="1"/>
  <c r="AE181" i="1"/>
  <c r="AF181" i="1"/>
  <c r="AG181" i="1"/>
  <c r="AH181" i="1"/>
  <c r="AE179" i="1"/>
  <c r="AF179" i="1"/>
  <c r="AG179" i="1"/>
  <c r="AH179" i="1"/>
  <c r="AG178" i="1"/>
  <c r="AE178" i="1"/>
  <c r="AF178" i="1"/>
  <c r="AH178" i="1"/>
  <c r="AH177" i="1"/>
  <c r="AG177" i="1"/>
  <c r="AF177" i="1"/>
  <c r="AE177" i="1"/>
  <c r="AH176" i="1"/>
  <c r="AG176" i="1"/>
  <c r="AF176" i="1"/>
  <c r="AE176" i="1"/>
  <c r="AH175" i="1"/>
  <c r="AG175" i="1"/>
  <c r="AF175" i="1"/>
  <c r="AE175" i="1"/>
  <c r="AK175" i="1" s="1"/>
  <c r="AH174" i="1"/>
  <c r="AG174" i="1"/>
  <c r="AF174" i="1"/>
  <c r="AE174" i="1"/>
  <c r="AK174" i="1" s="1"/>
  <c r="AF172" i="1"/>
  <c r="AG172" i="1"/>
  <c r="AE172" i="1"/>
  <c r="AH172" i="1"/>
  <c r="AH171" i="1"/>
  <c r="AG171" i="1"/>
  <c r="AF171" i="1"/>
  <c r="AE171" i="1"/>
  <c r="AE170" i="1"/>
  <c r="AH170" i="1"/>
  <c r="AG170" i="1"/>
  <c r="AF170" i="1"/>
  <c r="AG169" i="1"/>
  <c r="AH169" i="1"/>
  <c r="AF169" i="1"/>
  <c r="AE169" i="1"/>
  <c r="AK169" i="1" s="1"/>
  <c r="AH168" i="1"/>
  <c r="AG168" i="1"/>
  <c r="AF168" i="1"/>
  <c r="AE168" i="1"/>
  <c r="AK168" i="1" s="1"/>
  <c r="AH167" i="1"/>
  <c r="AG167" i="1"/>
  <c r="AF167" i="1"/>
  <c r="AE167" i="1"/>
  <c r="AE166" i="1"/>
  <c r="AH166" i="1"/>
  <c r="AG166" i="1"/>
  <c r="AF166" i="1"/>
  <c r="AH165" i="1"/>
  <c r="AG165" i="1"/>
  <c r="AF165" i="1"/>
  <c r="AE165" i="1"/>
  <c r="AH164" i="1"/>
  <c r="AG164" i="1"/>
  <c r="AF164" i="1"/>
  <c r="AE164" i="1"/>
  <c r="AK164" i="1" s="1"/>
  <c r="AH163" i="1"/>
  <c r="AG163" i="1"/>
  <c r="AF163" i="1"/>
  <c r="AE163" i="1"/>
  <c r="AK163" i="1" s="1"/>
  <c r="AG162" i="1"/>
  <c r="AH162" i="1"/>
  <c r="AF162" i="1"/>
  <c r="AE162" i="1"/>
  <c r="AH160" i="1"/>
  <c r="AG160" i="1"/>
  <c r="AF160" i="1"/>
  <c r="AE160" i="1"/>
  <c r="AH159" i="1"/>
  <c r="AG159" i="1"/>
  <c r="AF159" i="1"/>
  <c r="AE159" i="1"/>
  <c r="AK159" i="1" s="1"/>
  <c r="AH157" i="1"/>
  <c r="AG157" i="1"/>
  <c r="AF157" i="1"/>
  <c r="AE157" i="1"/>
  <c r="AK157" i="1" s="1"/>
  <c r="AH156" i="1"/>
  <c r="AG156" i="1"/>
  <c r="AF156" i="1"/>
  <c r="AE156" i="1"/>
  <c r="AH150" i="1"/>
  <c r="AG150" i="1"/>
  <c r="AF150" i="1"/>
  <c r="AE150" i="1"/>
  <c r="AE148" i="1"/>
  <c r="AH148" i="1"/>
  <c r="AG148" i="1"/>
  <c r="AF148" i="1"/>
  <c r="AG144" i="1"/>
  <c r="AF144" i="1"/>
  <c r="AE144" i="1"/>
  <c r="AK144" i="1" s="1"/>
  <c r="AH144" i="1"/>
  <c r="AF143" i="1"/>
  <c r="AE143" i="1"/>
  <c r="AH143" i="1"/>
  <c r="AG143" i="1"/>
  <c r="AE141" i="1"/>
  <c r="AH141" i="1"/>
  <c r="AG141" i="1"/>
  <c r="AF141" i="1"/>
  <c r="AE137" i="1"/>
  <c r="AF137" i="1"/>
  <c r="AG137" i="1"/>
  <c r="AH137" i="1"/>
  <c r="AE136" i="1"/>
  <c r="AF136" i="1"/>
  <c r="AG136" i="1"/>
  <c r="AH136" i="1"/>
  <c r="AF135" i="1"/>
  <c r="AE135" i="1"/>
  <c r="AG135" i="1"/>
  <c r="AH135" i="1"/>
  <c r="AH134" i="1"/>
  <c r="AG134" i="1"/>
  <c r="AF134" i="1"/>
  <c r="AE134" i="1"/>
  <c r="AH132" i="1"/>
  <c r="AG132" i="1"/>
  <c r="AF132" i="1"/>
  <c r="AE132" i="1"/>
  <c r="AH131" i="1"/>
  <c r="AG131" i="1"/>
  <c r="AF131" i="1"/>
  <c r="AE131" i="1"/>
  <c r="AK131" i="1" s="1"/>
  <c r="AE130" i="1"/>
  <c r="AH130" i="1"/>
  <c r="AG130" i="1"/>
  <c r="AF130" i="1"/>
  <c r="AF129" i="1"/>
  <c r="AH129" i="1"/>
  <c r="AE129" i="1"/>
  <c r="AG129" i="1"/>
  <c r="AG128" i="1"/>
  <c r="AH128" i="1"/>
  <c r="AF128" i="1"/>
  <c r="AE128" i="1"/>
  <c r="AH124" i="1"/>
  <c r="AG124" i="1"/>
  <c r="AF124" i="1"/>
  <c r="AE124" i="1"/>
  <c r="AH123" i="1"/>
  <c r="AG123" i="1"/>
  <c r="AF123" i="1"/>
  <c r="AE123" i="1"/>
  <c r="AE122" i="1"/>
  <c r="AH122" i="1"/>
  <c r="AG122" i="1"/>
  <c r="AF122" i="1"/>
  <c r="AH121" i="1"/>
  <c r="AF121" i="1"/>
  <c r="AG121" i="1"/>
  <c r="AE121" i="1"/>
  <c r="AE120" i="1"/>
  <c r="AF120" i="1"/>
  <c r="AG120" i="1"/>
  <c r="AH120" i="1"/>
  <c r="AE119" i="1"/>
  <c r="AF119" i="1"/>
  <c r="AG119" i="1"/>
  <c r="AH119" i="1"/>
  <c r="AG116" i="1"/>
  <c r="AF116" i="1"/>
  <c r="AE116" i="1"/>
  <c r="AK116" i="1" s="1"/>
  <c r="AH116" i="1"/>
  <c r="AH115" i="1"/>
  <c r="AG115" i="1"/>
  <c r="AF115" i="1"/>
  <c r="AE115" i="1"/>
  <c r="AK115" i="1" s="1"/>
  <c r="AH114" i="1"/>
  <c r="AG114" i="1"/>
  <c r="AF114" i="1"/>
  <c r="AE114" i="1"/>
  <c r="AK114" i="1" s="1"/>
  <c r="AH113" i="1"/>
  <c r="AF113" i="1"/>
  <c r="AE113" i="1"/>
  <c r="AG113" i="1"/>
  <c r="AH111" i="1"/>
  <c r="AG111" i="1"/>
  <c r="AF111" i="1"/>
  <c r="AE111" i="1"/>
  <c r="AK111" i="1" s="1"/>
  <c r="AH110" i="1"/>
  <c r="AG110" i="1"/>
  <c r="AF110" i="1"/>
  <c r="AE110" i="1"/>
  <c r="AK110" i="1" s="1"/>
  <c r="AE104" i="1"/>
  <c r="AF104" i="1"/>
  <c r="AG104" i="1"/>
  <c r="AH104" i="1"/>
  <c r="AE103" i="1"/>
  <c r="AF103" i="1"/>
  <c r="AG103" i="1"/>
  <c r="AH103" i="1"/>
  <c r="AE102" i="1"/>
  <c r="AF102" i="1"/>
  <c r="AG102" i="1"/>
  <c r="AH102" i="1"/>
  <c r="AE101" i="1"/>
  <c r="AF101" i="1"/>
  <c r="AG101" i="1"/>
  <c r="AH101" i="1"/>
  <c r="AF99" i="1"/>
  <c r="AH99" i="1"/>
  <c r="AG99" i="1"/>
  <c r="AE99" i="1"/>
  <c r="AK99" i="1" s="1"/>
  <c r="AE98" i="1"/>
  <c r="AG98" i="1"/>
  <c r="AH98" i="1"/>
  <c r="AF98" i="1"/>
  <c r="AE95" i="1"/>
  <c r="AF95" i="1"/>
  <c r="AG95" i="1"/>
  <c r="AH95" i="1"/>
  <c r="AE92" i="1"/>
  <c r="AF92" i="1"/>
  <c r="AG92" i="1"/>
  <c r="AH92" i="1"/>
  <c r="AE91" i="1"/>
  <c r="AF91" i="1"/>
  <c r="AG91" i="1"/>
  <c r="AH91" i="1"/>
  <c r="AE88" i="1"/>
  <c r="AH88" i="1"/>
  <c r="AG88" i="1"/>
  <c r="AF88" i="1"/>
  <c r="AE87" i="1"/>
  <c r="AH87" i="1"/>
  <c r="AG87" i="1"/>
  <c r="AF87" i="1"/>
  <c r="AE84" i="1"/>
  <c r="AF84" i="1"/>
  <c r="AG84" i="1"/>
  <c r="AH84" i="1"/>
  <c r="AH83" i="1"/>
  <c r="AG83" i="1"/>
  <c r="AF83" i="1"/>
  <c r="AE83" i="1"/>
  <c r="AK83" i="1" s="1"/>
  <c r="AE82" i="1"/>
  <c r="AH82" i="1"/>
  <c r="AG82" i="1"/>
  <c r="AF82" i="1"/>
  <c r="AE80" i="1"/>
  <c r="AF80" i="1"/>
  <c r="AG80" i="1"/>
  <c r="AH80" i="1"/>
  <c r="AE78" i="1"/>
  <c r="AH78" i="1"/>
  <c r="AF78" i="1"/>
  <c r="AG78" i="1"/>
  <c r="AE77" i="1"/>
  <c r="AF77" i="1"/>
  <c r="AG77" i="1"/>
  <c r="AH77" i="1"/>
  <c r="AH72" i="1"/>
  <c r="AG72" i="1"/>
  <c r="AE72" i="1"/>
  <c r="AF72" i="1"/>
  <c r="AH71" i="1"/>
  <c r="AE71" i="1"/>
  <c r="AF71" i="1"/>
  <c r="AG71" i="1"/>
  <c r="AE70" i="1"/>
  <c r="AF70" i="1"/>
  <c r="AG70" i="1"/>
  <c r="AH70" i="1"/>
  <c r="AF69" i="1"/>
  <c r="AG69" i="1"/>
  <c r="AH69" i="1"/>
  <c r="AE69" i="1"/>
  <c r="AK69" i="1" s="1"/>
  <c r="AF68" i="1"/>
  <c r="AH68" i="1"/>
  <c r="AG68" i="1"/>
  <c r="AE68" i="1"/>
  <c r="AK68" i="1" s="1"/>
  <c r="AH66" i="1"/>
  <c r="AG66" i="1"/>
  <c r="AF66" i="1"/>
  <c r="AE66" i="1"/>
  <c r="AK66" i="1" s="1"/>
  <c r="AH64" i="1"/>
  <c r="AG64" i="1"/>
  <c r="AF64" i="1"/>
  <c r="AE64" i="1"/>
  <c r="AK64" i="1" s="1"/>
  <c r="AH62" i="1"/>
  <c r="AG62" i="1"/>
  <c r="AF62" i="1"/>
  <c r="AE62" i="1"/>
  <c r="AK62" i="1" s="1"/>
  <c r="AH61" i="1"/>
  <c r="AG61" i="1"/>
  <c r="AF61" i="1"/>
  <c r="AE61" i="1"/>
  <c r="AK61" i="1" s="1"/>
  <c r="AE60" i="1"/>
  <c r="AF60" i="1"/>
  <c r="AG60" i="1"/>
  <c r="AH60" i="1"/>
  <c r="AF59" i="1"/>
  <c r="AH59" i="1"/>
  <c r="AE59" i="1"/>
  <c r="AG59" i="1"/>
  <c r="AH58" i="1"/>
  <c r="AG58" i="1"/>
  <c r="AF58" i="1"/>
  <c r="AE58" i="1"/>
  <c r="AK58" i="1" s="1"/>
  <c r="AH57" i="1"/>
  <c r="AG57" i="1"/>
  <c r="AF57" i="1"/>
  <c r="AE57" i="1"/>
  <c r="AK57" i="1" s="1"/>
  <c r="AF55" i="1"/>
  <c r="AH55" i="1"/>
  <c r="AG55" i="1"/>
  <c r="AE55" i="1"/>
  <c r="AK55" i="1" s="1"/>
  <c r="AH53" i="1"/>
  <c r="AG53" i="1"/>
  <c r="AF53" i="1"/>
  <c r="AE53" i="1"/>
  <c r="AK53" i="1" s="1"/>
  <c r="AH52" i="1"/>
  <c r="AG52" i="1"/>
  <c r="AE52" i="1"/>
  <c r="AF52" i="1"/>
  <c r="AF51" i="1"/>
  <c r="AE51" i="1"/>
  <c r="AG51" i="1"/>
  <c r="AH51" i="1"/>
  <c r="AH49" i="1"/>
  <c r="AG49" i="1"/>
  <c r="AF49" i="1"/>
  <c r="AE49" i="1"/>
  <c r="AK49" i="1" s="1"/>
  <c r="AH46" i="1"/>
  <c r="AG46" i="1"/>
  <c r="AF46" i="1"/>
  <c r="AE46" i="1"/>
  <c r="AK46" i="1" s="1"/>
  <c r="AE45" i="1"/>
  <c r="AH45" i="1"/>
  <c r="AG45" i="1"/>
  <c r="AF45" i="1"/>
  <c r="AF44" i="1"/>
  <c r="AH44" i="1"/>
  <c r="AE44" i="1"/>
  <c r="AG44" i="1"/>
  <c r="AH43" i="1"/>
  <c r="AG43" i="1"/>
  <c r="AF43" i="1"/>
  <c r="AE43" i="1"/>
  <c r="AK43" i="1" s="1"/>
  <c r="AH41" i="1"/>
  <c r="AG41" i="1"/>
  <c r="AF41" i="1"/>
  <c r="AE41" i="1"/>
  <c r="AK41" i="1" s="1"/>
  <c r="AH39" i="1"/>
  <c r="AG39" i="1"/>
  <c r="AF39" i="1"/>
  <c r="AE39" i="1"/>
  <c r="AK39" i="1" s="1"/>
  <c r="AE37" i="1"/>
  <c r="AF37" i="1"/>
  <c r="AG37" i="1"/>
  <c r="AH37" i="1"/>
  <c r="AG36" i="1"/>
  <c r="AH36" i="1"/>
  <c r="AF36" i="1"/>
  <c r="AE36" i="1"/>
  <c r="AK36" i="1" s="1"/>
  <c r="AH35" i="1"/>
  <c r="AG35" i="1"/>
  <c r="AF35" i="1"/>
  <c r="AE35" i="1"/>
  <c r="AK35" i="1" s="1"/>
  <c r="AH34" i="1"/>
  <c r="AG34" i="1"/>
  <c r="AF34" i="1"/>
  <c r="AE34" i="1"/>
  <c r="AK34" i="1" s="1"/>
  <c r="AH33" i="1"/>
  <c r="AE33" i="1"/>
  <c r="AG33" i="1"/>
  <c r="AF33" i="1"/>
  <c r="AH30" i="1"/>
  <c r="AG30" i="1"/>
  <c r="AF30" i="1"/>
  <c r="AE30" i="1"/>
  <c r="AK30" i="1" s="1"/>
  <c r="AH29" i="1"/>
  <c r="AG29" i="1"/>
  <c r="AF29" i="1"/>
  <c r="AE29" i="1"/>
  <c r="AK29" i="1" s="1"/>
  <c r="AE27" i="1"/>
  <c r="AH27" i="1"/>
  <c r="AG27" i="1"/>
  <c r="AF27" i="1"/>
  <c r="AE26" i="1"/>
  <c r="AF26" i="1"/>
  <c r="AG26" i="1"/>
  <c r="AH26" i="1"/>
  <c r="AF24" i="1"/>
  <c r="AE24" i="1"/>
  <c r="AG24" i="1"/>
  <c r="AH24" i="1"/>
  <c r="AE22" i="1"/>
  <c r="AF22" i="1"/>
  <c r="AG22" i="1"/>
  <c r="AH22" i="1"/>
  <c r="AE21" i="1"/>
  <c r="AF21" i="1"/>
  <c r="AG21" i="1"/>
  <c r="AH21" i="1"/>
  <c r="AE20" i="1"/>
  <c r="AF20" i="1"/>
  <c r="AG20" i="1"/>
  <c r="AH20" i="1"/>
  <c r="AE19" i="1"/>
  <c r="AF19" i="1"/>
  <c r="AG19" i="1"/>
  <c r="AH19" i="1"/>
  <c r="AH17" i="1"/>
  <c r="AF17" i="1"/>
  <c r="AG17" i="1"/>
  <c r="AE17" i="1"/>
  <c r="AK17" i="1" s="1"/>
  <c r="AH14" i="1"/>
  <c r="AG14" i="1"/>
  <c r="AF14" i="1"/>
  <c r="AE14" i="1"/>
  <c r="AK14" i="1" s="1"/>
  <c r="AH13" i="1"/>
  <c r="AG13" i="1"/>
  <c r="AF13" i="1"/>
  <c r="AE13" i="1"/>
  <c r="AK13" i="1" s="1"/>
  <c r="AH11" i="1"/>
  <c r="AG11" i="1"/>
  <c r="AF11" i="1"/>
  <c r="AE11" i="1"/>
  <c r="AK11" i="1" s="1"/>
  <c r="AG8" i="1"/>
  <c r="AF8" i="1"/>
  <c r="AE8" i="1"/>
  <c r="AK8" i="1" s="1"/>
  <c r="AH8" i="1"/>
  <c r="AH7" i="1"/>
  <c r="AG7" i="1"/>
  <c r="AF7" i="1"/>
  <c r="AE7" i="1"/>
  <c r="AK7" i="1" s="1"/>
  <c r="AE6" i="1"/>
  <c r="AF6" i="1"/>
  <c r="AG6" i="1"/>
  <c r="AH6" i="1"/>
  <c r="AE5" i="1"/>
  <c r="AF5" i="1"/>
  <c r="AG5" i="1"/>
  <c r="AH5" i="1"/>
  <c r="AE4" i="1"/>
  <c r="AF4" i="1"/>
  <c r="AG4" i="1"/>
  <c r="AH4" i="1"/>
  <c r="AE3" i="1"/>
  <c r="AF3" i="1"/>
  <c r="AG3" i="1"/>
  <c r="AH3" i="1"/>
  <c r="AK229" i="1" l="1"/>
  <c r="AK227" i="1"/>
  <c r="AK220" i="1"/>
  <c r="AK213" i="1"/>
  <c r="AK207" i="1"/>
  <c r="AK205" i="1"/>
  <c r="AK201" i="1"/>
  <c r="AK198" i="1"/>
  <c r="AK194" i="1"/>
  <c r="AK185" i="1"/>
  <c r="AK171" i="1"/>
  <c r="AK167" i="1"/>
  <c r="AK165" i="1"/>
  <c r="AK160" i="1"/>
  <c r="AK232" i="1"/>
  <c r="AK228" i="1"/>
  <c r="AK226" i="1"/>
  <c r="AK219" i="1"/>
  <c r="AK214" i="1"/>
  <c r="AK203" i="1"/>
  <c r="AK197" i="1"/>
  <c r="AK190" i="1"/>
  <c r="AK189" i="1"/>
  <c r="AK184" i="1"/>
  <c r="AK177" i="1"/>
  <c r="AK172" i="1"/>
  <c r="AK162" i="1"/>
  <c r="AK132" i="1"/>
  <c r="AK150" i="1"/>
  <c r="AK123" i="1"/>
  <c r="AK193" i="1"/>
  <c r="AK186" i="1"/>
  <c r="AK176" i="1"/>
  <c r="AK156" i="1"/>
  <c r="AK121" i="1"/>
  <c r="AK128" i="1"/>
  <c r="AK134" i="1"/>
  <c r="AK124" i="1"/>
  <c r="FV256" i="3"/>
  <c r="FW256" i="3"/>
  <c r="FV255" i="3"/>
  <c r="FW255" i="3"/>
  <c r="FV254" i="3"/>
  <c r="FW254" i="3"/>
  <c r="FV253" i="3"/>
  <c r="FW253" i="3"/>
  <c r="FV252" i="3"/>
  <c r="FW252" i="3"/>
  <c r="FV251" i="3"/>
  <c r="FW251" i="3"/>
  <c r="FV250" i="3"/>
  <c r="FW250" i="3"/>
  <c r="FV249" i="3"/>
  <c r="FW249" i="3"/>
  <c r="FV248" i="3"/>
  <c r="FW248" i="3"/>
  <c r="FV247" i="3"/>
  <c r="FW247" i="3"/>
  <c r="FV246" i="3"/>
  <c r="FW246" i="3"/>
  <c r="FV245" i="3"/>
  <c r="FW245" i="3"/>
  <c r="FV244" i="3"/>
  <c r="FW244" i="3"/>
  <c r="FV242" i="3"/>
  <c r="FW242" i="3"/>
  <c r="FV241" i="3"/>
  <c r="FW241" i="3"/>
  <c r="FV240" i="3"/>
  <c r="FW240" i="3"/>
  <c r="FV239" i="3"/>
  <c r="FW239" i="3"/>
  <c r="FV238" i="3"/>
  <c r="FW238" i="3"/>
  <c r="FV237" i="3"/>
  <c r="FW237" i="3"/>
  <c r="FV236" i="3"/>
  <c r="FW236" i="3"/>
  <c r="FV235" i="3"/>
  <c r="FW235" i="3"/>
  <c r="FV234" i="3"/>
  <c r="FW234" i="3"/>
  <c r="FV233" i="3"/>
  <c r="FW233" i="3"/>
  <c r="FV229" i="3"/>
  <c r="FW229" i="3"/>
  <c r="FV228" i="3"/>
  <c r="FW228" i="3"/>
  <c r="FV227" i="3"/>
  <c r="FW227" i="3"/>
  <c r="FV226" i="3"/>
  <c r="FW226" i="3"/>
  <c r="FV225" i="3"/>
  <c r="FW225" i="3"/>
  <c r="FV223" i="3"/>
  <c r="FW223" i="3"/>
  <c r="FV222" i="3"/>
  <c r="FW222" i="3"/>
  <c r="FV220" i="3"/>
  <c r="FW220" i="3"/>
  <c r="FV219" i="3"/>
  <c r="FW219" i="3"/>
  <c r="FV218" i="3"/>
  <c r="FW218" i="3"/>
  <c r="FV217" i="3"/>
  <c r="FW217" i="3"/>
  <c r="FV216" i="3"/>
  <c r="FW216" i="3"/>
  <c r="FV215" i="3"/>
  <c r="FW215" i="3"/>
  <c r="FV213" i="3"/>
  <c r="FW213" i="3"/>
  <c r="FV211" i="3"/>
  <c r="FW211" i="3"/>
  <c r="FV208" i="3"/>
  <c r="FW208" i="3"/>
  <c r="FV207" i="3"/>
  <c r="FW207" i="3"/>
  <c r="FV205" i="3"/>
  <c r="FW205" i="3"/>
  <c r="FV204" i="3"/>
  <c r="FW204" i="3"/>
  <c r="FV203" i="3"/>
  <c r="FW203" i="3"/>
  <c r="FV200" i="3"/>
  <c r="FW200" i="3"/>
  <c r="FV199" i="3"/>
  <c r="FW199" i="3"/>
  <c r="FV198" i="3"/>
  <c r="FW198" i="3"/>
  <c r="FV197" i="3"/>
  <c r="FW197" i="3"/>
  <c r="FV196" i="3"/>
  <c r="FW196" i="3"/>
  <c r="FV194" i="3"/>
  <c r="FW194" i="3"/>
  <c r="FV192" i="3"/>
  <c r="FW192" i="3"/>
  <c r="FV189" i="3"/>
  <c r="FW189" i="3"/>
  <c r="FV188" i="3"/>
  <c r="FW188" i="3"/>
  <c r="FV187" i="3"/>
  <c r="FW187" i="3"/>
  <c r="FV186" i="3"/>
  <c r="FW186" i="3"/>
  <c r="FV185" i="3"/>
  <c r="FW185" i="3"/>
  <c r="FV183" i="3"/>
  <c r="FW183" i="3"/>
  <c r="FV180" i="3"/>
  <c r="FW180" i="3"/>
  <c r="FV179" i="3"/>
  <c r="FW179" i="3"/>
  <c r="FV178" i="3"/>
  <c r="FW178" i="3"/>
  <c r="FV177" i="3"/>
  <c r="FW177" i="3"/>
  <c r="FW176" i="3"/>
  <c r="FV176" i="3"/>
  <c r="FV175" i="3"/>
  <c r="FW175" i="3"/>
  <c r="FV169" i="3"/>
  <c r="FW169" i="3"/>
  <c r="FV167" i="3"/>
  <c r="FW167" i="3"/>
  <c r="FV166" i="3"/>
  <c r="FW166" i="3"/>
  <c r="FV165" i="3"/>
  <c r="FW165" i="3"/>
  <c r="FV164" i="3"/>
  <c r="FW164" i="3"/>
  <c r="FV163" i="3"/>
  <c r="FW163" i="3"/>
  <c r="FV162" i="3"/>
  <c r="FW162" i="3"/>
  <c r="FV161" i="3"/>
  <c r="FW161" i="3"/>
  <c r="FV158" i="3"/>
  <c r="FW158" i="3"/>
  <c r="FV155" i="3"/>
  <c r="FW155" i="3"/>
  <c r="FV153" i="3"/>
  <c r="FW153" i="3"/>
  <c r="FV152" i="3"/>
  <c r="FW152" i="3"/>
  <c r="FV150" i="3"/>
  <c r="FW150" i="3"/>
  <c r="FV149" i="3"/>
  <c r="FW149" i="3"/>
  <c r="FV147" i="3"/>
  <c r="FW147" i="3"/>
  <c r="FV146" i="3"/>
  <c r="FW146" i="3"/>
  <c r="FV144" i="3"/>
  <c r="FW144" i="3"/>
  <c r="FV142" i="3"/>
  <c r="FW142" i="3"/>
  <c r="FV141" i="3"/>
  <c r="FW141" i="3"/>
  <c r="FV140" i="3"/>
  <c r="FW140" i="3"/>
  <c r="FV136" i="3"/>
  <c r="FW136" i="3"/>
  <c r="FV132" i="3"/>
  <c r="FW132" i="3"/>
  <c r="FV131" i="3"/>
  <c r="FW131" i="3"/>
  <c r="FV124" i="3"/>
  <c r="FW124" i="3"/>
  <c r="FV123" i="3"/>
  <c r="FW123" i="3"/>
  <c r="FV122" i="3"/>
  <c r="FW122" i="3"/>
  <c r="FV121" i="3"/>
  <c r="FW121" i="3"/>
  <c r="FV120" i="3"/>
  <c r="FW120" i="3"/>
  <c r="FV119" i="3"/>
  <c r="FW119" i="3"/>
  <c r="FV118" i="3"/>
  <c r="FW118" i="3"/>
  <c r="FV117" i="3"/>
  <c r="FW117" i="3"/>
  <c r="FV116" i="3"/>
  <c r="FW116" i="3"/>
  <c r="FV115" i="3"/>
  <c r="FW115" i="3"/>
  <c r="FV114" i="3"/>
  <c r="FW114" i="3"/>
  <c r="FV113" i="3"/>
  <c r="FW113" i="3"/>
  <c r="FV112" i="3"/>
  <c r="FW112" i="3"/>
  <c r="FV111" i="3"/>
  <c r="FW111" i="3"/>
  <c r="FV110" i="3"/>
  <c r="FW110" i="3"/>
  <c r="FV109" i="3"/>
  <c r="FW109" i="3"/>
  <c r="FV108" i="3"/>
  <c r="FW108" i="3"/>
  <c r="FV107" i="3"/>
  <c r="FW107" i="3"/>
  <c r="FV106" i="3"/>
  <c r="FW106" i="3"/>
  <c r="FV105" i="3"/>
  <c r="FW105" i="3"/>
  <c r="FV104" i="3"/>
  <c r="FW104" i="3"/>
  <c r="FV103" i="3"/>
  <c r="FW103" i="3"/>
  <c r="FV102" i="3"/>
  <c r="FW102" i="3"/>
  <c r="FV101" i="3"/>
  <c r="FW101" i="3"/>
  <c r="FV100" i="3"/>
  <c r="FW100" i="3"/>
  <c r="FV99" i="3"/>
  <c r="FW99" i="3"/>
  <c r="FV98" i="3"/>
  <c r="FW98" i="3"/>
  <c r="FV97" i="3"/>
  <c r="FW97" i="3"/>
  <c r="FV96" i="3"/>
  <c r="FW96" i="3"/>
  <c r="FV95" i="3"/>
  <c r="FW95" i="3"/>
  <c r="FV94" i="3"/>
  <c r="FW94" i="3"/>
  <c r="FV93" i="3"/>
  <c r="FW93" i="3"/>
  <c r="FV92" i="3"/>
  <c r="FW92" i="3"/>
  <c r="FV91" i="3"/>
  <c r="FW91" i="3"/>
  <c r="FV90" i="3"/>
  <c r="FW90" i="3"/>
  <c r="FV89" i="3"/>
  <c r="FW89" i="3"/>
  <c r="FV88" i="3"/>
  <c r="FW88" i="3"/>
  <c r="FV87" i="3"/>
  <c r="FW87" i="3"/>
  <c r="FV86" i="3"/>
  <c r="FW86" i="3"/>
  <c r="FV85" i="3"/>
  <c r="FW85" i="3"/>
  <c r="FV84" i="3"/>
  <c r="FW84" i="3"/>
  <c r="FV83" i="3"/>
  <c r="FW83" i="3"/>
  <c r="FV82" i="3"/>
  <c r="FW82" i="3"/>
  <c r="FV81" i="3"/>
  <c r="FW81" i="3"/>
  <c r="FV80" i="3"/>
  <c r="FW80" i="3"/>
  <c r="FV79" i="3"/>
  <c r="FW79" i="3"/>
  <c r="FV78" i="3"/>
  <c r="FW78" i="3"/>
  <c r="FV77" i="3"/>
  <c r="FW77" i="3"/>
  <c r="FV76" i="3"/>
  <c r="FW76" i="3"/>
  <c r="FV75" i="3"/>
  <c r="FW75" i="3"/>
  <c r="FV74" i="3"/>
  <c r="FW74" i="3"/>
  <c r="FV73" i="3"/>
  <c r="FW73" i="3"/>
  <c r="FV72" i="3"/>
  <c r="FW72" i="3"/>
  <c r="FV71" i="3"/>
  <c r="FW71" i="3"/>
  <c r="FV70" i="3"/>
  <c r="FW70" i="3"/>
  <c r="FV69" i="3"/>
  <c r="FW69" i="3"/>
  <c r="FV68" i="3"/>
  <c r="FW68" i="3"/>
  <c r="FV67" i="3"/>
  <c r="FW67" i="3"/>
  <c r="FV66" i="3"/>
  <c r="FW66" i="3"/>
  <c r="FV65" i="3"/>
  <c r="FW65" i="3"/>
  <c r="FV64" i="3"/>
  <c r="FW64" i="3"/>
  <c r="FV63" i="3"/>
  <c r="FW63" i="3"/>
  <c r="FV62" i="3"/>
  <c r="FW62" i="3"/>
  <c r="FV61" i="3"/>
  <c r="FW61" i="3"/>
  <c r="FV60" i="3"/>
  <c r="FW60" i="3"/>
  <c r="FV57" i="3"/>
  <c r="FW57" i="3"/>
  <c r="FV56" i="3"/>
  <c r="FW56" i="3"/>
  <c r="FV55" i="3"/>
  <c r="FW55" i="3"/>
  <c r="FV54" i="3"/>
  <c r="FW54" i="3"/>
  <c r="FV53" i="3"/>
  <c r="FW53" i="3"/>
  <c r="FV52" i="3"/>
  <c r="FW52" i="3"/>
  <c r="FV51" i="3"/>
  <c r="FW51" i="3"/>
  <c r="FV50" i="3"/>
  <c r="FW50" i="3"/>
  <c r="FV49" i="3"/>
  <c r="FW49" i="3"/>
  <c r="FV48" i="3"/>
  <c r="FW48" i="3"/>
  <c r="FV46" i="3"/>
  <c r="FW46" i="3"/>
  <c r="FV45" i="3"/>
  <c r="FW45" i="3"/>
  <c r="FV44" i="3"/>
  <c r="FW44" i="3"/>
  <c r="FV42" i="3"/>
  <c r="FW42" i="3"/>
  <c r="FV36" i="3"/>
  <c r="FW36" i="3"/>
  <c r="FV34" i="3"/>
  <c r="FW34" i="3"/>
  <c r="FV33" i="3"/>
  <c r="FW33" i="3"/>
  <c r="FV32" i="3"/>
  <c r="FW32" i="3"/>
  <c r="FV31" i="3"/>
  <c r="FW31" i="3"/>
  <c r="FV24" i="3"/>
  <c r="FW24" i="3"/>
  <c r="FV23" i="3"/>
  <c r="FW23" i="3"/>
  <c r="FV15" i="3"/>
  <c r="FW15" i="3"/>
  <c r="FV14" i="3"/>
  <c r="FW14" i="3"/>
  <c r="FV9" i="3"/>
  <c r="FW9" i="3"/>
  <c r="FV7" i="3"/>
  <c r="FW7" i="3"/>
  <c r="FV4" i="3"/>
  <c r="FW4" i="3"/>
  <c r="AK244" i="1"/>
  <c r="AK242" i="1"/>
  <c r="AK236" i="1"/>
  <c r="AK235" i="1"/>
  <c r="AK233" i="1"/>
  <c r="AK231" i="1"/>
  <c r="AK224" i="1"/>
  <c r="AK223" i="1"/>
  <c r="AK218" i="1"/>
  <c r="AK217" i="1"/>
  <c r="AK215" i="1"/>
  <c r="AK210" i="1"/>
  <c r="AK208" i="1"/>
  <c r="AK204" i="1"/>
  <c r="AK202" i="1"/>
  <c r="AK188" i="1"/>
  <c r="AK187" i="1"/>
  <c r="AK181" i="1"/>
  <c r="AK179" i="1"/>
  <c r="AK178" i="1"/>
  <c r="AK170" i="1"/>
  <c r="AK166" i="1"/>
  <c r="AK148" i="1"/>
  <c r="AK143" i="1"/>
  <c r="AK141" i="1"/>
  <c r="AK137" i="1"/>
  <c r="AK136" i="1"/>
  <c r="AK135" i="1"/>
  <c r="AK130" i="1"/>
  <c r="AK129" i="1"/>
  <c r="AK122" i="1"/>
  <c r="AK120" i="1"/>
  <c r="AK119" i="1"/>
  <c r="AK113" i="1"/>
  <c r="AK104" i="1"/>
  <c r="AK103" i="1"/>
  <c r="AK102" i="1"/>
  <c r="AK101" i="1"/>
  <c r="AK98" i="1"/>
  <c r="AK95" i="1"/>
  <c r="AK92" i="1"/>
  <c r="AK91" i="1"/>
  <c r="AK88" i="1"/>
  <c r="AK87" i="1"/>
  <c r="AK84" i="1"/>
  <c r="AK82" i="1"/>
  <c r="AK80" i="1"/>
  <c r="AK78" i="1"/>
  <c r="AK77" i="1"/>
  <c r="AK72" i="1"/>
  <c r="AK71" i="1"/>
  <c r="AK70" i="1"/>
  <c r="AK60" i="1"/>
  <c r="AK59" i="1"/>
  <c r="AK52" i="1"/>
  <c r="AK51" i="1"/>
  <c r="AK45" i="1"/>
  <c r="AK44" i="1"/>
  <c r="AK37" i="1"/>
  <c r="AK33" i="1"/>
  <c r="AK27" i="1"/>
  <c r="AK26" i="1"/>
  <c r="AK24" i="1"/>
  <c r="AK22" i="1"/>
  <c r="AK21" i="1"/>
  <c r="AK20" i="1"/>
  <c r="AK19" i="1"/>
  <c r="AK6" i="1"/>
  <c r="AK5" i="1"/>
  <c r="AK4" i="1"/>
  <c r="AK3" i="1"/>
  <c r="AK250" i="1" s="1"/>
</calcChain>
</file>

<file path=xl/sharedStrings.xml><?xml version="1.0" encoding="utf-8"?>
<sst xmlns="http://schemas.openxmlformats.org/spreadsheetml/2006/main" count="4251" uniqueCount="705">
  <si>
    <t>Cotización 1</t>
  </si>
  <si>
    <t>Cotización 2</t>
  </si>
  <si>
    <t>Cotización 3</t>
  </si>
  <si>
    <t>Cotización 4</t>
  </si>
  <si>
    <t>Cotización 5</t>
  </si>
  <si>
    <t>Cotización 6</t>
  </si>
  <si>
    <t>Estudio de mercado 
Proceso SASI 006-2025
CTO 1022-2025 (Marquez)</t>
  </si>
  <si>
    <t>Proceso LP 004-2025
CTO 758-2025 (Consorcio)</t>
  </si>
  <si>
    <t>Análisis de precios</t>
  </si>
  <si>
    <t xml:space="preserve">Línea </t>
  </si>
  <si>
    <t>Item</t>
  </si>
  <si>
    <t>Denominación Técnica del Bien o Servicio</t>
  </si>
  <si>
    <t>Unidad de Medida</t>
  </si>
  <si>
    <t>Descripción</t>
  </si>
  <si>
    <t>Garantia y Servicio Pos Venta</t>
  </si>
  <si>
    <t>Valor unidad</t>
  </si>
  <si>
    <t>IVA</t>
  </si>
  <si>
    <t>Valor total</t>
  </si>
  <si>
    <t>Valor toral</t>
  </si>
  <si>
    <t xml:space="preserve">Valor unitario + IVA </t>
  </si>
  <si>
    <t xml:space="preserve">IPC </t>
  </si>
  <si>
    <t xml:space="preserve">Valor total </t>
  </si>
  <si>
    <t>Promedio</t>
  </si>
  <si>
    <t>Mediana</t>
  </si>
  <si>
    <t>Media geometrica</t>
  </si>
  <si>
    <t>Desviación estandar</t>
  </si>
  <si>
    <t>Cuartil 1 
(Limite inferior)</t>
  </si>
  <si>
    <t>Cuartil 3
(Limite superior)</t>
  </si>
  <si>
    <t>Valor Unitario Techo IVA Incluido</t>
  </si>
  <si>
    <t xml:space="preserve">APICULTURA </t>
  </si>
  <si>
    <t>Abeja Reina Fecundada y Marcada</t>
  </si>
  <si>
    <t>Unidad</t>
  </si>
  <si>
    <t>Características: Africanizada dócil / Hibrida / F1 - Excelente genética, una reina joven, fecundada y marcada, características ideales para un buen desarrollo de las colmenas. (Apta para la altura y clima de la zona a instalar)</t>
  </si>
  <si>
    <t>Seis meses por defecto natural del producto.</t>
  </si>
  <si>
    <t>Abeja Reina Virgen</t>
  </si>
  <si>
    <t>Características: Africanizada dócil / Hibrida / F1 - Excelente genética, una reina joven, marcada, características ideales para un buen desarrollo de las colmenas. (Apta para la altura y clima de la zona para instalar)</t>
  </si>
  <si>
    <t xml:space="preserve">TRANSVERSAL </t>
  </si>
  <si>
    <t>Accesorios para sistema de cosecha de agua canal tipo amazonas</t>
  </si>
  <si>
    <t>Accesorios bajante: canal bajante PVC cuadrada 3m, unión bajante canal amazonas PVC. tapa externa canal amazonas (2) izquierda y derecha. (2) unión canal amazonas. codo bajante cuadrado 45 grados. 9 soportes canal amazonas PVC. lubricante silicona canales y pegante</t>
  </si>
  <si>
    <t>Garantia contra defectos de fabrica durante seis (06) meses, esta inicia a partir de la fecha de la factura. La garantía consiste en el reemplazo de las piezas que presenten defectos durante su uso normal bajo las condiciones para las cuales fue diseñado.</t>
  </si>
  <si>
    <t>Ahoyadora a motor gasolina con kit de brocas</t>
  </si>
  <si>
    <t xml:space="preserve">• Tipo de motor 2 tiempos
• potencia 1.47 kw 1.97 hp
• cilindrada 41.5 cc
• sistema de enfriamiento aire forzado
• filtro 2 etapas (espuma, poliéster)
• tipo de combustible gasolina
• ralentí 2500 rpm
• tipo centrífugo
• ratio de reducción 30:1
• sellada si
• velocidad de rotación 230 a 250 rpm
• Tres brocas de la siguiente manera: una broca de 200 mm, una broca 100 mm y una broca de 50 mm
• dimensiones l x an x al (cm) 184 x 67.5 x 44
• peso (sin equipo de corte) 9.7 kg
</t>
  </si>
  <si>
    <t>12 meses por defecto de fabrica</t>
  </si>
  <si>
    <t>Ahumador Jumbo</t>
  </si>
  <si>
    <t>Elaborado en Cold roller (material de los extintores). Altamente resistente con fuelle cambiable, cámara de aire fija, cabezal con bisagra y manija de agarre.
 Fuelle elaborado en cuero cordobán con marco interno en madera y refuerzo de bordes en platina acerada. Fácil montaje.
 • Tamaño: Tamaño Grande #4
 • Material cold roller
 • Máxima resistencia.
 • Ideal para trabajos fuertes y abejas muy defensivas.
 • Fuelle cambiable.</t>
  </si>
  <si>
    <t>Seis meses por defectos de fabricación</t>
  </si>
  <si>
    <t>Ahumador Mediano En Acero Inoxidable</t>
  </si>
  <si>
    <t>Ahumador mediano en acero inoxidable con malla de protección.
 • Ahumador mediano, el cual produce humo y permite revisar las abejas de forma segura en el momento de la visita
 • Posee una malla externa que sirve como protector para proteger las manos seguras mientras se trabaja en las colmenas.
 • Elaborados en acero inoxidable, resistente a altas temperaturas, abrasión y desgaste para una vida útil más larga.
 • Tiene un gancho el cual se utiliza para colgarlo después de las visitas, garantizando de forma segura que se enfríe después del uso.</t>
  </si>
  <si>
    <t>ACUICULTURA</t>
  </si>
  <si>
    <t>Aireador, generador de olas por empuje 0.9 kW, 1.2 HP</t>
  </si>
  <si>
    <t xml:space="preserve">Potencia 0,9 kW / 1.2 HP
Voltaje 220 V (En Colombia la energía de 220V se utiliza comúnmente para conexiones bifásicas (dos fases + neutro + tierra))
 Frecuencia / Fases 60 Hz / 1
 Área de Cobertura Max. 0,8 ha máx
 Ctrans. de oxígeno 2,6 kgO2/H </t>
  </si>
  <si>
    <t>Garantía contra defectos de fabrica durante doce (12) meses, esta inicia a partir de la fecha de la factura. La garantía consiste en el reemplazo de las piezas que presenten defectos durante su uso normal bajo las condiciones para las cuales fue diseñado.</t>
  </si>
  <si>
    <t xml:space="preserve">BOVINOS </t>
  </si>
  <si>
    <t>Aislador pivote</t>
  </si>
  <si>
    <t>Bolsa x 100 unidades</t>
  </si>
  <si>
    <t>Aislador para cerca, color amarillo/negro, tamaño estandar, de material plástico o polímero resistente, UV estabilizado para prolongar su vida útil bajo la exposición al sol, se utiliza para mantener la distancia entre el conductor eléctrico y la cerca, evitando que los animales o personas entren en contacto directo con el conductor eléctrico.</t>
  </si>
  <si>
    <t>Garantía contra defectos de fabrica durante tres (3) meses, esta inicia a partir de la fecha de la factura. La garantía consiste en el reemplazo de las piezas que presenten defectos durante su uso normal bajo las condiciones para las cuales fue diseñado.</t>
  </si>
  <si>
    <t>Aislador terminal pera</t>
  </si>
  <si>
    <t>Bolsa x 25 unidades</t>
  </si>
  <si>
    <t>Aislador tornillo</t>
  </si>
  <si>
    <t>Bolsa x 50 unidades</t>
  </si>
  <si>
    <t>Alambre aislado para cerca eléctrica</t>
  </si>
  <si>
    <t>Rollo X 50 metros</t>
  </si>
  <si>
    <t>Alambre Encauchetada en polipropileno para aislar y realizar conexiones eléctricas, uso en puertas de potreros y corrales para hacer puentes bajo la tierra o aéreos, diámetro de alambre interno Ø=3mm, diámetro total de alambre más Encauchetada Ø=7.4mm.</t>
  </si>
  <si>
    <t>Alambre de púas calibre 14</t>
  </si>
  <si>
    <t>Rollo X 200 metros</t>
  </si>
  <si>
    <t>Alambre de púas calibre 14 x 200 metros de longitud, material galvanizado con protección contra la corrosión, uso para cerramientos o cercas agropecuarias.</t>
  </si>
  <si>
    <t>Alambre galvanizado liso calibre 14</t>
  </si>
  <si>
    <t>Rollo x 25 kg</t>
  </si>
  <si>
    <t>Alambre galvanizado liso, calibre 14, con recubrimiento especial para resistir la corrosión. Ideal para instalaciones eléctricas de larga distancia en exteriores.</t>
  </si>
  <si>
    <t>Alicate Diablo Hacendado</t>
  </si>
  <si>
    <t>Grampa metálica para cerca</t>
  </si>
  <si>
    <t>Garantía contra defectos de fabrica durante seis (6 meses, esta inicia a partir de la fecha de la factura. La garantía consiste en el reemplazo de las piezas que presenten defectos durante su uso normal bajo las condiciones para las cuales fue diseñado.</t>
  </si>
  <si>
    <t>Alimentador Interno</t>
  </si>
  <si>
    <t>Alimentador interno, el cual posee gran capacidad de almacenamiento de alimento líquido, ocupa un espacio de un cuadro dentro de la colmena, bastante eficiente en épocas de escasez de alimento.
 • Alimentador interno (sustituye cuadro de la colmena)
 • Elaborado en acrílico
 • Con capacidad de 2 litros
 • Se recomienda que en su interior se utilice flotadores o malla para mejor agarre de las abejas (evitar ahogamiento de las abejas dentro del alimento)
 • Posee soportes en aluminio</t>
  </si>
  <si>
    <t>Seis (6) meses</t>
  </si>
  <si>
    <t>Alimentador superior para abejas</t>
  </si>
  <si>
    <t>Alimentador superior para abejas
Ideal para colmenas tipo Langstroth
Alimentador de 5,5 litros
De facil manejo y limpieza</t>
  </si>
  <si>
    <t>3 a 6 meses</t>
  </si>
  <si>
    <t>AGRICOLA</t>
  </si>
  <si>
    <t>Análisis fisicoquímico completo de suelos</t>
  </si>
  <si>
    <t>Determinación de Textura (Arenas, Limos y Arcillas) y Clase Textural; pH; Conductividad Eléctrica en suelos; Acidez Intercambiable (pH &lt; 5,5); Carbono Orgánico; Materia Orgánica; Bases Intercambiables (Ca, Mg, K y Na); Fósforo Disponible; Microelementos (Fe, Cu, Mn, Zn); Azufre Disponible; Boro Disponible; Determinación de Capacidad de Intercambio Catiónico Efectiva (CICE); Saturación de Bases y de Aluminio; Interpretación de resultados y Recomendación integral de Fertilización para un cultivo por muestra, suscrito por Ingeniero Agrónomo con experiencia en fertilidad de suelos.</t>
  </si>
  <si>
    <t>Método: GA-R-46 versión 5 de 2019-10-02 / Técnica: Potenciómetría
 Método: NTC 5596:2008 / Técnica: Extracción: Relación 1:5 suelo-agua. Cuantificación Potenciometría
 Método: NTC 5263 modificada, extracción con KCl en suelos con pH menor de 5,5 / Técnica: Volumetría
 Método: GA-R-119 Versión 2 de 2019-09-20 / Técnica: Espectrofotometría UV-VIS.
 MO, se estima con un cálculo matemático a partir del contenido de carbono orgánico.
 Método: GA-R-50, Versión 7 de 2019-10-02 / Técnica: Extracción Acetato de Amonio 1M, pH 7.00. Cuantificación: Espectrofotometría de Absorción Atómica
 Método: GA-R-48, versión 5 de 2019-10-02, Técnica: extracción Bray II; Cuantificación: espectrofotometría UV-VIS
 Método: NTC 5526:2007. Técnica: Extracción: solución Olsen Modificada. Cuantificación: Espectrofotometría de Absorción Atómica
 Método: NTC 5402 / Técnica: Espectrofotometría VIS -Turbidimétrico.
 Método: NTC 5404 / Técnica: Espectrofotometría VIS-Extracción.
 Método: Sociedad Colombiana de la Ciencia del Suelo "SCCS". 1981 / Técnica: Cálculo
 Metodologías acreditadas con el ONAC.</t>
  </si>
  <si>
    <t>Análisis Palinología - Melisopanologia Miel - Polen</t>
  </si>
  <si>
    <t>La melisopalinología es una rama de la palinología (del gr melissa, de miel miel, y palinologia, ciencia de los polenes). Sus dos objetivos mayores son la ubicación geográfica de las mieles y la identificación de los tipos, esto último con base en la presencia significativa de determinado tipo de grano de polen.
 La palinología es una disciplina de la botánica dedicada al estudio del polen y las esporas. Esta se centra fundamentalmente en el análisis de su morfología externa que presenta patrones estructurales diferentes a tenor de las variaciones en la exina, que es la pared externa de los granos de polen.</t>
  </si>
  <si>
    <t>Aplicador de orejera universal</t>
  </si>
  <si>
    <t>Aplicador de orejera universal, para diferentes tipos de orejeras (chapetas, aretes) para ganado con pin plástico y metálico. Lo puedes utilizar para aplicar orejeras para ganado bovino, ovejas, cabras y cerdos. Peso: 0.35 kg, Dimensiones: 28 × 7 × 3 cm, Color: Rojo, Material: Plástico.</t>
  </si>
  <si>
    <t>Árboles nativos: Tilo (Sambucus peruviana), Puntales de Sauco (Sambucus negra), Jazmin pepita (Pittosporum undulatum), Puntales de Aliso común (Alnus glutinosa), Aliso (Alnus acuminata), Sangregado (Croton mutisianus), Cajeto (Citharexylum subflavescens), Arrayan (Myrcianthes leucoxyla), Alcaparro (Senna viarum), Duraznillo (Abatia parviflora), Holly Liso (Cotoneaster pannosus), Siete cueros (Andesanthus lepidotus), Mortiño (Hesperomeles goudotiana) mínimo de 1 metros de altura, mínimo de 1 metros de altura.</t>
  </si>
  <si>
    <t>Plántula de Tilo (Sambucus peruviana), Puntales de Sauco (Sambucus negra), Jazmin pepita (Pittosporum undulatum), Puntales de Aliso común (Alnus glutinosa), Aliso (Alnus acuminata), Sangregado (Croton mutisianus), Cajeto (Citharexylum subflavescens), Arrayan (Myrcianthes leucoxyla), Alcaparro (Senna viarum), Duraznillo (Abatia parviflora), Holly Liso (Cotoneaster pannosus), Siete cueros (Andesanthus lepidotus), Mortiño (Hesperomeles goudotiana) mínimo de 1 metros de altura, mínimo de 1 metros de altura, para trasplante de bolsa con materia orgánica</t>
  </si>
  <si>
    <t>Las plántulas deben venir de viviero registrado en el ICA, de buena calidad y sin enfermedades fitosanitarias.</t>
  </si>
  <si>
    <t>Aspiradora de enjambres</t>
  </si>
  <si>
    <t>Equipo apícola de manejo especializado para recolección controlada de enjambres o colonias en estructuras. Permitir la captura y traslado de enjambres sin causar mortalidad significativa en las abejas ni daño estructural al panal. 
Aplicaciones:
Captura de enjambres silvestres
Rescate de colonias urbanas
Manejo de abejas africanizadas
Programas de control apícola urbano
Reubicación técnica de colmenas
DESCRIPCIÓN GENERAL
Extractor de polvo profesional híbrido (batería y red eléctrica) diseñado para trabajos de alta exigencia.
En esta configuración ha sido adaptado para rescate apícola, permitiendo la recuperación segura de abejas vivas sin generar golpes, estrés o mortalidad.
Cuenta con sistema inalámbrico de arranque automático AWS (Bluetooth) compatible con herramientas Makita.
ESPECIFICACIONES TÉCNICAS
Sistema: LXT® 18V + 18V
Motor: Brushless (sin escobillas)
Clase de polvo: L
Grado de filtración: 99.99 %
Voltaje nominal: 2 x 18V
Flujo de aire: 2.1 m³/min
Succión máxima sellada: 98 mbar (9.8 kPa)
Capacidad del tanque: 8 litros
Autonomía con baterías 5.0Ah: 40 minutos
Autonomía con baterías 6.0Ah: 45 minutos
Nivel de presión sonora (LPA): 70 dB(A)
Nivel de vibración: ≤ 2.5 m/s²
Dimensiones: 366 x 334 x 368 mm
Peso con batería: 7.7 – 8.4 kg
Longitud de manguera: 2.5 – 3.5 m
Diámetro de manguera: 28 / 38 mm
Protección electrónica de batería: Sí
Bolsa para polvo incluida: Sí
Kit de limpieza incluido: Sí
EAN: 88381851589
CARACTERÍSTICAS DESTACADAS
✔ Sistema híbrido: batería o conexión directa a red eléctrica
✔ Control de succión variable mediante dial
✔ Interruptor ON/OFF de gran tamaño
✔ Sistema de bloqueo de ruedas
✔ Protector de goma perimetral anti impactos
✔ Compatible con bolsas comerciales
✔ Filtro apto para residuos húmedos y secos
✔ Sistema AWS Bluetooth
CONFIGURACIÓN 
1 Aspiradora Makita DVC864LZ
2 Baterías 18V 4.0Ah
1 Cargador rápido
1 Balde especial de almacenamiento apícola
2 Bolsas apícolas de recuperación
Mangueras y acoples adaptados
Accesorios completos originales Makita
ADAPTACIÓN PARA RESCATE APÍCOLA
Balde especializado
Incluye sistema de acoples que permite una aspiración controlada, evitando presión excesiva sobre las abejas.
Bolsas apícolas
Fabricadas en material resistente y transpirable, diseñadas para:
Evitar golpes
Reducir mortalidad
Permitir adecuada oxigenación
Facilitar transporte seguro
Ideal para rescates urbanos, rurales o traslados técnicos.
VIDA ÚTIL DE BATERÍAS
Entre 2.500 y 3.000 ciclos de carga.
Uso promedio estimado: hasta 8 años bajo carga diaria completa.
GARANTÍA
Makita ofrece 2 años de garantía.
Cuenta con centros de servicio autorizados en todo el país.</t>
  </si>
  <si>
    <t>6 a 12 meses</t>
  </si>
  <si>
    <t>Azadón Con Cabo</t>
  </si>
  <si>
    <t>Ancho: 14 cm | Alto: 26 cm | Largo: 130 cm | Material del cuchillo: Acero inoxidable / Acero al carbono templado o equivalente | Largo del mango: 130 cm | Color: Negro</t>
  </si>
  <si>
    <t>Tres (3) meses</t>
  </si>
  <si>
    <t xml:space="preserve">OVINOS </t>
  </si>
  <si>
    <t>Balanza portatil ovina</t>
  </si>
  <si>
    <t>Báscula portátil diseñada para pesar animales (ovinos, caprinos y/o porcinos pequeños) en campo. Permite control de ganancia/pérdida de peso, cálculos de dosis de medicamentos y registros productivos. Su construcción es robusta para uso exterior y transporte. Capacidad: hasta 300–1.000 kg (para ovinos, una capacidad de 150–300 kg suele ser suficiente; se recomiendan modelos hasta 1.000 kg por versatilidad).
Precisión: ±0,1–0,5 kg según rango.
Plataforma o barras portátiles con estructura de acero galvanizado.
Indicador digital con tara, acumulador y función de conteo.
Protección IP (resistente a salpicaduras) para uso exterior.
Alimentación: batería recargable 12 V / adaptador 110–220 V.
Dimensiones plataforma: mín. 120–220 cm largo según diseño (modelo con barras o plataforma completa).
Accesorios: funda transportadora, patas plegables, impresora opcional.
Modelos / ejemplos
Básculas portátiles tipo barras o plataforma (TRU-TEST, Medigan, BBG) con indicador digital. (Ej.: barras portátiles para hasta 1.000 kg)</t>
  </si>
  <si>
    <t>Garantía mínima por defecto de fabricación: 1 año.￼</t>
  </si>
  <si>
    <t>Balde Plástico Aforado</t>
  </si>
  <si>
    <t>Aforado en relieve en el interior del balde. Capacidad: 12 litros. Material de fabricación: 100% polietileno de alta densidad. Incluye vertedero (pico) para controlar la salida del líquido</t>
  </si>
  <si>
    <t>Bandeja de germinación subdividida en 128 cavidades o alveolos</t>
  </si>
  <si>
    <t>Forma: cuadrada termoformada.
 Material de fabricación: Poliestireno de color negro con aditivo u.v., espesor mínimo: 1-1.2 mm, material virgen no reciclado. Calibre: 55. Dimensiones= Largo: 52-56 cm. Ancho: 26-31 cm. Alto: 4-6 cm. Dimensiones del alveolo= Ancho superior: 3 x 3 cm. Ancho inferior: 1.3-1.4 x 1.3-1.4 cm. Volumen de la cavidad: 22-25 cm³. Profundidad de los alveolos: 4.7-5.0 cm. Número de alveolos (celdas o cavidades): 128. Cada alveolo con orificio de drenaje en el fondo. Uso: germinación de semillas de hortalizas.</t>
  </si>
  <si>
    <t>Tres meses por defectos de fabricación</t>
  </si>
  <si>
    <t>Barra patecabra</t>
  </si>
  <si>
    <t>Barreta de 3/4″ x 60 cm Truper, diseñada para trabajos de palanca, demolición y construcción. Fabricada en acero de alta resistencia, garantiza durabilidad y eficiencia. Ideal para profesionales y uso rudo en diversas aplicaciones.</t>
  </si>
  <si>
    <t>TRANSFORMACIÓN</t>
  </si>
  <si>
    <t>Báscula digital compacta de mesa</t>
  </si>
  <si>
    <t>Balanza liquidadora 
  Capacidad Máxima 30kg X 10g (0.01kg), 
  Comunicación RS232, especialmente diseñada para transacciones comerciales. 
  Cuenta con 5 vendedores
  Permite acumulación de productos pesados y no pesados. 
  Fabricada en ABS de alta resistencia, 
  Display LCD de alta visibilidad y luz de respaldo LED, 
  Sistema de ahorro de batería
  Teclado tipo membrana de carbono. 
  Alimentación por puerto Micro USB (no incluye cargador). 
  Cumple con los requisitos de Metrologia legal según Resolución 77506 de la SIC.
  Con certificado OIML</t>
  </si>
  <si>
    <t>Minimo seis (6) meses</t>
  </si>
  <si>
    <t>Báscula digital ganadera</t>
  </si>
  <si>
    <t>Bascula de piso, cubierta en acero inoxidable 201 repujado, pedestal abatible, acumula y totaliza pesadas, display de 3cm con luz de respaldo verde, indicador Solo-peso, cable RS-232 conexión a PC (Incluido),batería con autonomía de 200 horas, este equipo es utilizado en cocinas industriales, centros de producción de alimentos, plantas procesadoras de alimentos o cualquier lugar que desee tener una maquina confiable para realizar sus pesadas. 200 KG</t>
  </si>
  <si>
    <t>AVICULTURA</t>
  </si>
  <si>
    <t>Báscula Electrónica Digital 40Kg</t>
  </si>
  <si>
    <t xml:space="preserve">
Bascula Electrónica de hasta 40 kgs Carcasa en ABS Bandeja de acero inoxidabl, 5 gramos Carga Máxima: 40Kgs
</t>
  </si>
  <si>
    <t>Garantía contra defectos de fabrica durante 1 mes  esta inicia a partir de la fecha de la factura. La garantía consiste en el reemplazo de las piezas que presenten defectos durante su uso normal bajo las condiciones para las cuales fue diseñado.</t>
  </si>
  <si>
    <t>Báscula ganadera electronica con sistema de barras y plataforma</t>
  </si>
  <si>
    <t>Sistema de barras, de 2 barras fundidas con 4 celdas de carga, con protección que proporciona una capacidad mayor a 1000 kg, diseñadas para el trabajo pesado y los ambientes hostiles. Este cuenta con cables encauchetados y protección anti-roedor, conectores plásticos sellados con funda metálica y caja de unión totalmente sellada. Se complementa con un indicador digital que permite estabilizar el peso del animal así esté en movimiento brindando confiabilidad y agilidad en el pesaje, calibración y programación digital, configuración de capacidad y precisión, tara manual y automática, display electrónico, batería recargable incorporada, voltaje de alimentación 110VAC / 60Hz, interfase RS – 232 (Puerto serial) para transferir datos a un computador o existe la opción de conectar una impresora serial tipo POS al indicador de pesaje para que imprima después de cada registro, auto apagado. La plataforma ganadera en material metalico fabricada en lámina de acero con acabado zincado, permitiendo facil transporte y manipulación. Este sistema se adapta a embudos de corrales ganaderos o tambien permite realizar pesaje de animales de fácil manejo.</t>
  </si>
  <si>
    <t>Base O Piquera</t>
  </si>
  <si>
    <t>Piquera larga o con pista de aterrizaje, elaborada en madera (apta para el tipo de clima donde se instale el proyecto), permite una mejor ventilación, permitiendo que la colmena pueda mantener temperaturas optimas.
 • Elabora en madera
 • Sus tablas son traslapadas
 • Están cubiertas de parafina (que permite una mayor resistencia y durabilidad)
 • Totalmente apuntillada</t>
  </si>
  <si>
    <t>Base Soporte para Colmena</t>
  </si>
  <si>
    <t>Base en varilla corrugada de 12mm, resiste 120Kg, fácil manejo de plagas eleva la colmena del piso más de 40cm.
 Este elemento es de dos piezas o de pieza única, que permite un armado y desarmado muy sencillo, con el fin de facilitar el transporte de las colmenas.</t>
  </si>
  <si>
    <t>Batea Desoperculadora Portátil</t>
  </si>
  <si>
    <t>Batea desoperculadora portátil elaborada con fondo en acero inoxidable y exterior en plástico con tapa.
 • De fácil manejo y transporte
 • Ideal para el proceso de cosecha
 • Es una herramienta muy útil para los apicultores ya que permite el proceso de despercúdalo eficiente y cómodo, además tiene un fondo el cual se puede escurrir la miel que queda en el proceso de despercúdalo y además almacenar la cera de opérculo, evitando el desperdicio de producto.</t>
  </si>
  <si>
    <t>Batea para alimentos de acero inoxidable 304 Calibre 18</t>
  </si>
  <si>
    <t>Recipiente tipo batea fabricado en acero inoxidable AISI 304, calibre 18, diseñado para uso en el manejo, almacenamiento y procesamiento higiénico de alimentos. Su material garantiza alta resistencia a la corrosión, durabilidad y fácil limpieza, cumpliendo con estándares sanitarios. Ideal para entornos industriales, cocinas institucionales y plantas de procesamiento de alimentos.</t>
  </si>
  <si>
    <t>Batidora para el procesamiento de lacteos 20 L</t>
  </si>
  <si>
    <t xml:space="preserve">Batidora
Capacidad: 20 litros.
Potencia: 750W para un rendimiento eficiente.
Material: Construcción en acero inoxidable para mayor durabilidad e higiene.
Accesorios incluidos: Globo batidor, ganchos y paleta.
Alimentación eléctrica: Funciona con una conexión de 110V.
</t>
  </si>
  <si>
    <t>Bebedero automático ovinos</t>
  </si>
  <si>
    <t>Capacidad: 350 ml
 Material: acero inoxidable con válvula de cobre
 Medidas: 18.5 cm ancho x 18 cm largo x 13.5 cm alto
 Conexión de entrada: tubo roscado de 1/2" (20 mm)
 Resistente a mordidas, golpes y corrosión
 Color: negro</t>
  </si>
  <si>
    <t>Garantía contra defectos de fabrica durante seis (6) meses, esta inicia a partir de la fecha de la factura. La garantía consiste en el reemplazo de las piezas que presenten defectos durante su uso normal bajo las condiciones para las cuales fue diseñado.</t>
  </si>
  <si>
    <t>Bebedero avicola 5 litros manija</t>
  </si>
  <si>
    <t>Bebedero de volteo de 5 litros para aves, Material: Plástico. 
 Capacidad marcada: 5 Litros, litro a litro. Color: Natural / Rojo.</t>
  </si>
  <si>
    <t>Bebedero avicola 8 litros manija</t>
  </si>
  <si>
    <t>Bebedero de volteo de 8 litros para aves, Material: Plástico. 
 Capacidad marcada: 8 Litros, litro a litro. Color: Natural / Rojo.</t>
  </si>
  <si>
    <t>Bebedero avicola automatico doble fin</t>
  </si>
  <si>
    <t>Material: Polietileno altamente resistente
 Capacidad: 100 aves iniciación y 60 a 70 aves adultas
 Colores: Rojo
 Diámetro:36 cms
 Dimensiones:
 Alto: 40 cms
 Peso: 1.380 gr
 Uso: Pollos de engorde o aves de postura</t>
  </si>
  <si>
    <t>Bebedero avicola automatico integrada rosca</t>
  </si>
  <si>
    <t>Material: Polietileno altamente resistente
 Capacidad: 60 – 70 aves mayores de 8 días
 Colores: Rojo
 Diámetro: Diámetro 38 cms
 Dimensiones: Alto 40 cms
 Peso: 1.335 Kgr
 Uso: Pollos de engorde o aves de postura</t>
  </si>
  <si>
    <t>CUNICULTURA</t>
  </si>
  <si>
    <t>Bebedero Conejo</t>
  </si>
  <si>
    <t xml:space="preserve">Dimensiones:
 Alto: 15 cm
 Ancho: 10 cm
 Largo: 7 cm
 Materiales: plástico resistente
 Uso: ideal para conejos
</t>
  </si>
  <si>
    <t>Bebedero en polipropileno con kit de 250 litros</t>
  </si>
  <si>
    <t>Especificaciones Tipo: Bebedero Medidas: 127x32 cm Características La altura del producto garantiza que el animal consuma toda la lamina de agua. La pestaña superior evita que el ganado muerda o dañe el sistema de regulación de agua. Las cajas inferiores protegen que el animal pise la tubería. Protección a los rayos UV. Capacidad: 250 Litros Material: Polietileno Uso: Agropecuario Incluye: Bebedero 250 litros: 1 und. V Válvula Flotador: 1 und. No incluye tubería externa.</t>
  </si>
  <si>
    <t>Botiquín Tipo A Morral Reglamentario</t>
  </si>
  <si>
    <t>Contenido Tipo A
 - Gasas estériles x 20 unidades
 - Botella de alcohol 345 ml.
 - Baja lenguas x 20 unidades
 - Caja completa de guantes de látex 100 unidades
 - Venda elástica 2 x 5 yardas
 - Venda elástica 3 x 5 yardas
 - Venda elástica 5 x 5 yardas
 - Esparadrapo de tela Rollo
 - Venda algodón laminado 3 x 5 yardas
 - Venda algodón laminado 5 x 5 yardas
 - Jabón quirúrgico o Yodopovidona
 - Solución salina 500 cc o en reemplazo 2 unidades de 250 cc
 - Termómetro digital</t>
  </si>
  <si>
    <t>Doce meses por defectos de fabricación</t>
  </si>
  <si>
    <t>Buso Careta en Dril</t>
  </si>
  <si>
    <t>• Buso careta para Apicultura liviano.
 • Colores: Amarillo, Beige, Índigo, Blanco, agua marina y verde manzana.
 • Material: Drill Vulcano
 • Descripción: buso de apicultor (Blusón en el pecho con cremallera y careta tipo esgrima)</t>
  </si>
  <si>
    <t>Caja plástica para transporte de bandejas de huevos</t>
  </si>
  <si>
    <t>Material: Polietileno de alta densidad                                             Dimensiones Externas (cm)
Largo 67,5
Ancho 36
Altura 36                                                                          Capacidad de carga (kg) 25</t>
  </si>
  <si>
    <t>Garantía contra defectos de fabrica durante 2 años esta inicia a partir de la fecha de la factura. La garantía consiste en el reemplazo de las piezas que presenten defectos durante su uso normal bajo las condiciones para las cuales fue diseñado.</t>
  </si>
  <si>
    <t>Cal dolomítica agrícola</t>
  </si>
  <si>
    <t>Bulto de 50 KG</t>
  </si>
  <si>
    <t>Es un mineral natural compuesto por carbonato doble de calcio y magnesio. Sus porcentajes promedio son: Óxido de Calcio (CaO): 30% - 48%.Óxido de Magnesio (MgO): 16% - 22%.Calcio (Ca) elemental: Aproximadamente 34.9%.Magnesio (Mg) elemental: Aproximadamente 9.7%. </t>
  </si>
  <si>
    <t>30 días</t>
  </si>
  <si>
    <t>Cámara de Cría – Alza Profunda</t>
  </si>
  <si>
    <t>Alza tipo Langstroth para colmenas fijas. Además, cuenta con el espacio para 10 cuadros laminados de medida estándar.
 • Alza tipo Langstroth
 • Elaborada en madera (apta para el tipo de clima donde se instale el proyecto)
 • Totalmente atornillada
 • Recubierta con una capa de parafina en su interior y exterior para ofrecer una mayor durabilidad
 • Cuenta con 10 cuadros laminados</t>
  </si>
  <si>
    <t>Cámara de Cría – Media Alza Profunda</t>
  </si>
  <si>
    <t>Canal tipo amazonas</t>
  </si>
  <si>
    <t>Canal amazonas blanca 3 mts largo material PVC. capacidad 90 m2 de cubierta</t>
  </si>
  <si>
    <t>Canastilla Plástica Fresera</t>
  </si>
  <si>
    <t xml:space="preserve">Canastilla plástica Tipo fresera: material: Polietileno de altan densidad, con piso y apredes perforadas para ventilacion, capacida de carga entre 15 Kg aproximadamente, apilable dimensiones aproximadas 53 cm *15 cm*35 cm </t>
  </si>
  <si>
    <t>Canastillas</t>
  </si>
  <si>
    <t>Canastillas de 60*40*25 con orificios estándar en polietileno de alta densidad para frutas y verduras  capacidad mínima (p.ej. 20–25 kg), apilable, color no condicionante.</t>
  </si>
  <si>
    <t>Canastillas plásticas caladas (Kit x 10 unidades)</t>
  </si>
  <si>
    <t>Canastilla tipo "fruver" o pesquera fabricada en polietileno de alta densidad (PEAD). Medidas: 60x40x25 cm. Capacidad de carga: 25-30 kg. Diseño apilable y encajable con perforaciones para drenaje de líquidos y circulación de aire. Resistente a bajas temperaturas de congelación.</t>
  </si>
  <si>
    <t>Garantía de seis (6) meses por defectos de inyección o material.</t>
  </si>
  <si>
    <t>Caneca plástica 220 L con tapa hermetica y aro metalico de seguridad</t>
  </si>
  <si>
    <t xml:space="preserve">Caneca elaborada en material plastico polipropileno de alta densidad para mayor resistencia y durabilidad, capacidad 220 Litros,  con tapa hermetica y aro metalico, ideal para ensilar, fermentar, almacenar alimentos concentrados, agua y demas. </t>
  </si>
  <si>
    <t>Garantía contra defectos de fabrica durante un (1) mes, esta inicia a partir de la fecha de la factura. La garantía consiste en el reemplazo de las piezas que presenten defectos durante su uso normal bajo las condiciones para las cuales fue diseñado.</t>
  </si>
  <si>
    <t>Cantina en aluminio 20 litros con tapa caucho</t>
  </si>
  <si>
    <t>Cantina en aluminio inoxidable de alta pureza, con tapa en caucho a presión. Capacidad voluminetrica de 20 litros. Medidas alto: 47 cm; diámetro de base: 33 cm; diámetro de boca: 24 cm; espesor: 2,7 mm.</t>
  </si>
  <si>
    <t>Cantina en aluminio 40 litros con tapa caucho</t>
  </si>
  <si>
    <t>Cantina en aluminio inoxidable de alta pureza, con tapa en caucho a presión. Capacidad volumétrica de 40 litros. Medidas alto: 66 cm; diámetro de base: 35 cm; diámetro de boca: 24 cm; espesor: 2,7 mm.</t>
  </si>
  <si>
    <t>Carpa O Toldillo para Extracción de Miel</t>
  </si>
  <si>
    <t>• Toldillo Extracción Miel 2,5m x 3m x 2,4m</t>
  </si>
  <si>
    <t xml:space="preserve"> • Toldillo Extracción Miel 3m x 3m x 2,4m</t>
  </si>
  <si>
    <t xml:space="preserve">
 • Toldillo Extracción Miel 3m x 4m x 2,4m</t>
  </si>
  <si>
    <t>Carpa tipo toldo</t>
  </si>
  <si>
    <t>Carpa Toldo 3*3 con Paredes Impermeable Plegable Retractil color Blanco, Con Filtro UV</t>
  </si>
  <si>
    <t>Carretilla Plástica De 120 Litros, Rueda Antipinchazo</t>
  </si>
  <si>
    <t>Carretilla tipo Buggy Antipinchazo Capacidad 142 L - Llanta imponchable suave y ligera de poliuretano con rin 3 aspas, brinda mejor amortiguamiento en terrenos irregulares y mayor estabilidad
Concha plástica espesor 3.6 mm
Bastidores cuadrados de madera (39 x 39 mm)
Puente que brinda mayor estabilidad
Rin de 3 aspas
 Platón fabricado en polipropileno y espesor de 4 mm.
 Bastidores fabricados en madera con acabado en laca transparente de 1.3/4".
 Soportes y refuerzo trasero fabricados en lámina de acero con acabado de pintura en polvo poliéster color negro.
 Capacidad: 6ftÂ³ (120 litros).
 Rin 3 aspas.
 Medidas de llanta: 4" (10 cm) x 16" (41 cm).
  Diámetro del eje: 5/8" (15.8mm).
 Número de balines: 12.
 Tacón estabilizador que incrementa 20% su capacidad de carga sin deformarse.
 Largo del platón: 101.6 cm.
 Ancho del platón: 69.9 cm.
 Profundidad del platón: 43 cm.
 Diámetro del bastidor: 1.3/4" (44.4mm).</t>
  </si>
  <si>
    <t>Carro de carga plegable</t>
  </si>
  <si>
    <t xml:space="preserve">Unidad </t>
  </si>
  <si>
    <t>carro de carga  hasta 150 kg, está fabricado con cuerpo de metal y ruedas de polipropileno con cubierta de PVC, garantizando durabilidad y resistencia. Con dimensiones de 730 mm de profundidad, 800 mm de alto y 470 mm de ancho.</t>
  </si>
  <si>
    <t>Garantía contra defectos de fabrica durante 1 año esta inicia a partir de la fecha de la factura. La garantía consiste en el reemplazo de las piezas que presenten defectos durante su uso normal bajo las condiciones para las cuales fue diseñado.</t>
  </si>
  <si>
    <t>Cascarilla de arroz</t>
  </si>
  <si>
    <t>Paca de 50 kg de cascarilla de arroz prensada seca y natural</t>
  </si>
  <si>
    <t>Cavador u Hoyadora 45" Mango de Madera 1.2 m</t>
  </si>
  <si>
    <t xml:space="preserve">Mangos: fabricados en madera de fresno laqueado, Largo del mango: 1,4 m, Forma de la punta:Redonda: Cabeza Redonda, en Temple y Revenido acero templado de alta resistencia o similar dimensiones: 120 mm. x120 mm. x 1410 mm.o similar </t>
  </si>
  <si>
    <t>Centrifuga Plástica De 3 Cuadros</t>
  </si>
  <si>
    <t>Tanque: Fabricado en plástico para alimentos de color blanco.1
Diseño: Apta para 3 cuadros de alza y 3 cuadros de media alza.2
Capacidad: Cuenta con una capacidad de 35 kg para vaciado.3
Sistema: De accionamiento manual.3
Piñones: Elaborados en teflón de alta resistencia.3
Mecanismo: Posee un sistema cubierto de piñonería.3
Peso: La unidad pesa 14 kg.3
Mantenimiento: Es de fácil limpieza.3
Salida: Incluye una llave de salida tipo guillotina.3
Materiales: Todos los componentes metálicos están fabricados en acero inoxidable 304</t>
  </si>
  <si>
    <t>Centrifuga Plástica De 4 Cuadros</t>
  </si>
  <si>
    <t>Recomendada para la cosecha en campo, es liviana, versátil y de sistema manual para apicultores que tengan entre 3 a 100 colmenas.
 Componentes de acero son elaborados en acero inoxidable 304, su tanque es en plástico para alimentos.
 • Tanque en plástico para alimentos color blanco.
 • Diseño para 4 cuadros de alza y 4 cuadros de media alza
 • Posee una capacidad de 35Kg para vaciado.
 • Sistema Manual.
 • Piñones en teflón de alta resistencia.
 • Sistema cubierto de piñoneria.
 • Peso de 14Kg.
 • Fácil limpieza.
 • Llave de salida tipo guillotina.
 • Todos los elementos de acero son en acero inoxidable 304.</t>
  </si>
  <si>
    <t>Cepillo Desabejador</t>
  </si>
  <si>
    <t>Cepillo de desabejar de 16 pulgadas con cerdas de 2.5 pulgadas, con cerdas suaves, dispone de un mango grueso de madera de pino. 
 • Cepillo desabejador (ideal para retirar las abejas sin lastimarlas)
 • Mango de madera
 • Cerdas suaves (Cerda de cerdo, cola de caballo, fibra plástica
 • Mediada estándar</t>
  </si>
  <si>
    <t>Cerificador Solar</t>
  </si>
  <si>
    <t>El Certificador Solar representa un avance significativo en la apicultura sostenible. Diseñado para apicultores que buscan métodos eco-amigables, este dispositivo utiliza el poder del sol para derretir y purificar la cera de abejas, eliminando la necesidad de electricidad o combustibles fósiles. 
 • Estructura: Madera duradera
 • Puerta: Marco de vidrio para máxima captación solar
 • Bandeja Receptora: Facilita la recolección de cera
 • Pintura: Color negro para mayor absorción de calor
 • Medidas: 80 cm ancho, 110 cm largo, 30 cm profundidad
 • Beneficios: Eco-amigable, eficiente y sostenible</t>
  </si>
  <si>
    <t>Chapetas / orejeras para bovinos estandar</t>
  </si>
  <si>
    <t>Bolsa X 20 unidades</t>
  </si>
  <si>
    <t>Orejeras plásticas para identificación bovina, medidas alto 80mm, ancho 60mm, colores Amarillo o Naranja, construida en poliuretano flexible lo cual permite que las orejeras no se rompan o dañen con la temperatura (por ejemplo, cambios de calor a frio) o cuando el ganado se enreda en las cercas o ramas. Consta de dos piezas: macho (pin) y hembra (tipo bandera). Diseño del pin con punta reforzada en zinc que previene daños al momento de aplicarse y otorga una excelente retención. Inserción limpia y precisa que evita infecciones y desgarres en la oreja del animal. La cápsula de la orejera cuenta con un diseño giratorio libre. El material de poliuretano hipoalergénico promueve la cicatrización rápida de la herida y permite que la orejera cuelgue correctamente para garantizar una mejor legibilidad desde la parte delantera del animal. Su superficie permite la marcación con láser o con Marcadores Indelebles para orejeras.</t>
  </si>
  <si>
    <t>Cinta de riego de goteo</t>
  </si>
  <si>
    <t xml:space="preserve">Cinta 16mm 6mil 10cm 3.000mt 10 lph ml Irri-Drip-X-Tape, de calibre 6 mil con un diámetro de 16 mm, con goteros integrados cada 10 cm, (que proporcione un caudal uniforme de 1 litro/hora/emisor. Rollo de 3.000 metros </t>
  </si>
  <si>
    <t>Colmena Completa</t>
  </si>
  <si>
    <t>Colmena completa para iniciar apiario, consta de: Techo, Subtapa, Alza con cuadros laminados, Piquera o tapa piquera y base metálica). Colmena tipo Langstroth con medidas estándar.
 • Colmena con medidas estándar
 • Elaborada en Madera parafinada
 • Cuadros con ojales, apuntillados lateralmente y alambrados
 • Con opción de piquera o tapa piquera
 • Marcos de madera o de plástico adecuados para las colmenas; Bases de cera o plástico adecuadas para los marcos.</t>
  </si>
  <si>
    <t>COLMENA DE FECUNDACIÓN</t>
  </si>
  <si>
    <t>es un tipo de colmena ligera y específica para crianza de reinas con vuelo de fecundación controlado. Cuenta con un diseño que permite manejar colmenas hijas con núcleos más pequeños (mini-nucs), entradas ajustables y suficiente ventilación para facilitar el comportamiento natural de apareamiento de zánganos y reinas.</t>
  </si>
  <si>
    <t>6 meses por defectos estructurales.</t>
  </si>
  <si>
    <t>Colmena inteligente</t>
  </si>
  <si>
    <t>EQUIPADO CON SISTEMA LORA INTELIGENTE, TRANSMISION CON PANEL SOLAR, WIFI. red de monitoreo basada en tecnología LoRa, capaz de transmitir datos ambientales (temperatura, humedad, peso y otros parámetros) Sistema de peso integrado en cada panal en la camara de cria y en la parte superior para determinar el peso de la alza mielaria .</t>
  </si>
  <si>
    <t>Colmena Plastica</t>
  </si>
  <si>
    <t>Colmena plastica medidas Lanstrong de 3 alzas, sensores de humedad y temperatura, TRAMPA DE POLEN, ALIMENTADOR DE TECHO, con dos piqueras por alza, y una piquera inferior, division entre alzas, soporta cuadros en cada alza, con ganchos para cada alza y techo.</t>
  </si>
  <si>
    <t>12 meses</t>
  </si>
  <si>
    <t>Comedero avicola bandeja de inicio</t>
  </si>
  <si>
    <t>Material: Polietileno de alta recuperación
 Capacidad: 2 kilos
 Colores: Rojo y amarillo
 Diámetro: Superiores 29cm, Inferiores 26cm
 Dimensiones: Altura 19 cm
 Peso: Conjunto 490 gr
 Uso: Pollos de iniciación y medianas</t>
  </si>
  <si>
    <t>Comedero avicola tolva roja 7 Kg</t>
  </si>
  <si>
    <t>Material: Polietileno altamente resistente
 Presentación: 7 kilos
 Capacidad: 20-30 aves
 Colores: Rojo
 Diámetro: 35 cm
 Dimensiones: 27 cms de alto
 Peso: 850 gr
 Uso: Pollos de iniciación y adulto</t>
  </si>
  <si>
    <t>Comedero conejo</t>
  </si>
  <si>
    <t>Fabricado en lamina galvanizado calibre 26.
 Medidas (frente, fondo, alto) 16x14x30 cm Peso Unitario Aproximado 0.94 Kg
 Unidades Caja 1 Medidas Caja 16x14x30 cm</t>
  </si>
  <si>
    <t>Comedero para pollito tolva roja</t>
  </si>
  <si>
    <t>Comedero Para Pollito Tolva Roja
 - DIMENSIONES: 30 cm de alto x 20 cm de ancho x 15 cm de largo
 - MATERIALES: Plástico resistente
 - USO: Ideal para la alimentación de pollitos en criaderos y granjas
 - CAPACIDAD: 1 kg de alimento
 - DISEÑO: Tolva de color rojo brillante para fácil identificación y limpieza</t>
  </si>
  <si>
    <t>Comedero plástico en polipropileno 120 litros</t>
  </si>
  <si>
    <t>Comedero para Ganado. Capacidad: 120 litros Fabricado en polietileno 100%. Con protección UV que evita la decoloración y cristalización del comedero.</t>
  </si>
  <si>
    <t>Comedero plástico para ovinos y caprinos</t>
  </si>
  <si>
    <t>Capacidad: Hasta 6 animales simultáneamente
 Material: Plástico de alta resistencia (no tóxico)
 Espesor: Más de 5 mm
 Color: Negro
 Medidas:
 Largo: 1 metro
 Alto: 25 cm
 Ancho: 35 cm</t>
  </si>
  <si>
    <t>Complemento Vitamínico</t>
  </si>
  <si>
    <t>En el PROMOTOR L 47 se incluyen vitaminas y aminoácidos en concentraciones adecuadas, indispensables para el correcto funcionamiento del organismo. Las vitaminas se encuentran en
 forma solubilizada, lo mismo que los aminoácidos, los cuales están obtenidos en su forma químicalevógira (L) y libres en casi su totalidad, lo cual confiere al producto una segura biodisponibilidad a la vez que le dota de una gran facilidad de asimilación y rapidez de efectos.
 Utilizado en abejas como bioestimulante y energizante, se combina en la nutrición agregándolo al jarabe el cual se suministra a la colmena especialmente en momentos como periodos de bajo ingreso de alimento (polen y néctar)
 Muy útil también para suministrarlo cuando se están generando nuevos núcleos.
 • presentación: Envases de 20, 100 y 1,000 m
 • Uso Veterinario</t>
  </si>
  <si>
    <t>Congelador horizontal de 150 a 200 Litros</t>
  </si>
  <si>
    <t>Congelador de pozo con función dual (enfriador/congelador). Rango de temperatura: -18°C a -24°C. Voltaje: 110V/60Hz. Interior en lámina de aluminio o acero prepintado para fácil limpieza.</t>
  </si>
  <si>
    <t>Cordón eléctrico para cercas</t>
  </si>
  <si>
    <t>Cordón trenzado con alambre conductor, con seis filamentos conductores de acero inoxidable ideal para sistemas de pastoreo por franjas, longitud 200 metros.</t>
  </si>
  <si>
    <t>Cortador de panal</t>
  </si>
  <si>
    <t>Cortador de panal en acero inoxidable
Ideal para cortes cuadradros de panal de miel
De facil manipulacion y limpieza</t>
  </si>
  <si>
    <t>3 meses</t>
  </si>
  <si>
    <t>Cuadro de Transferencias</t>
  </si>
  <si>
    <t>Cuadro elaborado en madera con 4 listones modelo Langstroth
2 porta rulos de 15 rulos cada uno
2 portas copas
Terminado de alta calidad.</t>
  </si>
  <si>
    <t>Cuadro Media Alza</t>
  </si>
  <si>
    <t>Cuadros de medidas estándar para media alza de producción, para colmenas tipo Langstroth, cuadros apuntillados lateralmente con ojales y alambre (calibre 26).</t>
  </si>
  <si>
    <t>Cuadro para Alza</t>
  </si>
  <si>
    <t>Cuadros de medidas estándar, para colmenas tipo Langstroth, cuadros apuntillados lateralmente con ojales y alambre (calibre 26).</t>
  </si>
  <si>
    <t>Cuadro para cría de reinas</t>
  </si>
  <si>
    <t>Cubeta plastica PET x 30 unidades</t>
  </si>
  <si>
    <t>caja x 100</t>
  </si>
  <si>
    <t xml:space="preserve">Fabricado en plastico reciclado de alta resistencia </t>
  </si>
  <si>
    <t>Garantía contra defectos de fabrica durante seis (1) meses, esta inicia a partir de la fecha de la factura. La garantía consiste en el reemplazo de las piezas que presenten defectos durante su uso normal bajo las condiciones para las cuales fue diseñado.</t>
  </si>
  <si>
    <t>Cuchilla de doble tiro</t>
  </si>
  <si>
    <t>Cuchilla de doble tiro, como controlador de paso de corriente de extremo a extremo.</t>
  </si>
  <si>
    <t>Cuñete Plástico Con Llave</t>
  </si>
  <si>
    <t>• Envase uso alimentario para miel.
 • Fabricado en polipropileno (PP) el material original está aprobado por la FDA apto envasar para alimentos con asa abatible y tapa a presión con cierre por pestaña del mismo material.
 • Con llave plástica para dosificación de miel</t>
  </si>
  <si>
    <t>DESCRISTALIZADOR RESISTENCIA</t>
  </si>
  <si>
    <t>La resistencia para descristalizador es un dispositivo eléctrico diseñado para generar calor controlado alrededor de recipientes que contienen miel cristalizada, con el fin de devolverla a estado líquido sin afectar sus propiedades fisicoquímicas. Se utiliza comúnmente en tanques, baldes metálicos o maduradores de miel.
Características técnicas generales
Tipo de equipo: Banda o resistencia eléctrica externa para calentamiento indirecto.
Material exterior: Funda aislante térmica en fibra de vidrio o silicona reforzada.
Elemento calefactor interno: Cable resistivo de alta eficiencia.
Potencia nominal: Entre 300 W y 1.500 W, dependiendo del tamaño del tanque.
Voltaje de operación: 110 V o 220 V.
Rango de temperatura regulable: Aproximadamente 30 °C a 60 °C (idealmente trabajar entre 30–40 °C para miel).
Sistema de control: Termostato manual o digital incorporado.
Sistema de sujeción: Ajustable con velcro, broches o abrazaderas.
Protección: Aislamiento térmico para evitar pérdida de calor y mejorar eficiencia energética.
Función en el proceso apícola
Descristalizar miel sólida o granulada.
Mantener miel fluida antes del envasado.
Evitar sobrecalentamiento que degrade enzimas y calidad.
Facilitar procesos de filtrado y envasado.
El calentamiento es externo y gradual, lo que protege las propiedades naturales de la miel.
Ventajas técnicas
Distribución uniforme del calor.
Bajo consumo energético.
Fácil instalación y retiro.
Compatible con baldes metálicos o tanques de acero inoxidable.
Ideal para pequeños y medianos apicultores.</t>
  </si>
  <si>
    <t>Desinfectante yodoforo</t>
  </si>
  <si>
    <t>Desinfectante de uso externo. Presentacion: envase plástico de 4 lt. Actúa contra microorganismos, gram+, gram-, virus, hongos, esporas, algas y levaduras, destruyendo microbios, termófilos, mesófilos y criófilos. Ingrediente Activo: Complejo de Yodo-PVP (polivinilpirrolidona) o Yodo-tensoactivo.
Concentración: Yodo disponible generalmente entre 2.6% y 7.2%.
Base: Ácida (aumenta la eficacia del yodo).
Componentes: Yodo, ácido fosfórico/cítrico, agentes tensoactivos (nonil fenol etoxilato) y agua.
Uso: Desinfección de instalaciones, equipos, pezones (sellador) y agua.</t>
  </si>
  <si>
    <t>Caracteristicas y composición química garantizada de acuerdo a descripción técnica</t>
  </si>
  <si>
    <t>Desinfectantes para utensilios de ordeño</t>
  </si>
  <si>
    <t>1 Galon (3.785 Litros)</t>
  </si>
  <si>
    <t>Desinfectante clorado, composición hipoclorito de sodio, contenido 6% min. de cloro disponible, usos para la desinfección de tanques de enfriamiento de leche, pisos, mesones, cantinas y equipos en general.</t>
  </si>
  <si>
    <t>Producto vida útil es de doce (12) meses, en condiciones apropiadas de temperatura y humedad.</t>
  </si>
  <si>
    <t>DESOPERCULADOR DE RODILLO</t>
  </si>
  <si>
    <t>El desoperculador de rodillo es una herramienta manual diseñada para retirar la capa de opérculo (cera que sella las celdas del panal) antes del proceso de extracción de miel en el extractor. Está compuesto por uno o dos rodillos cilíndricos metálicos con púas o microagujas distribuidas uniformemente en su superficie, los cuales perforan o rompen el opérculo sin dañar significativamente la estructura del panal.
Características técnicas generales:
Material de los rodillos: Acero inoxidable grado alimenticio (preferiblemente AISI 304).
Estructura interna: Eje metálico reforzado.
Sistema de rodamiento: Rodillos giratorios independientes para facilitar el desplazamiento sobre el cuadro.
Longitud aproximada: 20–25 cm (adaptable a cuadros estándar Langstroth).
Mango o soporte: Puede ser fijo o desmontable según modelo.
Uso: Manual, mediante presión suave sobre la superficie del panal.
Limpieza: Fácil desinfección con agua tibia y secado posterior.
Función en el proceso apícola
Se utiliza después de retirar los cuadros llenos de miel y antes de colocarlos en el extractor. Al pasar el rodillo sobre el panal:
Perfora los opérculos de cera.
Permite que la miel fluya durante la centrifugación.
Reduce pérdida de cera comparado con cuchillos tradicionales.
Disminuye el daño estructural del panal, permitiendo su reutilización.
Ventajas técnicas
Mayor rapidez en comparación con cuchillo desoperculador.
Menor pérdida de cera.
Ideal para pequeños y medianos productores.
Bajo mantenimiento.
Compatible con procesos semiartesanales.</t>
  </si>
  <si>
    <t>6 meses</t>
  </si>
  <si>
    <t>Desplumadora de pollos</t>
  </si>
  <si>
    <t xml:space="preserve">Unidad   </t>
  </si>
  <si>
    <t>Maquina desplumadora con capacidad para 2 aves de corral. Elaborada en acero inoxidable calibre 20 /304 quirúrgico, dedos de goma hipoalergénico y motor Monofásico marca WEG de 1/2 Hp., 
PESO 40 KILOS
ALTURA 90CM
LONGITUD 50*50
CONSUMO 14KWA/DIA
110/220 VOLTS
HP MOTOR 1/2
DEDOS DE GOMA 89 POLLOS / 97 GALLINAS</t>
  </si>
  <si>
    <t>Destiladora de aceites</t>
  </si>
  <si>
    <t>Altura Calderín 45 Cm
Diámetro Calderín 35 Cm
Diámetro Pestaña Calderín 40 Cm
Altura Condensador 45 Cm
Diámetro Condensador 6,3 Cm
Condensador Lateral (Enfriador 38 cm largo
Altura Equipo Armado 90 Cm
Peso Aprox Total 10 Kg
Capacidad de Carga de Material Vegetal (Aprox) 7 Kg
Carga de agua Aproximada 7Lt (7.000 ml)
Aceite esencial máximo obtenido (Estimado sobre una planta de
rendimiento del 1% como el Eucalipto) 10 ml por
cada kg de material vegetal De 0 a 70 ml
Hidrolato Obtenido (50% de la carga de agua ) 3,5 Lt (3.500 ml)
Agua Mínima enfriamiento Requerida 250 Lt
Tiempo de Destilación (Aprox) a fuego lento 2 a 3 Horas
Contiene: Base de Parrilla en Acero Inoxidable, Parrilla Acero
Inoxidable perforada, Empaque en Silicona Tapa, Tapa Acero
Inoxidable, Termómetro de 0° a 100 °C, Condensador en Acero
Inoxidable, Soporte de Embudo de decantación, Embudo de Vidrio
o Acero inoxidable Colector, Embudo de Decantación en vidrio
Borosilicato 125ml, Mangueras de Conexión en Caucho 2 x 2 mts
Cada Una + 1 manguera azul, Tornillo /Arandela /Tuerca Mariposa 8
C/U.</t>
  </si>
  <si>
    <t>Doce (12) meses</t>
  </si>
  <si>
    <t>Desviador de rayos (estándar)</t>
  </si>
  <si>
    <t>Elemento que recibe los rayos para conducir la descarga hacia la tierra, de tal modo que no cause daños a las personas, el impulsor, cercado o construcciones. Material: resistencia a los rayos UV, Lamina y tornillos galvanizados, Medidas: 21 x 21 x 6 centímetros.</t>
  </si>
  <si>
    <t>Detector ultrasónico de gestación para ovejas y cabras</t>
  </si>
  <si>
    <t xml:space="preserve">Peso unitario 340 g (con batería)
Dimensiones 15,5 x 8,0 x 4,0 cm
Longitud de la sonda del cable 110 centímetros
Fuente de alimentación 1 pila alcalina de 9 V, tipo 6LF-22
Teclado membrana
Entrada de potencia alrededor de 33 mA
</t>
  </si>
  <si>
    <t>Detergente neutro para lavado de utensilios de ordeño</t>
  </si>
  <si>
    <t>Detergente neutro de alta espumosidad, sin colorantes, ni aromas, no deja residuos alcalinos ni ácidos. Es biodegradable, de fácil remoción y su enjuague no interfiere en procesos continuos, propiedades químicas pH: 6.5 – 7.5. Usos para lavar tanques de enfriamiento de leche, pisos, mesones, cantinas y equipos en general.</t>
  </si>
  <si>
    <t>Electrobomba 1hp</t>
  </si>
  <si>
    <t xml:space="preserve">Potencia del motor de 1.0 Hp. (0.75 Kw) Suministro eléctrico: corriente alterna (para conexión a la red), nivel de protección IPX4, frecuencia 60 Hz, tipo de bomba periférica, material en hierro fundido con tratamiento de cataforesis, altura máxima de elevación 40 m - 50 m, diámetro de descarga 1”, diámetro de succión 1”, capacidad de succión 7 m, alimentación eléctrica, presión máxima 57 psi, amperaje 5.5 A, voltaje 110 V, caudal máximo 40 l/min, flujo de salida 40 l/min. Incluye manguera de succión con acople en acero. Incluye suitch de encendido y apagado. </t>
  </si>
  <si>
    <t>Electrobomba Caracol 2 Hp</t>
  </si>
  <si>
    <t xml:space="preserve">Potencia 2.0Hp (Según modelo)
 Velocidad 3.600 RPM (nominal)
 Voltaje 110/220
 Tipo de bomba Centrífuga, monobloque, tipo caracol.
 Tipo de acoplamiento Monobloque
 Succión 1 1/2” NPT
AlturaMax: +- 30 m.
 Descarga 1 1/2"
Incluye manguera de succión con acople en acero.
Incluye suitch de encendido y apagado. </t>
  </si>
  <si>
    <t>2 años por defecto de fabrica</t>
  </si>
  <si>
    <t>Embolo O Jaula Marcador De Reina</t>
  </si>
  <si>
    <t>Tapón cilíndrico y anillo marca reinas, se utiliza para marcar con color o número, ubicando la reina detrás de la red y Posteriormente se marca
 • Modelo: Pistón marcar reinas.
 • Varilla: Madera.
 • Embolo: Espuma.
 • Red: Malla.
 • Diámetro aproximado: 4cm.
 • Longitud aproximada: 8cm.
 Herramienta útil para marcar a la reina con una sola mano, muy cómoda y de fácil manejo.
 • Jaula de marcado de reina de alta calidad
 • Estar hecho de plástico de alta calidad, duradero.
 • Fácil de operar, presione el émbolo y empuje la reina hacia la malla de marcado.
 • De fácil manejo ya que no maltrata a la abeja.</t>
  </si>
  <si>
    <t>Empacadora al vacio</t>
  </si>
  <si>
    <t>Empacadora al vacio. Una regla de sellado de 26 cm,
bomba de 4m3, de mesa, fabricada en acero inoxidable y ABS. 110 voltios
monofásica.
El producto más grande que puede empacar debe caber dentro de una bolsa
de 25cm de ancho, pero el producto no puede medir más de 25cm de largo.
Capacidad de empaque: hasta 150 bolsas al día.</t>
  </si>
  <si>
    <t>Una (1) año</t>
  </si>
  <si>
    <t>Ensiladora manual</t>
  </si>
  <si>
    <t>Ensiladora manual ideal para empacar y almacenar silo de una manera fácil y práctica, capacidad Ton. por día (jornada de 8 horas) 3 –  4 toneladas, capacidad  kg por hora 300 – 400 kg, mano de obra requerida Dos operarios, N° de bolsas por día (jornada de 8 horas) 50 – 60 por día, N° de bolsas por hora 6 – 8 por hora, capacidad de bolsa 40 – 50 kilos, tamaño de bolsa 1,10 largo x 0,6 ancho (metros), calibre bolsa 6, medidas de tanque 85 cm de alto x 40 cm diámetro, palanca de presión 180 cm de largo.</t>
  </si>
  <si>
    <t>Equipo de cosecha y pesca para estanque</t>
  </si>
  <si>
    <t xml:space="preserve">1) Atarraya o chinchorro de nylon monofilamento de 10 m con ojo de malla de 1" (apto para trucha). </t>
  </si>
  <si>
    <t>Garantía de seis (6) meses sobre las costuras y materiales de la estructura de la red de mano.</t>
  </si>
  <si>
    <t>2) Nasa 40 cm con mango de aluminio reforzado y malla suave para no lastimar al pez. Materiales resistentes a la corrosión y rayos UV.</t>
  </si>
  <si>
    <t>ESCAPE PORTATIL</t>
  </si>
  <si>
    <t>es un dispositivo que facilita el despoblamiento de abejas de un cuadro o cámara, permitiendo retirar las abejas sin necesidad de fumigaciones o ahumadores excesivos. Tiene un sistema de una sola vía: las abejas pueden salir pero no regresar, usando una malla o láminas de cartón especiales.
Especificaciones:
Material: Madera + malla o cartón escape.
Tamaño adaptado a cuadros Langstroth o compatibles.
Sistema de una vía con ranuras específicas.
Diseño ligero y reutilizable.</t>
  </si>
  <si>
    <t>3 meses defectos de fabricación.</t>
  </si>
  <si>
    <t>Esquiladora para ovinos</t>
  </si>
  <si>
    <t>Esquiladora con cabezal de 3 pulgadas, peine de 13 dientes y lámina de corte de 4 puntas. 110 volts. Cabezales con reducción de engranajes de 7 a 1 para un rendimiento superior. Motor de una sola velocidad a 2500 ciclos por minuto. Cabeza de oveja de 3 "de ancho. Peine biselado de 20 dientes.</t>
  </si>
  <si>
    <t>Establo móvil de ordeño de 2 puestos</t>
  </si>
  <si>
    <t>Fabricado en tuberia galvanizado, disponible en el color de preferencia del usuario. Cuenta con dos puestos de ordeño, comedor integrado, techo tipo teja plastica termoacustica y cajón de almacenamiento, ofreciendo comodidad y funcionalidad durante el proceso. Sus dimensiones aproximadas son de 3 m de largo, 3 m de ancho y 2 m de alto, lo que permite un fácil traslado dentro de la finca. Su diseño robusto y práctico garantiza durabilidad, estabilidad y eficiencia en el manejo del ganado, siendo una solución ideal para pequeños y medianos productores.</t>
  </si>
  <si>
    <t>Estampadora De Cera</t>
  </si>
  <si>
    <t>Estampadora manual para cera de abejas
 • Estampadora de rodillo para la elaboración de láminas de cera de abejas
 • La máquina utiliza un par de rodillos calentados para presionar la cera en láminas delgadas, que luego se estampan y se convierten en la cera estampada que se les ponen a los cuadros.
 • Es eficiente y de alta calidad, perfecta para apicultores de todos los niveles.</t>
  </si>
  <si>
    <t>Estantería Metálica con Tornillos</t>
  </si>
  <si>
    <t>UNIDAD</t>
  </si>
  <si>
    <t>Estantería metálica con tornillos, ancho 30 cm, alto 180 cm, profundidad 90 cm, 5 niveles, color gris, capacidad de 70 kg por repisa.</t>
  </si>
  <si>
    <t>Garantía contra defectos de fabrica durante tres (03) meses, esta inicia a partir de la fecha de la factura. La garantía consiste en el reemplazo de las piezas que presenten defectos durante su uso normal bajo las condiciones para las cuales fue diseñado.</t>
  </si>
  <si>
    <t>Estiba plástica ventilada</t>
  </si>
  <si>
    <t>Estiba plástica ventilada, altura: 15 cms, ancho: 1.0 Mts, largo: 1.20 Mts, peso estiba 15.5 kg, peso a soportar 4.000 Kg en estática, almacenamiento solo para piso.</t>
  </si>
  <si>
    <t>Excluidor De Reinas</t>
  </si>
  <si>
    <t>Un excluidor de reinas está diseñado para evitar que la abeja reina deje la caja de cría en las alzas para poner huevos en los panales de miel, este excluidor de plástico es una parte esencial de cualquier colmena de abejas.
 • Rejilla excluidora de reina en plástico inyectado, madera o metal de alta calidad de medida 421x506mm para colmenas Langstroth</t>
  </si>
  <si>
    <t>Extintor de ataque inmediato a Base de Polvo Químico Seco</t>
  </si>
  <si>
    <t>Extintor de ataque inmediato a Base de Polvo Químico Seco. La manguera con la que cuenta este extintor permite mayor precisión y rendimiento en el momento de accionarlo. Recargable. Color: amarillo. Pintura externa: electrostática anticorrosiva de color amarillo. Agente de extinción: polvo químico seco ABC</t>
  </si>
  <si>
    <t>Faja lumbar con tirantes | Cinturón de soporte lumbar para hombres y mujeres-</t>
  </si>
  <si>
    <t>Cinturón de soporte de cintura lumbar soporte de espalda trabajo pesado alivio del dolor corsé para hombres mujeres-</t>
  </si>
  <si>
    <t>Fechador ( Fecha de vencimiento y lote)</t>
  </si>
  <si>
    <t>Superficie de impresión: 50 x 15 mm, máx. 1 línea de texto. Ideal para sellos que necesiten la impresión de fecha y una numeración seleccionable de hasta 6 dígitos. Impresión de la fecha seleccionada al lado Izquierdo y numeración en el lado derecho.</t>
  </si>
  <si>
    <t>Fertilizante líquido complejo compuesto de Calcio</t>
  </si>
  <si>
    <t>Composición quimica: Nitrógeno total (N) 120 g/L (nítrico), Potasio soluble (K₂O) 30 g/L, Calcio soluble (CaO) 140 g/L, Magnesio soluble (MgO) 50 g/L, Azufre (S) 3,5 g/L, Boro (B) 3,0 g/L, Zinc (Zn) 4,0 g/L, Hierro (Fe) 3,0 g/L, Manganeso (Mn) 3,0 g/L, Molibdeno (Mo) 0,1 g/L. pH en solución al 10%: 5,5. Densidad: 1,44 g/mL. Con registro ICA</t>
  </si>
  <si>
    <t>Fijador De Cera</t>
  </si>
  <si>
    <t>• Fijador de cera manual
 • Eléctrico</t>
  </si>
  <si>
    <t>Filtro aluminio para leche</t>
  </si>
  <si>
    <t>Filtro con manijas resistentes, para mayor seguridad al agarre y manipulación del filtro, elaborado en aluminio adecuado para la manipulación de alimentos, resistente a golpes y deformaciones. Incluye malla y anillo ajustables para filtrar de forma óptima la leche. Ancho cm: 37.00; largo cm: 29.50, alto cm: 22.40.</t>
  </si>
  <si>
    <t>Filtro Doble</t>
  </si>
  <si>
    <t>El colador de miel es un equipo esencial para la extracción de miel. 
 El doble filtro de miel tiene un ajuste universal para la mayoría de los cubos, y sus brazos ajustables permiten que el filtro se ajuste a una amplia gama de cubos o cuñetes.
 • Filtro de miel fabricado en acero inoxidable con doble tamiz de 24cm de diámetro con adaptador deslizante adaptable a cubos/maduradores de 24cm hasta 43cm
 • Dispone de pantallas dobles para filtrar las impurezas de la miel; El doble tamiz filtra efectivamente la miel.
 • Hecho de material de acero inoxidable, anti-oxidado, seguro y no tóxico.</t>
  </si>
  <si>
    <t>Fumigadora a Motor Estacionaria Tradicional a Gasolina</t>
  </si>
  <si>
    <t xml:space="preserve">Potencia del motor de 1.0 Hp / +- 0.75 Kw. Suministro eléctrico: corriente alterna (para conexión a la red), nivel de protección IPX4, frecuencia 60 Hz, potencia nominal 370 W, tipo de bomba periférica, material en hierro fundido con tratamiento de cataforesis, altura máxima de elevación 40 m, diámetro de descarga 1”, diámetro de succión 1”, capacidad de succión 7 m, alimentación eléctrica, presión máxima 57 psi, amperaje 5.5 A, voltaje 110 V, caudal máximo 40 l/min, flujo de salida 40 l/min. Incluye manguera de succión con acople en acero. Incluye suitch de encendido y apagado. </t>
  </si>
  <si>
    <t>Fumigadora de espalda 20 Litros</t>
  </si>
  <si>
    <t>Es una fumigadora de uso profesional, diseñada para trabajo pesado y en múltiples aplicaciones agropecuarias. Para lograr la presión de trabajo requerida bastará con 10 palancazos por minuto si usa una boquilla de descarga de 600 CC/minuto y 4 palancazos por minuto si usa una boquilla de 250 cc/min, Despiece /despiece/clasica Características: Capacidad del Recipiente: 20 Litros, Tipo Manual, Capacidad 20 Litros, Tipo de Bomba, Bomba Externa. Presión: 40 psi, Peso: 5,73 kg, Dimensiones: 54,5x23x43,5 cm + Kit boquillas (minimo cono hueco, abanico)</t>
  </si>
  <si>
    <t>Fumigadora de espalda con motor de gasolina</t>
  </si>
  <si>
    <t>Características Capacidad: 25L; Motor: Gasolina 2T; Tipo TU26: Maximo: 6.500 rpm; Cilindrada: 26cc; Combustible: Mezcla 25:1; Capacidad: 0.6L; Consumo: 0.4 - 0.5 L/hora; Bomba: Plastica tipo piston doble efecto
Presión: 72 - 420 PSI; Descarga: 7.1 Litros /minuto; Peso: 9 Kg; Tipo: A Motor; Capacidad: 25 Litros; Tipo de Bomba: Bomba de Embolo: Tipo de Motor:2 Tiempos + quit boquillas (abanico, cono hueco y TJET)</t>
  </si>
  <si>
    <t>Fumigadora Manual 10 Litros tipo handly</t>
  </si>
  <si>
    <t>Características: Capacidad del recipiente 10 litros; Descarga 470 cc/min; Alcance con boquilla a chorro 870 cc/min; Lanza 42 cm; Empaque 1 und; Repuestos 100% disponibles; Tipo manual; Tipo de bomba: bomba de émbolo. De cargar en mano tipo handly.</t>
  </si>
  <si>
    <t>GAFAS DE TRASLARVE</t>
  </si>
  <si>
    <t>son un accesorio de protección para apicultor(a) que permite observar con precisión las larvas y cuadros dentro de la colmena sin riesgo de daño a los ojos o contaminación.</t>
  </si>
  <si>
    <t>1 a 3 meses por defectos de fabricación.</t>
  </si>
  <si>
    <t>Gancho Sujeta Cuadros</t>
  </si>
  <si>
    <t>Se trata de una herramienta combinada, cómoda y práctica que permite despegar y sacar los cuadros sin estropearlos y con una sola mano.
 • Elaboradas en acero inoxidable
 • Dispone de mango de madera y gracias al espacio de las pinzas, le permite agarrar cualquier tipo de cuadro, sea Layens, Dadant o Langstroth.</t>
  </si>
  <si>
    <t>Guadañadora</t>
  </si>
  <si>
    <t>Lo que tienes que saber de este producto
 Cilindrada de 41.5 cc.
 Con manillar abierto.
 Con protector de seguridad.
 Con sistema anti-vibración.
 Tiene una potencia de 1.6 kW.
 Eje recto.
 El tanque de combustible tiene una capacidad de 0.94 L.
 Pesa 7.1 kg.</t>
  </si>
  <si>
    <t>Guantes De Protección Apícola</t>
  </si>
  <si>
    <t>Guantes de protección para apicultores elaborados en cuerina, con refuerzo en palmas y exención en dril vulcano.
 • Elaborados en cuerina, con extensión en dril vulcano o dril super 8
 • Mediada estándar
 • Doble capa en palmas, para mayor protección</t>
  </si>
  <si>
    <t>Hidroretenedor</t>
  </si>
  <si>
    <t>Bolsa x 1 kg</t>
  </si>
  <si>
    <t>Moléculas para uso agrícola,Apariencia Granular
Tamaño de Partícula (mm) 0,2 – 5
Densidad aproximada a granel (g/cm3
) 0.8
Nitrogeno Total (Micro-Kjeldhal) 13.4%
Nitrogeno Ureico (Micro-Kjeldhal) 13.4%
Carbono Organico Oxidable (Walkley-Black) 8.15%
pH (Sol 10%) 7.06
Conductividad Eléctrica 1:200 0.65 dS/m
Retención de Humedad C.R.H. Gravimétrico 380%.</t>
  </si>
  <si>
    <t>El producto debe cumplir con las especificaciones establecidas en su ficha tecnica y registro ICA.</t>
  </si>
  <si>
    <t>Humus X Litro</t>
  </si>
  <si>
    <t>Litro</t>
  </si>
  <si>
    <t>Composición g/L:
Potasio soluble en agua (K2O) 75.9 g/l
Carbono orgánico oxidable total 135 g/l
Carbono del extracto húmico total (CEHT) 117 g/l
Carbono de ácidos húmicos (CAH) 87.9 g/l
Carbono de ácidos Fúlvios (CAF) 29.1 g/l
Densidad 1.18 g/cm
Sólidos insolubles 18.2 g/l
pH 11.5
Solidos solubles en agua (Na) 0.805 g/l</t>
  </si>
  <si>
    <t>El producto debe cumplir con las especificaciones establecidas en su registro sanitario, salvo disposición contraria por parte del comprador, al momento de la entrega el producto debe tener por lo menos el 75 % de su vida útil</t>
  </si>
  <si>
    <t>Impermeable Capucha Capa Poncho Adultos Protección Lluvia</t>
  </si>
  <si>
    <t>Impulsor 110v alcance de 30km para cerca eléctrica</t>
  </si>
  <si>
    <t>Energizador de cerca eléctrica con tensión nominal: 110 voltios AC 60 HZ, consumo: 12 W, alcance: 30 Km, resistencia estándar: 500 ohmios, voltaje de Salida: 15.000 Voltios (±3000 Voltios), tiempo entre pulsos: 1,3 Segundos (± 0,3 Segundos).</t>
  </si>
  <si>
    <t>Garantía contra defectos de fabrica durante un (1) año, esta inicia a partir de la fecha de la factura. La garantía consiste en el reemplazo de las piezas que presenten defectos durante su uso normal bajo las condiciones para las cuales fue diseñado.</t>
  </si>
  <si>
    <t>Incubadora 98 Huevos Volteo</t>
  </si>
  <si>
    <t>Capacidad de 90 a 98 huevos tipo AA; apta para pollo, pato, gallina y ganso; consumo energético de 60W; voltaje de operación 110V; control automático de temperatura con rango de 0–50°C; medición de humedad entre 0–99% RH; ajuste del tiempo de volteo entre 0–999 minutos; humedad relativa operativa menor al 85% RH; funcionamiento óptimo en ambientes de 10–35°C; dimensiones de 41 cm de ancho, 44 cm de largo y 29.5 cm de alto; equipada con 17 rodillos para el volteo uniforme de los huevos.</t>
  </si>
  <si>
    <t>Jarra despuntador fondo oscuro</t>
  </si>
  <si>
    <t>Jarra para observar la presencia de alteraciones en los primeros chorros de leche de cada pezón. Medidas diámetro: 143 mm; altura: 111 mm; capacidad: 1 litro. Material de fabricación polietileno de baja densidad.</t>
  </si>
  <si>
    <t>Jaula redonda para conejo macho reproductor</t>
  </si>
  <si>
    <t>Fabricada en alambre galvanizado, comedero en lamina galvanizada, bebedero en lamina o de chupo en acero inoxidable, tuberia PVC para agua, soporte en hierro “angulo”.
 Medidas: 60 cm diametro x 40 cm altura + 40 cm de altura del soporte.</t>
  </si>
  <si>
    <t>Jaulas para conejos de cria</t>
  </si>
  <si>
    <t>Fabricada en alambre galvanizado, comedero y bandeja estercolera en lámina galvanizada calibre 26, el nidal la parte superior en lámina galvanizada y parte inferior del nidal es plástica, bebederos de chupo en acero inoxidable, tubería PVC para agua, soporte en hierro “angulo”, la canaleta PVC para drenaje de orina es opcional.
 Medidas por jaula: 1.42 mt de frente x 60 cm de fondo x 36 cm de alto.</t>
  </si>
  <si>
    <t>Jaulas para conejos de engorde</t>
  </si>
  <si>
    <t>Modulo vertical de dos pisos con 6 puestos para engorde de conejos, fabricada en alambre galvanizado, comedero y bandeja estercolera en lámina galvanizada calibre 26, bebederos en lámina galvanizada o chupo en acero inoxidable, tubería PVC para agua, soporte en hierro “angulo” , la canaleta PVC para drenaje de orina y la pasteras en lamina galvanizada es opcional. 
 Medidas x jaula: 60 cm de fondo x 1.42 mt de frente x 36 cm de alto</t>
  </si>
  <si>
    <t>kit de identificacion</t>
  </si>
  <si>
    <t>Paquete x 50</t>
  </si>
  <si>
    <t>Conjunto para identificar individualmente animales (orejeras / aretes, aplicador, tatuadora si procede). Esencial para trazabilidad, registro sanitario y control reproductivo.</t>
  </si>
  <si>
    <t>Garantía de 6 meses por defecto en aplicadores metalicos</t>
  </si>
  <si>
    <t>Kit flotador de bebedero</t>
  </si>
  <si>
    <t>Kit flotador de bebedero para animales</t>
  </si>
  <si>
    <t>Kit huerta autoconsumo hortalizas saludables</t>
  </si>
  <si>
    <t>Semilla Hortaliza Bolsa 5g 10 variedades, de las siguientes especies: 1. Lechuga crespa o romana (Lactuca sativa)
2. Cebolla larga (Allium fistulosum)
3. Cebolla bulbo (Allium cepa)
4. Zanahoria (Daucus carota) 
5. Brócoli (Brassica oleracea var. italica)
6. Repollo (Brassica oleracea var. capitata)
7. Espinaca (Spinacia oleracea) 
8. Acelga (Beta vulgaris var. cicla) 
9. Rábano (Raphanus sativus)
10. Cilantro (Coriandrum sativum)</t>
  </si>
  <si>
    <t>Producto certificado con registro ICA/ Seis (06) meses</t>
  </si>
  <si>
    <t>Kit impulsor 12 V energía solar para cerca eléctrica de 30 km</t>
  </si>
  <si>
    <t>Kit solar impulsor 12V para cerca eléctrica 30 km, 15 kv, 1,2 J 2,5W “Todo en uno” integral, el cual incluye caja metálica, impulsor 12v, panel solar, batería recargable y regulador de energía. Cuenta con sistema inteligente autorregulado. Protector contra descargas eléctricas. El impulsor eléctrico es amigable con el medio ambiente. Ideal para zonas de clima: Temperaturas calurosas, Temperaturas húmedas. Equipo diseñado para todo tipo de terreno, El impulsor cerca eléctrica tiene como funcionamiento impulsos eléctricos en un cercado de alambrado</t>
  </si>
  <si>
    <t>Kit Marcación De Colmenas</t>
  </si>
  <si>
    <t>Kit de marcación colmenas identificación individual
 Kit * 5 letreros de identificación del apiario, cuidado abejas trabajando, apiario, zona segura</t>
  </si>
  <si>
    <t>Kit tecnologico para software de ganaderia bovina uso colectivo/grupal</t>
  </si>
  <si>
    <t xml:space="preserve">kit  </t>
  </si>
  <si>
    <t xml:space="preserve">Software de ganaderia bovina de uso colectivo/grupal para instalar en un solo equipo, vigencia de la licencia de funcionamiento 24 meses, incluye dron compacto y ligero (menos de 249 g) con cámara de 3 ejes capaz de grabar en 4K/30fps, transmisión de video HD de hasta 10 km  y resistencia al viento nivel 5 (38 kph), incluye funciones inteligentes como QuickShots y fotos de 12 MP en formato RAW, 3 baterias recargables, porta pilas, maletin y cargador.
Gestion de informacion
*Entrada de datos electronica
*Entrada multiple de datos
*Informe de estadisticas de produccion y reproduccion.
*Listados para control de trabajos en campo
*Registros (Control lechero, pesaje, palpaciones)
*Filtro personalizado
*Filtro para listados y potreros
*Importa/exporta excel
*Reporte personalizado por variables categoricas y cuantitativas
*Videodata personalizado
*Kardex de insumos (Control de costos)
Electronica
*Conexion universal con basculas electronicas
*Conexion universal con lectores de microchips
Internet de las cosas (IOT)
*Conexion con sensor de estres calorico
*Analisis de indice de estres calorico
*Conexion con sensor de celos
*Analisis de celos y tasa de preñez
*Conexion con collares gps
*Poligono de geoposiciones
*Analisis de geoposicion de recorrido y pastoreo
Ecosistema Digital
*Control de licenciamiento via web
*Mapa satelital
*Plataforma monofinca para acceso via dispositivos moviles 
*Plataforma multifinca para estadisticas grupales
*Aplicacion movil
Algoritmos de analisis de datos
Algoritmos de analisis de imagenes
*2ARGB calculo captacion de CO2 en praderas, calculo de aforto digital, calculo bromatologico digital, calculo foliar mineral digital. 
</t>
  </si>
  <si>
    <t>Láminas de Cera</t>
  </si>
  <si>
    <t>Las bases de cera de abejas son láminas de cera de abejas que se forman para imitar las colmenas y se utilizan para revestir el fondo de las cajas de abejas.
 Cera de abejas 100% pura , 80% cera de abejas.
 Tamaño de celda:
 4.8 mm, 4.9 mm, 5.0 mm, 5.1 mm, 5.35 mm
 Largo 40cm, 41cm, 41.5cm, 42cm
 Ancho19.5cm, 20cm, 21cm, 22cm, 23cm, 25cm, 26cm, 28cm
 Lámina de cera de abeja para cuadro de alza profunda colmena Langstroth.
 Caja x 30 unidades</t>
  </si>
  <si>
    <t>Lámpara calefactora para aves</t>
  </si>
  <si>
    <t>Lámpara calefactora para cria de aves de 110v. Tamaño: 30,00 x 30,00 x 18,00 cm/11,79 x 11,79 x 7,07 pulgadas.
Hecha de material de hierro y vidrio de primera calidad, duradera y fuerte, no es fácil de romper y es segura de usar.</t>
  </si>
  <si>
    <t>Garantía de 60 días pos venta</t>
  </si>
  <si>
    <t>Lavamanos portátil con pedal</t>
  </si>
  <si>
    <t xml:space="preserve">Lavamanos Portátil Autónomo 
  Estructura en acero 430 calibre 22 , a excepción de la poceta que son de acero inoxidable 304 calibre 20 .
  Dispensador de papel
  Dispensador de jabón a pedal o de push
  Bomba de pedal y/o puch de alta durabilidad
  Tanques de agua limpia y residual de 20 litros cada uno.
  Dimensiones aprox: 135 cms de alto, lago 35 cms, ancho 50 cms, profundidad en poseta de 35 cms
Los materiales que no sean de acero inoxidable deben de contar con anticorrosivo </t>
  </si>
  <si>
    <t>Lazo ganadero</t>
  </si>
  <si>
    <t>Diametro 10 mm
Longitud 20 metros
Material de la fibra de nylon multifilamento
Con argolla metalica incorporada
Protección UV-UVB
Larga vida útil, materiales de alta calidad que soportan desgaste y condiciones exigentes del campo.
Diseñadas para reducir riesgos durante las tareas de manejo de ganado.
Alta adaptabilidad</t>
  </si>
  <si>
    <t>Limpiador de Cuadros</t>
  </si>
  <si>
    <t>Herramienta ideal para raspar cera y propóleo de las colmenas y sobre los cuadros, posee una estructura tipo sierra que permite cortar ramas, incluye mango plástico permitiendo mejor manipulación y durabilidad de la herramienta.
 • Elaborado en acero inoxidable
 • Mango plástico
 • Tipo de sierra (para cortar ramas o pequeñas maderas)
 • Con funcionalidad para extraer resina (propóleo) y cera de abeja</t>
  </si>
  <si>
    <t>LLAVE DOSIFICADORA</t>
  </si>
  <si>
    <t>La llave dosificadora es un accesorio diseñado para controlar el flujo de salida de miel u otros líquidos viscosos desde tanques, maduradores o descristalizadores hacia envases finales. Permite una dosificación precisa, limpia y segura, reduciendo pérdidas y contaminación durante el proceso de envasado.
Características técnicas generales
Material:
Acero inoxidable grado alimenticio AISI 304 o plástico grado alimenticio de alta resistencia (según modelo).
Sistema de apertura:
Mecanismo de palanca o manija ergonómica que permite apertura y cierre progresivo.
Diámetro de salida:
Generalmente de 1” a 1 ½” (25–38 mm), compatible con tanques apícolas estándar.
Sistema de sellado:
Empaques de silicona o goma alimentaria (EPDM) para evitar fugas.
Rosca o acople:
Rosca externa o interna adaptable a tanques de acero inoxidable.
Resistencia térmica:
Soporta temperaturas entre 0 °C y 80 °C (ideal para miel tibia durante descristalización).
Desmontable:
Permite limpieza y desinfección fácil según normas de Buenas Prácticas de Manufactura (BPM).
Permite:
Dosificar miel directamente en frascos.
Controlar el flujo evitando derrames.
Mantener condiciones higiénicas durante el envasado.
Optimizar tiempos de producción.
Ventajas técnicas
Precisión en el llenado.
Reducción de desperdicio.
Mayor higiene en el proceso.
Fácil mantenimiento.
Compatible con procesos artesanales y semi-industriales.</t>
  </si>
  <si>
    <t>Luxómetro para aves</t>
  </si>
  <si>
    <t>Rango de medición: 0.1 to 20,000 Lux
  0.1 to 2000 Galli-Lux
 Desviación: Máx. +/- 10%
 Repetibilidad: Lux 99.62% · Galli-lux 99.80%
 Velocidad de las mediciones: 1 por segundo
 Baterias: AAA battery
 Peso Neto: 160gr</t>
  </si>
  <si>
    <t>Malla antipájaros</t>
  </si>
  <si>
    <t>Rollo</t>
  </si>
  <si>
    <t>Material: polietileno de alta densidad (HDPE) o polipropileno UV estabilizado; resistente a intemperie y rayos UV.
Apertura / trama común: 16 mm x 19 mm 
 mallas tipo “pajarito” ~½ pulgada ~12–13 mm) 
Ancho y longitud: típicamente 2.00 m ancho x rollo 150 m.
Espesor/resistencia: buena resistencia al rasgado para instalaciones permanentes.
Color: negro o verde; negro reduce visibilidad para aves.</t>
  </si>
  <si>
    <t>Malla Entutorado</t>
  </si>
  <si>
    <t>Malla Entutorado 2,10 m Alto X 1.000 m Largo Color Verde o Negro Cuadricula 15 X 15 cm: materioa en PP, tratamiento UV, presetacion en rollo.</t>
  </si>
  <si>
    <t>Malla ovina</t>
  </si>
  <si>
    <t>Material: Acero 1005 -1012 
 Color: Plateado
 Altura: 1.20 m
 Longitud: 50 m
 Galvanizado: 3 capas
 Calibre exterior: 12.5
 Calibre interior: 14
 Peso: 25 kg
 Nudos: Triple torsión</t>
  </si>
  <si>
    <t>Malla para gallinero</t>
  </si>
  <si>
    <t>•Referencia del Producto en el Certificado/Empaque : MALLA GALLINERO 1-1/4pulg 1.50x30m •Tipo : Mallas agro •Alto : 150 cm •Largo : 3000 cm •Espesor : 0.50 mm</t>
  </si>
  <si>
    <t>Manguera 1Pulgpolietileno 100 M 150 Psi</t>
  </si>
  <si>
    <t xml:space="preserve">Manguera flexible de polietileno para riego y conducción de agua, de ( 1) pulgada ≈ 25.4 mm interno (tamaño estándar para conexiones con accesorios de riego agrícola)., con una longitud de 100 metros continuos, de color Negro (típico en polietileno para protección UV y menor degradación solar). </t>
  </si>
  <si>
    <t>Dos (2) meses</t>
  </si>
  <si>
    <t>Maquina clasificadora de huevos</t>
  </si>
  <si>
    <t>Capacidad: 1800 huevos/hora
 Categorias: 6
 Bandejas : 5
 Voltaje: 110 V
 Conectividad: Bluetooth
 Software: Si, ajuste rango de clasificacion.
 Aplicación movil: Si, conteo de producto e inventario
 Motro electrico 1/16 HP</t>
  </si>
  <si>
    <t>Maquina portátil de ordeño 1 puesto motor eléctrico</t>
  </si>
  <si>
    <t xml:space="preserve">Equipo de ordeño portátil estructura compacta 
De 1 puesto ampliable a 2 puestos
Motor eléctrico 1 HP opcion 110 v / 220v
Bomba de vacío 400L/M
Tanque de reserva de vacio 10 litros
Regulador
Vacuómetro
Colector de la unidad de ordeño HC 150 cc en acero inoxidable
Juego pezoneras x 4 unidades
Protector inoxidable para pezoneras
Manguera leche 9/16 
Manguera doble pulsacion 7,6 x 14 mm 
Llave paso vacio 16 mm metalica
Pulsador neumatico
Junta tapa acrilica 27 cm
Incluye cantina de 40 litros con tapa de caucho </t>
  </si>
  <si>
    <t>Maquina portátil de ordeño 1 puesto motor gasolina</t>
  </si>
  <si>
    <t xml:space="preserve">Equipo de ordeño portátil estructura compacta 
De 1 puesto ampliable a 2 puestos
Motor gasolina 6.5 HP y 3600 RPM
Regulador de muelle 3/4"-ELM
Bomba de vacío 400L/M, 
Vacuómetro glicerina 2 1/2 x 1/4
Colector de la unidad de ordeño HC 150 cc en acero inoxidable
Juego pezoneras x 4 unidades
Protector inoxidable para pezoneras
Manguera leche 9/16 
Manguera doble pulsacion 7,6 x 14 mm 
Llave paso vacio 16 mm metalica
Pulsador
Junta tapa acrilica 27 cm
Incluye cantina de 40 litros con tapa de caucho </t>
  </si>
  <si>
    <t>MAQUINA. ENCAPSULADORA. MANUAL CN-100CL #0 (ACRILICO)</t>
  </si>
  <si>
    <t>Capacidad: 100 capsulas/operaciónProducción: 1.200-1.600 cápsulas /hora (depende de la naturaleza del producto a encapsular y la destreza del operario).Material: Acrílico rígido deslizante</t>
  </si>
  <si>
    <t>12 MESES CONTRA DEFECTOS DE FABRICACION</t>
  </si>
  <si>
    <t>Marcador de Reinas Posca</t>
  </si>
  <si>
    <t>Es un marcador con tinta a base de agua, sin olor, ideal para marcar las reinas Apis y poderlas diferenciar fácilmente dentro de la colmena.</t>
  </si>
  <si>
    <t>Marcador indeleble de orejeras</t>
  </si>
  <si>
    <t>Marcador indeleble de orejeras, no se borra, tipo de punta gruesa o delgada. Uso para marcar orejeras con la información del animal y de la finca.</t>
  </si>
  <si>
    <t>Mascara para fumigar</t>
  </si>
  <si>
    <t>Filtors de Carbon activado A2P3 o similares;  Bastidor en TPE. (plásticos suaves al tacto) diadema ajustable elástica, durable, sello cómodo y fácil de exhalar. Con doble cartucho químico para vapores orgánicos y plaguicidas.</t>
  </si>
  <si>
    <t>Media Alza</t>
  </si>
  <si>
    <t>Media Alza de producción tipo Langstroth para colmenas fijas. Cuenta con 9 cuadros laminados de medida estándar.
 • Media Alza de producción tipo Langstroth
 • Elaborada en madera (apta para el tipo de clima donde se instale el proyecto)
 • Totalmente atornillada
 • Recubierta con una capa de parafina en su interior y exterior para ofrecer una mayor durabilidad</t>
  </si>
  <si>
    <t>Medidor de pH hidroponia / fertirriego</t>
  </si>
  <si>
    <t>Medidor de pH de alta precisión para hidroponía y fertirriego con rango de 0.0 a 14.0 y resolución de 0.1 pH (±0.2 precisión). El contiene un electrodo reemplazable con sensor de vidrio de baja temperatura y unión de referencia de tela renovable, diseñado para una respuesta rápida en soluciones nutritivas. Incluye calibración automática en uno o dos puntos mediante soluciones certificadas (pH 4.01 y 7.01) y solución de limpieza específica para mantenimiento del sensor. El equipo debe ofrecer una autonomía de 1000 horas con batería CR2032, función de apagado automático programable y resistencia operativa en ambientes de hasta 50 °C con 95% de humedad relativa.</t>
  </si>
  <si>
    <t>Doce (12) meses en la unidad principal 
Seis (6) meses en el electrodo reemplazable</t>
  </si>
  <si>
    <t>Medidor Digital de Suelo 4 En 1</t>
  </si>
  <si>
    <t>Instrumento de diagnóstico digital 4 en 1 de grado profesional para análisis de suelos y sustratos. Este equipo de alta precisión integra un procesador de respuesta rápida para la medición de pH (3.5 a 9.0), contenido de humedad volumétrica (5 niveles), intensidad de radiación fotosintética (9 niveles) y temperatura de la zona radicular. Incorpora una sonda de aleación reforzada de 200 mm (8 pulgadas) con punta sensible de acero inoxidable y aluminio anodizado de alta conductividad, diseñada para una penetración profunda en suelos compactos sin deformación ni corrosión electrolítica. El sistema cuenta con pantalla LCD de alto contraste con retroiluminación inteligente, gestión energética optimizada mediante batería de 9V (también conocida como PP3 o batería cuadrada) para máxima autonomía en campo y una arquitectura robusta resistente a condiciones exigentes.</t>
  </si>
  <si>
    <t>Mesa de desviscerado y manipulación en acero inoxidable</t>
  </si>
  <si>
    <t>Mesa de trabajo fabricada íntegramente en acero inoxidable AISI 304 (grado alimenticio). Medidas aprox: 1.50m x 0.70m x 0.90m. Con salpicadero (peto) de 10cm y borde antiderrames. Patas tubulares con niveladores. Estructura reforzada para soportar alta carga de trabajo.</t>
  </si>
  <si>
    <t>Garantía contra defectos de fabricación o soldadura durante doce (12) meses. Material certificado para contacto directo con alimentos.</t>
  </si>
  <si>
    <t>Mesa para el desuere</t>
  </si>
  <si>
    <t>Mesa para el desuere que permita separar los dos cajones para poder realizar una limpieza más exhaustiva. Debe contar con válvula mariposa en acero inoxidable para la extracción de suero. Incluyendo ruedas giratorias con freno fabricadas en acero inoxidable y nylon.</t>
  </si>
  <si>
    <t>Mesón Acero Inoxidable Uso Industrial Y Entrepaño</t>
  </si>
  <si>
    <t xml:space="preserve">Mesón en acero inoxidable Calibre 20 grado 304
Entrepaño Calibre 18
Medidas:
Largo:3 m 
Ancho: 70 cm
Alto: 80cm
</t>
  </si>
  <si>
    <t>Microorganismo eficientes EM</t>
  </si>
  <si>
    <t>Galon por 4 litros</t>
  </si>
  <si>
    <t>Microorganismo eficientes EM galon x 4 lts con Registro ICA Vigente y contenido  Incluye Lactobacillus (bacterias ácido-lácticas), Saccharomyces (levaduras) y Rhodopseudomonas (bacterias fotosintéticas). o similar</t>
  </si>
  <si>
    <t>Producto certificado con registro ICA, vida útil es de doce (12) meses, en condiciones apropiadas de temperatura y humedad.</t>
  </si>
  <si>
    <t>Molino manual para concentrado</t>
  </si>
  <si>
    <t>Molino manual para moler granos (maíz, sorgo, avena) y producir concentrados o mezclas en sitio. Reduce costos al procesar alimento propio; útil para pequeños sistemas donde no se justifica molino eléctrico. Tipo: manual (de manivela) con tolva de carga. También hay modelos de mayor rendimiento con tornillo de apriete o manivela reforzada.
Capacidad de tolva: variable (ej. 2–8 kg por carga).
Material: cuerpo metálico (hierro fundido o acero), rodillos o cuchillas de acero endurecido.
Ajuste de granulometría (de grueso a fino).
Fijación a mesa o base para seguridad.
Mantenimiento: lubricación periódica y limpieza para evitar humedad.</t>
  </si>
  <si>
    <t xml:space="preserve">Garantía 6 meses a 1 año por defecto de fabricación en partes mecánicas </t>
  </si>
  <si>
    <t>Motobomba 10 HP - 3" x 3" Diésel Pesada</t>
  </si>
  <si>
    <t>Motor diésel industrial de inyección directa con cuerpo de hierro gris reforzado. Altura máx: 85 m. Succión: 10 m. Presión máx: 120 psi. Caudal máx: 1.100 L/min. Flujo: 66 m³/h. Peso: 95 kg. Incluye manguera pesada y acoples rápidos Camlock en acero. Diseñada para jornadas extensas de llenado de reservorios o drenajes industriales.</t>
  </si>
  <si>
    <t>Motobomba 3 HP - 1.5" x 1.5" Gasolina 4T</t>
  </si>
  <si>
    <t>Bomba de agua de presión Caudal máximo 400 L/min Presión máxima 115 psi Cilindrada 210 CC Capacidad del depósito 3,6 L Altura máxima 65 m Tipo de motor OHV Potencia del motor 7,0 HP Arranque manual Peso 29 kg Dimensiones 55 × 45 × 45 cm. Incluye manguera de succión con acople en acero.</t>
  </si>
  <si>
    <t>Motobomba 7 HP - 2" x 2" Diésel Alta Presión</t>
  </si>
  <si>
    <t>Motor monocilíndrico diésel de alto torque con carcasa de hierro fundido. Altura máx: 65-70 m. Succión: 8 m. Presión máx: 115 psi. Caudal máx: 550 L/min. Peso: 48 kg. Incluye manguera de succión de alta resistencia y acoples en acero inoxidable. Especializada en vencer pendientes pronunciadas y uso continuo en el agro.</t>
  </si>
  <si>
    <t>Nevera plástica portátil con tapa</t>
  </si>
  <si>
    <t>Nevera tipo cava plástica térmica con tapa, rango de capacidad entre a 50 y 55 litros, con dos ruedas resistentes y mango telescópico, con desague con tapa, aislamiento Termico (espuma de poliuretano rigida u otro similar).</t>
  </si>
  <si>
    <t>Nidales en lámina galvanizada de 18 puestos para gallina ponedora</t>
  </si>
  <si>
    <t>Nidales Fijos para gallina ponedora enlamina galvanizada de 18 puestos para 200 gallinas, bases de ángulo de 1″, Barandas en tubo cuadrado de 3/4, con molinete de protección al techo, ensamble con tornillos.</t>
  </si>
  <si>
    <t>Núcleo 4 Cuadros</t>
  </si>
  <si>
    <t>Los núcleos deben contar con buena población, una reina joven, fecundada y marcada.
 Deben ser entregados e instalados in situ.
 No deben ser núcleos con reinas vírgenes.
 No deben ser de enjambres.
 • Núcleo de cuatro cuadros, en su defecto puede ser 2 de cría y dos de alimento.
 • 2 cuadros de cría sellada u operculada.
 • 1 cuadro de cría abierta.
 • 1 cuadro de alimento (néctar y pan de abeja).
 • 1 Kg de abejas (10.000 a 12.000 abejas)
 • Una reina joven, fecundada y marcada</t>
  </si>
  <si>
    <t>Ollas en Acero Inoxidable</t>
  </si>
  <si>
    <t xml:space="preserve">Ollas en acero Inoxible para la preparacion de alimentos con capacidad de 20 Litros, con tapa </t>
  </si>
  <si>
    <t xml:space="preserve">Ollas en acero Inoxible para la preparacion de alimentos con capacidad de 10 Litros, con tapa </t>
  </si>
  <si>
    <t xml:space="preserve">Ollas en acero Inoxible para la preparacion de alimentos con capacidad de 40 Litros, con tapa </t>
  </si>
  <si>
    <t>Overol de malla</t>
  </si>
  <si>
    <t>Overol de apicultura en malla
Ideal para trabajo en campo en zonas cálidas por la ventilación de la tela.
El sombrero permite mejorar la atención visual durante el trabajo de campo
Lavar a mano</t>
  </si>
  <si>
    <t>1 a 3 meses</t>
  </si>
  <si>
    <t>Overol Para Apicultura</t>
  </si>
  <si>
    <t>Overol para apicultura elaborado en malla, drill super 8, drill vulcano, posee 4 bolsillos, 4 con cremalleras, fácil lavado, cremallera frontal y careta removible elaborada en angeo de malla de vidrio, caucho en puños y mangas.</t>
  </si>
  <si>
    <t>Paila Hilado</t>
  </si>
  <si>
    <t>Paila para Hilado del Queso Doble crema que permita el control de temperatura, de igual manera se permita hacer otras preparaciones como dulce de Leche</t>
  </si>
  <si>
    <t>Pala Redonda Bellota Con Mago Largo #2</t>
  </si>
  <si>
    <t>La Pala Redonda o Pala Punta de acero al carbono con tratamiento,dimensiones hoja Aprox. 260 x 270 mm, 240 x 130 mm, o 220 mm ancho, Mango en Madera resistente y tratada de 1m a 1.30m aproximadamente</t>
  </si>
  <si>
    <t>Palanca Para Apicultura</t>
  </si>
  <si>
    <t>La mejor opción para separar cajas de colmena, abrir marcos y raspar propóleos, con extensión que permite mejor manipulación al sacar los cuadros. Una herramienta de apicultura muy útil en el manejo del apiario.
 • Tipo: palanca manito, rascador de boca plana
 • Material de acero inoxidable
 • Posee un orificio tanto para colgar como también para sacar puntillas.
 • Su material es altamente resistente y no se dobla.
 • Posee una extensión en acero que permite mejor manipulación para despegar los cuadros propolisados del alza</t>
  </si>
  <si>
    <t>Paleta negra para prueba de mastitis</t>
  </si>
  <si>
    <t>Esta paleta se utiliza para comprobar la existencia de mastitis en las vacas de forma sencilla y rápida. Cuanto más viscosa sea la mezcla, mayor será el número de células somáticas en la leche. Puede utilizarse en combinación con la prueba de la leche CMT. Color negro, material plástico, con 4 pozos.</t>
  </si>
  <si>
    <t>Pasteurizador 20 Litros</t>
  </si>
  <si>
    <t>Pasteurizador con capacidad de 20 Litros el cual debe realizar los cambios de temperatura necesarios para la preparacion de los lacteos.
Conexion electrica: 110 V</t>
  </si>
  <si>
    <t>Pediluvio para avicultura</t>
  </si>
  <si>
    <t xml:space="preserve">Unidad Alfombra o Tapete con desinfectante </t>
  </si>
  <si>
    <t>Es una estructura (bandeja/tapete) en las entradas de las granjas con solucion desinfectante, diseñada para la limpieza y desinfección del calzado del personal y vehículos, evitando la introducción de patógenos, virus y bacterias, gracias a picos de caucho que eliminan suciedad y un líquido que desinfecta las suelas, reforzando la bioseguridad y previniendo enfermedades en las aves. Sus características técnicas incluyen materiales resistentes (caucho, plástico), bases antideslizantes, y diseño que asegura el contacto con el desinfectante, con una capacidad y profundidad adecuada para su función.</t>
  </si>
  <si>
    <t>Garantía de 6 meses a 1 año</t>
  </si>
  <si>
    <t>Peto impermeable en PVC</t>
  </si>
  <si>
    <t>Material: PVC calibre 16 (grosor).
  Largo: 1.15 cm (Aprox).
  Ancho: 85 cm (Aprox).
  Tira en cuello: 65 x 3 cm (Aprox).
  Tiras laterales: 50 x 1 1⁄2 cm (cada una) (Aprox)
  Color : (opcional)
  Sin bolsillos.
  Ficha técnica</t>
  </si>
  <si>
    <t>Picapasto motor a gasolina</t>
  </si>
  <si>
    <t>Picadora de alta velocidad para uso de ración diaria o ensilaje, ideal para pequeños ganaderos, con motor gasolina de 6,5 H.P. acoplado; producción forrajes kg/h* 600-1000, número de cuchillas 2, número de contracuchillas 1, revoluciones del rotor 3600, potencia motor gasolina 6.5 HP, dimensiones de la boca de la recamara de picado 70 x 60 mm, dimensiones (L x A x H) mm 700 x 700 x 900.</t>
  </si>
  <si>
    <t>Picapasto motor electrico</t>
  </si>
  <si>
    <t>Picadora de alta velocidad ideal para pequeños ganaderos con motor eléctrico de 1.5 HP acoplado, producción forrajes kg/h* 300, número de cuchillas 2, número de contracuchillas 1, revoluciones del rotor 3600, potencia motor eléctrico 1.5 HP, dimensiones de la boca de la recamara de picado 70 x 50 mm, dimensiones (L x A x H) mm 564 x 711 x 849.</t>
  </si>
  <si>
    <t>Pinza Atrapa Reinas</t>
  </si>
  <si>
    <t>Pinza de metal o plástico diseñada para uso apícola para atrapar reinas.
 El atrapa reinas tiene unas pequeñas ranuras en forma de rejilla que la mantiene encerrada cuando se atrapa, pero las abejas obreras pueden entrar y salir.</t>
  </si>
  <si>
    <t>Pinza Palanca</t>
  </si>
  <si>
    <t>Gancho Levanta cuadros diseñado para cuadros tipo Langstroth y Dadant e incluye destornillador en la punta que actúa como espátula
 • Elaborados en acero inoxidable
 • Se trata de una herramienta combinada (vástago y pinza) útil y práctico que permite despegar y sacar los cuadros propolizados sin estropearlos con una sola mano.
 • Está diseñado para los cuadros Langstroth, pero también vale para los Dadant, e incluso para Layens si tienen rebaje en el centro.</t>
  </si>
  <si>
    <t>Planta eléctrica</t>
  </si>
  <si>
    <t xml:space="preserve">Planta eléctrica con tecnología Inverter (Onda Senoidal Pura) para protección de equipos electrónicos sensibles.
Potencia nominal: 1,000W (1.0 kW).
Potencia máxima (arranque): 1,200W.
Voltaje de salida: 110V / 60Hz.
Motor: 4 tiempos, refrigerado por aire, con arranque manual de fácil encendido.
Modo Económico: Ajuste automático de velocidad según la carga para ahorro de combustible y reducción de ruido.
Autonomía: Mínimo 8 horas de funcionamiento continuo por tanque de combustible (al 25% de carga).
Capacidad del tanque: 3.5 a 4.2 litros de gasolina.
</t>
  </si>
  <si>
    <t>Garantía contra defectos de fábrica durante doce (12) meses, esta inicia a partir de la fecha de la factura. La garantía consiste en el reemplazo de las piezas que presenten defectos o reparación del equipo bajo las condiciones para las cuales fue diseñado.</t>
  </si>
  <si>
    <t>Plástico invernadero calibre 6</t>
  </si>
  <si>
    <t>Rollo por 100 metros</t>
  </si>
  <si>
    <t>Película de polietileno de baja densidad (PEBD) para invernadero de 6.00 m de ancho por 100.00 m de largo (600 
), fabricada en calibre 6 (150 micras / 600 galgas) en color blanco lechoso (difuso) con estabilización UV mediante aditivos HALS. El material debe garantizar una transmisión de luz mínima del 85% y alta difusión para un reparto lumínico homogéneo, con resistencia mecánica certificada al rasgado y elongación, respaldado por una garantía de fábrica de 12 meses contra degradación solar prematura.</t>
  </si>
  <si>
    <t>Polisombra AGR80 %</t>
  </si>
  <si>
    <t>Polisombra 80% HDPE UV NEGRA  4X50 mm (200Mts2)</t>
  </si>
  <si>
    <t>Porta Núcleo para 4 cuadros</t>
  </si>
  <si>
    <t>Elaborado en madera (pino o eucalipto) apuntillado, tapa desmontable y agujeros de ventilación, se utiliza para el transporte de núcleos (pequeñas colonias de abejas ) o en la captura de enjambres para el fácil trasporte de estos.
 • Elaborado en madera (pino o eucalipto)
 • Porta núcleo para 4 cuadros
 • Utilizado para el transporte de abejas</t>
  </si>
  <si>
    <t>Porta Núcleo para 5 cuadros</t>
  </si>
  <si>
    <t>Elaborado en madera (pino o eucalipto) apuntillado, tapa desmontable y agujeros de ventilación, se utiliza para el transporte de núcleos (pequeñas colonias de abejas ) o en la captura de enjambres para el fácil trasporte de estos.
 • Elaborado en madera (pino o eucalipto)
 • Porta núcleo para 5 cuadros
 • Utilizado para el transporte de abejas</t>
  </si>
  <si>
    <t>Porta Núcleo para 6 cuadros</t>
  </si>
  <si>
    <t>Elaborado en madera (pino o eucalipto) apuntillado, tapa desmontable y agujeros de ventilación, se utiliza para el transporte de núcleos (pequeñas colonias de abejas ) o en la captura de enjambres para el fácil trasporte de estos.
 • Elaborado en madera (pino o eucalipto)
 • Porta núcleo para 6 cuadros
 • Utilizado para el transporte de abejas</t>
  </si>
  <si>
    <t>Poste de plástico macizo sin huecos 220cm de 8 x 8 cm.</t>
  </si>
  <si>
    <t xml:space="preserve">Poste de plástico macizo sin huecos para cerca de 220cm de 8 x 8 cm. Resistente a impactos y con recubrimiento de capa de filtro UV que reduce la cristalizacion. </t>
  </si>
  <si>
    <t>Garantía contra defectos de fabrica durante tres (3) meses, esta inicia a partir de la fecha de factura. La garantía consiste en el reemplazo de las piezas que presenten defectos durante su uso normal bajo las condiciones para las cuales fue diseñado.</t>
  </si>
  <si>
    <t>Prensa De Opérculo</t>
  </si>
  <si>
    <t>Es un sistema tradicional para sacar los últimos kg de miel procedentes de la cera del desoperculado o también para extraer la miel de los panales que se quedan cuando se recogen enjambres.
 Es un tornillo de banco que opera de arriba a abajo y aprieta la cera de abejas y el panal de abejas hasta que la mayor parte de la miel se empuja hacia la cuenca de captación en la parte inferior y fluye hacia el recipiente.
 La prensa de cera hace que la recolección y el procesamiento de la cera de abejas en panal sean mucho más fáciles para el apicultor, ya que la prensa de cera comprime la cera de abejas y también extrae la miel.
 • Elaborada en acero inoxidable</t>
  </si>
  <si>
    <t>Prensa para queso</t>
  </si>
  <si>
    <t>Prensa Manual para Quesos 4 Moldes de 3Kg
Fabricada en acero inoxidable AISI 304 calibre 16. 
Capacidad para 4 moldes de 3 Kg
Bandeja auxiliar para desuere 
Incluye 6 molde en acero inoxidable. Cuadrado. Incluye tapa prensadora y perforaciones
para el desuere</t>
  </si>
  <si>
    <t>Prensa para queso 500 a 1000 Kg</t>
  </si>
  <si>
    <t>Prensa Manual para Quesos 6 Moldes de 1 Kg 
Fabricada en acero inoxidable AISI 304 calibre 16. 
Capacidad para 6 moldes de 1 Kg
Bandeja auxiliar para desuere 
Incluye 6 molde en acero inoxidable. Cuadrado. Incluye tapa prensadora y perforaciones
para el desuere</t>
  </si>
  <si>
    <t>Probeta Plástica Graduada 250 ml Polipropileno</t>
  </si>
  <si>
    <t>Probeta Plástica
 Uso: permite medir un determinado volumen
 Características:
 - Forma alta
 -Tolerancia clase B, 
-Grabada, base hexagonal,
-Material PP, 
-rango 0–250 ml.
 - Fabricados según las normas ISO 6706 - 1981 (E) con polipropileno especial de alta transparencia.</t>
  </si>
  <si>
    <t>1 mes por defectos de fabricación</t>
  </si>
  <si>
    <t>Prueba de sensibilidad al veneno de abeja o Prueba de alergia a la veneno de abeja - Prueba diagnóstica de hipersensibilidad al veneno de himenópteros (Apis mellifera)</t>
  </si>
  <si>
    <t xml:space="preserve">Determinar la presencia de sensibilización alérgica al veneno de abeja y el riesgo de reacción sistémica ante picaduras, previo a actividades apícolas o terapias con veneno (apiterapia).
Métodos de diagnóstico utilizados
Dependiendo del laboratorio:
a. Prueba cutánea (Skin test)
Prick test (punción superficial)
Intradermorreacción
b. Prueba serológica
Medición de IgE específica contra veneno de abeja (Apis mellifera)
Técnica: Inmunoensayo (ELISA o inmunoCAP)
</t>
  </si>
  <si>
    <t>Garantía de procedimiento médico certificado (no aplica garantía física).</t>
  </si>
  <si>
    <t>Rastrillo</t>
  </si>
  <si>
    <t>Cabeza forjada de acero al alto carbono., Espesor dientes: 1/4"., Mango de madera estufada y pulida americano., Dientes de tamaño ideal., Dientes: 16., Largo mango: 60"., Rastrillo recto.</t>
  </si>
  <si>
    <t>Reactivo california mastitis test (CMT)</t>
  </si>
  <si>
    <t>Embase X 500 ml</t>
  </si>
  <si>
    <t>Cada 100 mL del reactivo contiene: Lauril Sulfato de Sodio 5,4 g; Hidróxido de Sodio 2,0 mg; Púrpura de Bromocresol 2,5 mg; para la detección de mastitis subclínica en vacas lecheras. Adicionar reactivo (1 mL = 27 gotas) en cada uno de los 4 pozos identificados para cada pezón de la paleta para CMT y agite por rotación, suavemente por 10 segundos para homogenizar la muestra.</t>
  </si>
  <si>
    <t>Recipiente guardian residuos cortopunzantes</t>
  </si>
  <si>
    <t>Recipiente en material de polipropileno de alta densidad, color rojo, con tapa, capacidad 1.5 litros, dimensiones diámetro superior 13.5cm, inferior 11cm, altura 15.5cm, paredes gruesas para evitar accidentes de riesgo biológico, con soporte en acero inoxidable.</t>
  </si>
  <si>
    <t>Garantía contra defectos de fabrica durante seis (06) meses, esta inicia a partir de la fecha de la factura. La garantía consiste en el reemplazo de las piezas que presenten defectos durante su uso normal bajo las condiciones para las cuales fue diseñado.</t>
  </si>
  <si>
    <t>Reflector Solar</t>
  </si>
  <si>
    <t>Reflector Solar G-M 200W
Potencia: 200W
Medidas reflector: 39,3 cm x 21 cm x 5,5 cm
Medidas Panel Solar: 53 cm x 35 cm x 1,7 cm
Capacidad batería: 3,2V/25AH
Tiempo de carga: 5-7 Horas
Temperatura de Operación: (+-) -10° a 60°
Tipo Led: 5730 SMD
Material reflector: Aluminio
Material Panel Solar: Silicio Policristalino
Temperatura del Color °K: 6400 °K – Blanco frío
Hermeticidad: IP65
Certificados: ROHS, RETILAP, CE, ISO 9001
Altura de instalación: 6 a 7 metros
Incluye control remoto
Garantía: 1 año</t>
  </si>
  <si>
    <t>Refractómetro</t>
  </si>
  <si>
    <t>Refractómetro para miel. Está especialmente diseñado para determinar el porcentaje de agua en la miel mediante el índice de Refracción. Calibración con el líquido estándar LK (RE-99010). Incorpora termómetro con escala de compensación de temperatura.</t>
  </si>
  <si>
    <t>Regadera Plastica</t>
  </si>
  <si>
    <t xml:space="preserve">Regadera Plastica por 8  litros riego </t>
  </si>
  <si>
    <t>Rejilla Recolectora de Propóleo</t>
  </si>
  <si>
    <t>La rejilla extracción de propóleo se coloca debajo de la entretapa, en la parte superior de los cuadros, y una vez cubierta, se debe retirar y meter en la nevera o congelador y una vez frías, el propóleo, que normalmente es pegajoso, se vuelve frágil y quebradizo, desprendiéndose fácilmente de las rejillas y facilitando su recolección.</t>
  </si>
  <si>
    <t>Rodillo Desoperculador</t>
  </si>
  <si>
    <t>• Rodillo de púas desoperculador
 • Mango en madera, plástico o metal
 • Ideal para desopercular cuadros durante la cosecha de miel</t>
  </si>
  <si>
    <t>Saladero Inteligente en polipropileno</t>
  </si>
  <si>
    <t>- Dimensiones (Cm): 54 x 56 x 30,5
- Capacidad volumétrica (LTS): 30
- Material: Polietileno Lineal
- Tapa abre y cierra facil con sistema tipo bisagra.
- Anclaje a tierra para evitar que el animal voltee el saladero y se derrame el contenido.</t>
  </si>
  <si>
    <t>Secador de Polen en Madera</t>
  </si>
  <si>
    <t>En madera de pino canadiense, 5 o 10 Bandejas, con instalación eléctrica y ventilador, mantiene la temperatura constante entre 38 y 40 grados centígrados. seca entre 20 y 30 kilos. Bajo consumo de energía. 
 Secador de polen electrónico, fabricado en madera.
 Consta de:
 • 10 bandejas en malla galvanizada
 • 1 bandeja en lámina galvanizada</t>
  </si>
  <si>
    <t>Sellador de pezones con base a iodopovidona</t>
  </si>
  <si>
    <t>1 Galon (4 Litros)</t>
  </si>
  <si>
    <t>Se utiliza para desinfectar y sellar los pezones luego del ordeño. Previene infecciones y mejora el acondicionamiento del pezón, debido a su alto poder cosmético. Tiene una elevada estabilidad debido a su complejo iodado. No es irritante para la piel del pezón. El contenido de iodo es de 5.000 ppm</t>
  </si>
  <si>
    <t>Selladora al vacío de succión externa (Semi-industrial)</t>
  </si>
  <si>
    <t>Equipo portátil de alta resistencia para sellado al vacío sin cámara. Ancho de sellado: Hasta 30 cm. Material: Plástico ABS reforzado o acero inoxidable. Incluye función de sellado manual y automático, manguera para accesorios y filtro de humedad (vital para procesar pescado fresco). Compatible con bolsas gofradas (con textura). Voltaje: 110V.</t>
  </si>
  <si>
    <t>Garantía contra defectos de fábrica durante seis (6) meses. Soporte técnico básico y disponibilidad de repuestos para el sistema de succión y sellado</t>
  </si>
  <si>
    <t>Semilla Avena Forrajera (Avena sativa) variedad</t>
  </si>
  <si>
    <t>Bulto de 50 lb</t>
  </si>
  <si>
    <t>Semilla certificada Avena Forrajera (Avena sativa)  variedad, adaptacion mayor a 2.200 msnm, uso para ensilaje o para consumo directo. Material de buen macollamiento, buena productividad de forraje y con tolerancia a la roya (Puccinia-graminis). Bulto a granel sin empaque individual detallado. Registro ICA.</t>
  </si>
  <si>
    <t>El producto debe cumplir con las especificaciones establecidas en su ficha tecnica y registro ICA. Porcenteje de germinacion minima al 80%.</t>
  </si>
  <si>
    <t>Semilla Leguminosa Alfalfa (Medicagosativa) variedad</t>
  </si>
  <si>
    <t>Bolsa x 1 lb</t>
  </si>
  <si>
    <t>Semilla certificada Alfalfa (Medicagosativa) variedad, adpatacion 2.200-3.200 msnm, uso para establecimiento de banco de proteína en las fincas. Excelente calidad nutricional y buena producción de forraje.  Registro ICA.</t>
  </si>
  <si>
    <t>Semillas mezcla Ryegrass Anual Tetraploide: 30%, Ryegrass Híbrido Tetraploide: 50%, Pasto Azul Orchoro: 10%, Trébol Rojo: 10%</t>
  </si>
  <si>
    <t>Semilla certificada mezcla de leguminosas y gramíneas de Ryegrass Anual Tetraploide: 30%, Ryegrass Híbrido Tetraploide: 50%, Pasto Azul Orchoro: 10%, Trébol Rojo: 10%, adpatacion 2.200-3.200 msnm. Buena producción de forraje y buen aporte de fibra y proteina. Bulto a granel sin empaque individual detallado. Registro ICA.</t>
  </si>
  <si>
    <t>Señalización fotoluminiscente para areas e instalaciones ganaderas</t>
  </si>
  <si>
    <t>Kit x 17 unidades</t>
  </si>
  <si>
    <t>Señalización fotoluminiscente para areas e instalaciones ganaderas, kit de 17 unidades, ancho 24 cm, largo 35 cm, material poliestireno, multicolor. Titulos: Potrero area de enfermeria; Potrero area de cuarentena; Zona de espera; Baño; Lavamanos; Sala de ordeño; Area de almacenamiento elementos y utensilios de ordeño; Area de almacenamiento alimentos para animales; Area de almacenamiento productos veterinarios; Area de almacenamiento fertilizantes; Area de almacenamiento plaguicidas; Area de almacenamiento equipos y/o herramientas; Area de almacenamiento residuos aprovechables, Area de almacenamiento residuos no aprovechables; Area de almacenamiento residuos organicos aprovechables; Area de almacenamiento residuos peligrosos, Zona de manejo animal.</t>
  </si>
  <si>
    <t>Sistema autónomo de compostaje a pequeña escala 1500 litros</t>
  </si>
  <si>
    <t>Capacidad total en volumen (lt) 1.500; Capacidad total en peso (kg) Densidad del residuo = 0,45kg/lt 723; Carga diaria en peso (kg/día) 24; Carga diaria en volumen (lt/día) 54; Producción mensual de compost (kg) 290; Peso del compostador (kg) 95; Dimensiones: Diámetro - altura (m) 1,2 x 1,2 x 1,2 m; Fabricación: Polietileno de Alta Densidad (PEAD).</t>
  </si>
  <si>
    <t>Sistema autónomo de compostaje a pequeña escala 280 litros</t>
  </si>
  <si>
    <t>Capacidad total en volumen (lt) 280, Capacidad total en peso (kg) Densidad del residuo = 0,5kg/lt 140, Carga diaria en peso (kg/día) 5, Carga diaria en volumen (lt/día) 10, Capacidad por personas 18, Capacidad en # de viviendas        6, Producción mensual de compost (kg) 54, Peso del compostador (kg) 16, Dimensiones: Diámetro - altura (m) 0,6 x 1,2, Fabricación: Polietileno de Alta Densidad (PEAD)</t>
  </si>
  <si>
    <t>Sistema autónomo de compostaje a pequeña escala 500 litros</t>
  </si>
  <si>
    <t>Capacidad total en volumen (lt) 500, Capacidad total en peso (kg) Densidad del residuo = 0,5kg/lt 250, Carga diaria en peso (kg/día) 8, Carga diaria en volumen (lt/día) 18, Capacidad por personas 33, Capacidad en # de viviendas        11, Producción mensual de compost (kg) 97, Peso del compostador (kg) 45, Dimensiones: Largo - ancho - alto (m) 0,7 x 0,7 x 1,7, Fabricación: Polietileno de Alta Densidad (PEAD)</t>
  </si>
  <si>
    <t>Sistema riego por goteo</t>
  </si>
  <si>
    <t>Sistema de Riego por Goteo tipo familiarKIT (500 m²) con los siguientes elementos:
ABRAZADERA NACIONAL 1" 501
GOTERO EN LINEA ABC - 8 MIL - 7.5 LPH - 10 CMTS (PRECIO X METRO)
GOTERO EN LINEA ABC - 8 MIL - 7.5 LPH - 10 CMTS (PRECIO X ROLLO X 100 METROS)
CODO POLY 1"
CONECTOR CINTA MANGUERA ABC RIEGO 1 TUERCA CINTA A MANGUERA 16 MM
FILTRO DISCO 1" GR
FLANCHE DE 1" PARA TANQUE ECONOMICO GR HASTA 150 psi (NTC3827 O EQUIVALENTE)
MANGUERA PRINCIPAL PELETIZADA 1" 80 PSI O SUPERIOR
MANGUERA PELETIZADA 16 MM -ROLLO X 50 METROS PP/PE
SILLETA YOYO NACIONAL - 16 MM
MOTOBOMBA BARNES PERIFERICA QB60 ELECTRICA (E0280)  O EQUIVALENTE 1" X 1" - 1/2" HP
REGISTRO PVC ROSCA 1" ECONOMICO
TANQUE CONICO CON TAPA AQUA BICAPA 500 LITROS
TEE POLY 1" H</t>
  </si>
  <si>
    <t>Software para ganaderia bovina uso individual</t>
  </si>
  <si>
    <t xml:space="preserve">Software de ganaderia bovina de uso individual para instalacion en un solo equipo, vigencia de la licencia funcionamiento 24 meses.
Gestion de informacion
*Entrada de datos electronica
*Entrada multiple de datos
*Informe de estadisticas de produccion y reproduccion.
*Listados para control de trabajos en campo
*Registros (Control lechero, pesaje, palpaciones)
*Filtro personalizado
*Filtro para listados y potreros
*Importa/exporta excel
*Reporte personalizado por variables categoricas y cuantitativas
*Videodata personalizado
*Kardex de insumos (Control de costos)
Electronica
*Conexion universal con basculas electronicas
*Conexion universal con lectores de microchips
Ecosistema Digital
*Control de licenciamiento via web
*Mapa satelital
*Plataforma monofinca para acceso via dispositivos moviles 
*Plataforma multifinca para estadisticas grupales
*Aplicacion movil
</t>
  </si>
  <si>
    <t>Soporte para Cuadros</t>
  </si>
  <si>
    <t>• Soporte sujeta cuadros metálicos fabricado en acero inoxidable.
 • Encaja en el lateral de la colmena para poder apoyar los cuadros sin que toquen al suelo</t>
  </si>
  <si>
    <t>Tanque australiano 10.800 Lt</t>
  </si>
  <si>
    <t>Tanque Tipo Australiano de 10.800 litros de capacidad de almacenamiento, con un diámetro de 3.6 metros y una altura de 1.1 metros, recubierto con geomembrana de PVC reforzada y accesorios tornillería, salidas hidráulicas. (Con instalacion incluida)</t>
  </si>
  <si>
    <t>TANQUE DESCRISTALIZADOR 90L</t>
  </si>
  <si>
    <t>Tanque cilindro de capacidad aproximadamente 90 litros diseñado para la descristalización de miel a temperatura controlada. Se utiliza junto con resistencia interna o externa para calentar de forma uniforme. Suele incluir válvula de descarga inferior, tapa superior con aislante y estructura robusta para uso continuo.
Especificaciones recomendadas:
Volumen: 90 L.
Material: Acero inoxidable 304.
Diámetro y altura: según diseño (generalmente 60–65 cm Ø x 80–90 cm H).
Válvula: De acero inoxidable, tipo grifo de 1”.
Base: Pies o soporte estable.</t>
  </si>
  <si>
    <t>12 meses estructura (acero inoxidable).</t>
  </si>
  <si>
    <t>Tanque Plástico X 1000 Litros + Accesorios</t>
  </si>
  <si>
    <t>Dimensiones: Alto 145 cm- Ancho 126 cm Especificaciones
  Tipo Tanque almacenamiento-Incluye: Tapa y accesorios de entrada (1/2"), salida (1") y rebose (1") en PVC
  Diámetro: 126 cm
  Largo: 126 cm
  Material: Polietileno 100% virgen con aditivo U.V. Dimensiones: 145x126 cm
  Capacidad volumétrica: 1000 litros</t>
  </si>
  <si>
    <t>Tapa Interna</t>
  </si>
  <si>
    <t>Tapa interna fabricada en madera de aceituno, ideal para su uso en cámara de cría de alza profunda o en alza mediana.</t>
  </si>
  <si>
    <t>Techo Metálico</t>
  </si>
  <si>
    <t>El techo se utiliza para proteger a la colmena ante las inclemencias meteorológicas y gracias a su material y diseño ayudará a regular mejor la temperatura interior.
 • Techo en madera, forrado en lámina galvanizada
 • De alta durabilidad ya que está elaborado en madera aglomerada lo cual permite permite que ningún tipo de insecto come madera pueda afectar la estructura del techo.
 • Lamina grapada a la subtapa de madera
 • Resistentes a el agua y el sol</t>
  </si>
  <si>
    <t>Tela Avicola Amarilla Laminada</t>
  </si>
  <si>
    <t>Rollo x 100 mts</t>
  </si>
  <si>
    <t xml:space="preserve"> Material polipropileno,  laminada en dos caras con estabilizador U.V,  usada en el cerramiento de áreas en galpones, cortinas internas que permiten el paso del aire y ayudan al control de temperatura ambiente.</t>
  </si>
  <si>
    <t>Tenedor Desoperculador</t>
  </si>
  <si>
    <t>El peine de púas se utiliza para realizar el desoperculado manual de los cuadros pasando sus púas sobre los opérculos, o bien como herramienta complementaria de las desoperculadoras automáticas, para rematar las zonas que las celdillas no han sido abiertas por éstas.</t>
  </si>
  <si>
    <t>Tensor de Alambre</t>
  </si>
  <si>
    <t>El Tensor de Alambres diseñada para garantizar la correcta tensión de los alambres en los cuadros de las colmenas, facilita el armado y mantenimiento de los cuadros, también asegura que estén perfectamente preparados para soportar la cera y el peso de la miel. Su uso contribuye a prolongar la vida útil de los cuadros y a mantener la estructura de la colmena en perfectas condiciones.</t>
  </si>
  <si>
    <t>Tensor de malla ovina 91 cm</t>
  </si>
  <si>
    <t>Tensor para facilitar el templado de diferentes tipos de malla (graduada, eslabonada, cuadrada, hexagonal, entre otras).
 Garantiza una tensión homogénea gracias a sus ganchos metálicos que se acoplan a la parte superior, central e inferior de cada malla.</t>
  </si>
  <si>
    <t>Tensor metálico de alambre pequeño</t>
  </si>
  <si>
    <t>Bolsa x 20 unidades</t>
  </si>
  <si>
    <t xml:space="preserve">Es una herramienta de gran utilidad en la ganadería para sujetar y tensar los alambres y cercas, material galvanizado lo que garantiza una mayor protección contra la corrosión y el desgaste debido a la exposición a la intemperie. </t>
  </si>
  <si>
    <t>Termohigrómetro Reloj Digital Temperatura - Humedad</t>
  </si>
  <si>
    <t>Rango de temperatura: Interior y exterior –50 ~ 70 °C (–58 ~ 158 °F) Resolución de temperatura: 0.1 °C Precisión de temperatura: ±1 °C Rango de humedad: 10% ~ 99% RH Resolución de humedad: 1% RH Precisión de humedad: ±5% RH
Fuente de alimentación: 1 pila AAA de 1.5 (incluida) Dimensiones del dispositivo: 10.5 × 9.8 ×2.4 cm Peso del dispositivo: 126 g</t>
  </si>
  <si>
    <t>Termómetro Digital para Alimentos</t>
  </si>
  <si>
    <t>Precisión ±0.2°C
Protección IP65 resistente al agua
Sonda de penetración de acero inoxidable AISI 316
3000 horas de duración de la batería (uso continuo)
Auto apagado (seleciona 8 min., 60 min., o apagado)</t>
  </si>
  <si>
    <t>Tijeras de recorte para pezuñas ovino-caprino</t>
  </si>
  <si>
    <t>Tijeras que proporcionan un corte profesional y preciso de pezuñas.
El diseño ergonómico de la tijera permite un uso prolongado sin causar fatiga, mejorando la eficiencia en el trabajo.
Fabricada con materiales resistentes, la tijera asegura una larga vida útil, incluso en condiciones de uso intensivo.
Dimensiones: 21.5 cm X 4.7 cm X 2 cm</t>
  </si>
  <si>
    <t>Tijeras Para Poda 8”</t>
  </si>
  <si>
    <t>Tijeras de poda universal de una mano. Hojas de corte de acero de alta resistencia al desgaste, fabricadas en acero de alto contenido de carbono totalmente templado y de alta calidad. Mangos ergonómicos fabricados preferiblemente en acero sellado presionado o en polímero plástico (composite) de alta resistencia o en acero templado recubiertos de plástico suave y ergonómico</t>
  </si>
  <si>
    <t>Tres meses por defecto de fábrica</t>
  </si>
  <si>
    <t>Torta de Polen</t>
  </si>
  <si>
    <t>Cuando inicia temporada de invierno: La suplementacion al inicio de temporadas de mucha lluvia e invierno permite fortalecer a las abejas. Permitiendole asegurar niveles optimos nutricionales durante una epoca dificil para buscar aliemento.
Apoyo en el crecimiento de nuevos nucleos:Cuando se producen nuevos nucleos la cantidad de poblacion de la colmena es reducida por lo que no cuentan con la misma cantidad de pecoreados que puedan buscar alimento. Es por ello que una fuente de proteina permite el desarrollo ideal en la fase de crecimento de la nueva colmena.
Recuperacion: Si la colmena a pasado por alto estres, como traslados, tratamientos o  perriodos intensos de polinizacion, esto puede debilitar las colmenas , es por ello que se recomienda suplementar para ayudarlas en una recuperacion rapida y saludable.
Zonas de poco acceso a polen:En situaciones donde la variedad de polen en el campo es limitada, complementar la dieta con tortas proteicas puede cubrir déficits nutricionales y asegurar un balance adecuado.</t>
  </si>
  <si>
    <t>Garantía sanitaria hasta fecha de vencimiento.</t>
  </si>
  <si>
    <t>Traje de seguridad guadañar</t>
  </si>
  <si>
    <t>Canilleras de seguridad con reflectivo, Careta plástica con visor en malla y cabezal en polietileno de baja densidad, Delantal Protector Tipo Carnaza (guadañador) Largo 1.20 Cms, Guante Guadaña Carnaza Petrolera Horno Soldador, Tapaoido Tipo Diadema O Copa Proteccion Oidos Industrial</t>
  </si>
  <si>
    <t>Trampa de Polen</t>
  </si>
  <si>
    <t>Trampa de Polen, se fabrican inferior o superior.
 • Elaborado en madera.
 • Trampa interna en acrílico con agarres en madera.
 • Trampa inferior de la colmena, tiene malla inferior para ventilación de polen.
 • Cesta cambiable.
 • Trampa parafinada y atornillada.</t>
  </si>
  <si>
    <t>TRASLARVADORCHINO DUO</t>
  </si>
  <si>
    <t>El traslarvador chino duo es una herramienta manual para trasplantar larvas de abejas reina (traslarveo) con precisión. Tiene dos puntas intercambiables (generalmente curva y recta) que sujetan la larva sin dañarla y facilitan el proceso de transferencia a las celdillas reales o matrices. Ideal para manejo reproductivo y cría de reinas. 
Material: Acero inoxidable o aleación de precisión.
Longitud de puntas: 60–90 mm.
Mango ergonómico antideslizante.
Elementos intercambiables para distintos tamaños de larvas.</t>
  </si>
  <si>
    <t>3 meses por defectos de fabricación.</t>
  </si>
  <si>
    <t>Varilla cooperweld polo a tierra</t>
  </si>
  <si>
    <t xml:space="preserve">Dimension 150 cm, recubierta en cobre para alta conductividad, incluye conector “grapa”,  necesaria para el sistema polo a tierra del impulsor de cerca eléctrica. </t>
  </si>
  <si>
    <t>Vaso sellador de pezones</t>
  </si>
  <si>
    <t>Vaso para la limpieza y preparación de la ubre antes del ordeño son fundamentales para conseguir leche de calidad y un ordeño eficaz, asegurando al mismo tiempo la salud del animal, materiales: polipropileno la taza y el vaso en polietileno, capacidad: 300 ml, taza angular grande para aplicación fácil y mayor cubrimiento, borde diseñado a prueba de salpicaduras, vaso fácil de apretar.</t>
  </si>
  <si>
    <t>Voltímetro de luces para cerca eléctrica</t>
  </si>
  <si>
    <t>Dispositivo para para revisar la potencia de la cerca eléctrica y el impulsor. Capacidad  2.000 – 20.000 voltios, material polo a tierra en acero inoxidable.</t>
  </si>
  <si>
    <t>El valor de los elementos debe incluir el transporte hasta las localidades rurales de Usme, Ciudad Bolívar, Sumapaz, Chapinero, Santa Fe y Suba</t>
  </si>
  <si>
    <r>
      <rPr>
        <b/>
        <sz val="11"/>
        <color theme="1"/>
        <rFont val="Arial"/>
        <family val="2"/>
      </rPr>
      <t xml:space="preserve">Cotización 1
</t>
    </r>
    <r>
      <rPr>
        <b/>
        <sz val="10"/>
        <color theme="1"/>
        <rFont val="Arial"/>
        <family val="2"/>
      </rPr>
      <t>PALLOMARO S.A
NIT. 890317339-2</t>
    </r>
  </si>
  <si>
    <t>Cotización 2
JARINOX
NIT 900.197.421-8</t>
  </si>
  <si>
    <t>Cotización 3
AGROPECUARIA LA ROSA S.A.S.
NIT. 899999061-9</t>
  </si>
  <si>
    <t>Cotización 4
COMAPIS S.A.S.
NIT. 900.494.861-9</t>
  </si>
  <si>
    <t>Cotización 5
APIC S.A.S.
NIT. 901.689.997-3</t>
  </si>
  <si>
    <t>Cotización 6
Apicola del Rioseco
NIT. 901.406.333-1</t>
  </si>
  <si>
    <t>Cotización 7
ABEJAS COLOMBIA HL
NIT. 1110462220-6</t>
  </si>
  <si>
    <t>Cotización 8
APILIFE – SEMBRANDO VIDA
NIT. 30347066-5</t>
  </si>
  <si>
    <t>Cotización 9
Concentrados el Rancho LTDA
Nit. 830.043.063-1</t>
  </si>
  <si>
    <t>Cotización 10
Supertanques deSantander
NIT. 1100954082-1</t>
  </si>
  <si>
    <t>Cotización 11
Tanques Australianos
NIT: 1089745846-6</t>
  </si>
  <si>
    <t>Cotización 12
SOLUCIONES AGROPECUARIAS SOSTENIBLES S.A.S.
NIT. 901.669.799-6</t>
  </si>
  <si>
    <t>Cotización 13
AGROPECUARIA DE LA SABANA SAS.
NIT. 900511630.2</t>
  </si>
  <si>
    <t>Cotización 14
EARTHGREEN 1 COLOMBIA SAS
NI,: 900 467 632-4</t>
  </si>
  <si>
    <t>Cotización 15
EARTHGREEN 2 COLOMBIA SAS
NIT: 900 467 632-4.</t>
  </si>
  <si>
    <t>Cotización 16
GEMEL S.A.S
NIT. 900.252.788-0</t>
  </si>
  <si>
    <t>Cotización 17
DISTRICAMPO EL FARO SAS
NIT: 901558662-1</t>
  </si>
  <si>
    <t>Cotización 18
COMITE DE GANADEROS DE LA DORADA
NIT : 890802131- 8</t>
  </si>
  <si>
    <t>Cotización 19
Hidroherramientas S.A.S.
NIY. 830.105.081-1</t>
  </si>
  <si>
    <t>Cotización 20
METALCAMPO P&amp;R S.A.S. 
NIT. 900967325-3</t>
  </si>
  <si>
    <t>Cotización 21
PAISAGRO SAS.
NIT: 830,119,738-0.</t>
  </si>
  <si>
    <t>Cotización 22
Insolca Colombia SAS
NIT. 8999990619</t>
  </si>
  <si>
    <t>Cotización 23
BBG COLOMBIA</t>
  </si>
  <si>
    <t>Cotización 24
IDEAGRO SAS
NIT. 900163286-3</t>
  </si>
  <si>
    <t>Cotización 25
Básculas Medigan S.A.S.
NIT. 899.999.061</t>
  </si>
  <si>
    <t>Cotización 26
COMAPIS S.A.S.
NIT. 900.494.861-9</t>
  </si>
  <si>
    <t>Cotización 27
Casa Apicola
NIT. 901518942 - 6</t>
  </si>
  <si>
    <t>Cotización 28
El Punto Solar
NIT. 901.618.039-9</t>
  </si>
  <si>
    <t xml:space="preserve">Cotización 29
Concentrados del norte 1 SAS </t>
  </si>
  <si>
    <t>Cotización 30
ASOCIADOS IMPLEMENTOS GANADEROS S.A.S
NIT. 901 415 398 - 6</t>
  </si>
  <si>
    <t>Cotización 31
ELECTRONICA Y SEGURIDAD MONSERRATE SAS
NIT. 900399149-6</t>
  </si>
  <si>
    <t>Cotización 32
INSMEVET SAS
NIT. 900311030-0</t>
  </si>
  <si>
    <t>Cotización 33
SÁENZ FETY</t>
  </si>
  <si>
    <t>Cotización 34
GANEXPO S.A.S.
899999061-9</t>
  </si>
  <si>
    <t>Cotización 35
TaurusWebs - SADEP</t>
  </si>
  <si>
    <t>Cotización 36
SADEP</t>
  </si>
  <si>
    <t>Cotización 37
Colombiana de Manufacturas - Colman S.A.S.</t>
  </si>
  <si>
    <t>Cotización 38
BIOLOGIKA PROYECTOS SAS
NIT. 900.383.358</t>
  </si>
  <si>
    <t>Cotización 39
GLOBAL MOTOR S.A.S.
NIT. 899999061</t>
  </si>
  <si>
    <t>Cotización 40
PUMP STOP COLOMBIA SAS
NIT. 901587539-5</t>
  </si>
  <si>
    <t>Cotización 41
DISTRIBUCIONES AGROINFESA SAS.
NIT. 901022316-5</t>
  </si>
  <si>
    <t>Cotización 42
GLOBALQUIMIA LTDA
NIT: 900.143.599-8</t>
  </si>
  <si>
    <t>Cotización 43
LA CASA DEL CIENTÍFICO S.A.S.
NIT: 901381085-8</t>
  </si>
  <si>
    <t>Cotización 44
BCI INGENIERIA
NIT: 800085606-1</t>
  </si>
  <si>
    <t>Cotización 45
MAQUINARIA Y SOLUCIONES ALIMENTICIAS S.A.S.
NIT: 900941324-3</t>
  </si>
  <si>
    <t>Cotización 46
Apicola del Rioseco
NIT. 901406333-1</t>
  </si>
  <si>
    <t>Cotización 47
PROPLANTAS S,A.
NIT: 830.099.077 - 3</t>
  </si>
  <si>
    <t>Cotización 48
WN SUPPLY ROUTE
NIT: 39798631</t>
  </si>
  <si>
    <t>Cotización 49
Homecenter</t>
  </si>
  <si>
    <t>Cotización 50
AVICOLA LA GALLINA CAMPESINA SAS
NIT: 901371451-8</t>
  </si>
  <si>
    <t>Cotización 51
INDUSTRIAS ORDECOL SAS
NIT. 900.816.721-1.</t>
  </si>
  <si>
    <t>Cotización 52
Acrilmas</t>
  </si>
  <si>
    <t>Cotización 53
ELECTROLED S.A.S</t>
  </si>
  <si>
    <t xml:space="preserve">Proceso SASI 006-2025
CTO 1022-2025 (Marquez)
Estudio de mercado </t>
  </si>
  <si>
    <t>Línea</t>
  </si>
  <si>
    <t>CODIGOS UNSPSC</t>
  </si>
  <si>
    <t>APICULTURA</t>
  </si>
  <si>
    <t>TRANSVERSAL</t>
  </si>
  <si>
    <t>BOVINOS</t>
  </si>
  <si>
    <t>OVINOS</t>
  </si>
  <si>
    <t>Bascula de piso, cubierta en acero inoxidable 201 repujado, pedestal abatible, acumula y totaliza pesadas, display de 3cm con luz de respaldo verde, indicador Solo-peso, cable RS-232 conexión a PC (Incluido),batería con autonomía de 200 horas, este equipo es utilizado en cocinas industriales, centros de producción de alimentos, plantas procesadoras de alimentos o cualquier lugar que desee tener una maquina confiable para realizar sus pesadas. 2000 KG</t>
  </si>
  <si>
    <t>Cepillo de desabejar de 16 pulgadas con cerdas de 2.5 pulgadas, con cerdas suaves, dispone de un mango grueso de madera de pino. 
 • Cepillo desabejador (ideal para retirar las abejas sin lastimarlas)
 • Mango de madera
 • Cerdas suaves (Cerda de cerdo, cola de caballo, fibra plástica
 • Medida estándar</t>
  </si>
  <si>
    <t>21101519 </t>
  </si>
  <si>
    <t>kit</t>
  </si>
  <si>
    <t>Paila para Hilado del Queso Doble crema que permita el control de temperatura, de igual manera se permita hacer otras preparaciones como dulce de Leche. Capacidad: 50 L</t>
  </si>
  <si>
    <t>Unidad Alfombra o Tapete con desinfectante</t>
  </si>
  <si>
    <t>Prueba de sensibilidad al veneno de abeja o Prueba de alergia a la veneno de abeja - Prueba diagnóstica de hipersensibilidad al veneno de himenópteros (Apis mellifera).</t>
  </si>
  <si>
    <r>
      <rPr>
        <b/>
        <sz val="11"/>
        <color theme="1"/>
        <rFont val="Arial"/>
        <family val="2"/>
      </rPr>
      <t xml:space="preserve">Cotización 1
</t>
    </r>
    <r>
      <rPr>
        <b/>
        <sz val="10"/>
        <color theme="1"/>
        <rFont val="Arial"/>
        <family val="2"/>
      </rPr>
      <t>PALLOMARO S.A
NIT. 890317339-2</t>
    </r>
  </si>
  <si>
    <t>Mín</t>
  </si>
  <si>
    <t>Máx</t>
  </si>
  <si>
    <t>Promedio cotizaciones</t>
  </si>
  <si>
    <t xml:space="preserve">promedio histórico </t>
  </si>
  <si>
    <t xml:space="preserve">Número de Cotizaciones </t>
  </si>
  <si>
    <t xml:space="preserve">Valor unitario </t>
  </si>
  <si>
    <t>Acolchado - Mulch agrícola inorganico Plateado Negro</t>
  </si>
  <si>
    <t>Calibre 90 (0.9 milésimas de pulgada), usualmente en presentación Negro/Plata, con dimensiones estándar de 1.20 metros de ancho por 1.000 o 1.400 metros lineales de longitud. Perforado 20x20 cm</t>
  </si>
  <si>
    <t>Carretilla Plástica De 142 Litros, Rueda Antipinchazo</t>
  </si>
  <si>
    <t>Carretilla tipo Buggy Antipinchazo Capacidad 142 L - Llanta imponchable suave y ligera de poliuretano con rin 3 aspas,  Concha plástica espesor 3.6 mm, Bastidores cuadrados de madera (39 x 39 mm),  Soportes y refuerzo trasero fabricados en lámina de acero con acabado de pintura en polvo poliéster color negro.</t>
  </si>
  <si>
    <t>Estufa dos puestos enana tipo tamalera</t>
  </si>
  <si>
    <t>Fabricación en acero inoxidable  satinado calibre 22.
Parrilla en varilla HR de 9 mm en medida de 45 cm x 45 cm.  Medidas externas: 1 mt de frente x 55 cm de ancho x 40 cm de alto. Fogón doble en aluminio con válvula de seguridad  con perilla en aluminio. 
Patas en lámina doblada.
Bandejas recolectoras de residuos
Funcionamiento gas natural o gas de pipeta.
4 válvulas de seguridad con perilla en aluminio.</t>
  </si>
  <si>
    <t>Marmita de Cocción Artesanal (Tipo Tina de Calentamiento Directo)</t>
  </si>
  <si>
    <t>Descripción: Olla de gran capacidad de fondo triple o reforzado para evitar que el dulce se pegue.
Capacidad: 20 a 50 litros.
Material: Acero inoxidable 304 (Grado alimenticio).
Fuente de calor: Adaptable a  gas</t>
  </si>
  <si>
    <t>Nevera 210 lts tipo mostrador</t>
  </si>
  <si>
    <t>210 lts, 110 v,  Medidas Externas 
Ancho o Frente Externo
52  Centímetros
Alto Externo
149.4  Centímetros
Fondo Externo
59.8  Centímetros
Puerta en vidrio</t>
  </si>
  <si>
    <t>Tanque australiano 8.500 Lt</t>
  </si>
  <si>
    <t>Tanque Tipo Australiano de 8.500 litros de capacidad de almacenamiento, con un diámetro de 3 metros y una altura de 1,1 metros, 1 anillo, recubierto con geomembrana de PVC reforzada y accesorios tornillería, salidas hidráulicas.  (Con instalacion incluida)</t>
  </si>
  <si>
    <t>Tanque geomembrana pequeño</t>
  </si>
  <si>
    <t>Material: geomembrana PVC reforzada o polietileno LLDPE/HDPE con aditivos UV; espesor común 0.5–1.5 mm para reservorios/estanques pequeños.
Formas: tanques circulares o rectangulares armables sobre base preparada (suelo nivelado y protección con malla geotextil).
Capacidad 10.000 L 
Características de la lámina: resistencia a rayos UV, tolerancia a químicos y vida útil estimada 5–15 años según espesor y exposición. Se entrega con fijaciones, válvula de fondo y, algunas veces, estructura metálica opcional.
Recomendaciones instalación: cama de arena fina o geotextil protector; evitar botellas/vidrios en la base; soldadura o termo-soldadura profesional para uniones (si se requiere).
Uso recomendado
Para expansión productiva: reservorio de agua para riego, estanque de cultivo temporal o tanque de almacenamiento de agua de proceso. Fácil de instalar y desmontar (buena opción para proyectos con limitación de inversión).</t>
  </si>
  <si>
    <t>6 meses a 1 año (fabricación e instalación)
Hasta 5 años en geomembrana certificada (material)</t>
  </si>
  <si>
    <t>#ERROR!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</si>
</sst>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
    <numFmt numFmtId="165" formatCode="[$ $]#,##0.00"/>
    <numFmt numFmtId="166" formatCode="[$ $]#,##0.0000"/>
  </numFmts>
  <fonts count="14" x14ac:knownFonts="1">
    <font>
      <sz val="11"/>
      <color rgb="FF000000"/>
      <name val="Calibri"/>
      <scheme val="minor"/>
    </font>
    <font>
      <b/>
      <sz val="11"/>
      <color theme="1"/>
      <name val="Calibri"/>
      <family val="2"/>
    </font>
    <font>
      <sz val="11"/>
      <name val="Calibri"/>
      <family val="2"/>
    </font>
    <font>
      <sz val="11"/>
      <color theme="1"/>
      <name val="Calibri"/>
      <family val="2"/>
    </font>
    <font>
      <sz val="11"/>
      <color theme="1"/>
      <name val="Arial"/>
      <family val="2"/>
    </font>
    <font>
      <sz val="11"/>
      <color theme="1"/>
      <name val="Calibri"/>
      <family val="2"/>
      <scheme val="minor"/>
    </font>
    <font>
      <b/>
      <sz val="11"/>
      <color rgb="FF000000"/>
      <name val="Arial"/>
      <family val="2"/>
    </font>
    <font>
      <b/>
      <sz val="11"/>
      <color theme="1"/>
      <name val="Arial"/>
      <family val="2"/>
    </font>
    <font>
      <sz val="11"/>
      <color rgb="FF000000"/>
      <name val="Arial"/>
      <family val="2"/>
    </font>
    <font>
      <sz val="11"/>
      <color rgb="FF1F1F1F"/>
      <name val="Arial"/>
      <family val="2"/>
    </font>
    <font>
      <sz val="12"/>
      <color rgb="FF000000"/>
      <name val="Arial"/>
      <family val="2"/>
    </font>
    <font>
      <sz val="11"/>
      <color rgb="FF0A0A0A"/>
      <name val="Arial"/>
      <family val="2"/>
    </font>
    <font>
      <sz val="11"/>
      <color rgb="FF000000"/>
      <name val="Calibri"/>
      <family val="2"/>
    </font>
    <font>
      <b/>
      <sz val="10"/>
      <color theme="1"/>
      <name val="Arial"/>
      <family val="2"/>
    </font>
  </fonts>
  <fills count="16">
    <fill>
      <patternFill patternType="none"/>
    </fill>
    <fill>
      <patternFill patternType="gray125"/>
    </fill>
    <fill>
      <patternFill patternType="solid">
        <fgColor rgb="FFCFE2F3"/>
        <bgColor rgb="FFCFE2F3"/>
      </patternFill>
    </fill>
    <fill>
      <patternFill patternType="solid">
        <fgColor rgb="FF9FC5E8"/>
        <bgColor rgb="FF9FC5E8"/>
      </patternFill>
    </fill>
    <fill>
      <patternFill patternType="solid">
        <fgColor rgb="FF6D9EEB"/>
        <bgColor rgb="FF6D9EEB"/>
      </patternFill>
    </fill>
    <fill>
      <patternFill patternType="solid">
        <fgColor rgb="FF93C47D"/>
        <bgColor rgb="FF93C47D"/>
      </patternFill>
    </fill>
    <fill>
      <patternFill patternType="solid">
        <fgColor rgb="FFD9EAD3"/>
        <bgColor rgb="FFD9EAD3"/>
      </patternFill>
    </fill>
    <fill>
      <patternFill patternType="solid">
        <fgColor rgb="FFB4C6E7"/>
        <bgColor rgb="FFB4C6E7"/>
      </patternFill>
    </fill>
    <fill>
      <patternFill patternType="solid">
        <fgColor rgb="FFB3E5A1"/>
        <bgColor rgb="FFB3E5A1"/>
      </patternFill>
    </fill>
    <fill>
      <patternFill patternType="solid">
        <fgColor rgb="FF00FF00"/>
        <bgColor rgb="FF00FF00"/>
      </patternFill>
    </fill>
    <fill>
      <patternFill patternType="solid">
        <fgColor rgb="FFE69138"/>
        <bgColor rgb="FFE69138"/>
      </patternFill>
    </fill>
    <fill>
      <patternFill patternType="solid">
        <fgColor rgb="FF8E7CC3"/>
        <bgColor rgb="FF8E7CC3"/>
      </patternFill>
    </fill>
    <fill>
      <patternFill patternType="solid">
        <fgColor rgb="FFFFD966"/>
        <bgColor rgb="FFFFD966"/>
      </patternFill>
    </fill>
    <fill>
      <patternFill patternType="solid">
        <fgColor rgb="FFD5A6BD"/>
        <bgColor rgb="FFD5A6BD"/>
      </patternFill>
    </fill>
    <fill>
      <patternFill patternType="solid">
        <fgColor rgb="FFFFFFFF"/>
        <bgColor rgb="FFFFFFFF"/>
      </patternFill>
    </fill>
    <fill>
      <patternFill patternType="solid">
        <fgColor rgb="FFFFFF00"/>
        <bgColor rgb="FFFFFF00"/>
      </patternFill>
    </fill>
  </fills>
  <borders count="11">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47">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8" borderId="4" xfId="0" applyFont="1" applyFill="1" applyBorder="1" applyAlignment="1">
      <alignment horizontal="center" vertical="center" wrapText="1"/>
    </xf>
    <xf numFmtId="0" fontId="1" fillId="8" borderId="4" xfId="0" applyFont="1" applyFill="1" applyBorder="1" applyAlignment="1">
      <alignment horizontal="left" vertical="center" wrapText="1"/>
    </xf>
    <xf numFmtId="164" fontId="1" fillId="2" borderId="4" xfId="0" applyNumberFormat="1" applyFont="1" applyFill="1" applyBorder="1" applyAlignment="1">
      <alignment wrapText="1"/>
    </xf>
    <xf numFmtId="10" fontId="1" fillId="2" borderId="4" xfId="0" applyNumberFormat="1" applyFont="1" applyFill="1" applyBorder="1" applyAlignment="1">
      <alignment wrapText="1"/>
    </xf>
    <xf numFmtId="164" fontId="1" fillId="3" borderId="4" xfId="0" applyNumberFormat="1" applyFont="1" applyFill="1" applyBorder="1" applyAlignment="1">
      <alignment wrapText="1"/>
    </xf>
    <xf numFmtId="10" fontId="1" fillId="3" borderId="4" xfId="0" applyNumberFormat="1" applyFont="1" applyFill="1" applyBorder="1" applyAlignment="1">
      <alignment wrapText="1"/>
    </xf>
    <xf numFmtId="164" fontId="1" fillId="4" borderId="4" xfId="0" applyNumberFormat="1" applyFont="1" applyFill="1" applyBorder="1" applyAlignment="1">
      <alignment wrapText="1"/>
    </xf>
    <xf numFmtId="10" fontId="1" fillId="4" borderId="4" xfId="0" applyNumberFormat="1" applyFont="1" applyFill="1" applyBorder="1" applyAlignment="1">
      <alignment wrapText="1"/>
    </xf>
    <xf numFmtId="164" fontId="3" fillId="5" borderId="5" xfId="0" applyNumberFormat="1" applyFont="1" applyFill="1" applyBorder="1" applyAlignment="1">
      <alignment horizontal="center" vertical="center" wrapText="1"/>
    </xf>
    <xf numFmtId="0" fontId="3" fillId="5" borderId="5" xfId="0" applyFont="1" applyFill="1" applyBorder="1" applyAlignment="1">
      <alignment horizontal="center" vertical="center" wrapText="1"/>
    </xf>
    <xf numFmtId="164" fontId="3" fillId="6" borderId="5" xfId="0" applyNumberFormat="1" applyFont="1" applyFill="1" applyBorder="1" applyAlignment="1">
      <alignment horizontal="center" vertical="center" wrapText="1"/>
    </xf>
    <xf numFmtId="0" fontId="3" fillId="6" borderId="5" xfId="0" applyFont="1" applyFill="1" applyBorder="1" applyAlignment="1">
      <alignment horizontal="center" vertical="center" wrapText="1"/>
    </xf>
    <xf numFmtId="0" fontId="1" fillId="7" borderId="5" xfId="0" applyFont="1" applyFill="1" applyBorder="1" applyAlignment="1">
      <alignment horizontal="center" vertical="center" wrapText="1"/>
    </xf>
    <xf numFmtId="165" fontId="1" fillId="7" borderId="5" xfId="0"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164" fontId="3" fillId="0" borderId="4" xfId="0" applyNumberFormat="1" applyFont="1" applyBorder="1"/>
    <xf numFmtId="10" fontId="3" fillId="0" borderId="4" xfId="0" applyNumberFormat="1" applyFont="1" applyBorder="1"/>
    <xf numFmtId="164" fontId="3" fillId="0" borderId="4" xfId="0" applyNumberFormat="1" applyFont="1" applyBorder="1" applyAlignment="1">
      <alignment wrapText="1"/>
    </xf>
    <xf numFmtId="0" fontId="3" fillId="0" borderId="4" xfId="0" applyFont="1" applyBorder="1"/>
    <xf numFmtId="164" fontId="3" fillId="0" borderId="6" xfId="0" applyNumberFormat="1" applyFont="1" applyBorder="1"/>
    <xf numFmtId="165" fontId="1" fillId="0" borderId="4" xfId="0" applyNumberFormat="1" applyFont="1" applyBorder="1"/>
    <xf numFmtId="0" fontId="3" fillId="0" borderId="4" xfId="0" applyFont="1" applyBorder="1" applyAlignment="1">
      <alignment wrapText="1"/>
    </xf>
    <xf numFmtId="10" fontId="3" fillId="0" borderId="4" xfId="0" applyNumberFormat="1" applyFont="1" applyBorder="1" applyAlignment="1">
      <alignment wrapText="1"/>
    </xf>
    <xf numFmtId="0" fontId="3" fillId="0" borderId="4" xfId="0" applyFont="1" applyBorder="1" applyAlignment="1">
      <alignment horizontal="left" wrapText="1"/>
    </xf>
    <xf numFmtId="4" fontId="3" fillId="0" borderId="4" xfId="0" applyNumberFormat="1" applyFont="1" applyBorder="1" applyAlignment="1">
      <alignment horizontal="center" vertical="center" wrapText="1"/>
    </xf>
    <xf numFmtId="164" fontId="4" fillId="0" borderId="4" xfId="0" applyNumberFormat="1" applyFont="1" applyBorder="1" applyAlignment="1">
      <alignment horizontal="right"/>
    </xf>
    <xf numFmtId="10" fontId="4" fillId="0" borderId="4" xfId="0" applyNumberFormat="1" applyFont="1" applyBorder="1" applyAlignment="1">
      <alignment horizontal="right"/>
    </xf>
    <xf numFmtId="4" fontId="3" fillId="0" borderId="4" xfId="0" applyNumberFormat="1" applyFont="1" applyBorder="1" applyAlignment="1">
      <alignment horizontal="left" vertical="center" wrapText="1"/>
    </xf>
    <xf numFmtId="164" fontId="3" fillId="0" borderId="4" xfId="0" applyNumberFormat="1" applyFont="1" applyBorder="1" applyAlignment="1">
      <alignment horizontal="right"/>
    </xf>
    <xf numFmtId="164" fontId="4" fillId="0" borderId="4" xfId="0" applyNumberFormat="1" applyFont="1" applyBorder="1" applyAlignment="1">
      <alignment horizontal="right" wrapText="1"/>
    </xf>
    <xf numFmtId="10" fontId="4" fillId="0" borderId="4" xfId="0" applyNumberFormat="1" applyFont="1" applyBorder="1" applyAlignment="1">
      <alignment horizontal="right" wrapText="1"/>
    </xf>
    <xf numFmtId="0" fontId="4" fillId="0" borderId="4" xfId="0" applyFont="1" applyBorder="1" applyAlignment="1">
      <alignment horizontal="center" vertical="center" wrapText="1"/>
    </xf>
    <xf numFmtId="10" fontId="3" fillId="0" borderId="4" xfId="0" applyNumberFormat="1" applyFont="1" applyBorder="1" applyAlignment="1">
      <alignment horizontal="right"/>
    </xf>
    <xf numFmtId="0" fontId="5" fillId="0" borderId="4" xfId="0" applyFont="1" applyBorder="1"/>
    <xf numFmtId="166" fontId="1" fillId="0" borderId="4" xfId="0" applyNumberFormat="1" applyFont="1" applyBorder="1"/>
    <xf numFmtId="0" fontId="3" fillId="0" borderId="0" xfId="0" applyFont="1" applyAlignment="1">
      <alignment wrapText="1"/>
    </xf>
    <xf numFmtId="0" fontId="3" fillId="0" borderId="0" xfId="0" applyFont="1" applyAlignment="1">
      <alignment horizontal="left" wrapText="1"/>
    </xf>
    <xf numFmtId="0" fontId="3" fillId="0" borderId="0" xfId="0" applyFont="1" applyAlignment="1">
      <alignment horizontal="left" vertical="center" wrapText="1"/>
    </xf>
    <xf numFmtId="164" fontId="3" fillId="0" borderId="0" xfId="0" applyNumberFormat="1" applyFont="1"/>
    <xf numFmtId="10" fontId="3" fillId="0" borderId="0" xfId="0" applyNumberFormat="1" applyFont="1"/>
    <xf numFmtId="164" fontId="3" fillId="0" borderId="0" xfId="0" applyNumberFormat="1" applyFont="1" applyAlignment="1">
      <alignment wrapText="1"/>
    </xf>
    <xf numFmtId="10" fontId="3" fillId="0" borderId="0" xfId="0" applyNumberFormat="1" applyFont="1" applyAlignment="1">
      <alignment wrapText="1"/>
    </xf>
    <xf numFmtId="0" fontId="3" fillId="0" borderId="0" xfId="0" applyFont="1"/>
    <xf numFmtId="165" fontId="1" fillId="0" borderId="0" xfId="0" applyNumberFormat="1" applyFont="1"/>
    <xf numFmtId="0" fontId="6" fillId="0" borderId="0" xfId="0" applyFont="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left" vertical="center" wrapText="1"/>
    </xf>
    <xf numFmtId="4" fontId="7" fillId="6" borderId="0" xfId="0" applyNumberFormat="1" applyFont="1" applyFill="1" applyAlignment="1">
      <alignment horizontal="center" wrapText="1"/>
    </xf>
    <xf numFmtId="0" fontId="6" fillId="8" borderId="4" xfId="0" applyFont="1" applyFill="1" applyBorder="1" applyAlignment="1">
      <alignment horizontal="center" vertical="center" wrapText="1"/>
    </xf>
    <xf numFmtId="0" fontId="6" fillId="8" borderId="4" xfId="0" applyFont="1" applyFill="1" applyBorder="1" applyAlignment="1">
      <alignment horizontal="left" vertical="center" wrapText="1"/>
    </xf>
    <xf numFmtId="164" fontId="7" fillId="2" borderId="4" xfId="0" applyNumberFormat="1" applyFont="1" applyFill="1" applyBorder="1" applyAlignment="1">
      <alignment wrapText="1"/>
    </xf>
    <xf numFmtId="10" fontId="7" fillId="2" borderId="4" xfId="0" applyNumberFormat="1" applyFont="1" applyFill="1" applyBorder="1" applyAlignment="1">
      <alignment wrapText="1"/>
    </xf>
    <xf numFmtId="164" fontId="7" fillId="3" borderId="4" xfId="0" applyNumberFormat="1" applyFont="1" applyFill="1" applyBorder="1" applyAlignment="1">
      <alignment wrapText="1"/>
    </xf>
    <xf numFmtId="10" fontId="7" fillId="3" borderId="4" xfId="0" applyNumberFormat="1" applyFont="1" applyFill="1" applyBorder="1" applyAlignment="1">
      <alignment wrapText="1"/>
    </xf>
    <xf numFmtId="164" fontId="7" fillId="4" borderId="4" xfId="0" applyNumberFormat="1" applyFont="1" applyFill="1" applyBorder="1" applyAlignment="1">
      <alignment wrapText="1"/>
    </xf>
    <xf numFmtId="10" fontId="7" fillId="4" borderId="4" xfId="0" applyNumberFormat="1" applyFont="1" applyFill="1" applyBorder="1" applyAlignment="1">
      <alignment wrapText="1"/>
    </xf>
    <xf numFmtId="10" fontId="4" fillId="2" borderId="4" xfId="0" applyNumberFormat="1" applyFont="1" applyFill="1" applyBorder="1" applyAlignment="1">
      <alignment wrapText="1"/>
    </xf>
    <xf numFmtId="164" fontId="4" fillId="5" borderId="5" xfId="0" applyNumberFormat="1" applyFont="1" applyFill="1" applyBorder="1" applyAlignment="1">
      <alignment wrapText="1"/>
    </xf>
    <xf numFmtId="0" fontId="4" fillId="5" borderId="5" xfId="0" applyFont="1" applyFill="1" applyBorder="1" applyAlignment="1">
      <alignment wrapText="1"/>
    </xf>
    <xf numFmtId="164" fontId="4" fillId="6" borderId="5" xfId="0" applyNumberFormat="1" applyFont="1" applyFill="1" applyBorder="1" applyAlignment="1">
      <alignment wrapText="1"/>
    </xf>
    <xf numFmtId="0" fontId="4" fillId="6" borderId="5" xfId="0" applyFont="1" applyFill="1" applyBorder="1" applyAlignment="1">
      <alignment wrapText="1"/>
    </xf>
    <xf numFmtId="4" fontId="4" fillId="6" borderId="0" xfId="0" applyNumberFormat="1" applyFont="1" applyFill="1" applyAlignment="1">
      <alignment wrapText="1"/>
    </xf>
    <xf numFmtId="0" fontId="8" fillId="0" borderId="4" xfId="0" applyFont="1" applyBorder="1" applyAlignment="1">
      <alignment horizontal="center" vertical="center" wrapText="1"/>
    </xf>
    <xf numFmtId="0" fontId="8" fillId="0" borderId="4" xfId="0" applyFont="1" applyBorder="1" applyAlignment="1">
      <alignment horizontal="left" vertical="center" wrapText="1"/>
    </xf>
    <xf numFmtId="0" fontId="4" fillId="0" borderId="4" xfId="0" applyFont="1" applyBorder="1"/>
    <xf numFmtId="164" fontId="4" fillId="0" borderId="4" xfId="0" applyNumberFormat="1" applyFont="1" applyBorder="1"/>
    <xf numFmtId="4" fontId="3" fillId="0" borderId="0" xfId="0" applyNumberFormat="1" applyFont="1"/>
    <xf numFmtId="0" fontId="4" fillId="0" borderId="4" xfId="0" applyFont="1" applyBorder="1" applyAlignment="1">
      <alignment horizontal="left" vertical="center" wrapText="1"/>
    </xf>
    <xf numFmtId="4" fontId="4" fillId="0" borderId="4" xfId="0" applyNumberFormat="1" applyFont="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horizontal="left" vertical="center" wrapText="1"/>
    </xf>
    <xf numFmtId="0" fontId="10" fillId="0" borderId="4" xfId="0" applyFont="1" applyBorder="1" applyAlignment="1">
      <alignment horizontal="left" vertical="center" wrapText="1"/>
    </xf>
    <xf numFmtId="10" fontId="4" fillId="0" borderId="4" xfId="0" applyNumberFormat="1" applyFont="1" applyBorder="1"/>
    <xf numFmtId="4" fontId="4" fillId="0" borderId="4" xfId="0" applyNumberFormat="1" applyFont="1" applyBorder="1" applyAlignment="1">
      <alignment horizontal="left" vertical="center" wrapText="1"/>
    </xf>
    <xf numFmtId="0" fontId="11" fillId="0" borderId="4" xfId="0" applyFont="1" applyBorder="1" applyAlignment="1">
      <alignment wrapText="1"/>
    </xf>
    <xf numFmtId="164" fontId="4" fillId="9" borderId="4" xfId="0" applyNumberFormat="1" applyFont="1" applyFill="1" applyBorder="1" applyAlignment="1">
      <alignment horizontal="right" wrapText="1"/>
    </xf>
    <xf numFmtId="10" fontId="3" fillId="9" borderId="4" xfId="0" applyNumberFormat="1" applyFont="1" applyFill="1" applyBorder="1" applyAlignment="1">
      <alignment horizontal="right"/>
    </xf>
    <xf numFmtId="164" fontId="3" fillId="9" borderId="4" xfId="0" applyNumberFormat="1" applyFont="1" applyFill="1" applyBorder="1" applyAlignment="1">
      <alignment horizontal="right"/>
    </xf>
    <xf numFmtId="0" fontId="4" fillId="0" borderId="4" xfId="0" applyFont="1" applyBorder="1" applyAlignment="1">
      <alignment horizontal="center" wrapText="1"/>
    </xf>
    <xf numFmtId="0" fontId="4" fillId="0" borderId="0" xfId="0" applyFont="1" applyAlignment="1">
      <alignment horizontal="center" wrapText="1"/>
    </xf>
    <xf numFmtId="0" fontId="4" fillId="0" borderId="0" xfId="0" applyFont="1" applyAlignment="1">
      <alignment horizontal="left" wrapText="1"/>
    </xf>
    <xf numFmtId="0" fontId="4" fillId="0" borderId="0" xfId="0" applyFont="1"/>
    <xf numFmtId="164" fontId="4" fillId="0" borderId="0" xfId="0" applyNumberFormat="1" applyFont="1"/>
    <xf numFmtId="4" fontId="4" fillId="0" borderId="0" xfId="0" applyNumberFormat="1" applyFont="1"/>
    <xf numFmtId="0" fontId="4" fillId="0" borderId="0" xfId="0" applyFont="1" applyAlignment="1">
      <alignment wrapText="1"/>
    </xf>
    <xf numFmtId="164" fontId="7" fillId="10" borderId="0" xfId="0" applyNumberFormat="1" applyFont="1" applyFill="1" applyAlignment="1">
      <alignment horizontal="center" wrapText="1"/>
    </xf>
    <xf numFmtId="164" fontId="7" fillId="11" borderId="5" xfId="0" applyNumberFormat="1" applyFont="1" applyFill="1" applyBorder="1" applyAlignment="1">
      <alignment horizontal="center" wrapText="1"/>
    </xf>
    <xf numFmtId="164" fontId="7" fillId="10" borderId="4" xfId="0" applyNumberFormat="1" applyFont="1" applyFill="1" applyBorder="1" applyAlignment="1">
      <alignment wrapText="1"/>
    </xf>
    <xf numFmtId="164" fontId="7" fillId="11" borderId="4" xfId="0" applyNumberFormat="1" applyFont="1" applyFill="1" applyBorder="1" applyAlignment="1">
      <alignment wrapText="1"/>
    </xf>
    <xf numFmtId="0" fontId="4" fillId="12" borderId="5" xfId="0" applyFont="1" applyFill="1" applyBorder="1" applyAlignment="1">
      <alignment wrapText="1"/>
    </xf>
    <xf numFmtId="0" fontId="4" fillId="13" borderId="5" xfId="0" applyFont="1" applyFill="1" applyBorder="1" applyAlignment="1">
      <alignment wrapText="1"/>
    </xf>
    <xf numFmtId="0" fontId="4" fillId="7" borderId="5" xfId="0" applyFont="1" applyFill="1" applyBorder="1"/>
    <xf numFmtId="0" fontId="4" fillId="7" borderId="4" xfId="0" applyFont="1" applyFill="1" applyBorder="1"/>
    <xf numFmtId="0" fontId="4" fillId="7" borderId="0" xfId="0" applyFont="1" applyFill="1"/>
    <xf numFmtId="0" fontId="3" fillId="0" borderId="6" xfId="0" applyFont="1" applyBorder="1"/>
    <xf numFmtId="164" fontId="12" fillId="0" borderId="6" xfId="0" applyNumberFormat="1" applyFont="1" applyBorder="1"/>
    <xf numFmtId="164" fontId="12" fillId="0" borderId="4" xfId="0" applyNumberFormat="1" applyFont="1" applyBorder="1"/>
    <xf numFmtId="164" fontId="12" fillId="0" borderId="0" xfId="0" applyNumberFormat="1" applyFont="1"/>
    <xf numFmtId="10" fontId="4" fillId="9" borderId="4" xfId="0" applyNumberFormat="1" applyFont="1" applyFill="1" applyBorder="1" applyAlignment="1">
      <alignment horizontal="right"/>
    </xf>
    <xf numFmtId="164" fontId="4" fillId="9" borderId="4" xfId="0" applyNumberFormat="1" applyFont="1" applyFill="1" applyBorder="1" applyAlignment="1">
      <alignment horizontal="right"/>
    </xf>
    <xf numFmtId="0" fontId="4" fillId="14" borderId="4" xfId="0" applyFont="1" applyFill="1" applyBorder="1" applyAlignment="1">
      <alignment horizontal="center" wrapText="1"/>
    </xf>
    <xf numFmtId="0" fontId="4" fillId="0" borderId="4" xfId="0" applyFont="1" applyBorder="1" applyAlignment="1">
      <alignment wrapText="1"/>
    </xf>
    <xf numFmtId="0" fontId="4" fillId="0" borderId="6" xfId="0" applyFont="1" applyBorder="1"/>
    <xf numFmtId="10" fontId="4" fillId="9" borderId="4" xfId="0" applyNumberFormat="1" applyFont="1" applyFill="1" applyBorder="1" applyAlignment="1">
      <alignment horizontal="right" wrapText="1"/>
    </xf>
    <xf numFmtId="0" fontId="8" fillId="0" borderId="4" xfId="0" applyFont="1" applyBorder="1" applyAlignment="1">
      <alignment horizontal="left" wrapText="1"/>
    </xf>
    <xf numFmtId="164" fontId="4" fillId="9" borderId="4" xfId="0" applyNumberFormat="1" applyFont="1" applyFill="1" applyBorder="1"/>
    <xf numFmtId="0" fontId="8" fillId="15" borderId="4" xfId="0" applyFont="1" applyFill="1" applyBorder="1" applyAlignment="1">
      <alignment horizontal="center" vertical="center" wrapText="1"/>
    </xf>
    <xf numFmtId="10" fontId="4" fillId="9" borderId="4" xfId="0" applyNumberFormat="1" applyFont="1" applyFill="1" applyBorder="1"/>
    <xf numFmtId="164" fontId="12" fillId="0" borderId="9" xfId="0" applyNumberFormat="1" applyFont="1" applyBorder="1"/>
    <xf numFmtId="0" fontId="8" fillId="15" borderId="4" xfId="0" applyFont="1" applyFill="1" applyBorder="1" applyAlignment="1">
      <alignment horizontal="left" vertical="center" wrapText="1"/>
    </xf>
    <xf numFmtId="0" fontId="4" fillId="15" borderId="4" xfId="0" applyFont="1" applyFill="1" applyBorder="1" applyAlignment="1">
      <alignment horizontal="center" vertical="center" wrapText="1"/>
    </xf>
    <xf numFmtId="164" fontId="3" fillId="15" borderId="4" xfId="0" applyNumberFormat="1" applyFont="1" applyFill="1" applyBorder="1"/>
    <xf numFmtId="10" fontId="3" fillId="15" borderId="4" xfId="0" applyNumberFormat="1" applyFont="1" applyFill="1" applyBorder="1"/>
    <xf numFmtId="164" fontId="12" fillId="15" borderId="6" xfId="0" applyNumberFormat="1" applyFont="1" applyFill="1" applyBorder="1"/>
    <xf numFmtId="164" fontId="12" fillId="15" borderId="4" xfId="0" applyNumberFormat="1" applyFont="1" applyFill="1" applyBorder="1"/>
    <xf numFmtId="164" fontId="12" fillId="15" borderId="0" xfId="0" applyNumberFormat="1" applyFont="1" applyFill="1"/>
    <xf numFmtId="164" fontId="3" fillId="9" borderId="4" xfId="0" applyNumberFormat="1" applyFont="1" applyFill="1" applyBorder="1"/>
    <xf numFmtId="10" fontId="3" fillId="9" borderId="4" xfId="0" applyNumberFormat="1" applyFont="1" applyFill="1" applyBorder="1"/>
    <xf numFmtId="164" fontId="12" fillId="15" borderId="9" xfId="0" applyNumberFormat="1" applyFont="1" applyFill="1" applyBorder="1"/>
    <xf numFmtId="164" fontId="3" fillId="0" borderId="10" xfId="0" applyNumberFormat="1" applyFont="1" applyBorder="1"/>
    <xf numFmtId="0" fontId="4" fillId="0" borderId="0" xfId="0" applyFont="1" applyAlignment="1">
      <alignment horizontal="center" vertical="center" wrapText="1"/>
    </xf>
    <xf numFmtId="0" fontId="8" fillId="0" borderId="0" xfId="0" applyFont="1" applyAlignment="1">
      <alignment horizontal="left" vertical="center" wrapText="1"/>
    </xf>
    <xf numFmtId="164" fontId="3" fillId="9" borderId="0" xfId="0" applyNumberFormat="1" applyFont="1" applyFill="1" applyAlignment="1">
      <alignment horizontal="right"/>
    </xf>
    <xf numFmtId="10" fontId="3" fillId="9" borderId="0" xfId="0" applyNumberFormat="1" applyFont="1" applyFill="1" applyAlignment="1">
      <alignment horizontal="right"/>
    </xf>
    <xf numFmtId="164" fontId="4" fillId="9" borderId="0" xfId="0" applyNumberFormat="1" applyFont="1" applyFill="1" applyAlignment="1">
      <alignment horizontal="right" wrapText="1"/>
    </xf>
    <xf numFmtId="10" fontId="4" fillId="9" borderId="0" xfId="0" applyNumberFormat="1" applyFont="1" applyFill="1" applyAlignment="1">
      <alignment horizontal="right" wrapText="1"/>
    </xf>
    <xf numFmtId="164" fontId="1" fillId="6" borderId="1" xfId="0" applyNumberFormat="1" applyFont="1" applyFill="1" applyBorder="1" applyAlignment="1">
      <alignment horizontal="center" vertical="center" wrapText="1"/>
    </xf>
    <xf numFmtId="0" fontId="2" fillId="0" borderId="2" xfId="0" applyFont="1" applyBorder="1"/>
    <xf numFmtId="0" fontId="2" fillId="0" borderId="3" xfId="0" applyFont="1" applyBorder="1"/>
    <xf numFmtId="0" fontId="1" fillId="7" borderId="1" xfId="0" applyFont="1" applyFill="1" applyBorder="1" applyAlignment="1">
      <alignment horizontal="center" vertical="center" wrapText="1"/>
    </xf>
    <xf numFmtId="0" fontId="3" fillId="0" borderId="6" xfId="0" applyFont="1" applyBorder="1" applyAlignment="1">
      <alignment horizontal="center" wrapText="1"/>
    </xf>
    <xf numFmtId="0" fontId="2" fillId="0" borderId="7" xfId="0" applyFont="1" applyBorder="1"/>
    <xf numFmtId="0" fontId="2" fillId="0" borderId="8" xfId="0" applyFont="1" applyBorder="1"/>
    <xf numFmtId="164" fontId="1" fillId="2" borderId="1" xfId="0" applyNumberFormat="1" applyFont="1" applyFill="1" applyBorder="1" applyAlignment="1">
      <alignment horizontal="center" wrapText="1"/>
    </xf>
    <xf numFmtId="164" fontId="1" fillId="3" borderId="1" xfId="0" applyNumberFormat="1" applyFont="1" applyFill="1" applyBorder="1" applyAlignment="1">
      <alignment horizontal="center" wrapText="1"/>
    </xf>
    <xf numFmtId="164" fontId="1" fillId="4" borderId="1" xfId="0" applyNumberFormat="1" applyFont="1" applyFill="1" applyBorder="1" applyAlignment="1">
      <alignment horizontal="center" wrapText="1"/>
    </xf>
    <xf numFmtId="164" fontId="1" fillId="5" borderId="1" xfId="0" applyNumberFormat="1" applyFont="1" applyFill="1" applyBorder="1" applyAlignment="1">
      <alignment horizontal="center" vertical="center" wrapText="1"/>
    </xf>
    <xf numFmtId="164" fontId="7" fillId="3" borderId="6" xfId="0" applyNumberFormat="1" applyFont="1" applyFill="1" applyBorder="1" applyAlignment="1">
      <alignment horizontal="center" wrapText="1"/>
    </xf>
    <xf numFmtId="164" fontId="7" fillId="4" borderId="6" xfId="0" applyNumberFormat="1" applyFont="1" applyFill="1" applyBorder="1" applyAlignment="1">
      <alignment horizontal="center" wrapText="1"/>
    </xf>
    <xf numFmtId="164" fontId="7" fillId="2" borderId="6" xfId="0" applyNumberFormat="1" applyFont="1" applyFill="1" applyBorder="1" applyAlignment="1">
      <alignment horizontal="center" wrapText="1"/>
    </xf>
    <xf numFmtId="164" fontId="7" fillId="5" borderId="1" xfId="0" applyNumberFormat="1" applyFont="1" applyFill="1" applyBorder="1" applyAlignment="1">
      <alignment horizontal="center" wrapText="1"/>
    </xf>
    <xf numFmtId="164" fontId="7" fillId="6" borderId="1" xfId="0" applyNumberFormat="1" applyFont="1" applyFill="1" applyBorder="1" applyAlignment="1">
      <alignment horizontal="center" wrapText="1"/>
    </xf>
    <xf numFmtId="0" fontId="4" fillId="0" borderId="6" xfId="0" applyFont="1" applyBorder="1" applyAlignment="1">
      <alignment horizontal="center" wrapText="1"/>
    </xf>
  </cellXfs>
  <cellStyles count="1">
    <cellStyle name="Normal" xfId="0" builtinId="0"/>
  </cellStyles>
  <dxfs count="1">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998"/>
  <sheetViews>
    <sheetView tabSelected="1" workbookViewId="0">
      <pane ySplit="2" topLeftCell="A248" activePane="bottomLeft" state="frozen"/>
      <selection pane="bottomLeft" activeCell="AK3" sqref="AK3:AK250"/>
    </sheetView>
  </sheetViews>
  <sheetFormatPr baseColWidth="10" defaultColWidth="14.5" defaultRowHeight="15" customHeight="1" x14ac:dyDescent="0.2"/>
  <cols>
    <col min="1" max="1" width="16.5" customWidth="1"/>
    <col min="2" max="2" width="8.6640625" customWidth="1"/>
    <col min="3" max="3" width="20.5" customWidth="1"/>
    <col min="4" max="4" width="11.83203125" customWidth="1"/>
    <col min="5" max="5" width="61" customWidth="1"/>
    <col min="6" max="6" width="25.33203125" customWidth="1"/>
    <col min="7" max="7" width="12.1640625" customWidth="1"/>
    <col min="8" max="8" width="9.1640625" customWidth="1"/>
    <col min="9" max="9" width="13.1640625" customWidth="1"/>
    <col min="10" max="10" width="12.6640625" customWidth="1"/>
    <col min="11" max="11" width="8.83203125" customWidth="1"/>
    <col min="14" max="14" width="9.6640625" customWidth="1"/>
    <col min="17" max="17" width="7.5" customWidth="1"/>
    <col min="20" max="20" width="9" customWidth="1"/>
    <col min="23" max="23" width="7.5" customWidth="1"/>
    <col min="25" max="25" width="12.6640625" customWidth="1"/>
    <col min="26" max="26" width="10.6640625" customWidth="1"/>
    <col min="27" max="27" width="14.1640625" customWidth="1"/>
    <col min="28" max="28" width="13.33203125" customWidth="1"/>
    <col min="29" max="29" width="12" customWidth="1"/>
    <col min="30" max="30" width="17.33203125" customWidth="1"/>
    <col min="31" max="33" width="13.5" customWidth="1"/>
    <col min="34" max="34" width="15.1640625" customWidth="1"/>
    <col min="35" max="35" width="17.83203125" customWidth="1"/>
    <col min="36" max="36" width="16.83203125" customWidth="1"/>
    <col min="37" max="37" width="25.33203125" customWidth="1"/>
  </cols>
  <sheetData>
    <row r="1" spans="1:37" ht="48" customHeight="1" x14ac:dyDescent="0.2">
      <c r="A1" s="1"/>
      <c r="B1" s="1"/>
      <c r="C1" s="1"/>
      <c r="D1" s="1"/>
      <c r="E1" s="2"/>
      <c r="F1" s="2"/>
      <c r="G1" s="137" t="s">
        <v>0</v>
      </c>
      <c r="H1" s="131"/>
      <c r="I1" s="132"/>
      <c r="J1" s="138" t="s">
        <v>1</v>
      </c>
      <c r="K1" s="131"/>
      <c r="L1" s="132"/>
      <c r="M1" s="139" t="s">
        <v>2</v>
      </c>
      <c r="N1" s="131"/>
      <c r="O1" s="132"/>
      <c r="P1" s="137" t="s">
        <v>3</v>
      </c>
      <c r="Q1" s="131"/>
      <c r="R1" s="132"/>
      <c r="S1" s="138" t="s">
        <v>4</v>
      </c>
      <c r="T1" s="131"/>
      <c r="U1" s="132"/>
      <c r="V1" s="139" t="s">
        <v>5</v>
      </c>
      <c r="W1" s="131"/>
      <c r="X1" s="132"/>
      <c r="Y1" s="140" t="s">
        <v>6</v>
      </c>
      <c r="Z1" s="131"/>
      <c r="AA1" s="132"/>
      <c r="AB1" s="130" t="s">
        <v>7</v>
      </c>
      <c r="AC1" s="131"/>
      <c r="AD1" s="132"/>
      <c r="AE1" s="133" t="s">
        <v>8</v>
      </c>
      <c r="AF1" s="131"/>
      <c r="AG1" s="131"/>
      <c r="AH1" s="131"/>
      <c r="AI1" s="131"/>
      <c r="AJ1" s="131"/>
      <c r="AK1" s="132"/>
    </row>
    <row r="2" spans="1:37" ht="45.75" customHeight="1" x14ac:dyDescent="0.2">
      <c r="A2" s="3" t="s">
        <v>9</v>
      </c>
      <c r="B2" s="3" t="s">
        <v>10</v>
      </c>
      <c r="C2" s="3" t="s">
        <v>11</v>
      </c>
      <c r="D2" s="3" t="s">
        <v>12</v>
      </c>
      <c r="E2" s="4" t="s">
        <v>13</v>
      </c>
      <c r="F2" s="4" t="s">
        <v>14</v>
      </c>
      <c r="G2" s="5" t="s">
        <v>15</v>
      </c>
      <c r="H2" s="6" t="s">
        <v>16</v>
      </c>
      <c r="I2" s="5" t="s">
        <v>17</v>
      </c>
      <c r="J2" s="7" t="s">
        <v>15</v>
      </c>
      <c r="K2" s="8" t="s">
        <v>16</v>
      </c>
      <c r="L2" s="7" t="s">
        <v>17</v>
      </c>
      <c r="M2" s="9" t="s">
        <v>15</v>
      </c>
      <c r="N2" s="10" t="s">
        <v>16</v>
      </c>
      <c r="O2" s="9" t="s">
        <v>17</v>
      </c>
      <c r="P2" s="5" t="s">
        <v>15</v>
      </c>
      <c r="Q2" s="6" t="s">
        <v>16</v>
      </c>
      <c r="R2" s="5" t="s">
        <v>18</v>
      </c>
      <c r="S2" s="7" t="s">
        <v>15</v>
      </c>
      <c r="T2" s="8" t="s">
        <v>16</v>
      </c>
      <c r="U2" s="7" t="s">
        <v>18</v>
      </c>
      <c r="V2" s="9" t="s">
        <v>15</v>
      </c>
      <c r="W2" s="10" t="s">
        <v>16</v>
      </c>
      <c r="X2" s="9" t="s">
        <v>18</v>
      </c>
      <c r="Y2" s="11" t="s">
        <v>19</v>
      </c>
      <c r="Z2" s="12" t="s">
        <v>20</v>
      </c>
      <c r="AA2" s="12" t="s">
        <v>21</v>
      </c>
      <c r="AB2" s="13" t="s">
        <v>19</v>
      </c>
      <c r="AC2" s="14" t="s">
        <v>20</v>
      </c>
      <c r="AD2" s="14" t="s">
        <v>21</v>
      </c>
      <c r="AE2" s="15" t="s">
        <v>22</v>
      </c>
      <c r="AF2" s="15" t="s">
        <v>23</v>
      </c>
      <c r="AG2" s="15" t="s">
        <v>24</v>
      </c>
      <c r="AH2" s="15" t="s">
        <v>25</v>
      </c>
      <c r="AI2" s="15" t="s">
        <v>26</v>
      </c>
      <c r="AJ2" s="15" t="s">
        <v>27</v>
      </c>
      <c r="AK2" s="16" t="s">
        <v>28</v>
      </c>
    </row>
    <row r="3" spans="1:37" ht="62.25" customHeight="1" x14ac:dyDescent="0.2">
      <c r="A3" s="17" t="s">
        <v>29</v>
      </c>
      <c r="B3" s="17">
        <v>1</v>
      </c>
      <c r="C3" s="17" t="s">
        <v>30</v>
      </c>
      <c r="D3" s="17" t="s">
        <v>31</v>
      </c>
      <c r="E3" s="18" t="s">
        <v>32</v>
      </c>
      <c r="F3" s="18" t="s">
        <v>33</v>
      </c>
      <c r="G3" s="19">
        <v>133000</v>
      </c>
      <c r="H3" s="20">
        <v>0</v>
      </c>
      <c r="I3" s="19">
        <v>133000</v>
      </c>
      <c r="J3" s="21"/>
      <c r="K3" s="20"/>
      <c r="L3" s="19"/>
      <c r="M3" s="19"/>
      <c r="N3" s="22"/>
      <c r="O3" s="19"/>
      <c r="P3" s="19"/>
      <c r="Q3" s="22"/>
      <c r="R3" s="19"/>
      <c r="S3" s="19"/>
      <c r="T3" s="22"/>
      <c r="U3" s="19"/>
      <c r="V3" s="19"/>
      <c r="W3" s="22"/>
      <c r="X3" s="19"/>
      <c r="Y3" s="19">
        <v>91889</v>
      </c>
      <c r="Z3" s="20">
        <v>5.2900000000000003E-2</v>
      </c>
      <c r="AA3" s="19">
        <f t="shared" ref="AA3:AA4" si="0">(Y3*Z3)+Y3</f>
        <v>96749.928100000005</v>
      </c>
      <c r="AB3" s="19"/>
      <c r="AC3" s="20">
        <v>5.2900000000000003E-2</v>
      </c>
      <c r="AD3" s="19"/>
      <c r="AE3" s="23">
        <f t="shared" ref="AE3:AE249" si="1">+AVERAGE(I3,L3,O3,R3,U3,X3,AA3,AD3)</f>
        <v>114874.96405000001</v>
      </c>
      <c r="AF3" s="23">
        <f t="shared" ref="AF3:AF249" si="2">+MEDIAN(I3,L3,O3,R3,U3,X3,AA3,AD3)</f>
        <v>114874.96405000001</v>
      </c>
      <c r="AG3" s="23">
        <f t="shared" ref="AG3:AG249" si="3">+GEOMEAN(I3,L3,O3,R3,U3,X3,AA3,AD3)</f>
        <v>113436.06321315987</v>
      </c>
      <c r="AH3" s="23">
        <f t="shared" ref="AH3:AH249" si="4">+_xlfn.STDEV.S(I3,L3,O3,R3,U3,X3,AA3,AD3)</f>
        <v>25632.671658989872</v>
      </c>
      <c r="AI3" s="23">
        <v>105812.4461</v>
      </c>
      <c r="AJ3" s="23">
        <v>109128.473</v>
      </c>
      <c r="AK3" s="24">
        <f t="shared" ref="AK3:AK249" si="5">+MIN(AE3:AG3)</f>
        <v>113436.06321315987</v>
      </c>
    </row>
    <row r="4" spans="1:37" ht="105" customHeight="1" x14ac:dyDescent="0.2">
      <c r="A4" s="17" t="s">
        <v>29</v>
      </c>
      <c r="B4" s="17">
        <v>2</v>
      </c>
      <c r="C4" s="17" t="s">
        <v>34</v>
      </c>
      <c r="D4" s="17" t="s">
        <v>31</v>
      </c>
      <c r="E4" s="18" t="s">
        <v>35</v>
      </c>
      <c r="F4" s="18" t="s">
        <v>33</v>
      </c>
      <c r="G4" s="19">
        <v>119700</v>
      </c>
      <c r="H4" s="20">
        <v>0</v>
      </c>
      <c r="I4" s="19">
        <v>119700</v>
      </c>
      <c r="J4" s="21">
        <v>130000</v>
      </c>
      <c r="K4" s="20">
        <v>0</v>
      </c>
      <c r="L4" s="19">
        <v>130000</v>
      </c>
      <c r="M4" s="19"/>
      <c r="N4" s="22"/>
      <c r="O4" s="19"/>
      <c r="P4" s="19"/>
      <c r="Q4" s="22"/>
      <c r="R4" s="19"/>
      <c r="S4" s="19"/>
      <c r="T4" s="22"/>
      <c r="U4" s="19"/>
      <c r="V4" s="19"/>
      <c r="W4" s="22"/>
      <c r="X4" s="19"/>
      <c r="Y4" s="19">
        <v>63255</v>
      </c>
      <c r="Z4" s="20">
        <v>5.2900000000000003E-2</v>
      </c>
      <c r="AA4" s="19">
        <f t="shared" si="0"/>
        <v>66601.189499999993</v>
      </c>
      <c r="AB4" s="19"/>
      <c r="AC4" s="20">
        <v>5.2900000000000003E-2</v>
      </c>
      <c r="AD4" s="19"/>
      <c r="AE4" s="23">
        <f t="shared" si="1"/>
        <v>105433.72983333333</v>
      </c>
      <c r="AF4" s="23">
        <f t="shared" si="2"/>
        <v>119700</v>
      </c>
      <c r="AG4" s="23">
        <f t="shared" si="3"/>
        <v>101198.28738012837</v>
      </c>
      <c r="AH4" s="23">
        <f t="shared" si="4"/>
        <v>34022.009663671713</v>
      </c>
      <c r="AI4" s="23">
        <v>93150.594750000004</v>
      </c>
      <c r="AJ4" s="23">
        <v>117716.8649</v>
      </c>
      <c r="AK4" s="24">
        <f t="shared" si="5"/>
        <v>101198.28738012837</v>
      </c>
    </row>
    <row r="5" spans="1:37" ht="150.75" customHeight="1" x14ac:dyDescent="0.2">
      <c r="A5" s="17" t="s">
        <v>36</v>
      </c>
      <c r="B5" s="17">
        <v>3</v>
      </c>
      <c r="C5" s="17" t="s">
        <v>37</v>
      </c>
      <c r="D5" s="17" t="s">
        <v>31</v>
      </c>
      <c r="E5" s="18" t="s">
        <v>38</v>
      </c>
      <c r="F5" s="18" t="s">
        <v>39</v>
      </c>
      <c r="G5" s="19">
        <v>217717</v>
      </c>
      <c r="H5" s="20">
        <v>0</v>
      </c>
      <c r="I5" s="19">
        <v>217717</v>
      </c>
      <c r="J5" s="21">
        <v>197925</v>
      </c>
      <c r="K5" s="20">
        <v>0</v>
      </c>
      <c r="L5" s="19">
        <v>197925</v>
      </c>
      <c r="M5" s="19">
        <v>452300</v>
      </c>
      <c r="N5" s="20">
        <v>0</v>
      </c>
      <c r="O5" s="19">
        <v>452300</v>
      </c>
      <c r="P5" s="19"/>
      <c r="Q5" s="22"/>
      <c r="R5" s="19"/>
      <c r="S5" s="19"/>
      <c r="T5" s="22"/>
      <c r="U5" s="19"/>
      <c r="V5" s="19"/>
      <c r="W5" s="22"/>
      <c r="X5" s="19"/>
      <c r="Y5" s="19"/>
      <c r="Z5" s="20">
        <v>5.2900000000000003E-2</v>
      </c>
      <c r="AA5" s="19"/>
      <c r="AB5" s="19">
        <v>130000</v>
      </c>
      <c r="AC5" s="20">
        <v>5.2900000000000003E-2</v>
      </c>
      <c r="AD5" s="19">
        <f t="shared" ref="AD5:AD6" si="6">(AB5*AC5)+AB5</f>
        <v>136877</v>
      </c>
      <c r="AE5" s="23">
        <f t="shared" si="1"/>
        <v>251204.75</v>
      </c>
      <c r="AF5" s="23">
        <f t="shared" si="2"/>
        <v>207821</v>
      </c>
      <c r="AG5" s="23">
        <f t="shared" si="3"/>
        <v>227267.59448699118</v>
      </c>
      <c r="AH5" s="23">
        <f t="shared" si="4"/>
        <v>138407.96599515749</v>
      </c>
      <c r="AI5" s="23">
        <v>182663</v>
      </c>
      <c r="AJ5" s="23">
        <v>301478.5625</v>
      </c>
      <c r="AK5" s="24">
        <f t="shared" si="5"/>
        <v>207821</v>
      </c>
    </row>
    <row r="6" spans="1:37" ht="83.25" customHeight="1" x14ac:dyDescent="0.2">
      <c r="A6" s="17" t="s">
        <v>36</v>
      </c>
      <c r="B6" s="17">
        <v>4</v>
      </c>
      <c r="C6" s="17" t="s">
        <v>40</v>
      </c>
      <c r="D6" s="17" t="s">
        <v>31</v>
      </c>
      <c r="E6" s="18" t="s">
        <v>41</v>
      </c>
      <c r="F6" s="18" t="s">
        <v>42</v>
      </c>
      <c r="G6" s="19">
        <v>1385884</v>
      </c>
      <c r="H6" s="20">
        <v>0</v>
      </c>
      <c r="I6" s="19">
        <v>1385884</v>
      </c>
      <c r="J6" s="21">
        <v>1259895</v>
      </c>
      <c r="K6" s="20">
        <v>0</v>
      </c>
      <c r="L6" s="19">
        <v>1259895</v>
      </c>
      <c r="M6" s="19">
        <v>3010000</v>
      </c>
      <c r="N6" s="20">
        <v>0</v>
      </c>
      <c r="O6" s="19">
        <v>3010000</v>
      </c>
      <c r="P6" s="19"/>
      <c r="Q6" s="22"/>
      <c r="R6" s="19"/>
      <c r="S6" s="19"/>
      <c r="T6" s="22"/>
      <c r="U6" s="19"/>
      <c r="V6" s="19"/>
      <c r="W6" s="22"/>
      <c r="X6" s="19"/>
      <c r="Y6" s="19"/>
      <c r="Z6" s="20">
        <v>5.2900000000000003E-2</v>
      </c>
      <c r="AA6" s="19"/>
      <c r="AB6" s="19">
        <v>1750000</v>
      </c>
      <c r="AC6" s="20">
        <v>5.2900000000000003E-2</v>
      </c>
      <c r="AD6" s="19">
        <f t="shared" si="6"/>
        <v>1842575</v>
      </c>
      <c r="AE6" s="23">
        <f t="shared" si="1"/>
        <v>1874588.5</v>
      </c>
      <c r="AF6" s="23">
        <f t="shared" si="2"/>
        <v>1614229.5</v>
      </c>
      <c r="AG6" s="23">
        <f t="shared" si="3"/>
        <v>1764059.4855426378</v>
      </c>
      <c r="AH6" s="23">
        <f t="shared" si="4"/>
        <v>797258.7045154582</v>
      </c>
      <c r="AI6" s="23">
        <v>1354386.75</v>
      </c>
      <c r="AJ6" s="23">
        <v>2158441.375</v>
      </c>
      <c r="AK6" s="24">
        <f t="shared" si="5"/>
        <v>1614229.5</v>
      </c>
    </row>
    <row r="7" spans="1:37" ht="105" customHeight="1" x14ac:dyDescent="0.2">
      <c r="A7" s="17" t="s">
        <v>29</v>
      </c>
      <c r="B7" s="17">
        <v>5</v>
      </c>
      <c r="C7" s="17" t="s">
        <v>43</v>
      </c>
      <c r="D7" s="17" t="s">
        <v>31</v>
      </c>
      <c r="E7" s="18" t="s">
        <v>44</v>
      </c>
      <c r="F7" s="18" t="s">
        <v>45</v>
      </c>
      <c r="G7" s="19">
        <v>192850</v>
      </c>
      <c r="H7" s="20">
        <v>0</v>
      </c>
      <c r="I7" s="19">
        <v>192850</v>
      </c>
      <c r="J7" s="21">
        <v>205000</v>
      </c>
      <c r="K7" s="20">
        <v>0</v>
      </c>
      <c r="L7" s="19">
        <v>205000</v>
      </c>
      <c r="M7" s="19"/>
      <c r="N7" s="22"/>
      <c r="O7" s="19"/>
      <c r="P7" s="19"/>
      <c r="Q7" s="22"/>
      <c r="R7" s="19"/>
      <c r="S7" s="19"/>
      <c r="T7" s="22"/>
      <c r="U7" s="19"/>
      <c r="V7" s="19"/>
      <c r="W7" s="22"/>
      <c r="X7" s="19"/>
      <c r="Y7" s="19">
        <v>155412.5</v>
      </c>
      <c r="Z7" s="20">
        <v>5.2900000000000003E-2</v>
      </c>
      <c r="AA7" s="19">
        <f t="shared" ref="AA7:AA8" si="7">(Y7*Z7)+Y7</f>
        <v>163633.82125000001</v>
      </c>
      <c r="AB7" s="19"/>
      <c r="AC7" s="20">
        <v>5.2900000000000003E-2</v>
      </c>
      <c r="AD7" s="19"/>
      <c r="AE7" s="23">
        <f t="shared" si="1"/>
        <v>187161.27375000002</v>
      </c>
      <c r="AF7" s="23">
        <f t="shared" si="2"/>
        <v>192850</v>
      </c>
      <c r="AG7" s="23">
        <f t="shared" si="3"/>
        <v>186329.74610904619</v>
      </c>
      <c r="AH7" s="23">
        <f t="shared" si="4"/>
        <v>21261.735367904876</v>
      </c>
      <c r="AI7" s="23">
        <v>178241.9106</v>
      </c>
      <c r="AJ7" s="23">
        <v>196080.63690000001</v>
      </c>
      <c r="AK7" s="24">
        <f t="shared" si="5"/>
        <v>186329.74610904619</v>
      </c>
    </row>
    <row r="8" spans="1:37" ht="120.75" customHeight="1" x14ac:dyDescent="0.2">
      <c r="A8" s="17" t="s">
        <v>29</v>
      </c>
      <c r="B8" s="17">
        <v>6</v>
      </c>
      <c r="C8" s="17" t="s">
        <v>46</v>
      </c>
      <c r="D8" s="17" t="s">
        <v>31</v>
      </c>
      <c r="E8" s="18" t="s">
        <v>47</v>
      </c>
      <c r="F8" s="18" t="s">
        <v>45</v>
      </c>
      <c r="G8" s="19">
        <v>303240</v>
      </c>
      <c r="H8" s="20">
        <v>0</v>
      </c>
      <c r="I8" s="19">
        <v>303240</v>
      </c>
      <c r="J8" s="21"/>
      <c r="K8" s="25"/>
      <c r="L8" s="19"/>
      <c r="M8" s="19"/>
      <c r="N8" s="22"/>
      <c r="O8" s="19"/>
      <c r="P8" s="19"/>
      <c r="Q8" s="22"/>
      <c r="R8" s="19"/>
      <c r="S8" s="19"/>
      <c r="T8" s="22"/>
      <c r="U8" s="19"/>
      <c r="V8" s="19"/>
      <c r="W8" s="22"/>
      <c r="X8" s="19"/>
      <c r="Y8" s="19">
        <v>126547</v>
      </c>
      <c r="Z8" s="20">
        <v>5.2900000000000003E-2</v>
      </c>
      <c r="AA8" s="19">
        <f t="shared" si="7"/>
        <v>133241.3363</v>
      </c>
      <c r="AB8" s="19">
        <v>218000</v>
      </c>
      <c r="AC8" s="20">
        <v>5.2900000000000003E-2</v>
      </c>
      <c r="AD8" s="19">
        <f>(AB8*AC8)+AB8</f>
        <v>229532.2</v>
      </c>
      <c r="AE8" s="23">
        <f t="shared" si="1"/>
        <v>222004.51210000002</v>
      </c>
      <c r="AF8" s="23">
        <f t="shared" si="2"/>
        <v>229532.2</v>
      </c>
      <c r="AG8" s="23">
        <f t="shared" si="3"/>
        <v>210098.53734846023</v>
      </c>
      <c r="AH8" s="23">
        <f t="shared" si="4"/>
        <v>85248.964678676712</v>
      </c>
      <c r="AI8" s="23">
        <v>181386.76819999999</v>
      </c>
      <c r="AJ8" s="23">
        <v>220002.2561</v>
      </c>
      <c r="AK8" s="24">
        <f t="shared" si="5"/>
        <v>210098.53734846023</v>
      </c>
    </row>
    <row r="9" spans="1:37" ht="120.75" customHeight="1" x14ac:dyDescent="0.2">
      <c r="A9" s="17" t="s">
        <v>48</v>
      </c>
      <c r="B9" s="17">
        <v>7</v>
      </c>
      <c r="C9" s="17" t="s">
        <v>49</v>
      </c>
      <c r="D9" s="17" t="s">
        <v>31</v>
      </c>
      <c r="E9" s="18" t="s">
        <v>50</v>
      </c>
      <c r="F9" s="18" t="s">
        <v>51</v>
      </c>
      <c r="G9" s="19">
        <v>2967000</v>
      </c>
      <c r="H9" s="20">
        <v>0.19</v>
      </c>
      <c r="I9" s="19">
        <v>3530730</v>
      </c>
      <c r="J9" s="21">
        <v>3222689</v>
      </c>
      <c r="K9" s="20">
        <v>0.19</v>
      </c>
      <c r="L9" s="19">
        <v>3834999.9099999997</v>
      </c>
      <c r="M9" s="19">
        <v>2750000</v>
      </c>
      <c r="N9" s="20">
        <v>0.19</v>
      </c>
      <c r="O9" s="19">
        <v>3272500</v>
      </c>
      <c r="P9" s="19"/>
      <c r="Q9" s="22"/>
      <c r="R9" s="19"/>
      <c r="S9" s="19"/>
      <c r="T9" s="22"/>
      <c r="U9" s="19"/>
      <c r="V9" s="19"/>
      <c r="W9" s="22"/>
      <c r="X9" s="19"/>
      <c r="Y9" s="19"/>
      <c r="Z9" s="20">
        <v>5.2900000000000003E-2</v>
      </c>
      <c r="AA9" s="19"/>
      <c r="AB9" s="19"/>
      <c r="AC9" s="20">
        <v>5.2900000000000003E-2</v>
      </c>
      <c r="AD9" s="19"/>
      <c r="AE9" s="23">
        <f t="shared" si="1"/>
        <v>3546076.6366666667</v>
      </c>
      <c r="AF9" s="23">
        <f t="shared" si="2"/>
        <v>3530730</v>
      </c>
      <c r="AG9" s="23">
        <f t="shared" si="3"/>
        <v>3538641.0155545268</v>
      </c>
      <c r="AH9" s="23">
        <f t="shared" si="4"/>
        <v>281563.80561115436</v>
      </c>
      <c r="AI9" s="23">
        <v>3401615</v>
      </c>
      <c r="AJ9" s="23">
        <v>3384382.818</v>
      </c>
      <c r="AK9" s="24">
        <f t="shared" si="5"/>
        <v>3530730</v>
      </c>
    </row>
    <row r="10" spans="1:37" ht="120.75" customHeight="1" x14ac:dyDescent="0.2">
      <c r="A10" s="17" t="s">
        <v>52</v>
      </c>
      <c r="B10" s="17">
        <v>8</v>
      </c>
      <c r="C10" s="17" t="s">
        <v>53</v>
      </c>
      <c r="D10" s="17" t="s">
        <v>54</v>
      </c>
      <c r="E10" s="18" t="s">
        <v>55</v>
      </c>
      <c r="F10" s="18" t="s">
        <v>56</v>
      </c>
      <c r="G10" s="19">
        <v>21008</v>
      </c>
      <c r="H10" s="20">
        <v>0.19</v>
      </c>
      <c r="I10" s="19">
        <v>24999.52</v>
      </c>
      <c r="J10" s="21">
        <v>14000</v>
      </c>
      <c r="K10" s="26">
        <v>0.19</v>
      </c>
      <c r="L10" s="19">
        <v>16660</v>
      </c>
      <c r="M10" s="19">
        <v>21500</v>
      </c>
      <c r="N10" s="20">
        <v>0</v>
      </c>
      <c r="O10" s="19">
        <v>21500</v>
      </c>
      <c r="P10" s="19"/>
      <c r="Q10" s="22"/>
      <c r="R10" s="19"/>
      <c r="S10" s="19"/>
      <c r="T10" s="22"/>
      <c r="U10" s="19"/>
      <c r="V10" s="19"/>
      <c r="W10" s="22"/>
      <c r="X10" s="19"/>
      <c r="Y10" s="19"/>
      <c r="Z10" s="20">
        <v>5.2900000000000003E-2</v>
      </c>
      <c r="AA10" s="19"/>
      <c r="AB10" s="19"/>
      <c r="AC10" s="20">
        <v>5.2900000000000003E-2</v>
      </c>
      <c r="AD10" s="19"/>
      <c r="AE10" s="23">
        <f t="shared" si="1"/>
        <v>21053.173333333336</v>
      </c>
      <c r="AF10" s="23">
        <f t="shared" si="2"/>
        <v>21500</v>
      </c>
      <c r="AG10" s="23">
        <f t="shared" si="3"/>
        <v>20765.786076085562</v>
      </c>
      <c r="AH10" s="23">
        <f t="shared" si="4"/>
        <v>4187.6770422435002</v>
      </c>
      <c r="AI10" s="23">
        <v>19080</v>
      </c>
      <c r="AJ10" s="23">
        <v>21276.586670000001</v>
      </c>
      <c r="AK10" s="24">
        <f t="shared" si="5"/>
        <v>20765.786076085562</v>
      </c>
    </row>
    <row r="11" spans="1:37" ht="120.75" customHeight="1" x14ac:dyDescent="0.2">
      <c r="A11" s="17" t="s">
        <v>52</v>
      </c>
      <c r="B11" s="17">
        <v>9</v>
      </c>
      <c r="C11" s="17" t="s">
        <v>57</v>
      </c>
      <c r="D11" s="17" t="s">
        <v>58</v>
      </c>
      <c r="E11" s="18" t="s">
        <v>55</v>
      </c>
      <c r="F11" s="18" t="s">
        <v>56</v>
      </c>
      <c r="G11" s="19">
        <v>20168</v>
      </c>
      <c r="H11" s="20">
        <v>0.19</v>
      </c>
      <c r="I11" s="19">
        <v>23999.919999999998</v>
      </c>
      <c r="J11" s="21">
        <v>14875</v>
      </c>
      <c r="K11" s="26">
        <v>0.19</v>
      </c>
      <c r="L11" s="19">
        <v>17701.25</v>
      </c>
      <c r="M11" s="19">
        <v>18000</v>
      </c>
      <c r="N11" s="20">
        <v>0.19</v>
      </c>
      <c r="O11" s="19">
        <v>21420</v>
      </c>
      <c r="P11" s="19"/>
      <c r="Q11" s="22"/>
      <c r="R11" s="19"/>
      <c r="S11" s="19"/>
      <c r="T11" s="22"/>
      <c r="U11" s="19"/>
      <c r="V11" s="19"/>
      <c r="W11" s="22"/>
      <c r="X11" s="19"/>
      <c r="Y11" s="19">
        <v>25155</v>
      </c>
      <c r="Z11" s="20">
        <v>5.2900000000000003E-2</v>
      </c>
      <c r="AA11" s="19">
        <f>(Y11*Z11)+Y11</f>
        <v>26485.699499999999</v>
      </c>
      <c r="AB11" s="19"/>
      <c r="AC11" s="20">
        <v>5.2900000000000003E-2</v>
      </c>
      <c r="AD11" s="19"/>
      <c r="AE11" s="23">
        <f t="shared" si="1"/>
        <v>22401.717375</v>
      </c>
      <c r="AF11" s="23">
        <f t="shared" si="2"/>
        <v>22709.96</v>
      </c>
      <c r="AG11" s="23">
        <f t="shared" si="3"/>
        <v>22157.010368343399</v>
      </c>
      <c r="AH11" s="23">
        <f t="shared" si="4"/>
        <v>3754.6115722620611</v>
      </c>
      <c r="AI11" s="23">
        <v>20490.3125</v>
      </c>
      <c r="AJ11" s="23">
        <v>23090.03803</v>
      </c>
      <c r="AK11" s="24">
        <f t="shared" si="5"/>
        <v>22157.010368343399</v>
      </c>
    </row>
    <row r="12" spans="1:37" ht="151.5" customHeight="1" x14ac:dyDescent="0.2">
      <c r="A12" s="17" t="s">
        <v>52</v>
      </c>
      <c r="B12" s="17">
        <v>10</v>
      </c>
      <c r="C12" s="17" t="s">
        <v>59</v>
      </c>
      <c r="D12" s="17" t="s">
        <v>60</v>
      </c>
      <c r="E12" s="18" t="s">
        <v>55</v>
      </c>
      <c r="F12" s="18" t="s">
        <v>56</v>
      </c>
      <c r="G12" s="19">
        <v>14500</v>
      </c>
      <c r="H12" s="20">
        <v>0.19</v>
      </c>
      <c r="I12" s="19">
        <v>17255</v>
      </c>
      <c r="J12" s="21">
        <v>69950</v>
      </c>
      <c r="K12" s="26">
        <v>0</v>
      </c>
      <c r="L12" s="19">
        <v>69950</v>
      </c>
      <c r="M12" s="19"/>
      <c r="N12" s="20"/>
      <c r="O12" s="19"/>
      <c r="P12" s="19"/>
      <c r="Q12" s="20"/>
      <c r="R12" s="19"/>
      <c r="S12" s="19"/>
      <c r="T12" s="22"/>
      <c r="U12" s="19"/>
      <c r="V12" s="19"/>
      <c r="W12" s="22"/>
      <c r="X12" s="19"/>
      <c r="Y12" s="19"/>
      <c r="Z12" s="20">
        <v>5.2900000000000003E-2</v>
      </c>
      <c r="AA12" s="19"/>
      <c r="AB12" s="19"/>
      <c r="AC12" s="20">
        <v>5.2900000000000003E-2</v>
      </c>
      <c r="AD12" s="19"/>
      <c r="AE12" s="23">
        <f t="shared" si="1"/>
        <v>43602.5</v>
      </c>
      <c r="AF12" s="23">
        <f t="shared" si="2"/>
        <v>43602.5</v>
      </c>
      <c r="AG12" s="23">
        <f t="shared" si="3"/>
        <v>34741.722035615909</v>
      </c>
      <c r="AH12" s="23">
        <f t="shared" si="4"/>
        <v>37260.991834625122</v>
      </c>
      <c r="AI12" s="23">
        <v>30428.75</v>
      </c>
      <c r="AJ12" s="23">
        <v>63363.125</v>
      </c>
      <c r="AK12" s="24">
        <f t="shared" si="5"/>
        <v>34741.722035615909</v>
      </c>
    </row>
    <row r="13" spans="1:37" ht="83.25" customHeight="1" x14ac:dyDescent="0.2">
      <c r="A13" s="17" t="s">
        <v>52</v>
      </c>
      <c r="B13" s="17">
        <v>11</v>
      </c>
      <c r="C13" s="17" t="s">
        <v>61</v>
      </c>
      <c r="D13" s="17" t="s">
        <v>62</v>
      </c>
      <c r="E13" s="18" t="s">
        <v>63</v>
      </c>
      <c r="F13" s="18" t="s">
        <v>56</v>
      </c>
      <c r="G13" s="19">
        <v>35800</v>
      </c>
      <c r="H13" s="20">
        <v>0.19</v>
      </c>
      <c r="I13" s="19">
        <v>42602</v>
      </c>
      <c r="J13" s="21"/>
      <c r="K13" s="26">
        <v>0</v>
      </c>
      <c r="L13" s="19"/>
      <c r="M13" s="19"/>
      <c r="N13" s="22"/>
      <c r="O13" s="19"/>
      <c r="P13" s="19"/>
      <c r="Q13" s="22"/>
      <c r="R13" s="19"/>
      <c r="S13" s="19"/>
      <c r="T13" s="22"/>
      <c r="U13" s="19"/>
      <c r="V13" s="19"/>
      <c r="W13" s="22"/>
      <c r="X13" s="19"/>
      <c r="Y13" s="19">
        <v>61190</v>
      </c>
      <c r="Z13" s="20">
        <v>5.2900000000000003E-2</v>
      </c>
      <c r="AA13" s="19">
        <f t="shared" ref="AA13:AA14" si="8">(Y13*Z13)+Y13</f>
        <v>64426.951000000001</v>
      </c>
      <c r="AB13" s="19">
        <v>61761</v>
      </c>
      <c r="AC13" s="20">
        <v>5.2900000000000003E-2</v>
      </c>
      <c r="AD13" s="19">
        <f t="shared" ref="AD13:AD14" si="9">(AB13*AC13)+AB13</f>
        <v>65028.156900000002</v>
      </c>
      <c r="AE13" s="23">
        <f t="shared" si="1"/>
        <v>57352.369299999998</v>
      </c>
      <c r="AF13" s="23">
        <f t="shared" si="2"/>
        <v>64426.951000000001</v>
      </c>
      <c r="AG13" s="23">
        <f t="shared" si="3"/>
        <v>56303.190304065552</v>
      </c>
      <c r="AH13" s="23">
        <f t="shared" si="4"/>
        <v>12777.730940911842</v>
      </c>
      <c r="AI13" s="23">
        <v>53514.4755</v>
      </c>
      <c r="AJ13" s="23">
        <v>61475.5</v>
      </c>
      <c r="AK13" s="24">
        <f t="shared" si="5"/>
        <v>56303.190304065552</v>
      </c>
    </row>
    <row r="14" spans="1:37" ht="90" customHeight="1" x14ac:dyDescent="0.2">
      <c r="A14" s="17" t="s">
        <v>36</v>
      </c>
      <c r="B14" s="17">
        <v>12</v>
      </c>
      <c r="C14" s="17" t="s">
        <v>64</v>
      </c>
      <c r="D14" s="17" t="s">
        <v>65</v>
      </c>
      <c r="E14" s="18" t="s">
        <v>66</v>
      </c>
      <c r="F14" s="18" t="s">
        <v>56</v>
      </c>
      <c r="G14" s="19">
        <v>280549</v>
      </c>
      <c r="H14" s="20">
        <v>0</v>
      </c>
      <c r="I14" s="19">
        <v>280549</v>
      </c>
      <c r="J14" s="21">
        <v>255045</v>
      </c>
      <c r="K14" s="20">
        <v>0</v>
      </c>
      <c r="L14" s="19">
        <v>255045</v>
      </c>
      <c r="M14" s="19">
        <v>210084</v>
      </c>
      <c r="N14" s="20">
        <v>0.19</v>
      </c>
      <c r="O14" s="19">
        <v>249999.96</v>
      </c>
      <c r="P14" s="19">
        <v>200000</v>
      </c>
      <c r="Q14" s="20">
        <v>0</v>
      </c>
      <c r="R14" s="19">
        <v>200000</v>
      </c>
      <c r="S14" s="19"/>
      <c r="T14" s="22"/>
      <c r="U14" s="19"/>
      <c r="V14" s="19"/>
      <c r="W14" s="22"/>
      <c r="X14" s="19"/>
      <c r="Y14" s="19">
        <v>221903</v>
      </c>
      <c r="Z14" s="20">
        <v>5.2900000000000003E-2</v>
      </c>
      <c r="AA14" s="19">
        <f t="shared" si="8"/>
        <v>233641.66870000001</v>
      </c>
      <c r="AB14" s="19">
        <v>101250</v>
      </c>
      <c r="AC14" s="20">
        <v>5.2900000000000003E-2</v>
      </c>
      <c r="AD14" s="19">
        <f t="shared" si="9"/>
        <v>106606.125</v>
      </c>
      <c r="AE14" s="23">
        <f t="shared" si="1"/>
        <v>220973.62561666666</v>
      </c>
      <c r="AF14" s="23">
        <f t="shared" si="2"/>
        <v>241820.81435</v>
      </c>
      <c r="AG14" s="23">
        <f t="shared" si="3"/>
        <v>211343.05865692688</v>
      </c>
      <c r="AH14" s="23">
        <f t="shared" si="4"/>
        <v>62020.818049086003</v>
      </c>
      <c r="AI14" s="23">
        <v>208410.4172</v>
      </c>
      <c r="AJ14" s="23">
        <v>221670.65640000001</v>
      </c>
      <c r="AK14" s="24">
        <f t="shared" si="5"/>
        <v>211343.05865692688</v>
      </c>
    </row>
    <row r="15" spans="1:37" ht="60" customHeight="1" x14ac:dyDescent="0.2">
      <c r="A15" s="17" t="s">
        <v>52</v>
      </c>
      <c r="B15" s="17">
        <v>13</v>
      </c>
      <c r="C15" s="17" t="s">
        <v>67</v>
      </c>
      <c r="D15" s="17" t="s">
        <v>68</v>
      </c>
      <c r="E15" s="18" t="s">
        <v>69</v>
      </c>
      <c r="F15" s="18" t="s">
        <v>56</v>
      </c>
      <c r="G15" s="19">
        <v>210084</v>
      </c>
      <c r="H15" s="20">
        <v>0.19</v>
      </c>
      <c r="I15" s="19">
        <v>249999.96</v>
      </c>
      <c r="J15" s="21">
        <v>317900</v>
      </c>
      <c r="K15" s="26">
        <v>0</v>
      </c>
      <c r="L15" s="19">
        <v>317900</v>
      </c>
      <c r="M15" s="19"/>
      <c r="N15" s="22"/>
      <c r="O15" s="19"/>
      <c r="P15" s="19"/>
      <c r="Q15" s="22"/>
      <c r="R15" s="19"/>
      <c r="S15" s="19"/>
      <c r="T15" s="22"/>
      <c r="U15" s="19"/>
      <c r="V15" s="19"/>
      <c r="W15" s="22"/>
      <c r="X15" s="19"/>
      <c r="Y15" s="19"/>
      <c r="Z15" s="20">
        <v>5.2900000000000003E-2</v>
      </c>
      <c r="AA15" s="19"/>
      <c r="AB15" s="19"/>
      <c r="AC15" s="20">
        <v>5.2900000000000003E-2</v>
      </c>
      <c r="AD15" s="19"/>
      <c r="AE15" s="23">
        <f t="shared" si="1"/>
        <v>283949.98</v>
      </c>
      <c r="AF15" s="23">
        <f t="shared" si="2"/>
        <v>283949.98</v>
      </c>
      <c r="AG15" s="23">
        <f t="shared" si="3"/>
        <v>281913.08462715952</v>
      </c>
      <c r="AH15" s="23">
        <f t="shared" si="4"/>
        <v>48012.578726837753</v>
      </c>
      <c r="AI15" s="23">
        <v>266974.96999999997</v>
      </c>
      <c r="AJ15" s="23">
        <v>309412.495</v>
      </c>
      <c r="AK15" s="24">
        <f t="shared" si="5"/>
        <v>281913.08462715952</v>
      </c>
    </row>
    <row r="16" spans="1:37" ht="107.25" customHeight="1" x14ac:dyDescent="0.2">
      <c r="A16" s="17" t="s">
        <v>36</v>
      </c>
      <c r="B16" s="17">
        <v>14</v>
      </c>
      <c r="C16" s="17" t="s">
        <v>70</v>
      </c>
      <c r="D16" s="17" t="s">
        <v>31</v>
      </c>
      <c r="E16" s="27" t="s">
        <v>71</v>
      </c>
      <c r="F16" s="18" t="s">
        <v>72</v>
      </c>
      <c r="G16" s="19">
        <v>72649</v>
      </c>
      <c r="H16" s="20">
        <v>0</v>
      </c>
      <c r="I16" s="19">
        <v>72649</v>
      </c>
      <c r="J16" s="21">
        <v>66045</v>
      </c>
      <c r="K16" s="20">
        <v>0</v>
      </c>
      <c r="L16" s="19">
        <v>66045</v>
      </c>
      <c r="M16" s="19">
        <v>46218</v>
      </c>
      <c r="N16" s="20">
        <v>0.19</v>
      </c>
      <c r="O16" s="19">
        <v>54999.42</v>
      </c>
      <c r="P16" s="19">
        <v>35000</v>
      </c>
      <c r="Q16" s="20">
        <v>0</v>
      </c>
      <c r="R16" s="19">
        <v>35000</v>
      </c>
      <c r="S16" s="19"/>
      <c r="T16" s="22"/>
      <c r="U16" s="19"/>
      <c r="V16" s="19"/>
      <c r="W16" s="22"/>
      <c r="X16" s="19"/>
      <c r="Y16" s="19"/>
      <c r="Z16" s="20">
        <v>5.2900000000000003E-2</v>
      </c>
      <c r="AA16" s="19"/>
      <c r="AB16" s="19"/>
      <c r="AC16" s="20">
        <v>5.2900000000000003E-2</v>
      </c>
      <c r="AD16" s="19"/>
      <c r="AE16" s="23">
        <f t="shared" si="1"/>
        <v>57173.354999999996</v>
      </c>
      <c r="AF16" s="23">
        <f t="shared" si="2"/>
        <v>60522.21</v>
      </c>
      <c r="AG16" s="23">
        <f t="shared" si="3"/>
        <v>55128.215525605541</v>
      </c>
      <c r="AH16" s="23">
        <f t="shared" si="4"/>
        <v>16478.120225643666</v>
      </c>
      <c r="AI16" s="23">
        <v>49999.565000000002</v>
      </c>
      <c r="AJ16" s="23">
        <v>59391.266250000001</v>
      </c>
      <c r="AK16" s="24">
        <f t="shared" si="5"/>
        <v>55128.215525605541</v>
      </c>
    </row>
    <row r="17" spans="1:37" ht="120" customHeight="1" x14ac:dyDescent="0.2">
      <c r="A17" s="17" t="s">
        <v>29</v>
      </c>
      <c r="B17" s="17">
        <v>15</v>
      </c>
      <c r="C17" s="17" t="s">
        <v>73</v>
      </c>
      <c r="D17" s="17" t="s">
        <v>31</v>
      </c>
      <c r="E17" s="18" t="s">
        <v>74</v>
      </c>
      <c r="F17" s="18" t="s">
        <v>75</v>
      </c>
      <c r="G17" s="19">
        <v>144970</v>
      </c>
      <c r="H17" s="20">
        <v>0</v>
      </c>
      <c r="I17" s="19">
        <v>144970</v>
      </c>
      <c r="J17" s="21">
        <v>35000</v>
      </c>
      <c r="K17" s="20">
        <v>0</v>
      </c>
      <c r="L17" s="19">
        <v>35000</v>
      </c>
      <c r="M17" s="19">
        <v>155000</v>
      </c>
      <c r="N17" s="20">
        <v>0</v>
      </c>
      <c r="O17" s="19">
        <v>155000</v>
      </c>
      <c r="P17" s="19"/>
      <c r="Q17" s="22"/>
      <c r="R17" s="19"/>
      <c r="S17" s="19"/>
      <c r="T17" s="22"/>
      <c r="U17" s="19"/>
      <c r="V17" s="19"/>
      <c r="W17" s="22"/>
      <c r="X17" s="19"/>
      <c r="Y17" s="19">
        <v>32178</v>
      </c>
      <c r="Z17" s="20">
        <v>5.2900000000000003E-2</v>
      </c>
      <c r="AA17" s="19">
        <f>(Y17*Z17)+Y17</f>
        <v>33880.216200000003</v>
      </c>
      <c r="AB17" s="19"/>
      <c r="AC17" s="20">
        <v>5.2900000000000003E-2</v>
      </c>
      <c r="AD17" s="19"/>
      <c r="AE17" s="23">
        <f t="shared" si="1"/>
        <v>92212.554050000006</v>
      </c>
      <c r="AF17" s="23">
        <f t="shared" si="2"/>
        <v>89985</v>
      </c>
      <c r="AG17" s="23">
        <f t="shared" si="3"/>
        <v>71846.565721786217</v>
      </c>
      <c r="AH17" s="23">
        <f t="shared" si="4"/>
        <v>66836.989389763447</v>
      </c>
      <c r="AI17" s="23">
        <v>34720.054049999999</v>
      </c>
      <c r="AJ17" s="23">
        <v>107909.4155</v>
      </c>
      <c r="AK17" s="24">
        <f t="shared" si="5"/>
        <v>71846.565721786217</v>
      </c>
    </row>
    <row r="18" spans="1:37" ht="135" customHeight="1" x14ac:dyDescent="0.2">
      <c r="A18" s="17" t="s">
        <v>29</v>
      </c>
      <c r="B18" s="17">
        <v>16</v>
      </c>
      <c r="C18" s="17" t="s">
        <v>76</v>
      </c>
      <c r="D18" s="17" t="s">
        <v>31</v>
      </c>
      <c r="E18" s="18" t="s">
        <v>77</v>
      </c>
      <c r="F18" s="18" t="s">
        <v>78</v>
      </c>
      <c r="G18" s="19">
        <v>95000</v>
      </c>
      <c r="H18" s="20">
        <v>0</v>
      </c>
      <c r="I18" s="19">
        <v>95000</v>
      </c>
      <c r="J18" s="21">
        <v>100000</v>
      </c>
      <c r="K18" s="26">
        <v>0</v>
      </c>
      <c r="L18" s="19">
        <v>100000</v>
      </c>
      <c r="M18" s="19"/>
      <c r="N18" s="20"/>
      <c r="O18" s="19"/>
      <c r="P18" s="19"/>
      <c r="Q18" s="20"/>
      <c r="R18" s="19"/>
      <c r="S18" s="19"/>
      <c r="T18" s="20"/>
      <c r="U18" s="19"/>
      <c r="V18" s="19"/>
      <c r="W18" s="20"/>
      <c r="X18" s="19"/>
      <c r="Y18" s="19"/>
      <c r="Z18" s="20">
        <v>5.2900000000000003E-2</v>
      </c>
      <c r="AA18" s="19"/>
      <c r="AB18" s="19"/>
      <c r="AC18" s="20">
        <v>5.2900000000000003E-2</v>
      </c>
      <c r="AD18" s="19"/>
      <c r="AE18" s="23">
        <f t="shared" si="1"/>
        <v>97500</v>
      </c>
      <c r="AF18" s="23">
        <f t="shared" si="2"/>
        <v>97500</v>
      </c>
      <c r="AG18" s="23">
        <f t="shared" si="3"/>
        <v>97467.943448089631</v>
      </c>
      <c r="AH18" s="23">
        <f t="shared" si="4"/>
        <v>3535.5339059327375</v>
      </c>
      <c r="AI18" s="23">
        <v>96250</v>
      </c>
      <c r="AJ18" s="23">
        <v>99375</v>
      </c>
      <c r="AK18" s="24">
        <f t="shared" si="5"/>
        <v>97467.943448089631</v>
      </c>
    </row>
    <row r="19" spans="1:37" ht="180" customHeight="1" x14ac:dyDescent="0.2">
      <c r="A19" s="17" t="s">
        <v>79</v>
      </c>
      <c r="B19" s="17">
        <v>17</v>
      </c>
      <c r="C19" s="28" t="s">
        <v>80</v>
      </c>
      <c r="D19" s="17" t="s">
        <v>31</v>
      </c>
      <c r="E19" s="18" t="s">
        <v>81</v>
      </c>
      <c r="F19" s="18" t="s">
        <v>82</v>
      </c>
      <c r="G19" s="19">
        <v>250000</v>
      </c>
      <c r="H19" s="20">
        <v>0.19</v>
      </c>
      <c r="I19" s="19">
        <v>297500</v>
      </c>
      <c r="J19" s="21"/>
      <c r="K19" s="25"/>
      <c r="L19" s="19"/>
      <c r="M19" s="19"/>
      <c r="N19" s="22"/>
      <c r="O19" s="19"/>
      <c r="P19" s="19"/>
      <c r="Q19" s="22"/>
      <c r="R19" s="19"/>
      <c r="S19" s="19"/>
      <c r="T19" s="22"/>
      <c r="U19" s="19"/>
      <c r="V19" s="19"/>
      <c r="W19" s="22"/>
      <c r="X19" s="19"/>
      <c r="Y19" s="19">
        <v>207950</v>
      </c>
      <c r="Z19" s="20">
        <v>5.2900000000000003E-2</v>
      </c>
      <c r="AA19" s="19">
        <f t="shared" ref="AA19:AA22" si="10">(Y19*Z19)+Y19</f>
        <v>218950.55499999999</v>
      </c>
      <c r="AB19" s="19"/>
      <c r="AC19" s="20">
        <v>5.2900000000000003E-2</v>
      </c>
      <c r="AD19" s="19"/>
      <c r="AE19" s="23">
        <f t="shared" si="1"/>
        <v>258225.2775</v>
      </c>
      <c r="AF19" s="23">
        <f t="shared" si="2"/>
        <v>258225.2775</v>
      </c>
      <c r="AG19" s="23">
        <f t="shared" si="3"/>
        <v>255221.06126356422</v>
      </c>
      <c r="AH19" s="23">
        <f t="shared" si="4"/>
        <v>55542.845217939699</v>
      </c>
      <c r="AI19" s="23">
        <v>238587.91630000001</v>
      </c>
      <c r="AJ19" s="23">
        <v>245656.45809999999</v>
      </c>
      <c r="AK19" s="24">
        <f t="shared" si="5"/>
        <v>255221.06126356422</v>
      </c>
    </row>
    <row r="20" spans="1:37" ht="195" customHeight="1" x14ac:dyDescent="0.2">
      <c r="A20" s="17" t="s">
        <v>29</v>
      </c>
      <c r="B20" s="17">
        <v>18</v>
      </c>
      <c r="C20" s="17" t="s">
        <v>83</v>
      </c>
      <c r="D20" s="17" t="s">
        <v>31</v>
      </c>
      <c r="E20" s="18" t="s">
        <v>84</v>
      </c>
      <c r="F20" s="18" t="s">
        <v>75</v>
      </c>
      <c r="G20" s="19">
        <v>425000</v>
      </c>
      <c r="H20" s="20">
        <v>0</v>
      </c>
      <c r="I20" s="19">
        <v>425000</v>
      </c>
      <c r="J20" s="21">
        <v>480000</v>
      </c>
      <c r="K20" s="20">
        <v>0</v>
      </c>
      <c r="L20" s="19">
        <v>480000</v>
      </c>
      <c r="M20" s="19"/>
      <c r="N20" s="20"/>
      <c r="O20" s="19"/>
      <c r="P20" s="19"/>
      <c r="Q20" s="20"/>
      <c r="R20" s="19"/>
      <c r="S20" s="19"/>
      <c r="T20" s="20"/>
      <c r="U20" s="19"/>
      <c r="V20" s="19"/>
      <c r="W20" s="20"/>
      <c r="X20" s="19"/>
      <c r="Y20" s="19">
        <v>527667</v>
      </c>
      <c r="Z20" s="20">
        <v>5.2900000000000003E-2</v>
      </c>
      <c r="AA20" s="19">
        <f t="shared" si="10"/>
        <v>555580.58429999999</v>
      </c>
      <c r="AB20" s="19"/>
      <c r="AC20" s="20">
        <v>5.2900000000000003E-2</v>
      </c>
      <c r="AD20" s="19"/>
      <c r="AE20" s="23">
        <f t="shared" si="1"/>
        <v>486860.19476666668</v>
      </c>
      <c r="AF20" s="23">
        <f t="shared" si="2"/>
        <v>480000</v>
      </c>
      <c r="AG20" s="23">
        <f t="shared" si="3"/>
        <v>483940.99068454636</v>
      </c>
      <c r="AH20" s="23">
        <f t="shared" si="4"/>
        <v>65560.040826785465</v>
      </c>
      <c r="AI20" s="23">
        <v>452500</v>
      </c>
      <c r="AJ20" s="23">
        <v>507263.59740000003</v>
      </c>
      <c r="AK20" s="24">
        <f t="shared" si="5"/>
        <v>480000</v>
      </c>
    </row>
    <row r="21" spans="1:37" ht="105" customHeight="1" x14ac:dyDescent="0.2">
      <c r="A21" s="17" t="s">
        <v>52</v>
      </c>
      <c r="B21" s="17">
        <v>19</v>
      </c>
      <c r="C21" s="17" t="s">
        <v>85</v>
      </c>
      <c r="D21" s="17" t="s">
        <v>31</v>
      </c>
      <c r="E21" s="18" t="s">
        <v>86</v>
      </c>
      <c r="F21" s="18" t="s">
        <v>56</v>
      </c>
      <c r="G21" s="19">
        <v>75630</v>
      </c>
      <c r="H21" s="20">
        <v>0.19</v>
      </c>
      <c r="I21" s="19">
        <v>89999.7</v>
      </c>
      <c r="J21" s="21">
        <v>95454</v>
      </c>
      <c r="K21" s="21">
        <v>0.19</v>
      </c>
      <c r="L21" s="19">
        <v>113590.26</v>
      </c>
      <c r="M21" s="19"/>
      <c r="N21" s="22"/>
      <c r="O21" s="19"/>
      <c r="P21" s="19"/>
      <c r="Q21" s="22"/>
      <c r="R21" s="19"/>
      <c r="S21" s="19"/>
      <c r="T21" s="22"/>
      <c r="U21" s="19"/>
      <c r="V21" s="19"/>
      <c r="W21" s="22"/>
      <c r="X21" s="19"/>
      <c r="Y21" s="19">
        <v>112887</v>
      </c>
      <c r="Z21" s="20">
        <v>5.2900000000000003E-2</v>
      </c>
      <c r="AA21" s="19">
        <f t="shared" si="10"/>
        <v>118858.72229999999</v>
      </c>
      <c r="AB21" s="19"/>
      <c r="AC21" s="20">
        <v>5.2900000000000003E-2</v>
      </c>
      <c r="AD21" s="19"/>
      <c r="AE21" s="23">
        <f t="shared" si="1"/>
        <v>107482.89409999999</v>
      </c>
      <c r="AF21" s="23">
        <f t="shared" si="2"/>
        <v>113590.26</v>
      </c>
      <c r="AG21" s="23">
        <f t="shared" si="3"/>
        <v>106709.82416126857</v>
      </c>
      <c r="AH21" s="23">
        <f t="shared" si="4"/>
        <v>15368.33532642158</v>
      </c>
      <c r="AI21" s="23">
        <v>101794.98</v>
      </c>
      <c r="AJ21" s="23">
        <v>110184.9471</v>
      </c>
      <c r="AK21" s="24">
        <f t="shared" si="5"/>
        <v>106709.82416126857</v>
      </c>
    </row>
    <row r="22" spans="1:37" ht="87" customHeight="1" x14ac:dyDescent="0.2">
      <c r="A22" s="17" t="s">
        <v>36</v>
      </c>
      <c r="B22" s="17">
        <v>20</v>
      </c>
      <c r="C22" s="17" t="s">
        <v>87</v>
      </c>
      <c r="D22" s="17" t="s">
        <v>31</v>
      </c>
      <c r="E22" s="18" t="s">
        <v>88</v>
      </c>
      <c r="F22" s="18" t="s">
        <v>89</v>
      </c>
      <c r="G22" s="19">
        <v>10000</v>
      </c>
      <c r="H22" s="20">
        <v>0</v>
      </c>
      <c r="I22" s="19">
        <v>10000</v>
      </c>
      <c r="J22" s="21"/>
      <c r="K22" s="25"/>
      <c r="L22" s="19"/>
      <c r="M22" s="19"/>
      <c r="N22" s="22"/>
      <c r="O22" s="19"/>
      <c r="P22" s="19"/>
      <c r="Q22" s="22"/>
      <c r="R22" s="19"/>
      <c r="S22" s="19"/>
      <c r="T22" s="22"/>
      <c r="U22" s="19"/>
      <c r="V22" s="19"/>
      <c r="W22" s="22"/>
      <c r="X22" s="19"/>
      <c r="Y22" s="19">
        <v>21293</v>
      </c>
      <c r="Z22" s="20">
        <v>5.2900000000000003E-2</v>
      </c>
      <c r="AA22" s="19">
        <f t="shared" si="10"/>
        <v>22419.399700000002</v>
      </c>
      <c r="AB22" s="19">
        <v>6300</v>
      </c>
      <c r="AC22" s="20">
        <v>5.2900000000000003E-2</v>
      </c>
      <c r="AD22" s="19">
        <f>(AB22*AC22)+AB22</f>
        <v>6633.27</v>
      </c>
      <c r="AE22" s="23">
        <f t="shared" si="1"/>
        <v>13017.556566666666</v>
      </c>
      <c r="AF22" s="23">
        <f t="shared" si="2"/>
        <v>10000</v>
      </c>
      <c r="AG22" s="23">
        <f t="shared" si="3"/>
        <v>11414.333346983931</v>
      </c>
      <c r="AH22" s="23">
        <f t="shared" si="4"/>
        <v>8314.4277284176587</v>
      </c>
      <c r="AI22" s="23">
        <v>8316.6350000000002</v>
      </c>
      <c r="AJ22" s="23">
        <v>17155.278279999999</v>
      </c>
      <c r="AK22" s="24">
        <f t="shared" si="5"/>
        <v>10000</v>
      </c>
    </row>
    <row r="23" spans="1:37" ht="141" customHeight="1" x14ac:dyDescent="0.2">
      <c r="A23" s="17" t="s">
        <v>29</v>
      </c>
      <c r="B23" s="17">
        <v>21</v>
      </c>
      <c r="C23" s="17" t="s">
        <v>90</v>
      </c>
      <c r="D23" s="17" t="s">
        <v>31</v>
      </c>
      <c r="E23" s="18" t="s">
        <v>91</v>
      </c>
      <c r="F23" s="18" t="s">
        <v>92</v>
      </c>
      <c r="G23" s="19">
        <v>3050000</v>
      </c>
      <c r="H23" s="20">
        <v>0</v>
      </c>
      <c r="I23" s="19">
        <v>3050000</v>
      </c>
      <c r="J23" s="21">
        <v>3255000</v>
      </c>
      <c r="K23" s="26">
        <v>0</v>
      </c>
      <c r="L23" s="19">
        <v>3255000</v>
      </c>
      <c r="M23" s="19">
        <v>5500000</v>
      </c>
      <c r="N23" s="20">
        <v>0</v>
      </c>
      <c r="O23" s="19">
        <v>5500000</v>
      </c>
      <c r="P23" s="19"/>
      <c r="Q23" s="20"/>
      <c r="R23" s="19"/>
      <c r="S23" s="19"/>
      <c r="T23" s="20"/>
      <c r="U23" s="19"/>
      <c r="V23" s="19"/>
      <c r="W23" s="20"/>
      <c r="X23" s="19"/>
      <c r="Y23" s="19"/>
      <c r="Z23" s="20">
        <v>5.2900000000000003E-2</v>
      </c>
      <c r="AA23" s="19"/>
      <c r="AB23" s="19"/>
      <c r="AC23" s="20">
        <v>5.2900000000000003E-2</v>
      </c>
      <c r="AD23" s="19"/>
      <c r="AE23" s="23">
        <f t="shared" si="1"/>
        <v>3935000</v>
      </c>
      <c r="AF23" s="23">
        <f t="shared" si="2"/>
        <v>3255000</v>
      </c>
      <c r="AG23" s="23">
        <f t="shared" si="3"/>
        <v>3793771.5372320651</v>
      </c>
      <c r="AH23" s="23">
        <f t="shared" si="4"/>
        <v>1359200.1324308352</v>
      </c>
      <c r="AI23" s="23">
        <v>3152500</v>
      </c>
      <c r="AJ23" s="23">
        <v>4717500</v>
      </c>
      <c r="AK23" s="24">
        <f t="shared" si="5"/>
        <v>3255000</v>
      </c>
    </row>
    <row r="24" spans="1:37" ht="211.5" customHeight="1" x14ac:dyDescent="0.2">
      <c r="A24" s="17" t="s">
        <v>79</v>
      </c>
      <c r="B24" s="17">
        <v>22</v>
      </c>
      <c r="C24" s="17" t="s">
        <v>93</v>
      </c>
      <c r="D24" s="17" t="s">
        <v>31</v>
      </c>
      <c r="E24" s="18" t="s">
        <v>94</v>
      </c>
      <c r="F24" s="18" t="s">
        <v>95</v>
      </c>
      <c r="G24" s="19">
        <v>99900</v>
      </c>
      <c r="H24" s="20">
        <v>0.19</v>
      </c>
      <c r="I24" s="19">
        <v>118881</v>
      </c>
      <c r="J24" s="21"/>
      <c r="K24" s="25"/>
      <c r="L24" s="19"/>
      <c r="M24" s="19"/>
      <c r="N24" s="22"/>
      <c r="O24" s="19"/>
      <c r="P24" s="19"/>
      <c r="Q24" s="22"/>
      <c r="R24" s="19"/>
      <c r="S24" s="19"/>
      <c r="T24" s="22"/>
      <c r="U24" s="19"/>
      <c r="V24" s="19"/>
      <c r="W24" s="22"/>
      <c r="X24" s="19"/>
      <c r="Y24" s="19">
        <v>44549</v>
      </c>
      <c r="Z24" s="20">
        <v>5.2900000000000003E-2</v>
      </c>
      <c r="AA24" s="19">
        <f>(Y24*Z24)+Y24</f>
        <v>46905.642099999997</v>
      </c>
      <c r="AB24" s="19">
        <v>89900</v>
      </c>
      <c r="AC24" s="20">
        <v>5.2900000000000003E-2</v>
      </c>
      <c r="AD24" s="19">
        <f>(AB24*AC24)+AB24</f>
        <v>94655.71</v>
      </c>
      <c r="AE24" s="23">
        <f t="shared" si="1"/>
        <v>86814.117366666673</v>
      </c>
      <c r="AF24" s="23">
        <f t="shared" si="2"/>
        <v>94655.71</v>
      </c>
      <c r="AG24" s="23">
        <f t="shared" si="3"/>
        <v>80815.522320000367</v>
      </c>
      <c r="AH24" s="23">
        <f t="shared" si="4"/>
        <v>36622.82031027419</v>
      </c>
      <c r="AI24" s="23">
        <v>70780.676049999995</v>
      </c>
      <c r="AJ24" s="23">
        <v>88357.058680000002</v>
      </c>
      <c r="AK24" s="24">
        <f t="shared" si="5"/>
        <v>80815.522320000367</v>
      </c>
    </row>
    <row r="25" spans="1:37" ht="90" customHeight="1" x14ac:dyDescent="0.2">
      <c r="A25" s="17" t="s">
        <v>96</v>
      </c>
      <c r="B25" s="17">
        <v>23</v>
      </c>
      <c r="C25" s="17" t="s">
        <v>97</v>
      </c>
      <c r="D25" s="17" t="s">
        <v>31</v>
      </c>
      <c r="E25" s="18" t="s">
        <v>98</v>
      </c>
      <c r="F25" s="18" t="s">
        <v>99</v>
      </c>
      <c r="G25" s="19">
        <v>4800000</v>
      </c>
      <c r="H25" s="20">
        <v>0</v>
      </c>
      <c r="I25" s="19">
        <v>4800000</v>
      </c>
      <c r="J25" s="21">
        <v>2598000</v>
      </c>
      <c r="K25" s="20">
        <v>0.19</v>
      </c>
      <c r="L25" s="19">
        <v>3091620</v>
      </c>
      <c r="M25" s="19"/>
      <c r="N25" s="22"/>
      <c r="O25" s="19"/>
      <c r="P25" s="19"/>
      <c r="Q25" s="22"/>
      <c r="R25" s="19"/>
      <c r="S25" s="19"/>
      <c r="T25" s="22"/>
      <c r="U25" s="19"/>
      <c r="V25" s="19"/>
      <c r="W25" s="22"/>
      <c r="X25" s="19"/>
      <c r="Y25" s="19"/>
      <c r="Z25" s="20">
        <v>5.2900000000000003E-2</v>
      </c>
      <c r="AA25" s="19"/>
      <c r="AB25" s="19"/>
      <c r="AC25" s="20">
        <v>5.2900000000000003E-2</v>
      </c>
      <c r="AD25" s="19"/>
      <c r="AE25" s="23">
        <f t="shared" si="1"/>
        <v>3945810</v>
      </c>
      <c r="AF25" s="23">
        <f t="shared" si="2"/>
        <v>3945810</v>
      </c>
      <c r="AG25" s="23">
        <f t="shared" si="3"/>
        <v>3852242.9829905592</v>
      </c>
      <c r="AH25" s="23">
        <f t="shared" si="4"/>
        <v>1208007.0828434741</v>
      </c>
      <c r="AI25" s="23">
        <v>3518715</v>
      </c>
      <c r="AJ25" s="23">
        <v>3608857.5</v>
      </c>
      <c r="AK25" s="24">
        <f t="shared" si="5"/>
        <v>3852242.9829905592</v>
      </c>
    </row>
    <row r="26" spans="1:37" ht="144" customHeight="1" x14ac:dyDescent="0.2">
      <c r="A26" s="17" t="s">
        <v>36</v>
      </c>
      <c r="B26" s="17">
        <v>24</v>
      </c>
      <c r="C26" s="17" t="s">
        <v>100</v>
      </c>
      <c r="D26" s="17" t="s">
        <v>31</v>
      </c>
      <c r="E26" s="18" t="s">
        <v>101</v>
      </c>
      <c r="F26" s="18" t="s">
        <v>75</v>
      </c>
      <c r="G26" s="19">
        <v>24139</v>
      </c>
      <c r="H26" s="20">
        <v>0</v>
      </c>
      <c r="I26" s="19">
        <v>24139</v>
      </c>
      <c r="J26" s="21">
        <v>21945</v>
      </c>
      <c r="K26" s="20">
        <v>0</v>
      </c>
      <c r="L26" s="19">
        <v>21945</v>
      </c>
      <c r="M26" s="19">
        <v>16806</v>
      </c>
      <c r="N26" s="20">
        <v>0.19</v>
      </c>
      <c r="O26" s="19">
        <v>19999.14</v>
      </c>
      <c r="P26" s="19">
        <v>28200</v>
      </c>
      <c r="Q26" s="20">
        <v>0</v>
      </c>
      <c r="R26" s="19">
        <v>28200</v>
      </c>
      <c r="S26" s="19"/>
      <c r="T26" s="22"/>
      <c r="U26" s="19"/>
      <c r="V26" s="19"/>
      <c r="W26" s="22"/>
      <c r="X26" s="19"/>
      <c r="Y26" s="19">
        <v>17706</v>
      </c>
      <c r="Z26" s="20">
        <v>5.2900000000000003E-2</v>
      </c>
      <c r="AA26" s="19">
        <f t="shared" ref="AA26:AA27" si="11">(Y26*Z26)+Y26</f>
        <v>18642.647400000002</v>
      </c>
      <c r="AB26" s="19"/>
      <c r="AC26" s="20">
        <v>5.2900000000000003E-2</v>
      </c>
      <c r="AD26" s="19"/>
      <c r="AE26" s="23">
        <f t="shared" si="1"/>
        <v>22585.157480000002</v>
      </c>
      <c r="AF26" s="23">
        <f t="shared" si="2"/>
        <v>21945</v>
      </c>
      <c r="AG26" s="23">
        <f t="shared" si="3"/>
        <v>22344.187902029847</v>
      </c>
      <c r="AH26" s="23">
        <f t="shared" si="4"/>
        <v>3761.0356565156003</v>
      </c>
      <c r="AI26" s="23">
        <v>19999.14</v>
      </c>
      <c r="AJ26" s="23">
        <v>22585.157480000002</v>
      </c>
      <c r="AK26" s="24">
        <f t="shared" si="5"/>
        <v>21945</v>
      </c>
    </row>
    <row r="27" spans="1:37" ht="93.75" customHeight="1" x14ac:dyDescent="0.2">
      <c r="A27" s="17" t="s">
        <v>36</v>
      </c>
      <c r="B27" s="17">
        <v>25</v>
      </c>
      <c r="C27" s="17" t="s">
        <v>102</v>
      </c>
      <c r="D27" s="17" t="s">
        <v>31</v>
      </c>
      <c r="E27" s="18" t="s">
        <v>103</v>
      </c>
      <c r="F27" s="18" t="s">
        <v>104</v>
      </c>
      <c r="G27" s="19">
        <v>19611</v>
      </c>
      <c r="H27" s="20">
        <v>0</v>
      </c>
      <c r="I27" s="19">
        <v>19611</v>
      </c>
      <c r="J27" s="21">
        <v>17829</v>
      </c>
      <c r="K27" s="20">
        <v>0</v>
      </c>
      <c r="L27" s="19">
        <v>17829</v>
      </c>
      <c r="M27" s="19">
        <v>9663</v>
      </c>
      <c r="N27" s="20">
        <v>0.19</v>
      </c>
      <c r="O27" s="19">
        <v>11498.97</v>
      </c>
      <c r="P27" s="19">
        <v>14900</v>
      </c>
      <c r="Q27" s="20">
        <v>0</v>
      </c>
      <c r="R27" s="19">
        <v>14900</v>
      </c>
      <c r="S27" s="19"/>
      <c r="T27" s="22"/>
      <c r="U27" s="19"/>
      <c r="V27" s="19"/>
      <c r="W27" s="22"/>
      <c r="X27" s="19"/>
      <c r="Y27" s="19">
        <v>11540</v>
      </c>
      <c r="Z27" s="20">
        <v>5.2900000000000003E-2</v>
      </c>
      <c r="AA27" s="19">
        <f t="shared" si="11"/>
        <v>12150.466</v>
      </c>
      <c r="AB27" s="19"/>
      <c r="AC27" s="20">
        <v>5.2900000000000003E-2</v>
      </c>
      <c r="AD27" s="19"/>
      <c r="AE27" s="23">
        <f t="shared" si="1"/>
        <v>15197.887200000001</v>
      </c>
      <c r="AF27" s="23">
        <f t="shared" si="2"/>
        <v>14900</v>
      </c>
      <c r="AG27" s="23">
        <f t="shared" si="3"/>
        <v>14873.493010497003</v>
      </c>
      <c r="AH27" s="23">
        <f t="shared" si="4"/>
        <v>3516.241614225215</v>
      </c>
      <c r="AI27" s="23">
        <v>12150.466</v>
      </c>
      <c r="AJ27" s="23">
        <v>15197.887199999999</v>
      </c>
      <c r="AK27" s="24">
        <f t="shared" si="5"/>
        <v>14873.493010497003</v>
      </c>
    </row>
    <row r="28" spans="1:37" ht="147.75" customHeight="1" x14ac:dyDescent="0.2">
      <c r="A28" s="17" t="s">
        <v>36</v>
      </c>
      <c r="B28" s="17">
        <v>26</v>
      </c>
      <c r="C28" s="17" t="s">
        <v>105</v>
      </c>
      <c r="D28" s="17" t="s">
        <v>31</v>
      </c>
      <c r="E28" s="18" t="s">
        <v>106</v>
      </c>
      <c r="F28" s="18" t="s">
        <v>72</v>
      </c>
      <c r="G28" s="19">
        <v>114229</v>
      </c>
      <c r="H28" s="20">
        <v>0</v>
      </c>
      <c r="I28" s="19">
        <v>114229</v>
      </c>
      <c r="J28" s="21">
        <v>103845</v>
      </c>
      <c r="K28" s="20">
        <v>0</v>
      </c>
      <c r="L28" s="19">
        <v>103845</v>
      </c>
      <c r="M28" s="19">
        <v>31932</v>
      </c>
      <c r="N28" s="20">
        <v>0.19</v>
      </c>
      <c r="O28" s="19">
        <v>37999.08</v>
      </c>
      <c r="P28" s="19">
        <v>86500</v>
      </c>
      <c r="Q28" s="20">
        <v>0</v>
      </c>
      <c r="R28" s="19">
        <v>86500</v>
      </c>
      <c r="S28" s="19"/>
      <c r="T28" s="22"/>
      <c r="U28" s="19"/>
      <c r="V28" s="19"/>
      <c r="W28" s="22"/>
      <c r="X28" s="19"/>
      <c r="Y28" s="19"/>
      <c r="Z28" s="20">
        <v>5.2900000000000003E-2</v>
      </c>
      <c r="AA28" s="19"/>
      <c r="AB28" s="19"/>
      <c r="AC28" s="20">
        <v>5.2900000000000003E-2</v>
      </c>
      <c r="AD28" s="19"/>
      <c r="AE28" s="23">
        <f t="shared" si="1"/>
        <v>85643.27</v>
      </c>
      <c r="AF28" s="23">
        <f t="shared" si="2"/>
        <v>95172.5</v>
      </c>
      <c r="AG28" s="23">
        <f t="shared" si="3"/>
        <v>79020.138900485894</v>
      </c>
      <c r="AH28" s="23">
        <f t="shared" si="4"/>
        <v>33759.688790404041</v>
      </c>
      <c r="AI28" s="23">
        <v>74374.77</v>
      </c>
      <c r="AJ28" s="23">
        <v>90836.25</v>
      </c>
      <c r="AK28" s="24">
        <f t="shared" si="5"/>
        <v>79020.138900485894</v>
      </c>
    </row>
    <row r="29" spans="1:37" ht="154.5" customHeight="1" x14ac:dyDescent="0.2">
      <c r="A29" s="17" t="s">
        <v>107</v>
      </c>
      <c r="B29" s="17">
        <v>27</v>
      </c>
      <c r="C29" s="17" t="s">
        <v>108</v>
      </c>
      <c r="D29" s="17" t="s">
        <v>31</v>
      </c>
      <c r="E29" s="18" t="s">
        <v>109</v>
      </c>
      <c r="F29" s="18" t="s">
        <v>110</v>
      </c>
      <c r="G29" s="19">
        <v>145000</v>
      </c>
      <c r="H29" s="20">
        <v>0.19</v>
      </c>
      <c r="I29" s="19">
        <v>172550</v>
      </c>
      <c r="J29" s="21"/>
      <c r="K29" s="25"/>
      <c r="L29" s="19"/>
      <c r="M29" s="19"/>
      <c r="N29" s="22"/>
      <c r="O29" s="19"/>
      <c r="P29" s="19"/>
      <c r="Q29" s="22"/>
      <c r="R29" s="19"/>
      <c r="S29" s="19"/>
      <c r="T29" s="22"/>
      <c r="U29" s="19"/>
      <c r="V29" s="19"/>
      <c r="W29" s="22"/>
      <c r="X29" s="19"/>
      <c r="Y29" s="19">
        <v>312349</v>
      </c>
      <c r="Z29" s="20">
        <v>5.2900000000000003E-2</v>
      </c>
      <c r="AA29" s="19">
        <f>(Y29*Z29)+Y29</f>
        <v>328872.26209999999</v>
      </c>
      <c r="AB29" s="19">
        <v>600000</v>
      </c>
      <c r="AC29" s="20">
        <v>5.2900000000000003E-2</v>
      </c>
      <c r="AD29" s="19">
        <f t="shared" ref="AD29:AD30" si="12">(AB29*AC29)+AB29</f>
        <v>631740</v>
      </c>
      <c r="AE29" s="23">
        <f t="shared" si="1"/>
        <v>377720.75403333333</v>
      </c>
      <c r="AF29" s="23">
        <f t="shared" si="2"/>
        <v>328872.26209999999</v>
      </c>
      <c r="AG29" s="23">
        <f t="shared" si="3"/>
        <v>329731.31536948308</v>
      </c>
      <c r="AH29" s="23">
        <f t="shared" si="4"/>
        <v>233459.83679879663</v>
      </c>
      <c r="AI29" s="23">
        <v>250711.1311</v>
      </c>
      <c r="AJ29" s="23">
        <v>488860.37699999998</v>
      </c>
      <c r="AK29" s="24">
        <f t="shared" si="5"/>
        <v>328872.26209999999</v>
      </c>
    </row>
    <row r="30" spans="1:37" ht="51.75" customHeight="1" x14ac:dyDescent="0.2">
      <c r="A30" s="17" t="s">
        <v>52</v>
      </c>
      <c r="B30" s="17">
        <v>28</v>
      </c>
      <c r="C30" s="17" t="s">
        <v>111</v>
      </c>
      <c r="D30" s="17" t="s">
        <v>31</v>
      </c>
      <c r="E30" s="18" t="s">
        <v>112</v>
      </c>
      <c r="F30" s="18" t="s">
        <v>51</v>
      </c>
      <c r="G30" s="19">
        <v>1781512</v>
      </c>
      <c r="H30" s="20">
        <v>0.19</v>
      </c>
      <c r="I30" s="19">
        <v>2119999.2799999998</v>
      </c>
      <c r="J30" s="21"/>
      <c r="K30" s="20"/>
      <c r="L30" s="19"/>
      <c r="M30" s="19"/>
      <c r="N30" s="22"/>
      <c r="O30" s="19"/>
      <c r="P30" s="19"/>
      <c r="Q30" s="22"/>
      <c r="R30" s="19"/>
      <c r="S30" s="19"/>
      <c r="T30" s="22"/>
      <c r="U30" s="19"/>
      <c r="V30" s="19"/>
      <c r="W30" s="22"/>
      <c r="X30" s="19"/>
      <c r="Y30" s="19"/>
      <c r="Z30" s="20">
        <v>5.2900000000000003E-2</v>
      </c>
      <c r="AA30" s="19"/>
      <c r="AB30" s="19">
        <v>3980000</v>
      </c>
      <c r="AC30" s="20">
        <v>5.2900000000000003E-2</v>
      </c>
      <c r="AD30" s="19">
        <f t="shared" si="12"/>
        <v>4190542</v>
      </c>
      <c r="AE30" s="23">
        <f t="shared" si="1"/>
        <v>3155270.6399999997</v>
      </c>
      <c r="AF30" s="23">
        <f t="shared" si="2"/>
        <v>3155270.6399999997</v>
      </c>
      <c r="AG30" s="23">
        <f t="shared" si="3"/>
        <v>2980594.9108877173</v>
      </c>
      <c r="AH30" s="23">
        <f t="shared" si="4"/>
        <v>1464094.7980484392</v>
      </c>
      <c r="AI30" s="23">
        <v>2637634.96</v>
      </c>
      <c r="AJ30" s="23">
        <v>3773817.66</v>
      </c>
      <c r="AK30" s="24">
        <f t="shared" si="5"/>
        <v>2980594.9108877173</v>
      </c>
    </row>
    <row r="31" spans="1:37" ht="66" customHeight="1" x14ac:dyDescent="0.2">
      <c r="A31" s="17" t="s">
        <v>113</v>
      </c>
      <c r="B31" s="17">
        <v>29</v>
      </c>
      <c r="C31" s="17" t="s">
        <v>114</v>
      </c>
      <c r="D31" s="17" t="s">
        <v>31</v>
      </c>
      <c r="E31" s="18" t="s">
        <v>115</v>
      </c>
      <c r="F31" s="18" t="s">
        <v>116</v>
      </c>
      <c r="G31" s="19">
        <v>199367</v>
      </c>
      <c r="H31" s="20">
        <v>0</v>
      </c>
      <c r="I31" s="19">
        <v>199367</v>
      </c>
      <c r="J31" s="21">
        <v>153000</v>
      </c>
      <c r="K31" s="26">
        <v>0.19</v>
      </c>
      <c r="L31" s="19">
        <v>182070</v>
      </c>
      <c r="M31" s="19"/>
      <c r="N31" s="22"/>
      <c r="O31" s="19"/>
      <c r="P31" s="19"/>
      <c r="Q31" s="22"/>
      <c r="R31" s="19"/>
      <c r="S31" s="19"/>
      <c r="T31" s="22"/>
      <c r="U31" s="19"/>
      <c r="V31" s="19"/>
      <c r="W31" s="22"/>
      <c r="X31" s="19"/>
      <c r="Y31" s="19"/>
      <c r="Z31" s="20">
        <v>5.2900000000000003E-2</v>
      </c>
      <c r="AA31" s="19"/>
      <c r="AB31" s="19"/>
      <c r="AC31" s="20">
        <v>5.2900000000000003E-2</v>
      </c>
      <c r="AD31" s="19"/>
      <c r="AE31" s="23">
        <f t="shared" si="1"/>
        <v>190718.5</v>
      </c>
      <c r="AF31" s="23">
        <f t="shared" si="2"/>
        <v>190718.5</v>
      </c>
      <c r="AG31" s="23">
        <f t="shared" si="3"/>
        <v>190522.30759152587</v>
      </c>
      <c r="AH31" s="23">
        <f t="shared" si="4"/>
        <v>12230.825994183713</v>
      </c>
      <c r="AI31" s="23">
        <v>186394.25</v>
      </c>
      <c r="AJ31" s="23">
        <v>181288.875</v>
      </c>
      <c r="AK31" s="24">
        <f t="shared" si="5"/>
        <v>190522.30759152587</v>
      </c>
    </row>
    <row r="32" spans="1:37" ht="57" customHeight="1" x14ac:dyDescent="0.2">
      <c r="A32" s="17" t="s">
        <v>52</v>
      </c>
      <c r="B32" s="17">
        <v>30</v>
      </c>
      <c r="C32" s="17" t="s">
        <v>117</v>
      </c>
      <c r="D32" s="17" t="s">
        <v>31</v>
      </c>
      <c r="E32" s="18" t="s">
        <v>118</v>
      </c>
      <c r="F32" s="18" t="s">
        <v>51</v>
      </c>
      <c r="G32" s="19">
        <v>4970000</v>
      </c>
      <c r="H32" s="20">
        <v>0.19</v>
      </c>
      <c r="I32" s="19">
        <v>5914300</v>
      </c>
      <c r="J32" s="21">
        <v>3650000</v>
      </c>
      <c r="K32" s="20">
        <v>0.19</v>
      </c>
      <c r="L32" s="19">
        <v>4343500</v>
      </c>
      <c r="M32" s="19">
        <v>1980000</v>
      </c>
      <c r="N32" s="20">
        <v>0.19</v>
      </c>
      <c r="O32" s="19">
        <v>2356200</v>
      </c>
      <c r="P32" s="19"/>
      <c r="Q32" s="22"/>
      <c r="R32" s="19"/>
      <c r="S32" s="19"/>
      <c r="T32" s="22"/>
      <c r="U32" s="19"/>
      <c r="V32" s="19"/>
      <c r="W32" s="22"/>
      <c r="X32" s="19"/>
      <c r="Y32" s="19"/>
      <c r="Z32" s="20">
        <v>5.2900000000000003E-2</v>
      </c>
      <c r="AA32" s="19"/>
      <c r="AB32" s="19"/>
      <c r="AC32" s="20">
        <v>5.2900000000000003E-2</v>
      </c>
      <c r="AD32" s="19"/>
      <c r="AE32" s="23">
        <f t="shared" si="1"/>
        <v>4204666.666666667</v>
      </c>
      <c r="AF32" s="23">
        <f t="shared" si="2"/>
        <v>4343500</v>
      </c>
      <c r="AG32" s="23">
        <f t="shared" si="3"/>
        <v>3926314.728910326</v>
      </c>
      <c r="AH32" s="23">
        <f t="shared" si="4"/>
        <v>1783108.2197481263</v>
      </c>
      <c r="AI32" s="23">
        <v>3349850</v>
      </c>
      <c r="AJ32" s="23">
        <v>3927333.3330000001</v>
      </c>
      <c r="AK32" s="24">
        <f t="shared" si="5"/>
        <v>3926314.728910326</v>
      </c>
    </row>
    <row r="33" spans="1:37" ht="68.25" customHeight="1" x14ac:dyDescent="0.2">
      <c r="A33" s="17" t="s">
        <v>29</v>
      </c>
      <c r="B33" s="17">
        <v>31</v>
      </c>
      <c r="C33" s="17" t="s">
        <v>119</v>
      </c>
      <c r="D33" s="17" t="s">
        <v>31</v>
      </c>
      <c r="E33" s="18" t="s">
        <v>120</v>
      </c>
      <c r="F33" s="18" t="s">
        <v>75</v>
      </c>
      <c r="G33" s="19">
        <v>126350</v>
      </c>
      <c r="H33" s="20">
        <v>0</v>
      </c>
      <c r="I33" s="19">
        <v>126350</v>
      </c>
      <c r="J33" s="21">
        <v>132000</v>
      </c>
      <c r="K33" s="20">
        <v>0</v>
      </c>
      <c r="L33" s="19">
        <v>132000</v>
      </c>
      <c r="M33" s="19"/>
      <c r="N33" s="22"/>
      <c r="O33" s="19"/>
      <c r="P33" s="19"/>
      <c r="Q33" s="22"/>
      <c r="R33" s="19"/>
      <c r="S33" s="19"/>
      <c r="T33" s="22"/>
      <c r="U33" s="19"/>
      <c r="V33" s="19"/>
      <c r="W33" s="22"/>
      <c r="X33" s="19"/>
      <c r="Y33" s="19">
        <v>26188</v>
      </c>
      <c r="Z33" s="20">
        <v>5.2900000000000003E-2</v>
      </c>
      <c r="AA33" s="19">
        <f t="shared" ref="AA33:AA36" si="13">(Y33*Z33)+Y33</f>
        <v>27573.3452</v>
      </c>
      <c r="AB33" s="19"/>
      <c r="AC33" s="20">
        <v>5.2900000000000003E-2</v>
      </c>
      <c r="AD33" s="19"/>
      <c r="AE33" s="23">
        <f t="shared" si="1"/>
        <v>95307.781733333322</v>
      </c>
      <c r="AF33" s="23">
        <f t="shared" si="2"/>
        <v>126350</v>
      </c>
      <c r="AG33" s="23">
        <f t="shared" si="3"/>
        <v>77187.364366581387</v>
      </c>
      <c r="AH33" s="23">
        <f t="shared" si="4"/>
        <v>58727.728070870602</v>
      </c>
      <c r="AI33" s="23">
        <v>76961.672600000005</v>
      </c>
      <c r="AJ33" s="23">
        <v>113653.8909</v>
      </c>
      <c r="AK33" s="24">
        <f t="shared" si="5"/>
        <v>77187.364366581387</v>
      </c>
    </row>
    <row r="34" spans="1:37" ht="72.75" customHeight="1" x14ac:dyDescent="0.2">
      <c r="A34" s="17" t="s">
        <v>29</v>
      </c>
      <c r="B34" s="17">
        <v>32</v>
      </c>
      <c r="C34" s="17" t="s">
        <v>121</v>
      </c>
      <c r="D34" s="17" t="s">
        <v>31</v>
      </c>
      <c r="E34" s="18" t="s">
        <v>122</v>
      </c>
      <c r="F34" s="18" t="s">
        <v>75</v>
      </c>
      <c r="G34" s="19">
        <v>36000</v>
      </c>
      <c r="H34" s="20">
        <v>0</v>
      </c>
      <c r="I34" s="19">
        <v>36000</v>
      </c>
      <c r="J34" s="21">
        <v>160000</v>
      </c>
      <c r="K34" s="26">
        <v>0</v>
      </c>
      <c r="L34" s="19">
        <v>160000</v>
      </c>
      <c r="M34" s="19"/>
      <c r="N34" s="20"/>
      <c r="O34" s="19"/>
      <c r="P34" s="19"/>
      <c r="Q34" s="20"/>
      <c r="R34" s="19"/>
      <c r="S34" s="19"/>
      <c r="T34" s="20"/>
      <c r="U34" s="19"/>
      <c r="V34" s="19"/>
      <c r="W34" s="20"/>
      <c r="X34" s="19"/>
      <c r="Y34" s="19">
        <v>36100</v>
      </c>
      <c r="Z34" s="20">
        <v>5.2900000000000003E-2</v>
      </c>
      <c r="AA34" s="19">
        <f t="shared" si="13"/>
        <v>38009.69</v>
      </c>
      <c r="AB34" s="19"/>
      <c r="AC34" s="20">
        <v>5.2900000000000003E-2</v>
      </c>
      <c r="AD34" s="19"/>
      <c r="AE34" s="23">
        <f t="shared" si="1"/>
        <v>78003.23</v>
      </c>
      <c r="AF34" s="23">
        <f t="shared" si="2"/>
        <v>38009.69</v>
      </c>
      <c r="AG34" s="23">
        <f t="shared" si="3"/>
        <v>60270.612314658407</v>
      </c>
      <c r="AH34" s="23">
        <f t="shared" si="4"/>
        <v>71018.395020576878</v>
      </c>
      <c r="AI34" s="23">
        <v>37004.845000000001</v>
      </c>
      <c r="AJ34" s="23">
        <v>119001.61500000001</v>
      </c>
      <c r="AK34" s="24">
        <f t="shared" si="5"/>
        <v>38009.69</v>
      </c>
    </row>
    <row r="35" spans="1:37" ht="77.25" customHeight="1" x14ac:dyDescent="0.2">
      <c r="A35" s="17" t="s">
        <v>29</v>
      </c>
      <c r="B35" s="17">
        <v>33</v>
      </c>
      <c r="C35" s="17" t="s">
        <v>123</v>
      </c>
      <c r="D35" s="17" t="s">
        <v>31</v>
      </c>
      <c r="E35" s="18" t="s">
        <v>124</v>
      </c>
      <c r="F35" s="18" t="s">
        <v>75</v>
      </c>
      <c r="G35" s="19">
        <v>722950</v>
      </c>
      <c r="H35" s="20">
        <v>0</v>
      </c>
      <c r="I35" s="19">
        <v>722950</v>
      </c>
      <c r="J35" s="21">
        <v>792000</v>
      </c>
      <c r="K35" s="26">
        <v>0</v>
      </c>
      <c r="L35" s="19">
        <v>792000</v>
      </c>
      <c r="M35" s="19"/>
      <c r="N35" s="22"/>
      <c r="O35" s="19"/>
      <c r="P35" s="19"/>
      <c r="Q35" s="20"/>
      <c r="R35" s="19"/>
      <c r="S35" s="19"/>
      <c r="T35" s="20"/>
      <c r="U35" s="19"/>
      <c r="V35" s="19"/>
      <c r="W35" s="20"/>
      <c r="X35" s="19"/>
      <c r="Y35" s="19">
        <v>693645</v>
      </c>
      <c r="Z35" s="20">
        <v>5.2900000000000003E-2</v>
      </c>
      <c r="AA35" s="19">
        <f t="shared" si="13"/>
        <v>730338.82050000003</v>
      </c>
      <c r="AB35" s="19"/>
      <c r="AC35" s="20">
        <v>5.2900000000000003E-2</v>
      </c>
      <c r="AD35" s="19"/>
      <c r="AE35" s="23">
        <f t="shared" si="1"/>
        <v>748429.60683333327</v>
      </c>
      <c r="AF35" s="23">
        <f t="shared" si="2"/>
        <v>730338.82050000003</v>
      </c>
      <c r="AG35" s="23">
        <f t="shared" si="3"/>
        <v>747800.83050579985</v>
      </c>
      <c r="AH35" s="23">
        <f t="shared" si="4"/>
        <v>37913.494136240457</v>
      </c>
      <c r="AI35" s="23">
        <v>726644.41029999999</v>
      </c>
      <c r="AJ35" s="23">
        <v>770214.80339999998</v>
      </c>
      <c r="AK35" s="24">
        <f t="shared" si="5"/>
        <v>730338.82050000003</v>
      </c>
    </row>
    <row r="36" spans="1:37" ht="62.25" customHeight="1" x14ac:dyDescent="0.2">
      <c r="A36" s="17" t="s">
        <v>107</v>
      </c>
      <c r="B36" s="17">
        <v>34</v>
      </c>
      <c r="C36" s="17" t="s">
        <v>125</v>
      </c>
      <c r="D36" s="17" t="s">
        <v>31</v>
      </c>
      <c r="E36" s="18" t="s">
        <v>126</v>
      </c>
      <c r="F36" s="18" t="s">
        <v>110</v>
      </c>
      <c r="G36" s="19">
        <v>1324000</v>
      </c>
      <c r="H36" s="20">
        <v>0.19</v>
      </c>
      <c r="I36" s="19">
        <v>1575560</v>
      </c>
      <c r="J36" s="21"/>
      <c r="K36" s="25"/>
      <c r="L36" s="19"/>
      <c r="M36" s="19"/>
      <c r="N36" s="22"/>
      <c r="O36" s="19"/>
      <c r="P36" s="19"/>
      <c r="Q36" s="22"/>
      <c r="R36" s="19"/>
      <c r="S36" s="19"/>
      <c r="T36" s="22"/>
      <c r="U36" s="19"/>
      <c r="V36" s="19"/>
      <c r="W36" s="22"/>
      <c r="X36" s="19"/>
      <c r="Y36" s="19">
        <v>1776128</v>
      </c>
      <c r="Z36" s="20">
        <v>5.2900000000000003E-2</v>
      </c>
      <c r="AA36" s="19">
        <f t="shared" si="13"/>
        <v>1870085.1712</v>
      </c>
      <c r="AB36" s="19"/>
      <c r="AC36" s="20">
        <v>5.2900000000000003E-2</v>
      </c>
      <c r="AD36" s="19"/>
      <c r="AE36" s="23">
        <f t="shared" si="1"/>
        <v>1722822.5855999999</v>
      </c>
      <c r="AF36" s="23">
        <f t="shared" si="2"/>
        <v>1722822.5855999999</v>
      </c>
      <c r="AG36" s="23">
        <f t="shared" si="3"/>
        <v>1716517.2275092003</v>
      </c>
      <c r="AH36" s="23">
        <f t="shared" si="4"/>
        <v>208260.74578564885</v>
      </c>
      <c r="AI36" s="23">
        <v>1649191.2930000001</v>
      </c>
      <c r="AJ36" s="23">
        <v>1762801.6459999999</v>
      </c>
      <c r="AK36" s="24">
        <f t="shared" si="5"/>
        <v>1716517.2275092003</v>
      </c>
    </row>
    <row r="37" spans="1:37" ht="69" customHeight="1" x14ac:dyDescent="0.2">
      <c r="A37" s="17" t="s">
        <v>107</v>
      </c>
      <c r="B37" s="17">
        <v>35</v>
      </c>
      <c r="C37" s="17" t="s">
        <v>127</v>
      </c>
      <c r="D37" s="17" t="s">
        <v>31</v>
      </c>
      <c r="E37" s="18" t="s">
        <v>128</v>
      </c>
      <c r="F37" s="18" t="s">
        <v>110</v>
      </c>
      <c r="G37" s="19">
        <v>1960000</v>
      </c>
      <c r="H37" s="20">
        <v>0.19</v>
      </c>
      <c r="I37" s="19">
        <v>2332400</v>
      </c>
      <c r="J37" s="21"/>
      <c r="K37" s="25"/>
      <c r="L37" s="19"/>
      <c r="M37" s="19"/>
      <c r="N37" s="22"/>
      <c r="O37" s="19"/>
      <c r="P37" s="19"/>
      <c r="Q37" s="22"/>
      <c r="R37" s="19"/>
      <c r="S37" s="19"/>
      <c r="T37" s="22"/>
      <c r="U37" s="19"/>
      <c r="V37" s="19"/>
      <c r="W37" s="22"/>
      <c r="X37" s="19"/>
      <c r="Y37" s="19"/>
      <c r="Z37" s="20">
        <v>5.2900000000000003E-2</v>
      </c>
      <c r="AA37" s="19"/>
      <c r="AB37" s="19">
        <v>1500000</v>
      </c>
      <c r="AC37" s="20">
        <v>5.2900000000000003E-2</v>
      </c>
      <c r="AD37" s="19">
        <f>(AB37*AC37)+AB37</f>
        <v>1579350</v>
      </c>
      <c r="AE37" s="23">
        <f t="shared" si="1"/>
        <v>1955875</v>
      </c>
      <c r="AF37" s="23">
        <f t="shared" si="2"/>
        <v>1955875</v>
      </c>
      <c r="AG37" s="23">
        <f t="shared" si="3"/>
        <v>1919290.478275761</v>
      </c>
      <c r="AH37" s="23">
        <f t="shared" si="4"/>
        <v>532486.76157252956</v>
      </c>
      <c r="AI37" s="23">
        <v>1767612.5</v>
      </c>
      <c r="AJ37" s="23">
        <v>1841906.25</v>
      </c>
      <c r="AK37" s="24">
        <f t="shared" si="5"/>
        <v>1919290.478275761</v>
      </c>
    </row>
    <row r="38" spans="1:37" ht="39" customHeight="1" x14ac:dyDescent="0.2">
      <c r="A38" s="17" t="s">
        <v>96</v>
      </c>
      <c r="B38" s="17">
        <v>36</v>
      </c>
      <c r="C38" s="17" t="s">
        <v>129</v>
      </c>
      <c r="D38" s="17" t="s">
        <v>31</v>
      </c>
      <c r="E38" s="18" t="s">
        <v>130</v>
      </c>
      <c r="F38" s="18" t="s">
        <v>131</v>
      </c>
      <c r="G38" s="19">
        <v>165000</v>
      </c>
      <c r="H38" s="20">
        <v>0</v>
      </c>
      <c r="I38" s="19">
        <v>165000</v>
      </c>
      <c r="J38" s="21">
        <v>57400</v>
      </c>
      <c r="K38" s="20">
        <v>0.19</v>
      </c>
      <c r="L38" s="19">
        <v>68306</v>
      </c>
      <c r="M38" s="19"/>
      <c r="N38" s="22"/>
      <c r="O38" s="19"/>
      <c r="P38" s="19"/>
      <c r="Q38" s="22"/>
      <c r="R38" s="19"/>
      <c r="S38" s="19"/>
      <c r="T38" s="22"/>
      <c r="U38" s="19"/>
      <c r="V38" s="19"/>
      <c r="W38" s="22"/>
      <c r="X38" s="19"/>
      <c r="Y38" s="19"/>
      <c r="Z38" s="20">
        <v>5.2900000000000003E-2</v>
      </c>
      <c r="AA38" s="19"/>
      <c r="AB38" s="19"/>
      <c r="AC38" s="20">
        <v>5.2900000000000003E-2</v>
      </c>
      <c r="AD38" s="19"/>
      <c r="AE38" s="23">
        <f t="shared" si="1"/>
        <v>116653</v>
      </c>
      <c r="AF38" s="23">
        <f t="shared" si="2"/>
        <v>116653</v>
      </c>
      <c r="AG38" s="23">
        <f t="shared" si="3"/>
        <v>106162.56402329401</v>
      </c>
      <c r="AH38" s="23">
        <f t="shared" si="4"/>
        <v>68372.983100052021</v>
      </c>
      <c r="AI38" s="23">
        <v>92479.5</v>
      </c>
      <c r="AJ38" s="23">
        <v>101839.75</v>
      </c>
      <c r="AK38" s="24">
        <f t="shared" si="5"/>
        <v>106162.56402329401</v>
      </c>
    </row>
    <row r="39" spans="1:37" ht="36.75" customHeight="1" x14ac:dyDescent="0.2">
      <c r="A39" s="17" t="s">
        <v>113</v>
      </c>
      <c r="B39" s="17">
        <v>37</v>
      </c>
      <c r="C39" s="17" t="s">
        <v>132</v>
      </c>
      <c r="D39" s="17" t="s">
        <v>31</v>
      </c>
      <c r="E39" s="18" t="s">
        <v>133</v>
      </c>
      <c r="F39" s="18" t="s">
        <v>131</v>
      </c>
      <c r="G39" s="19">
        <v>18000</v>
      </c>
      <c r="H39" s="20">
        <v>0</v>
      </c>
      <c r="I39" s="19">
        <v>18000</v>
      </c>
      <c r="J39" s="21">
        <v>10400</v>
      </c>
      <c r="K39" s="20">
        <v>0.19</v>
      </c>
      <c r="L39" s="19">
        <v>12376</v>
      </c>
      <c r="M39" s="19"/>
      <c r="N39" s="22"/>
      <c r="O39" s="19"/>
      <c r="P39" s="19"/>
      <c r="Q39" s="22"/>
      <c r="R39" s="19"/>
      <c r="S39" s="19"/>
      <c r="T39" s="22"/>
      <c r="U39" s="19"/>
      <c r="V39" s="19"/>
      <c r="W39" s="22"/>
      <c r="X39" s="19"/>
      <c r="Y39" s="19"/>
      <c r="Z39" s="20">
        <v>5.2900000000000003E-2</v>
      </c>
      <c r="AA39" s="19"/>
      <c r="AB39" s="19">
        <v>25000</v>
      </c>
      <c r="AC39" s="20">
        <v>5.2900000000000003E-2</v>
      </c>
      <c r="AD39" s="19">
        <f>(AB39*AC39)+AB39</f>
        <v>26322.5</v>
      </c>
      <c r="AE39" s="23">
        <f t="shared" si="1"/>
        <v>18899.5</v>
      </c>
      <c r="AF39" s="23">
        <f t="shared" si="2"/>
        <v>18000</v>
      </c>
      <c r="AG39" s="23">
        <f t="shared" si="3"/>
        <v>18032.667713420451</v>
      </c>
      <c r="AH39" s="23">
        <f t="shared" si="4"/>
        <v>7016.6260232393743</v>
      </c>
      <c r="AI39" s="23">
        <v>15188</v>
      </c>
      <c r="AJ39" s="23">
        <v>21949.75</v>
      </c>
      <c r="AK39" s="24">
        <f t="shared" si="5"/>
        <v>18000</v>
      </c>
    </row>
    <row r="40" spans="1:37" ht="53.25" customHeight="1" x14ac:dyDescent="0.2">
      <c r="A40" s="17" t="s">
        <v>113</v>
      </c>
      <c r="B40" s="17">
        <v>38</v>
      </c>
      <c r="C40" s="17" t="s">
        <v>134</v>
      </c>
      <c r="D40" s="17" t="s">
        <v>31</v>
      </c>
      <c r="E40" s="18" t="s">
        <v>135</v>
      </c>
      <c r="F40" s="18" t="s">
        <v>131</v>
      </c>
      <c r="G40" s="19">
        <v>21000</v>
      </c>
      <c r="H40" s="20">
        <v>0</v>
      </c>
      <c r="I40" s="19">
        <v>21000</v>
      </c>
      <c r="J40" s="21">
        <v>15400</v>
      </c>
      <c r="K40" s="20">
        <v>0.19</v>
      </c>
      <c r="L40" s="19">
        <v>18326</v>
      </c>
      <c r="M40" s="19"/>
      <c r="N40" s="22"/>
      <c r="O40" s="19"/>
      <c r="P40" s="19"/>
      <c r="Q40" s="22"/>
      <c r="R40" s="19"/>
      <c r="S40" s="19"/>
      <c r="T40" s="22"/>
      <c r="U40" s="19"/>
      <c r="V40" s="19"/>
      <c r="W40" s="22"/>
      <c r="X40" s="19"/>
      <c r="Y40" s="19"/>
      <c r="Z40" s="20">
        <v>5.2900000000000003E-2</v>
      </c>
      <c r="AA40" s="19"/>
      <c r="AB40" s="19"/>
      <c r="AC40" s="20">
        <v>5.2900000000000003E-2</v>
      </c>
      <c r="AD40" s="19"/>
      <c r="AE40" s="23">
        <f t="shared" si="1"/>
        <v>19663</v>
      </c>
      <c r="AF40" s="23">
        <f t="shared" si="2"/>
        <v>19663</v>
      </c>
      <c r="AG40" s="23">
        <f t="shared" si="3"/>
        <v>19617.492194467672</v>
      </c>
      <c r="AH40" s="23">
        <f t="shared" si="4"/>
        <v>1890.8035328928281</v>
      </c>
      <c r="AI40" s="23">
        <v>18994.5</v>
      </c>
      <c r="AJ40" s="23">
        <v>18597.25</v>
      </c>
      <c r="AK40" s="24">
        <f t="shared" si="5"/>
        <v>19617.492194467672</v>
      </c>
    </row>
    <row r="41" spans="1:37" ht="61.5" customHeight="1" x14ac:dyDescent="0.2">
      <c r="A41" s="17" t="s">
        <v>113</v>
      </c>
      <c r="B41" s="17">
        <v>39</v>
      </c>
      <c r="C41" s="17" t="s">
        <v>136</v>
      </c>
      <c r="D41" s="17" t="s">
        <v>31</v>
      </c>
      <c r="E41" s="18" t="s">
        <v>137</v>
      </c>
      <c r="F41" s="18" t="s">
        <v>131</v>
      </c>
      <c r="G41" s="19">
        <v>43000</v>
      </c>
      <c r="H41" s="20">
        <v>0</v>
      </c>
      <c r="I41" s="19">
        <v>43000</v>
      </c>
      <c r="J41" s="21">
        <v>45000</v>
      </c>
      <c r="K41" s="20">
        <v>0.19</v>
      </c>
      <c r="L41" s="19">
        <v>53550</v>
      </c>
      <c r="M41" s="19"/>
      <c r="N41" s="22"/>
      <c r="O41" s="19"/>
      <c r="P41" s="19"/>
      <c r="Q41" s="22"/>
      <c r="R41" s="19"/>
      <c r="S41" s="19"/>
      <c r="T41" s="22"/>
      <c r="U41" s="19"/>
      <c r="V41" s="19"/>
      <c r="W41" s="22"/>
      <c r="X41" s="19"/>
      <c r="Y41" s="19">
        <v>39346</v>
      </c>
      <c r="Z41" s="20">
        <v>5.2900000000000003E-2</v>
      </c>
      <c r="AA41" s="19">
        <f>(Y41*Z41)+Y41</f>
        <v>41427.403400000003</v>
      </c>
      <c r="AB41" s="19"/>
      <c r="AC41" s="20">
        <v>5.2900000000000003E-2</v>
      </c>
      <c r="AD41" s="19"/>
      <c r="AE41" s="23">
        <f t="shared" si="1"/>
        <v>45992.467800000006</v>
      </c>
      <c r="AF41" s="23">
        <f t="shared" si="2"/>
        <v>43000</v>
      </c>
      <c r="AG41" s="23">
        <f t="shared" si="3"/>
        <v>45691.829549462673</v>
      </c>
      <c r="AH41" s="23">
        <f t="shared" si="4"/>
        <v>6592.0774215803585</v>
      </c>
      <c r="AI41" s="23">
        <v>42213.701699999998</v>
      </c>
      <c r="AJ41" s="23">
        <v>45496.233899999999</v>
      </c>
      <c r="AK41" s="24">
        <f t="shared" si="5"/>
        <v>43000</v>
      </c>
    </row>
    <row r="42" spans="1:37" ht="144" x14ac:dyDescent="0.2">
      <c r="A42" s="17" t="s">
        <v>113</v>
      </c>
      <c r="B42" s="17">
        <v>40</v>
      </c>
      <c r="C42" s="17" t="s">
        <v>138</v>
      </c>
      <c r="D42" s="17" t="s">
        <v>31</v>
      </c>
      <c r="E42" s="18" t="s">
        <v>139</v>
      </c>
      <c r="F42" s="18" t="s">
        <v>131</v>
      </c>
      <c r="G42" s="19">
        <v>43000</v>
      </c>
      <c r="H42" s="20">
        <v>0</v>
      </c>
      <c r="I42" s="19">
        <v>43000</v>
      </c>
      <c r="J42" s="21">
        <v>45000</v>
      </c>
      <c r="K42" s="20">
        <v>0.19</v>
      </c>
      <c r="L42" s="19">
        <v>53550</v>
      </c>
      <c r="M42" s="19"/>
      <c r="N42" s="22"/>
      <c r="O42" s="19"/>
      <c r="P42" s="19"/>
      <c r="Q42" s="22"/>
      <c r="R42" s="19"/>
      <c r="S42" s="19"/>
      <c r="T42" s="22"/>
      <c r="U42" s="19"/>
      <c r="V42" s="19"/>
      <c r="W42" s="22"/>
      <c r="X42" s="19"/>
      <c r="Y42" s="19"/>
      <c r="Z42" s="20">
        <v>5.2900000000000003E-2</v>
      </c>
      <c r="AA42" s="19"/>
      <c r="AB42" s="19"/>
      <c r="AC42" s="20">
        <v>5.2900000000000003E-2</v>
      </c>
      <c r="AD42" s="19"/>
      <c r="AE42" s="23">
        <f t="shared" si="1"/>
        <v>48275</v>
      </c>
      <c r="AF42" s="23">
        <f t="shared" si="2"/>
        <v>48275</v>
      </c>
      <c r="AG42" s="23">
        <f t="shared" si="3"/>
        <v>47985.935439459754</v>
      </c>
      <c r="AH42" s="23">
        <f t="shared" si="4"/>
        <v>7459.9765415180764</v>
      </c>
      <c r="AI42" s="23">
        <v>45637.5</v>
      </c>
      <c r="AJ42" s="23">
        <v>47456.25</v>
      </c>
      <c r="AK42" s="24">
        <f t="shared" si="5"/>
        <v>47985.935439459754</v>
      </c>
    </row>
    <row r="43" spans="1:37" ht="106.5" customHeight="1" x14ac:dyDescent="0.2">
      <c r="A43" s="17" t="s">
        <v>140</v>
      </c>
      <c r="B43" s="17">
        <v>41</v>
      </c>
      <c r="C43" s="17" t="s">
        <v>141</v>
      </c>
      <c r="D43" s="17" t="s">
        <v>31</v>
      </c>
      <c r="E43" s="18" t="s">
        <v>142</v>
      </c>
      <c r="F43" s="18" t="s">
        <v>131</v>
      </c>
      <c r="G43" s="19">
        <v>28462</v>
      </c>
      <c r="H43" s="20">
        <v>0</v>
      </c>
      <c r="I43" s="19">
        <v>28462</v>
      </c>
      <c r="J43" s="21">
        <v>17000</v>
      </c>
      <c r="K43" s="20">
        <v>0.19</v>
      </c>
      <c r="L43" s="19">
        <v>20230</v>
      </c>
      <c r="M43" s="19"/>
      <c r="N43" s="22"/>
      <c r="O43" s="19"/>
      <c r="P43" s="19"/>
      <c r="Q43" s="22"/>
      <c r="R43" s="19"/>
      <c r="S43" s="19"/>
      <c r="T43" s="22"/>
      <c r="U43" s="19"/>
      <c r="V43" s="19"/>
      <c r="W43" s="22"/>
      <c r="X43" s="19"/>
      <c r="Y43" s="19"/>
      <c r="Z43" s="20">
        <v>5.2900000000000003E-2</v>
      </c>
      <c r="AA43" s="19"/>
      <c r="AB43" s="19">
        <v>14280</v>
      </c>
      <c r="AC43" s="20">
        <v>5.2900000000000003E-2</v>
      </c>
      <c r="AD43" s="19">
        <f>(AB43*AC43)+AB43</f>
        <v>15035.412</v>
      </c>
      <c r="AE43" s="23">
        <f t="shared" si="1"/>
        <v>21242.470666666664</v>
      </c>
      <c r="AF43" s="23">
        <f t="shared" si="2"/>
        <v>20230</v>
      </c>
      <c r="AG43" s="23">
        <f t="shared" si="3"/>
        <v>20533.305877677591</v>
      </c>
      <c r="AH43" s="23">
        <f t="shared" si="4"/>
        <v>6770.3130628192839</v>
      </c>
      <c r="AI43" s="23">
        <v>17632.705999999998</v>
      </c>
      <c r="AJ43" s="23">
        <v>19121.23533</v>
      </c>
      <c r="AK43" s="24">
        <f t="shared" si="5"/>
        <v>20230</v>
      </c>
    </row>
    <row r="44" spans="1:37" ht="89.25" customHeight="1" x14ac:dyDescent="0.2">
      <c r="A44" s="17" t="s">
        <v>52</v>
      </c>
      <c r="B44" s="17">
        <v>42</v>
      </c>
      <c r="C44" s="17" t="s">
        <v>143</v>
      </c>
      <c r="D44" s="17" t="s">
        <v>31</v>
      </c>
      <c r="E44" s="18" t="s">
        <v>144</v>
      </c>
      <c r="F44" s="18" t="s">
        <v>131</v>
      </c>
      <c r="G44" s="19">
        <v>225211</v>
      </c>
      <c r="H44" s="20">
        <v>0.19</v>
      </c>
      <c r="I44" s="19">
        <v>268001.08999999997</v>
      </c>
      <c r="J44" s="21">
        <v>197899</v>
      </c>
      <c r="K44" s="20">
        <v>0.19</v>
      </c>
      <c r="L44" s="19">
        <v>235499.81</v>
      </c>
      <c r="M44" s="19">
        <v>310900</v>
      </c>
      <c r="N44" s="20">
        <v>0.19</v>
      </c>
      <c r="O44" s="19">
        <v>369971</v>
      </c>
      <c r="P44" s="19"/>
      <c r="Q44" s="22"/>
      <c r="R44" s="19"/>
      <c r="S44" s="19"/>
      <c r="T44" s="22"/>
      <c r="U44" s="19"/>
      <c r="V44" s="19"/>
      <c r="W44" s="22"/>
      <c r="X44" s="19"/>
      <c r="Y44" s="19">
        <v>346407</v>
      </c>
      <c r="Z44" s="20">
        <v>5.2900000000000003E-2</v>
      </c>
      <c r="AA44" s="19">
        <f t="shared" ref="AA44:AA46" si="14">(Y44*Z44)+Y44</f>
        <v>364731.93030000001</v>
      </c>
      <c r="AB44" s="19"/>
      <c r="AC44" s="20">
        <v>5.2900000000000003E-2</v>
      </c>
      <c r="AD44" s="19"/>
      <c r="AE44" s="23">
        <f t="shared" si="1"/>
        <v>309550.95757500001</v>
      </c>
      <c r="AF44" s="23">
        <f t="shared" si="2"/>
        <v>316366.51014999999</v>
      </c>
      <c r="AG44" s="23">
        <f t="shared" si="3"/>
        <v>303785.57470990968</v>
      </c>
      <c r="AH44" s="23">
        <f t="shared" si="4"/>
        <v>68082.022174703423</v>
      </c>
      <c r="AI44" s="23">
        <v>259875.77</v>
      </c>
      <c r="AJ44" s="23">
        <v>319776.75</v>
      </c>
      <c r="AK44" s="24">
        <f t="shared" si="5"/>
        <v>303785.57470990968</v>
      </c>
    </row>
    <row r="45" spans="1:37" ht="26.25" customHeight="1" x14ac:dyDescent="0.2">
      <c r="A45" s="17" t="s">
        <v>36</v>
      </c>
      <c r="B45" s="17">
        <v>43</v>
      </c>
      <c r="C45" s="17" t="s">
        <v>145</v>
      </c>
      <c r="D45" s="17" t="s">
        <v>31</v>
      </c>
      <c r="E45" s="18" t="s">
        <v>146</v>
      </c>
      <c r="F45" s="18" t="s">
        <v>147</v>
      </c>
      <c r="G45" s="19">
        <v>196234</v>
      </c>
      <c r="H45" s="20">
        <v>0</v>
      </c>
      <c r="I45" s="19">
        <v>196234</v>
      </c>
      <c r="J45" s="21">
        <v>178395</v>
      </c>
      <c r="K45" s="20">
        <v>0</v>
      </c>
      <c r="L45" s="19">
        <v>178395</v>
      </c>
      <c r="M45" s="19">
        <v>233000</v>
      </c>
      <c r="N45" s="20">
        <v>0</v>
      </c>
      <c r="O45" s="19">
        <v>233000</v>
      </c>
      <c r="P45" s="19"/>
      <c r="Q45" s="22"/>
      <c r="R45" s="19"/>
      <c r="S45" s="19"/>
      <c r="T45" s="22"/>
      <c r="U45" s="19"/>
      <c r="V45" s="19"/>
      <c r="W45" s="22"/>
      <c r="X45" s="19"/>
      <c r="Y45" s="19">
        <v>151806</v>
      </c>
      <c r="Z45" s="20">
        <v>5.2900000000000003E-2</v>
      </c>
      <c r="AA45" s="19">
        <f t="shared" si="14"/>
        <v>159836.5374</v>
      </c>
      <c r="AB45" s="19">
        <v>187500</v>
      </c>
      <c r="AC45" s="20">
        <v>5.2900000000000003E-2</v>
      </c>
      <c r="AD45" s="19">
        <f>(AB45*AC45)+AB45</f>
        <v>197418.75</v>
      </c>
      <c r="AE45" s="23">
        <f t="shared" si="1"/>
        <v>192976.85748000001</v>
      </c>
      <c r="AF45" s="23">
        <f t="shared" si="2"/>
        <v>196234</v>
      </c>
      <c r="AG45" s="23">
        <f t="shared" si="3"/>
        <v>191476.4924061936</v>
      </c>
      <c r="AH45" s="23">
        <f t="shared" si="4"/>
        <v>27125.185281869126</v>
      </c>
      <c r="AI45" s="23">
        <v>178395</v>
      </c>
      <c r="AJ45" s="23">
        <v>192976.85750000001</v>
      </c>
      <c r="AK45" s="24">
        <f t="shared" si="5"/>
        <v>191476.4924061936</v>
      </c>
    </row>
    <row r="46" spans="1:37" ht="63.75" customHeight="1" x14ac:dyDescent="0.2">
      <c r="A46" s="17" t="s">
        <v>29</v>
      </c>
      <c r="B46" s="17">
        <v>44</v>
      </c>
      <c r="C46" s="17" t="s">
        <v>148</v>
      </c>
      <c r="D46" s="17" t="s">
        <v>31</v>
      </c>
      <c r="E46" s="18" t="s">
        <v>149</v>
      </c>
      <c r="F46" s="18" t="s">
        <v>75</v>
      </c>
      <c r="G46" s="19">
        <v>172767</v>
      </c>
      <c r="H46" s="20">
        <v>0</v>
      </c>
      <c r="I46" s="19">
        <v>172767</v>
      </c>
      <c r="J46" s="21">
        <v>123900</v>
      </c>
      <c r="K46" s="20">
        <v>0</v>
      </c>
      <c r="L46" s="19">
        <v>123900</v>
      </c>
      <c r="M46" s="19"/>
      <c r="N46" s="22"/>
      <c r="O46" s="19"/>
      <c r="P46" s="19"/>
      <c r="Q46" s="22"/>
      <c r="R46" s="19"/>
      <c r="S46" s="19"/>
      <c r="T46" s="22"/>
      <c r="U46" s="19"/>
      <c r="V46" s="19"/>
      <c r="W46" s="22"/>
      <c r="X46" s="19"/>
      <c r="Y46" s="19">
        <v>122867</v>
      </c>
      <c r="Z46" s="20">
        <v>5.2900000000000003E-2</v>
      </c>
      <c r="AA46" s="19">
        <f t="shared" si="14"/>
        <v>129366.6643</v>
      </c>
      <c r="AB46" s="19"/>
      <c r="AC46" s="20">
        <v>5.2900000000000003E-2</v>
      </c>
      <c r="AD46" s="19"/>
      <c r="AE46" s="23">
        <f t="shared" si="1"/>
        <v>142011.22143333332</v>
      </c>
      <c r="AF46" s="23">
        <f t="shared" si="2"/>
        <v>129366.6643</v>
      </c>
      <c r="AG46" s="23">
        <f t="shared" si="3"/>
        <v>140427.28289384744</v>
      </c>
      <c r="AH46" s="23">
        <f t="shared" si="4"/>
        <v>26775.166499456114</v>
      </c>
      <c r="AI46" s="23">
        <v>126633.3322</v>
      </c>
      <c r="AJ46" s="23">
        <v>132955.61069999999</v>
      </c>
      <c r="AK46" s="24">
        <f t="shared" si="5"/>
        <v>129366.6643</v>
      </c>
    </row>
    <row r="47" spans="1:37" ht="87.75" customHeight="1" x14ac:dyDescent="0.2">
      <c r="A47" s="17" t="s">
        <v>113</v>
      </c>
      <c r="B47" s="17">
        <v>45</v>
      </c>
      <c r="C47" s="17" t="s">
        <v>150</v>
      </c>
      <c r="D47" s="17" t="s">
        <v>31</v>
      </c>
      <c r="E47" s="18" t="s">
        <v>151</v>
      </c>
      <c r="F47" s="18" t="s">
        <v>152</v>
      </c>
      <c r="G47" s="19">
        <v>296333</v>
      </c>
      <c r="H47" s="20">
        <v>0</v>
      </c>
      <c r="I47" s="19">
        <v>296333</v>
      </c>
      <c r="J47" s="21">
        <v>52900</v>
      </c>
      <c r="K47" s="20">
        <v>0.19</v>
      </c>
      <c r="L47" s="19">
        <v>62951</v>
      </c>
      <c r="M47" s="19"/>
      <c r="N47" s="22"/>
      <c r="O47" s="19"/>
      <c r="P47" s="19"/>
      <c r="Q47" s="22"/>
      <c r="R47" s="19"/>
      <c r="S47" s="19"/>
      <c r="T47" s="22"/>
      <c r="U47" s="19"/>
      <c r="V47" s="19"/>
      <c r="W47" s="22"/>
      <c r="X47" s="19"/>
      <c r="Y47" s="19"/>
      <c r="Z47" s="20">
        <v>5.2900000000000003E-2</v>
      </c>
      <c r="AA47" s="19"/>
      <c r="AB47" s="19"/>
      <c r="AC47" s="20">
        <v>5.2900000000000003E-2</v>
      </c>
      <c r="AD47" s="19"/>
      <c r="AE47" s="23">
        <f t="shared" si="1"/>
        <v>179642</v>
      </c>
      <c r="AF47" s="23">
        <f t="shared" si="2"/>
        <v>179642</v>
      </c>
      <c r="AG47" s="23">
        <f t="shared" si="3"/>
        <v>136581.32626021758</v>
      </c>
      <c r="AH47" s="23">
        <f t="shared" si="4"/>
        <v>165025.99480687882</v>
      </c>
      <c r="AI47" s="23">
        <v>121296.5</v>
      </c>
      <c r="AJ47" s="23">
        <v>147956.5</v>
      </c>
      <c r="AK47" s="24">
        <f t="shared" si="5"/>
        <v>136581.32626021758</v>
      </c>
    </row>
    <row r="48" spans="1:37" ht="172.5" customHeight="1" x14ac:dyDescent="0.2">
      <c r="A48" s="17" t="s">
        <v>36</v>
      </c>
      <c r="B48" s="17">
        <v>46</v>
      </c>
      <c r="C48" s="17" t="s">
        <v>153</v>
      </c>
      <c r="D48" s="17" t="s">
        <v>154</v>
      </c>
      <c r="E48" s="18" t="s">
        <v>155</v>
      </c>
      <c r="F48" s="18" t="s">
        <v>156</v>
      </c>
      <c r="G48" s="19">
        <v>27000</v>
      </c>
      <c r="H48" s="20">
        <v>0</v>
      </c>
      <c r="I48" s="19">
        <v>27000</v>
      </c>
      <c r="J48" s="21">
        <v>32800</v>
      </c>
      <c r="K48" s="20">
        <v>0</v>
      </c>
      <c r="L48" s="19">
        <v>32800</v>
      </c>
      <c r="M48" s="19"/>
      <c r="N48" s="22"/>
      <c r="O48" s="19"/>
      <c r="P48" s="19"/>
      <c r="Q48" s="22"/>
      <c r="R48" s="19"/>
      <c r="S48" s="19"/>
      <c r="T48" s="22"/>
      <c r="U48" s="19"/>
      <c r="V48" s="19"/>
      <c r="W48" s="22"/>
      <c r="X48" s="19"/>
      <c r="Y48" s="19"/>
      <c r="Z48" s="20">
        <v>5.2900000000000003E-2</v>
      </c>
      <c r="AA48" s="19"/>
      <c r="AB48" s="19"/>
      <c r="AC48" s="20">
        <v>5.2900000000000003E-2</v>
      </c>
      <c r="AD48" s="19"/>
      <c r="AE48" s="23">
        <f t="shared" si="1"/>
        <v>29900</v>
      </c>
      <c r="AF48" s="23">
        <f t="shared" si="2"/>
        <v>29900</v>
      </c>
      <c r="AG48" s="23">
        <f t="shared" si="3"/>
        <v>29759.032242329387</v>
      </c>
      <c r="AH48" s="23">
        <f t="shared" si="4"/>
        <v>4101.219330881976</v>
      </c>
      <c r="AI48" s="23">
        <v>28450</v>
      </c>
      <c r="AJ48" s="23">
        <v>32075</v>
      </c>
      <c r="AK48" s="24">
        <f t="shared" si="5"/>
        <v>29759.032242329387</v>
      </c>
    </row>
    <row r="49" spans="1:37" ht="218.25" customHeight="1" x14ac:dyDescent="0.2">
      <c r="A49" s="17" t="s">
        <v>29</v>
      </c>
      <c r="B49" s="17">
        <v>47</v>
      </c>
      <c r="C49" s="17" t="s">
        <v>157</v>
      </c>
      <c r="D49" s="17" t="s">
        <v>31</v>
      </c>
      <c r="E49" s="18" t="s">
        <v>158</v>
      </c>
      <c r="F49" s="18" t="s">
        <v>75</v>
      </c>
      <c r="G49" s="19">
        <v>432250</v>
      </c>
      <c r="H49" s="20">
        <v>0</v>
      </c>
      <c r="I49" s="19">
        <v>432250</v>
      </c>
      <c r="J49" s="21">
        <v>182500</v>
      </c>
      <c r="K49" s="26">
        <v>0</v>
      </c>
      <c r="L49" s="19">
        <v>182500</v>
      </c>
      <c r="M49" s="19"/>
      <c r="N49" s="22"/>
      <c r="O49" s="19"/>
      <c r="P49" s="19"/>
      <c r="Q49" s="22"/>
      <c r="R49" s="19"/>
      <c r="S49" s="19"/>
      <c r="T49" s="22"/>
      <c r="U49" s="19"/>
      <c r="V49" s="19"/>
      <c r="W49" s="22"/>
      <c r="X49" s="19"/>
      <c r="Y49" s="19">
        <v>111363</v>
      </c>
      <c r="Z49" s="20">
        <v>5.2900000000000003E-2</v>
      </c>
      <c r="AA49" s="19">
        <f>(Y49*Z49)+Y49</f>
        <v>117254.1027</v>
      </c>
      <c r="AB49" s="19"/>
      <c r="AC49" s="20">
        <v>5.2900000000000003E-2</v>
      </c>
      <c r="AD49" s="19"/>
      <c r="AE49" s="23">
        <f t="shared" si="1"/>
        <v>244001.36756666668</v>
      </c>
      <c r="AF49" s="23">
        <f t="shared" si="2"/>
        <v>182500</v>
      </c>
      <c r="AG49" s="23">
        <f t="shared" si="3"/>
        <v>209914.2747254374</v>
      </c>
      <c r="AH49" s="23">
        <f t="shared" si="4"/>
        <v>166260.08988445095</v>
      </c>
      <c r="AI49" s="23">
        <v>149877.0514</v>
      </c>
      <c r="AJ49" s="23">
        <v>213250.6838</v>
      </c>
      <c r="AK49" s="24">
        <f t="shared" si="5"/>
        <v>182500</v>
      </c>
    </row>
    <row r="50" spans="1:37" ht="141.75" customHeight="1" x14ac:dyDescent="0.2">
      <c r="A50" s="17" t="s">
        <v>29</v>
      </c>
      <c r="B50" s="17">
        <v>48</v>
      </c>
      <c r="C50" s="17" t="s">
        <v>159</v>
      </c>
      <c r="D50" s="17" t="s">
        <v>31</v>
      </c>
      <c r="E50" s="18" t="s">
        <v>158</v>
      </c>
      <c r="F50" s="18" t="s">
        <v>75</v>
      </c>
      <c r="G50" s="19">
        <v>458850</v>
      </c>
      <c r="H50" s="20">
        <v>0</v>
      </c>
      <c r="I50" s="19">
        <v>458850</v>
      </c>
      <c r="J50" s="21">
        <v>172500</v>
      </c>
      <c r="K50" s="20">
        <v>0</v>
      </c>
      <c r="L50" s="19">
        <v>172500</v>
      </c>
      <c r="M50" s="19"/>
      <c r="N50" s="20"/>
      <c r="O50" s="19"/>
      <c r="P50" s="19"/>
      <c r="Q50" s="22"/>
      <c r="R50" s="19"/>
      <c r="S50" s="19"/>
      <c r="T50" s="22"/>
      <c r="U50" s="19"/>
      <c r="V50" s="19"/>
      <c r="W50" s="22"/>
      <c r="X50" s="19"/>
      <c r="Y50" s="19"/>
      <c r="Z50" s="20">
        <v>5.2900000000000003E-2</v>
      </c>
      <c r="AA50" s="19"/>
      <c r="AB50" s="19"/>
      <c r="AC50" s="20">
        <v>5.2900000000000003E-2</v>
      </c>
      <c r="AD50" s="19"/>
      <c r="AE50" s="23">
        <f t="shared" si="1"/>
        <v>315675</v>
      </c>
      <c r="AF50" s="23">
        <f t="shared" si="2"/>
        <v>315675</v>
      </c>
      <c r="AG50" s="23">
        <f t="shared" si="3"/>
        <v>281338.98592267657</v>
      </c>
      <c r="AH50" s="23">
        <f t="shared" si="4"/>
        <v>202480.02679276789</v>
      </c>
      <c r="AI50" s="23">
        <v>244087.5</v>
      </c>
      <c r="AJ50" s="23">
        <v>279881.25</v>
      </c>
      <c r="AK50" s="24">
        <f t="shared" si="5"/>
        <v>281338.98592267657</v>
      </c>
    </row>
    <row r="51" spans="1:37" ht="168" customHeight="1" x14ac:dyDescent="0.2">
      <c r="A51" s="17" t="s">
        <v>36</v>
      </c>
      <c r="B51" s="17">
        <v>49</v>
      </c>
      <c r="C51" s="17" t="s">
        <v>160</v>
      </c>
      <c r="D51" s="17" t="s">
        <v>31</v>
      </c>
      <c r="E51" s="18" t="s">
        <v>161</v>
      </c>
      <c r="F51" s="18" t="s">
        <v>39</v>
      </c>
      <c r="G51" s="19">
        <v>334834</v>
      </c>
      <c r="H51" s="20">
        <v>0</v>
      </c>
      <c r="I51" s="19">
        <v>334834</v>
      </c>
      <c r="J51" s="21">
        <v>304395</v>
      </c>
      <c r="K51" s="20">
        <v>0</v>
      </c>
      <c r="L51" s="19">
        <v>304395</v>
      </c>
      <c r="M51" s="19">
        <v>121200</v>
      </c>
      <c r="N51" s="20">
        <v>0</v>
      </c>
      <c r="O51" s="19">
        <v>121200</v>
      </c>
      <c r="P51" s="19"/>
      <c r="Q51" s="22"/>
      <c r="R51" s="19"/>
      <c r="S51" s="19"/>
      <c r="T51" s="22"/>
      <c r="U51" s="19"/>
      <c r="V51" s="19"/>
      <c r="W51" s="22"/>
      <c r="X51" s="19"/>
      <c r="Y51" s="19"/>
      <c r="Z51" s="20">
        <v>5.2900000000000003E-2</v>
      </c>
      <c r="AA51" s="19"/>
      <c r="AB51" s="19">
        <v>88655</v>
      </c>
      <c r="AC51" s="20">
        <v>5.2900000000000003E-2</v>
      </c>
      <c r="AD51" s="19">
        <f>(AB51*AC51)+AB51</f>
        <v>93344.849499999997</v>
      </c>
      <c r="AE51" s="23">
        <f t="shared" si="1"/>
        <v>213443.462375</v>
      </c>
      <c r="AF51" s="23">
        <f t="shared" si="2"/>
        <v>212797.5</v>
      </c>
      <c r="AG51" s="23">
        <f t="shared" si="3"/>
        <v>184274.40232553452</v>
      </c>
      <c r="AH51" s="23">
        <f t="shared" si="4"/>
        <v>123747.56292100661</v>
      </c>
      <c r="AI51" s="23">
        <v>114236.2124</v>
      </c>
      <c r="AJ51" s="23">
        <v>236181.3468</v>
      </c>
      <c r="AK51" s="24">
        <f t="shared" si="5"/>
        <v>184274.40232553452</v>
      </c>
    </row>
    <row r="52" spans="1:37" ht="188.25" customHeight="1" x14ac:dyDescent="0.2">
      <c r="A52" s="17" t="s">
        <v>79</v>
      </c>
      <c r="B52" s="17">
        <v>50</v>
      </c>
      <c r="C52" s="17" t="s">
        <v>162</v>
      </c>
      <c r="D52" s="17" t="s">
        <v>31</v>
      </c>
      <c r="E52" s="18" t="s">
        <v>163</v>
      </c>
      <c r="F52" s="18" t="s">
        <v>104</v>
      </c>
      <c r="G52" s="19">
        <v>14500</v>
      </c>
      <c r="H52" s="20">
        <v>0.19</v>
      </c>
      <c r="I52" s="19">
        <v>17255</v>
      </c>
      <c r="J52" s="21"/>
      <c r="K52" s="20"/>
      <c r="L52" s="19"/>
      <c r="M52" s="19"/>
      <c r="N52" s="22"/>
      <c r="O52" s="19"/>
      <c r="P52" s="19"/>
      <c r="Q52" s="22"/>
      <c r="R52" s="19"/>
      <c r="S52" s="19"/>
      <c r="T52" s="22"/>
      <c r="U52" s="19"/>
      <c r="V52" s="19"/>
      <c r="W52" s="22"/>
      <c r="X52" s="19"/>
      <c r="Y52" s="19">
        <v>29331</v>
      </c>
      <c r="Z52" s="20">
        <v>5.2900000000000003E-2</v>
      </c>
      <c r="AA52" s="19">
        <f t="shared" ref="AA52:AA53" si="15">(Y52*Z52)+Y52</f>
        <v>30882.609899999999</v>
      </c>
      <c r="AB52" s="19"/>
      <c r="AC52" s="20">
        <v>5.2900000000000003E-2</v>
      </c>
      <c r="AD52" s="19"/>
      <c r="AE52" s="23">
        <f t="shared" si="1"/>
        <v>24068.804949999998</v>
      </c>
      <c r="AF52" s="23">
        <f t="shared" si="2"/>
        <v>24068.804949999998</v>
      </c>
      <c r="AG52" s="23">
        <f t="shared" si="3"/>
        <v>23084.181463168668</v>
      </c>
      <c r="AH52" s="23">
        <f t="shared" si="4"/>
        <v>9636.1753716549374</v>
      </c>
      <c r="AI52" s="23">
        <v>20661.902480000001</v>
      </c>
      <c r="AJ52" s="23">
        <v>28015.451239999999</v>
      </c>
      <c r="AK52" s="24">
        <f t="shared" si="5"/>
        <v>23084.181463168668</v>
      </c>
    </row>
    <row r="53" spans="1:37" ht="69.75" customHeight="1" x14ac:dyDescent="0.2">
      <c r="A53" s="17" t="s">
        <v>79</v>
      </c>
      <c r="B53" s="17">
        <v>51</v>
      </c>
      <c r="C53" s="17" t="s">
        <v>164</v>
      </c>
      <c r="D53" s="17" t="s">
        <v>31</v>
      </c>
      <c r="E53" s="18" t="s">
        <v>165</v>
      </c>
      <c r="F53" s="18" t="s">
        <v>95</v>
      </c>
      <c r="G53" s="19">
        <v>19900</v>
      </c>
      <c r="H53" s="20">
        <v>0.19</v>
      </c>
      <c r="I53" s="19">
        <v>23681</v>
      </c>
      <c r="J53" s="21"/>
      <c r="K53" s="25"/>
      <c r="L53" s="19"/>
      <c r="M53" s="19"/>
      <c r="N53" s="22"/>
      <c r="O53" s="19"/>
      <c r="P53" s="19"/>
      <c r="Q53" s="22"/>
      <c r="R53" s="19"/>
      <c r="S53" s="19"/>
      <c r="T53" s="22"/>
      <c r="U53" s="19"/>
      <c r="V53" s="19"/>
      <c r="W53" s="22"/>
      <c r="X53" s="19"/>
      <c r="Y53" s="19">
        <v>193820</v>
      </c>
      <c r="Z53" s="20">
        <v>5.2900000000000003E-2</v>
      </c>
      <c r="AA53" s="19">
        <f t="shared" si="15"/>
        <v>204073.07800000001</v>
      </c>
      <c r="AB53" s="19"/>
      <c r="AC53" s="20">
        <v>5.2900000000000003E-2</v>
      </c>
      <c r="AD53" s="19"/>
      <c r="AE53" s="23">
        <f t="shared" si="1"/>
        <v>113877.039</v>
      </c>
      <c r="AF53" s="23">
        <f t="shared" si="2"/>
        <v>113877.039</v>
      </c>
      <c r="AG53" s="23">
        <f t="shared" si="3"/>
        <v>69517.296841275413</v>
      </c>
      <c r="AH53" s="23">
        <f t="shared" si="4"/>
        <v>127556.46162613262</v>
      </c>
      <c r="AI53" s="23">
        <v>68779.019499999995</v>
      </c>
      <c r="AJ53" s="23">
        <v>173834.2598</v>
      </c>
      <c r="AK53" s="24">
        <f t="shared" si="5"/>
        <v>69517.296841275413</v>
      </c>
    </row>
    <row r="54" spans="1:37" ht="141" customHeight="1" x14ac:dyDescent="0.2">
      <c r="A54" s="17" t="s">
        <v>48</v>
      </c>
      <c r="B54" s="17">
        <v>52</v>
      </c>
      <c r="C54" s="17" t="s">
        <v>166</v>
      </c>
      <c r="D54" s="17" t="s">
        <v>31</v>
      </c>
      <c r="E54" s="18" t="s">
        <v>167</v>
      </c>
      <c r="F54" s="18" t="s">
        <v>168</v>
      </c>
      <c r="G54" s="19">
        <v>429000</v>
      </c>
      <c r="H54" s="20">
        <v>0.19</v>
      </c>
      <c r="I54" s="19">
        <v>510510</v>
      </c>
      <c r="J54" s="21">
        <v>200000</v>
      </c>
      <c r="K54" s="26">
        <v>0.19</v>
      </c>
      <c r="L54" s="19">
        <v>238000</v>
      </c>
      <c r="M54" s="19"/>
      <c r="N54" s="22"/>
      <c r="O54" s="19"/>
      <c r="P54" s="19"/>
      <c r="Q54" s="22"/>
      <c r="R54" s="19"/>
      <c r="S54" s="19"/>
      <c r="T54" s="22"/>
      <c r="U54" s="19"/>
      <c r="V54" s="19"/>
      <c r="W54" s="22"/>
      <c r="X54" s="19"/>
      <c r="Y54" s="19"/>
      <c r="Z54" s="20">
        <v>5.2900000000000003E-2</v>
      </c>
      <c r="AA54" s="19"/>
      <c r="AB54" s="19"/>
      <c r="AC54" s="20">
        <v>5.2900000000000003E-2</v>
      </c>
      <c r="AD54" s="19"/>
      <c r="AE54" s="23">
        <f t="shared" si="1"/>
        <v>374255</v>
      </c>
      <c r="AF54" s="23">
        <f t="shared" si="2"/>
        <v>374255</v>
      </c>
      <c r="AG54" s="23">
        <f t="shared" si="3"/>
        <v>348570.48067786806</v>
      </c>
      <c r="AH54" s="23">
        <f t="shared" si="4"/>
        <v>192693.66894114605</v>
      </c>
      <c r="AI54" s="23">
        <v>306127.5</v>
      </c>
      <c r="AJ54" s="23">
        <v>330691.25</v>
      </c>
      <c r="AK54" s="24">
        <f t="shared" si="5"/>
        <v>348570.48067786806</v>
      </c>
    </row>
    <row r="55" spans="1:37" ht="100.5" customHeight="1" x14ac:dyDescent="0.2">
      <c r="A55" s="17" t="s">
        <v>36</v>
      </c>
      <c r="B55" s="17">
        <v>53</v>
      </c>
      <c r="C55" s="17" t="s">
        <v>169</v>
      </c>
      <c r="D55" s="17" t="s">
        <v>31</v>
      </c>
      <c r="E55" s="18" t="s">
        <v>170</v>
      </c>
      <c r="F55" s="18" t="s">
        <v>171</v>
      </c>
      <c r="G55" s="19">
        <v>235000</v>
      </c>
      <c r="H55" s="20">
        <v>0.19</v>
      </c>
      <c r="I55" s="19">
        <v>279650</v>
      </c>
      <c r="J55" s="21"/>
      <c r="K55" s="25"/>
      <c r="L55" s="19"/>
      <c r="M55" s="19"/>
      <c r="N55" s="22"/>
      <c r="O55" s="19"/>
      <c r="P55" s="19"/>
      <c r="Q55" s="22"/>
      <c r="R55" s="19"/>
      <c r="S55" s="19"/>
      <c r="T55" s="22"/>
      <c r="U55" s="19"/>
      <c r="V55" s="19"/>
      <c r="W55" s="22"/>
      <c r="X55" s="19"/>
      <c r="Y55" s="19"/>
      <c r="Z55" s="20">
        <v>5.2900000000000003E-2</v>
      </c>
      <c r="AA55" s="19"/>
      <c r="AB55" s="19">
        <v>330000</v>
      </c>
      <c r="AC55" s="20">
        <v>5.2900000000000003E-2</v>
      </c>
      <c r="AD55" s="19">
        <f>(AB55*AC55)+AB55</f>
        <v>347457</v>
      </c>
      <c r="AE55" s="23">
        <f t="shared" si="1"/>
        <v>313553.5</v>
      </c>
      <c r="AF55" s="23">
        <f t="shared" si="2"/>
        <v>313553.5</v>
      </c>
      <c r="AG55" s="23">
        <f t="shared" si="3"/>
        <v>311715.17455844203</v>
      </c>
      <c r="AH55" s="23">
        <f t="shared" si="4"/>
        <v>47946.789511916228</v>
      </c>
      <c r="AI55" s="23">
        <v>296601.75</v>
      </c>
      <c r="AJ55" s="23">
        <v>325888.375</v>
      </c>
      <c r="AK55" s="24">
        <f t="shared" si="5"/>
        <v>311715.17455844203</v>
      </c>
    </row>
    <row r="56" spans="1:37" ht="94.5" customHeight="1" x14ac:dyDescent="0.2">
      <c r="A56" s="17" t="s">
        <v>52</v>
      </c>
      <c r="B56" s="17">
        <v>54</v>
      </c>
      <c r="C56" s="17" t="s">
        <v>172</v>
      </c>
      <c r="D56" s="17" t="s">
        <v>31</v>
      </c>
      <c r="E56" s="18" t="s">
        <v>173</v>
      </c>
      <c r="F56" s="18" t="s">
        <v>51</v>
      </c>
      <c r="G56" s="19">
        <v>315151</v>
      </c>
      <c r="H56" s="20">
        <v>0.19</v>
      </c>
      <c r="I56" s="19">
        <v>375029.69</v>
      </c>
      <c r="J56" s="21">
        <v>370000</v>
      </c>
      <c r="K56" s="20">
        <v>0.19</v>
      </c>
      <c r="L56" s="19">
        <v>440300</v>
      </c>
      <c r="M56" s="19">
        <v>319047</v>
      </c>
      <c r="N56" s="20">
        <v>0.05</v>
      </c>
      <c r="O56" s="19">
        <v>334999.35000000003</v>
      </c>
      <c r="P56" s="19"/>
      <c r="Q56" s="22"/>
      <c r="R56" s="19"/>
      <c r="S56" s="19"/>
      <c r="T56" s="22"/>
      <c r="U56" s="19"/>
      <c r="V56" s="19"/>
      <c r="W56" s="22"/>
      <c r="X56" s="19"/>
      <c r="Y56" s="19"/>
      <c r="Z56" s="20">
        <v>5.2900000000000003E-2</v>
      </c>
      <c r="AA56" s="19"/>
      <c r="AB56" s="19"/>
      <c r="AC56" s="20">
        <v>5.2900000000000003E-2</v>
      </c>
      <c r="AD56" s="19"/>
      <c r="AE56" s="23">
        <f t="shared" si="1"/>
        <v>383443.01333333337</v>
      </c>
      <c r="AF56" s="23">
        <f t="shared" si="2"/>
        <v>375029.69</v>
      </c>
      <c r="AG56" s="23">
        <f t="shared" si="3"/>
        <v>381024.38161475194</v>
      </c>
      <c r="AH56" s="23">
        <f t="shared" si="4"/>
        <v>53152.090549093016</v>
      </c>
      <c r="AI56" s="23">
        <v>355014.52</v>
      </c>
      <c r="AJ56" s="23">
        <v>376721.50670000003</v>
      </c>
      <c r="AK56" s="24">
        <f t="shared" si="5"/>
        <v>375029.69</v>
      </c>
    </row>
    <row r="57" spans="1:37" ht="104.25" customHeight="1" x14ac:dyDescent="0.2">
      <c r="A57" s="17" t="s">
        <v>52</v>
      </c>
      <c r="B57" s="17">
        <v>55</v>
      </c>
      <c r="C57" s="17" t="s">
        <v>174</v>
      </c>
      <c r="D57" s="17" t="s">
        <v>31</v>
      </c>
      <c r="E57" s="18" t="s">
        <v>175</v>
      </c>
      <c r="F57" s="18" t="s">
        <v>51</v>
      </c>
      <c r="G57" s="19">
        <v>475630</v>
      </c>
      <c r="H57" s="20">
        <v>0.19</v>
      </c>
      <c r="I57" s="19">
        <v>565999.69999999995</v>
      </c>
      <c r="J57" s="21">
        <v>466666</v>
      </c>
      <c r="K57" s="20">
        <v>0.05</v>
      </c>
      <c r="L57" s="19">
        <v>489999.30000000005</v>
      </c>
      <c r="M57" s="19"/>
      <c r="N57" s="22"/>
      <c r="O57" s="19"/>
      <c r="P57" s="19"/>
      <c r="Q57" s="22"/>
      <c r="R57" s="19"/>
      <c r="S57" s="19"/>
      <c r="T57" s="22"/>
      <c r="U57" s="19"/>
      <c r="V57" s="19"/>
      <c r="W57" s="22"/>
      <c r="X57" s="19"/>
      <c r="Y57" s="19">
        <v>482430</v>
      </c>
      <c r="Z57" s="20">
        <v>5.2900000000000003E-2</v>
      </c>
      <c r="AA57" s="19">
        <f t="shared" ref="AA57:AA60" si="16">(Y57*Z57)+Y57</f>
        <v>507950.54700000002</v>
      </c>
      <c r="AB57" s="19">
        <v>650000</v>
      </c>
      <c r="AC57" s="20">
        <v>5.2900000000000003E-2</v>
      </c>
      <c r="AD57" s="19">
        <f>(AB57*AC57)+AB57</f>
        <v>684385</v>
      </c>
      <c r="AE57" s="23">
        <f t="shared" si="1"/>
        <v>562083.63675000006</v>
      </c>
      <c r="AF57" s="23">
        <f t="shared" si="2"/>
        <v>536975.12349999999</v>
      </c>
      <c r="AG57" s="23">
        <f t="shared" si="3"/>
        <v>557228.59376677172</v>
      </c>
      <c r="AH57" s="23">
        <f t="shared" si="4"/>
        <v>87748.698024064011</v>
      </c>
      <c r="AI57" s="23">
        <v>503462.7353</v>
      </c>
      <c r="AJ57" s="23">
        <v>584062.72759999998</v>
      </c>
      <c r="AK57" s="24">
        <f t="shared" si="5"/>
        <v>536975.12349999999</v>
      </c>
    </row>
    <row r="58" spans="1:37" ht="115.5" customHeight="1" x14ac:dyDescent="0.2">
      <c r="A58" s="17" t="s">
        <v>29</v>
      </c>
      <c r="B58" s="17">
        <v>56</v>
      </c>
      <c r="C58" s="17" t="s">
        <v>176</v>
      </c>
      <c r="D58" s="17" t="s">
        <v>31</v>
      </c>
      <c r="E58" s="18" t="s">
        <v>177</v>
      </c>
      <c r="F58" s="18" t="s">
        <v>75</v>
      </c>
      <c r="G58" s="19">
        <v>340200</v>
      </c>
      <c r="H58" s="20">
        <v>0</v>
      </c>
      <c r="I58" s="19">
        <v>340200</v>
      </c>
      <c r="J58" s="19">
        <v>385200</v>
      </c>
      <c r="K58" s="19">
        <v>0</v>
      </c>
      <c r="L58" s="19">
        <f t="shared" ref="L58:L60" si="17">J58 * (1 + K58)</f>
        <v>385200</v>
      </c>
      <c r="M58" s="19">
        <v>350000</v>
      </c>
      <c r="N58" s="19">
        <v>0</v>
      </c>
      <c r="O58" s="19">
        <f t="shared" ref="O58:O60" si="18">M58 * (1 + N58)</f>
        <v>350000</v>
      </c>
      <c r="P58" s="19"/>
      <c r="Q58" s="20"/>
      <c r="R58" s="19"/>
      <c r="S58" s="19"/>
      <c r="T58" s="20"/>
      <c r="U58" s="19"/>
      <c r="V58" s="19"/>
      <c r="W58" s="20"/>
      <c r="X58" s="19"/>
      <c r="Y58" s="19">
        <v>331741</v>
      </c>
      <c r="Z58" s="20">
        <v>5.2900000000000003E-2</v>
      </c>
      <c r="AA58" s="19">
        <f t="shared" si="16"/>
        <v>349290.09889999998</v>
      </c>
      <c r="AB58" s="19"/>
      <c r="AC58" s="20">
        <v>5.2900000000000003E-2</v>
      </c>
      <c r="AD58" s="19"/>
      <c r="AE58" s="23">
        <f t="shared" si="1"/>
        <v>356172.52472500002</v>
      </c>
      <c r="AF58" s="23">
        <f t="shared" si="2"/>
        <v>349645.04944999999</v>
      </c>
      <c r="AG58" s="23">
        <f t="shared" si="3"/>
        <v>355769.51096358505</v>
      </c>
      <c r="AH58" s="23">
        <f t="shared" si="4"/>
        <v>19859.369859496517</v>
      </c>
      <c r="AI58" s="23">
        <v>347017.57419999997</v>
      </c>
      <c r="AJ58" s="23">
        <v>363429.39350000001</v>
      </c>
      <c r="AK58" s="24">
        <f t="shared" si="5"/>
        <v>349645.04944999999</v>
      </c>
    </row>
    <row r="59" spans="1:37" ht="124.5" customHeight="1" x14ac:dyDescent="0.2">
      <c r="A59" s="17" t="s">
        <v>29</v>
      </c>
      <c r="B59" s="17">
        <v>57</v>
      </c>
      <c r="C59" s="17" t="s">
        <v>176</v>
      </c>
      <c r="D59" s="17" t="s">
        <v>31</v>
      </c>
      <c r="E59" s="18" t="s">
        <v>178</v>
      </c>
      <c r="F59" s="18" t="s">
        <v>75</v>
      </c>
      <c r="G59" s="29">
        <v>361450</v>
      </c>
      <c r="H59" s="30">
        <v>0</v>
      </c>
      <c r="I59" s="29">
        <f t="shared" ref="I59:I60" si="19">G59 * (1 + H59)</f>
        <v>361450</v>
      </c>
      <c r="J59" s="19">
        <v>410400</v>
      </c>
      <c r="K59" s="19">
        <v>0</v>
      </c>
      <c r="L59" s="19">
        <f t="shared" si="17"/>
        <v>410400</v>
      </c>
      <c r="M59" s="19">
        <v>400000</v>
      </c>
      <c r="N59" s="19">
        <v>0</v>
      </c>
      <c r="O59" s="19">
        <f t="shared" si="18"/>
        <v>400000</v>
      </c>
      <c r="P59" s="19"/>
      <c r="Q59" s="20"/>
      <c r="R59" s="19"/>
      <c r="S59" s="19"/>
      <c r="T59" s="20"/>
      <c r="U59" s="19"/>
      <c r="V59" s="19"/>
      <c r="W59" s="20"/>
      <c r="X59" s="19"/>
      <c r="Y59" s="19">
        <v>331741</v>
      </c>
      <c r="Z59" s="20">
        <v>5.2900000000000003E-2</v>
      </c>
      <c r="AA59" s="19">
        <f t="shared" si="16"/>
        <v>349290.09889999998</v>
      </c>
      <c r="AB59" s="19"/>
      <c r="AC59" s="20">
        <v>5.2900000000000003E-2</v>
      </c>
      <c r="AD59" s="19"/>
      <c r="AE59" s="23">
        <f t="shared" si="1"/>
        <v>380285.02472500002</v>
      </c>
      <c r="AF59" s="23">
        <f t="shared" si="2"/>
        <v>380725</v>
      </c>
      <c r="AG59" s="23">
        <f t="shared" si="3"/>
        <v>379424.57987139263</v>
      </c>
      <c r="AH59" s="23">
        <f t="shared" si="4"/>
        <v>29501.613341173605</v>
      </c>
      <c r="AI59" s="23">
        <v>358410.02470000001</v>
      </c>
      <c r="AJ59" s="23">
        <v>402600</v>
      </c>
      <c r="AK59" s="24">
        <f t="shared" si="5"/>
        <v>379424.57987139263</v>
      </c>
    </row>
    <row r="60" spans="1:37" ht="75.75" customHeight="1" x14ac:dyDescent="0.2">
      <c r="A60" s="17" t="s">
        <v>29</v>
      </c>
      <c r="B60" s="17">
        <v>58</v>
      </c>
      <c r="C60" s="17" t="s">
        <v>176</v>
      </c>
      <c r="D60" s="17" t="s">
        <v>31</v>
      </c>
      <c r="E60" s="18" t="s">
        <v>179</v>
      </c>
      <c r="F60" s="18" t="s">
        <v>75</v>
      </c>
      <c r="G60" s="29">
        <v>382750</v>
      </c>
      <c r="H60" s="30">
        <v>0</v>
      </c>
      <c r="I60" s="29">
        <f t="shared" si="19"/>
        <v>382750</v>
      </c>
      <c r="J60" s="19">
        <v>468000</v>
      </c>
      <c r="K60" s="19">
        <v>0</v>
      </c>
      <c r="L60" s="19">
        <f t="shared" si="17"/>
        <v>468000</v>
      </c>
      <c r="M60" s="19">
        <v>500000</v>
      </c>
      <c r="N60" s="19">
        <v>0</v>
      </c>
      <c r="O60" s="19">
        <f t="shared" si="18"/>
        <v>500000</v>
      </c>
      <c r="P60" s="19"/>
      <c r="Q60" s="20"/>
      <c r="R60" s="19"/>
      <c r="S60" s="19"/>
      <c r="T60" s="20"/>
      <c r="U60" s="19"/>
      <c r="V60" s="19"/>
      <c r="W60" s="20"/>
      <c r="X60" s="19"/>
      <c r="Y60" s="19">
        <v>331741</v>
      </c>
      <c r="Z60" s="20">
        <v>5.2900000000000003E-2</v>
      </c>
      <c r="AA60" s="19">
        <f t="shared" si="16"/>
        <v>349290.09889999998</v>
      </c>
      <c r="AB60" s="19"/>
      <c r="AC60" s="20">
        <v>5.2900000000000003E-2</v>
      </c>
      <c r="AD60" s="19"/>
      <c r="AE60" s="23">
        <f t="shared" si="1"/>
        <v>425010.02472500002</v>
      </c>
      <c r="AF60" s="23">
        <f t="shared" si="2"/>
        <v>425375</v>
      </c>
      <c r="AG60" s="23">
        <f t="shared" si="3"/>
        <v>420561.32568035164</v>
      </c>
      <c r="AH60" s="23">
        <f t="shared" si="4"/>
        <v>70689.582501222219</v>
      </c>
      <c r="AI60" s="23">
        <v>374385.02470000001</v>
      </c>
      <c r="AJ60" s="23">
        <v>476000</v>
      </c>
      <c r="AK60" s="24">
        <f t="shared" si="5"/>
        <v>420561.32568035164</v>
      </c>
    </row>
    <row r="61" spans="1:37" ht="150.75" customHeight="1" x14ac:dyDescent="0.2">
      <c r="A61" s="17" t="s">
        <v>107</v>
      </c>
      <c r="B61" s="17">
        <v>59</v>
      </c>
      <c r="C61" s="17" t="s">
        <v>180</v>
      </c>
      <c r="D61" s="17" t="s">
        <v>31</v>
      </c>
      <c r="E61" s="18" t="s">
        <v>181</v>
      </c>
      <c r="F61" s="18" t="s">
        <v>75</v>
      </c>
      <c r="G61" s="19">
        <v>305000</v>
      </c>
      <c r="H61" s="20">
        <v>0.19</v>
      </c>
      <c r="I61" s="19">
        <v>362950</v>
      </c>
      <c r="J61" s="21"/>
      <c r="K61" s="25"/>
      <c r="L61" s="19"/>
      <c r="M61" s="19"/>
      <c r="N61" s="22"/>
      <c r="O61" s="19"/>
      <c r="P61" s="19"/>
      <c r="Q61" s="22"/>
      <c r="R61" s="19"/>
      <c r="S61" s="19"/>
      <c r="T61" s="22"/>
      <c r="U61" s="19"/>
      <c r="V61" s="19"/>
      <c r="W61" s="22"/>
      <c r="X61" s="19"/>
      <c r="Y61" s="19"/>
      <c r="Z61" s="20">
        <v>5.2900000000000003E-2</v>
      </c>
      <c r="AA61" s="19"/>
      <c r="AB61" s="19">
        <v>259900</v>
      </c>
      <c r="AC61" s="20">
        <v>5.2900000000000003E-2</v>
      </c>
      <c r="AD61" s="19">
        <f>(AB61*AC61)+AB61</f>
        <v>273648.71000000002</v>
      </c>
      <c r="AE61" s="23">
        <f t="shared" si="1"/>
        <v>318299.35499999998</v>
      </c>
      <c r="AF61" s="23">
        <f t="shared" si="2"/>
        <v>318299.35499999998</v>
      </c>
      <c r="AG61" s="23">
        <f t="shared" si="3"/>
        <v>315152.02568681038</v>
      </c>
      <c r="AH61" s="23">
        <f t="shared" si="4"/>
        <v>63145.547727706762</v>
      </c>
      <c r="AI61" s="23">
        <v>295974.03249999997</v>
      </c>
      <c r="AJ61" s="23">
        <v>303699.51630000002</v>
      </c>
      <c r="AK61" s="24">
        <f t="shared" si="5"/>
        <v>315152.02568681038</v>
      </c>
    </row>
    <row r="62" spans="1:37" ht="75" customHeight="1" x14ac:dyDescent="0.2">
      <c r="A62" s="17" t="s">
        <v>36</v>
      </c>
      <c r="B62" s="17">
        <v>60</v>
      </c>
      <c r="C62" s="17" t="s">
        <v>182</v>
      </c>
      <c r="D62" s="17" t="s">
        <v>31</v>
      </c>
      <c r="E62" s="18" t="s">
        <v>183</v>
      </c>
      <c r="F62" s="18" t="s">
        <v>104</v>
      </c>
      <c r="G62" s="19">
        <v>385000</v>
      </c>
      <c r="H62" s="20">
        <v>0</v>
      </c>
      <c r="I62" s="19">
        <v>385000</v>
      </c>
      <c r="J62" s="19">
        <v>206000</v>
      </c>
      <c r="K62" s="20">
        <v>0.19</v>
      </c>
      <c r="L62" s="19">
        <v>245140</v>
      </c>
      <c r="M62" s="19"/>
      <c r="N62" s="20"/>
      <c r="O62" s="19"/>
      <c r="P62" s="19"/>
      <c r="Q62" s="22"/>
      <c r="R62" s="19"/>
      <c r="S62" s="19"/>
      <c r="T62" s="22"/>
      <c r="U62" s="19"/>
      <c r="V62" s="19"/>
      <c r="W62" s="22"/>
      <c r="X62" s="19"/>
      <c r="Y62" s="19">
        <v>275282</v>
      </c>
      <c r="Z62" s="20">
        <v>5.2900000000000003E-2</v>
      </c>
      <c r="AA62" s="19">
        <f>(Y62*Z62)+Y62</f>
        <v>289844.4178</v>
      </c>
      <c r="AB62" s="19"/>
      <c r="AC62" s="20">
        <v>5.2900000000000003E-2</v>
      </c>
      <c r="AD62" s="19"/>
      <c r="AE62" s="23">
        <f t="shared" si="1"/>
        <v>306661.47259999998</v>
      </c>
      <c r="AF62" s="23">
        <f t="shared" si="2"/>
        <v>289844.4178</v>
      </c>
      <c r="AG62" s="23">
        <f t="shared" si="3"/>
        <v>301309.81856937456</v>
      </c>
      <c r="AH62" s="23">
        <f t="shared" si="4"/>
        <v>71430.489982287327</v>
      </c>
      <c r="AI62" s="23">
        <v>267492.20890000003</v>
      </c>
      <c r="AJ62" s="23">
        <v>290971.73629999999</v>
      </c>
      <c r="AK62" s="24">
        <f t="shared" si="5"/>
        <v>289844.4178</v>
      </c>
    </row>
    <row r="63" spans="1:37" ht="169.5" customHeight="1" x14ac:dyDescent="0.2">
      <c r="A63" s="17" t="s">
        <v>113</v>
      </c>
      <c r="B63" s="17">
        <v>61</v>
      </c>
      <c r="C63" s="17" t="s">
        <v>184</v>
      </c>
      <c r="D63" s="17" t="s">
        <v>185</v>
      </c>
      <c r="E63" s="18" t="s">
        <v>186</v>
      </c>
      <c r="F63" s="18" t="s">
        <v>187</v>
      </c>
      <c r="G63" s="19">
        <v>465500</v>
      </c>
      <c r="H63" s="20">
        <v>0</v>
      </c>
      <c r="I63" s="19">
        <v>465500</v>
      </c>
      <c r="J63" s="21">
        <v>167900</v>
      </c>
      <c r="K63" s="20">
        <v>0.19</v>
      </c>
      <c r="L63" s="19">
        <v>199801</v>
      </c>
      <c r="M63" s="19"/>
      <c r="N63" s="22"/>
      <c r="O63" s="19"/>
      <c r="P63" s="19"/>
      <c r="Q63" s="22"/>
      <c r="R63" s="19"/>
      <c r="S63" s="19"/>
      <c r="T63" s="22"/>
      <c r="U63" s="19"/>
      <c r="V63" s="19"/>
      <c r="W63" s="22"/>
      <c r="X63" s="19"/>
      <c r="Y63" s="19"/>
      <c r="Z63" s="20">
        <v>5.2900000000000003E-2</v>
      </c>
      <c r="AA63" s="19"/>
      <c r="AB63" s="19"/>
      <c r="AC63" s="20">
        <v>5.2900000000000003E-2</v>
      </c>
      <c r="AD63" s="19"/>
      <c r="AE63" s="23">
        <f t="shared" si="1"/>
        <v>332650.5</v>
      </c>
      <c r="AF63" s="23">
        <f t="shared" si="2"/>
        <v>332650.5</v>
      </c>
      <c r="AG63" s="23">
        <f t="shared" si="3"/>
        <v>304971.08961342549</v>
      </c>
      <c r="AH63" s="23">
        <f t="shared" si="4"/>
        <v>187877.56465448448</v>
      </c>
      <c r="AI63" s="23">
        <v>266225.75</v>
      </c>
      <c r="AJ63" s="23">
        <v>291462.875</v>
      </c>
      <c r="AK63" s="24">
        <f t="shared" si="5"/>
        <v>304971.08961342549</v>
      </c>
    </row>
    <row r="64" spans="1:37" ht="88.5" customHeight="1" x14ac:dyDescent="0.2">
      <c r="A64" s="17" t="s">
        <v>79</v>
      </c>
      <c r="B64" s="17">
        <v>62</v>
      </c>
      <c r="C64" s="17" t="s">
        <v>188</v>
      </c>
      <c r="D64" s="17" t="s">
        <v>31</v>
      </c>
      <c r="E64" s="18" t="s">
        <v>189</v>
      </c>
      <c r="F64" s="18" t="s">
        <v>95</v>
      </c>
      <c r="G64" s="19">
        <v>60000</v>
      </c>
      <c r="H64" s="20">
        <v>0.19</v>
      </c>
      <c r="I64" s="19">
        <v>71400</v>
      </c>
      <c r="J64" s="21"/>
      <c r="K64" s="25"/>
      <c r="L64" s="19"/>
      <c r="M64" s="19"/>
      <c r="N64" s="22"/>
      <c r="O64" s="19"/>
      <c r="P64" s="19"/>
      <c r="Q64" s="22"/>
      <c r="R64" s="19"/>
      <c r="S64" s="19"/>
      <c r="T64" s="22"/>
      <c r="U64" s="19"/>
      <c r="V64" s="19"/>
      <c r="W64" s="22"/>
      <c r="X64" s="19"/>
      <c r="Y64" s="19"/>
      <c r="Z64" s="20">
        <v>5.2900000000000003E-2</v>
      </c>
      <c r="AA64" s="19"/>
      <c r="AB64" s="19">
        <v>39000</v>
      </c>
      <c r="AC64" s="20">
        <v>5.2900000000000003E-2</v>
      </c>
      <c r="AD64" s="19">
        <f>(AB64*AC64)+AB64</f>
        <v>41063.1</v>
      </c>
      <c r="AE64" s="23">
        <f t="shared" si="1"/>
        <v>56231.55</v>
      </c>
      <c r="AF64" s="23">
        <f t="shared" si="2"/>
        <v>56231.55</v>
      </c>
      <c r="AG64" s="23">
        <f t="shared" si="3"/>
        <v>54147.07138894956</v>
      </c>
      <c r="AH64" s="23">
        <f t="shared" si="4"/>
        <v>21451.427710178159</v>
      </c>
      <c r="AI64" s="23">
        <v>48647.324999999997</v>
      </c>
      <c r="AJ64" s="23">
        <v>51923.662499999999</v>
      </c>
      <c r="AK64" s="24">
        <f t="shared" si="5"/>
        <v>54147.07138894956</v>
      </c>
    </row>
    <row r="65" spans="1:37" ht="64.5" customHeight="1" x14ac:dyDescent="0.2">
      <c r="A65" s="17" t="s">
        <v>79</v>
      </c>
      <c r="B65" s="17">
        <v>63</v>
      </c>
      <c r="C65" s="17" t="s">
        <v>190</v>
      </c>
      <c r="D65" s="17" t="s">
        <v>31</v>
      </c>
      <c r="E65" s="18" t="s">
        <v>191</v>
      </c>
      <c r="F65" s="18" t="s">
        <v>95</v>
      </c>
      <c r="G65" s="19">
        <v>99900</v>
      </c>
      <c r="H65" s="20">
        <v>0.19</v>
      </c>
      <c r="I65" s="19">
        <v>118881</v>
      </c>
      <c r="J65" s="21">
        <v>96500</v>
      </c>
      <c r="K65" s="20">
        <v>0.19</v>
      </c>
      <c r="L65" s="19">
        <v>114835</v>
      </c>
      <c r="M65" s="19"/>
      <c r="N65" s="22"/>
      <c r="O65" s="19"/>
      <c r="P65" s="19"/>
      <c r="Q65" s="22"/>
      <c r="R65" s="19"/>
      <c r="S65" s="19"/>
      <c r="T65" s="22"/>
      <c r="U65" s="19"/>
      <c r="V65" s="19"/>
      <c r="W65" s="22"/>
      <c r="X65" s="19"/>
      <c r="Y65" s="19"/>
      <c r="Z65" s="20">
        <v>5.2900000000000003E-2</v>
      </c>
      <c r="AA65" s="19"/>
      <c r="AB65" s="19"/>
      <c r="AC65" s="20">
        <v>5.2900000000000003E-2</v>
      </c>
      <c r="AD65" s="19"/>
      <c r="AE65" s="23">
        <f t="shared" si="1"/>
        <v>116858</v>
      </c>
      <c r="AF65" s="23">
        <f t="shared" si="2"/>
        <v>116858</v>
      </c>
      <c r="AG65" s="23">
        <f t="shared" si="3"/>
        <v>116840.48799538625</v>
      </c>
      <c r="AH65" s="23">
        <f t="shared" si="4"/>
        <v>2860.9540366807714</v>
      </c>
      <c r="AI65" s="23">
        <v>115846.5</v>
      </c>
      <c r="AJ65" s="23">
        <v>111768.5</v>
      </c>
      <c r="AK65" s="24">
        <f t="shared" si="5"/>
        <v>116840.48799538625</v>
      </c>
    </row>
    <row r="66" spans="1:37" ht="77.25" customHeight="1" x14ac:dyDescent="0.2">
      <c r="A66" s="17" t="s">
        <v>29</v>
      </c>
      <c r="B66" s="17">
        <v>64</v>
      </c>
      <c r="C66" s="17" t="s">
        <v>192</v>
      </c>
      <c r="D66" s="17" t="s">
        <v>31</v>
      </c>
      <c r="E66" s="18" t="s">
        <v>193</v>
      </c>
      <c r="F66" s="18" t="s">
        <v>75</v>
      </c>
      <c r="G66" s="19">
        <v>1063100</v>
      </c>
      <c r="H66" s="20">
        <v>0</v>
      </c>
      <c r="I66" s="19">
        <v>1063100</v>
      </c>
      <c r="J66" s="19">
        <v>1260000</v>
      </c>
      <c r="K66" s="20">
        <v>0</v>
      </c>
      <c r="L66" s="19">
        <v>1260000</v>
      </c>
      <c r="M66" s="19"/>
      <c r="N66" s="26"/>
      <c r="O66" s="19"/>
      <c r="P66" s="19"/>
      <c r="Q66" s="20"/>
      <c r="R66" s="19"/>
      <c r="S66" s="19"/>
      <c r="T66" s="20"/>
      <c r="U66" s="19"/>
      <c r="V66" s="19"/>
      <c r="W66" s="20"/>
      <c r="X66" s="19"/>
      <c r="Y66" s="19">
        <v>1314333</v>
      </c>
      <c r="Z66" s="20">
        <v>5.2900000000000003E-2</v>
      </c>
      <c r="AA66" s="19">
        <f>(Y66*Z66)+Y66</f>
        <v>1383861.2157000001</v>
      </c>
      <c r="AB66" s="19"/>
      <c r="AC66" s="20">
        <v>5.2900000000000003E-2</v>
      </c>
      <c r="AD66" s="19"/>
      <c r="AE66" s="23">
        <f t="shared" si="1"/>
        <v>1235653.7385666666</v>
      </c>
      <c r="AF66" s="23">
        <f t="shared" si="2"/>
        <v>1260000</v>
      </c>
      <c r="AG66" s="23">
        <f t="shared" si="3"/>
        <v>1228416.7616389664</v>
      </c>
      <c r="AH66" s="23">
        <f t="shared" si="4"/>
        <v>161760.6092615579</v>
      </c>
      <c r="AI66" s="23">
        <v>1161550</v>
      </c>
      <c r="AJ66" s="23">
        <v>1287166.5</v>
      </c>
      <c r="AK66" s="24">
        <f t="shared" si="5"/>
        <v>1228416.7616389664</v>
      </c>
    </row>
    <row r="67" spans="1:37" ht="61.5" customHeight="1" x14ac:dyDescent="0.2">
      <c r="A67" s="17" t="s">
        <v>29</v>
      </c>
      <c r="B67" s="17">
        <v>65</v>
      </c>
      <c r="C67" s="17" t="s">
        <v>194</v>
      </c>
      <c r="D67" s="17" t="s">
        <v>31</v>
      </c>
      <c r="E67" s="18" t="s">
        <v>195</v>
      </c>
      <c r="F67" s="18" t="s">
        <v>75</v>
      </c>
      <c r="G67" s="19">
        <v>1222600</v>
      </c>
      <c r="H67" s="20">
        <v>0</v>
      </c>
      <c r="I67" s="19">
        <v>1222600</v>
      </c>
      <c r="J67" s="21">
        <v>1350000</v>
      </c>
      <c r="K67" s="26">
        <v>0</v>
      </c>
      <c r="L67" s="19">
        <v>1350000</v>
      </c>
      <c r="M67" s="19">
        <v>1345000</v>
      </c>
      <c r="N67" s="20">
        <v>0</v>
      </c>
      <c r="O67" s="19">
        <v>1345000</v>
      </c>
      <c r="P67" s="19"/>
      <c r="Q67" s="20"/>
      <c r="R67" s="19"/>
      <c r="S67" s="19"/>
      <c r="T67" s="20"/>
      <c r="U67" s="19"/>
      <c r="V67" s="19"/>
      <c r="W67" s="20"/>
      <c r="X67" s="19"/>
      <c r="Y67" s="19"/>
      <c r="Z67" s="20">
        <v>5.2900000000000003E-2</v>
      </c>
      <c r="AA67" s="19"/>
      <c r="AB67" s="19"/>
      <c r="AC67" s="20">
        <v>5.2900000000000003E-2</v>
      </c>
      <c r="AD67" s="19"/>
      <c r="AE67" s="23">
        <f t="shared" si="1"/>
        <v>1305866.6666666667</v>
      </c>
      <c r="AF67" s="23">
        <f t="shared" si="2"/>
        <v>1345000</v>
      </c>
      <c r="AG67" s="23">
        <f t="shared" si="3"/>
        <v>1304508.2041709633</v>
      </c>
      <c r="AH67" s="23">
        <f t="shared" si="4"/>
        <v>72154.371546936309</v>
      </c>
      <c r="AI67" s="23">
        <v>1283800</v>
      </c>
      <c r="AJ67" s="23">
        <v>1347500</v>
      </c>
      <c r="AK67" s="24">
        <f t="shared" si="5"/>
        <v>1304508.2041709633</v>
      </c>
    </row>
    <row r="68" spans="1:37" ht="63.75" customHeight="1" x14ac:dyDescent="0.2">
      <c r="A68" s="17" t="s">
        <v>29</v>
      </c>
      <c r="B68" s="17">
        <v>66</v>
      </c>
      <c r="C68" s="17" t="s">
        <v>196</v>
      </c>
      <c r="D68" s="17" t="s">
        <v>31</v>
      </c>
      <c r="E68" s="18" t="s">
        <v>197</v>
      </c>
      <c r="F68" s="18" t="s">
        <v>75</v>
      </c>
      <c r="G68" s="19">
        <v>25200</v>
      </c>
      <c r="H68" s="20">
        <v>0</v>
      </c>
      <c r="I68" s="19">
        <v>25200</v>
      </c>
      <c r="J68" s="21">
        <v>22000</v>
      </c>
      <c r="K68" s="26">
        <v>0</v>
      </c>
      <c r="L68" s="19">
        <v>22000</v>
      </c>
      <c r="M68" s="19"/>
      <c r="N68" s="20"/>
      <c r="O68" s="19"/>
      <c r="P68" s="19"/>
      <c r="Q68" s="20"/>
      <c r="R68" s="19"/>
      <c r="S68" s="19"/>
      <c r="T68" s="20"/>
      <c r="U68" s="19"/>
      <c r="V68" s="19"/>
      <c r="W68" s="20"/>
      <c r="X68" s="19"/>
      <c r="Y68" s="19">
        <v>18831</v>
      </c>
      <c r="Z68" s="20">
        <v>5.2900000000000003E-2</v>
      </c>
      <c r="AA68" s="19">
        <f t="shared" ref="AA68:AA70" si="20">(Y68*Z68)+Y68</f>
        <v>19827.159899999999</v>
      </c>
      <c r="AB68" s="19"/>
      <c r="AC68" s="20">
        <v>5.2900000000000003E-2</v>
      </c>
      <c r="AD68" s="19"/>
      <c r="AE68" s="23">
        <f t="shared" si="1"/>
        <v>22342.386633333332</v>
      </c>
      <c r="AF68" s="23">
        <f t="shared" si="2"/>
        <v>22000</v>
      </c>
      <c r="AG68" s="23">
        <f t="shared" si="3"/>
        <v>22234.52777713435</v>
      </c>
      <c r="AH68" s="23">
        <f t="shared" si="4"/>
        <v>2702.734567073875</v>
      </c>
      <c r="AI68" s="23">
        <v>20913.579949999999</v>
      </c>
      <c r="AJ68" s="23">
        <v>22171.193319999998</v>
      </c>
      <c r="AK68" s="24">
        <f t="shared" si="5"/>
        <v>22000</v>
      </c>
    </row>
    <row r="69" spans="1:37" ht="68.25" customHeight="1" x14ac:dyDescent="0.2">
      <c r="A69" s="17" t="s">
        <v>29</v>
      </c>
      <c r="B69" s="17">
        <v>67</v>
      </c>
      <c r="C69" s="17" t="s">
        <v>198</v>
      </c>
      <c r="D69" s="17" t="s">
        <v>31</v>
      </c>
      <c r="E69" s="18" t="s">
        <v>199</v>
      </c>
      <c r="F69" s="18" t="s">
        <v>75</v>
      </c>
      <c r="G69" s="19">
        <v>372100</v>
      </c>
      <c r="H69" s="20">
        <v>0</v>
      </c>
      <c r="I69" s="19">
        <v>372100</v>
      </c>
      <c r="J69" s="21">
        <v>540000</v>
      </c>
      <c r="K69" s="26">
        <v>0</v>
      </c>
      <c r="L69" s="19">
        <v>540000</v>
      </c>
      <c r="M69" s="19">
        <v>600000</v>
      </c>
      <c r="N69" s="20">
        <v>0</v>
      </c>
      <c r="O69" s="19">
        <v>600000</v>
      </c>
      <c r="P69" s="19"/>
      <c r="Q69" s="20"/>
      <c r="R69" s="19"/>
      <c r="S69" s="19"/>
      <c r="T69" s="20"/>
      <c r="U69" s="19"/>
      <c r="V69" s="19"/>
      <c r="W69" s="20"/>
      <c r="X69" s="19"/>
      <c r="Y69" s="19">
        <v>336833</v>
      </c>
      <c r="Z69" s="20">
        <v>5.2900000000000003E-2</v>
      </c>
      <c r="AA69" s="19">
        <f t="shared" si="20"/>
        <v>354651.4657</v>
      </c>
      <c r="AB69" s="19"/>
      <c r="AC69" s="20">
        <v>5.2900000000000003E-2</v>
      </c>
      <c r="AD69" s="19"/>
      <c r="AE69" s="23">
        <f t="shared" si="1"/>
        <v>466687.86642500001</v>
      </c>
      <c r="AF69" s="23">
        <f t="shared" si="2"/>
        <v>456050</v>
      </c>
      <c r="AG69" s="23">
        <f t="shared" si="3"/>
        <v>454727.90889308398</v>
      </c>
      <c r="AH69" s="23">
        <f t="shared" si="4"/>
        <v>121991.54813604051</v>
      </c>
      <c r="AI69" s="23">
        <v>367737.8664</v>
      </c>
      <c r="AJ69" s="23">
        <v>555000</v>
      </c>
      <c r="AK69" s="24">
        <f t="shared" si="5"/>
        <v>454727.90889308398</v>
      </c>
    </row>
    <row r="70" spans="1:37" ht="82.5" customHeight="1" x14ac:dyDescent="0.2">
      <c r="A70" s="17" t="s">
        <v>52</v>
      </c>
      <c r="B70" s="17">
        <v>68</v>
      </c>
      <c r="C70" s="17" t="s">
        <v>200</v>
      </c>
      <c r="D70" s="17" t="s">
        <v>201</v>
      </c>
      <c r="E70" s="18" t="s">
        <v>202</v>
      </c>
      <c r="F70" s="18" t="s">
        <v>56</v>
      </c>
      <c r="G70" s="19">
        <v>46218</v>
      </c>
      <c r="H70" s="20">
        <v>0.19</v>
      </c>
      <c r="I70" s="19">
        <v>54999.42</v>
      </c>
      <c r="J70" s="21">
        <v>188571</v>
      </c>
      <c r="K70" s="21">
        <v>0.19</v>
      </c>
      <c r="L70" s="19">
        <v>224399.49</v>
      </c>
      <c r="M70" s="19">
        <v>55000</v>
      </c>
      <c r="N70" s="26">
        <v>0.19</v>
      </c>
      <c r="O70" s="19">
        <v>65450</v>
      </c>
      <c r="P70" s="19"/>
      <c r="Q70" s="22"/>
      <c r="R70" s="19"/>
      <c r="S70" s="19"/>
      <c r="T70" s="22"/>
      <c r="U70" s="19"/>
      <c r="V70" s="19"/>
      <c r="W70" s="22"/>
      <c r="X70" s="19"/>
      <c r="Y70" s="19">
        <v>86471</v>
      </c>
      <c r="Z70" s="20">
        <v>5.2900000000000003E-2</v>
      </c>
      <c r="AA70" s="19">
        <f t="shared" si="20"/>
        <v>91045.315900000001</v>
      </c>
      <c r="AB70" s="19"/>
      <c r="AC70" s="20">
        <v>5.2900000000000003E-2</v>
      </c>
      <c r="AD70" s="19"/>
      <c r="AE70" s="23">
        <f t="shared" si="1"/>
        <v>108973.55647499999</v>
      </c>
      <c r="AF70" s="23">
        <f t="shared" si="2"/>
        <v>78247.657949999993</v>
      </c>
      <c r="AG70" s="23">
        <f t="shared" si="3"/>
        <v>92605.505832774725</v>
      </c>
      <c r="AH70" s="23">
        <f t="shared" si="4"/>
        <v>78426.346161408539</v>
      </c>
      <c r="AI70" s="23">
        <v>62837.355000000003</v>
      </c>
      <c r="AJ70" s="23">
        <v>128872.91740000001</v>
      </c>
      <c r="AK70" s="24">
        <f t="shared" si="5"/>
        <v>78247.657949999993</v>
      </c>
    </row>
    <row r="71" spans="1:37" ht="27" customHeight="1" x14ac:dyDescent="0.2">
      <c r="A71" s="17" t="s">
        <v>79</v>
      </c>
      <c r="B71" s="17">
        <v>69</v>
      </c>
      <c r="C71" s="17" t="s">
        <v>203</v>
      </c>
      <c r="D71" s="17" t="s">
        <v>31</v>
      </c>
      <c r="E71" s="18" t="s">
        <v>204</v>
      </c>
      <c r="F71" s="18" t="s">
        <v>75</v>
      </c>
      <c r="G71" s="19">
        <v>618487</v>
      </c>
      <c r="H71" s="20">
        <v>0.19</v>
      </c>
      <c r="I71" s="19">
        <v>735999.52999999991</v>
      </c>
      <c r="J71" s="21">
        <v>595000</v>
      </c>
      <c r="K71" s="20">
        <v>0</v>
      </c>
      <c r="L71" s="19">
        <v>595000</v>
      </c>
      <c r="M71" s="19"/>
      <c r="N71" s="22"/>
      <c r="O71" s="19"/>
      <c r="P71" s="19"/>
      <c r="Q71" s="22"/>
      <c r="R71" s="19"/>
      <c r="S71" s="19"/>
      <c r="T71" s="22"/>
      <c r="U71" s="19"/>
      <c r="V71" s="19"/>
      <c r="W71" s="22"/>
      <c r="X71" s="19"/>
      <c r="Y71" s="19"/>
      <c r="Z71" s="20">
        <v>5.2900000000000003E-2</v>
      </c>
      <c r="AA71" s="19"/>
      <c r="AB71" s="19">
        <v>1025000</v>
      </c>
      <c r="AC71" s="20">
        <v>5.2900000000000003E-2</v>
      </c>
      <c r="AD71" s="19">
        <f t="shared" ref="AD71:AD72" si="21">(AB71*AC71)+AB71</f>
        <v>1079222.5</v>
      </c>
      <c r="AE71" s="23">
        <f t="shared" si="1"/>
        <v>803407.34333333327</v>
      </c>
      <c r="AF71" s="23">
        <f t="shared" si="2"/>
        <v>735999.52999999991</v>
      </c>
      <c r="AG71" s="23">
        <f t="shared" si="3"/>
        <v>778936.09905117576</v>
      </c>
      <c r="AH71" s="23">
        <f t="shared" si="4"/>
        <v>249049.62828791499</v>
      </c>
      <c r="AI71" s="23">
        <v>665499.76500000001</v>
      </c>
      <c r="AJ71" s="23">
        <v>914203.67169999995</v>
      </c>
      <c r="AK71" s="24">
        <f t="shared" si="5"/>
        <v>735999.52999999991</v>
      </c>
    </row>
    <row r="72" spans="1:37" ht="68.25" customHeight="1" x14ac:dyDescent="0.2">
      <c r="A72" s="17" t="s">
        <v>29</v>
      </c>
      <c r="B72" s="17">
        <v>70</v>
      </c>
      <c r="C72" s="17" t="s">
        <v>205</v>
      </c>
      <c r="D72" s="17" t="s">
        <v>31</v>
      </c>
      <c r="E72" s="18" t="s">
        <v>206</v>
      </c>
      <c r="F72" s="18" t="s">
        <v>75</v>
      </c>
      <c r="G72" s="19">
        <v>205200</v>
      </c>
      <c r="H72" s="20">
        <v>0</v>
      </c>
      <c r="I72" s="19">
        <v>205200</v>
      </c>
      <c r="J72" s="21">
        <v>264000</v>
      </c>
      <c r="K72" s="26">
        <v>0</v>
      </c>
      <c r="L72" s="19">
        <v>264000</v>
      </c>
      <c r="M72" s="19">
        <v>300000</v>
      </c>
      <c r="N72" s="20">
        <v>0</v>
      </c>
      <c r="O72" s="19">
        <v>300000</v>
      </c>
      <c r="P72" s="19"/>
      <c r="Q72" s="20"/>
      <c r="R72" s="19"/>
      <c r="S72" s="19"/>
      <c r="T72" s="20"/>
      <c r="U72" s="19"/>
      <c r="V72" s="19"/>
      <c r="W72" s="20"/>
      <c r="X72" s="19"/>
      <c r="Y72" s="19">
        <v>217388</v>
      </c>
      <c r="Z72" s="20">
        <v>5.2900000000000003E-2</v>
      </c>
      <c r="AA72" s="19">
        <f>(Y72*Z72)+Y72</f>
        <v>228887.82519999999</v>
      </c>
      <c r="AB72" s="19">
        <v>269500</v>
      </c>
      <c r="AC72" s="20">
        <v>5.2900000000000003E-2</v>
      </c>
      <c r="AD72" s="19">
        <f t="shared" si="21"/>
        <v>283756.55</v>
      </c>
      <c r="AE72" s="23">
        <f t="shared" si="1"/>
        <v>256368.87503999998</v>
      </c>
      <c r="AF72" s="23">
        <f t="shared" si="2"/>
        <v>264000</v>
      </c>
      <c r="AG72" s="23">
        <f t="shared" si="3"/>
        <v>253918.43061117566</v>
      </c>
      <c r="AH72" s="23">
        <f t="shared" si="4"/>
        <v>39004.665574494487</v>
      </c>
      <c r="AI72" s="23">
        <v>228887.82519999999</v>
      </c>
      <c r="AJ72" s="23">
        <v>269500</v>
      </c>
      <c r="AK72" s="24">
        <f t="shared" si="5"/>
        <v>253918.43061117566</v>
      </c>
    </row>
    <row r="73" spans="1:37" ht="75" customHeight="1" x14ac:dyDescent="0.2">
      <c r="A73" s="17" t="s">
        <v>29</v>
      </c>
      <c r="B73" s="17">
        <v>71</v>
      </c>
      <c r="C73" s="17" t="s">
        <v>207</v>
      </c>
      <c r="D73" s="17" t="s">
        <v>31</v>
      </c>
      <c r="E73" s="18" t="s">
        <v>208</v>
      </c>
      <c r="F73" s="18" t="s">
        <v>209</v>
      </c>
      <c r="G73" s="19">
        <v>115000</v>
      </c>
      <c r="H73" s="20">
        <v>0</v>
      </c>
      <c r="I73" s="19">
        <v>115000</v>
      </c>
      <c r="J73" s="21">
        <v>145000</v>
      </c>
      <c r="K73" s="26">
        <v>0</v>
      </c>
      <c r="L73" s="19">
        <v>145000</v>
      </c>
      <c r="M73" s="19"/>
      <c r="N73" s="20"/>
      <c r="O73" s="19"/>
      <c r="P73" s="19"/>
      <c r="Q73" s="20"/>
      <c r="R73" s="19"/>
      <c r="S73" s="19"/>
      <c r="T73" s="20"/>
      <c r="U73" s="19"/>
      <c r="V73" s="19"/>
      <c r="W73" s="20"/>
      <c r="X73" s="19"/>
      <c r="Y73" s="19"/>
      <c r="Z73" s="20">
        <v>5.2900000000000003E-2</v>
      </c>
      <c r="AA73" s="19"/>
      <c r="AB73" s="19"/>
      <c r="AC73" s="20">
        <v>5.2900000000000003E-2</v>
      </c>
      <c r="AD73" s="19"/>
      <c r="AE73" s="23">
        <f t="shared" si="1"/>
        <v>130000</v>
      </c>
      <c r="AF73" s="23">
        <f t="shared" si="2"/>
        <v>130000</v>
      </c>
      <c r="AG73" s="23">
        <f t="shared" si="3"/>
        <v>129131.71570144958</v>
      </c>
      <c r="AH73" s="23">
        <f t="shared" si="4"/>
        <v>21213.203435596424</v>
      </c>
      <c r="AI73" s="23">
        <v>122500</v>
      </c>
      <c r="AJ73" s="23">
        <v>141250</v>
      </c>
      <c r="AK73" s="24">
        <f t="shared" si="5"/>
        <v>129131.71570144958</v>
      </c>
    </row>
    <row r="74" spans="1:37" ht="75" customHeight="1" x14ac:dyDescent="0.2">
      <c r="A74" s="17" t="s">
        <v>29</v>
      </c>
      <c r="B74" s="17">
        <v>72</v>
      </c>
      <c r="C74" s="17" t="s">
        <v>210</v>
      </c>
      <c r="D74" s="17" t="s">
        <v>31</v>
      </c>
      <c r="E74" s="18" t="s">
        <v>211</v>
      </c>
      <c r="F74" s="18" t="s">
        <v>92</v>
      </c>
      <c r="G74" s="19">
        <v>2500000</v>
      </c>
      <c r="H74" s="20">
        <v>0</v>
      </c>
      <c r="I74" s="19">
        <v>2500000</v>
      </c>
      <c r="J74" s="21">
        <v>2568000</v>
      </c>
      <c r="K74" s="26">
        <v>0</v>
      </c>
      <c r="L74" s="19">
        <v>2568000</v>
      </c>
      <c r="M74" s="19"/>
      <c r="N74" s="22"/>
      <c r="O74" s="19"/>
      <c r="P74" s="19"/>
      <c r="Q74" s="22"/>
      <c r="R74" s="19"/>
      <c r="S74" s="19"/>
      <c r="T74" s="22"/>
      <c r="U74" s="19"/>
      <c r="V74" s="19"/>
      <c r="W74" s="22"/>
      <c r="X74" s="19"/>
      <c r="Y74" s="19"/>
      <c r="Z74" s="20">
        <v>5.2900000000000003E-2</v>
      </c>
      <c r="AA74" s="19"/>
      <c r="AB74" s="19"/>
      <c r="AC74" s="20">
        <v>5.2900000000000003E-2</v>
      </c>
      <c r="AD74" s="19"/>
      <c r="AE74" s="23">
        <f t="shared" si="1"/>
        <v>2534000</v>
      </c>
      <c r="AF74" s="23">
        <f t="shared" si="2"/>
        <v>2534000</v>
      </c>
      <c r="AG74" s="23">
        <f t="shared" si="3"/>
        <v>2533771.8918639855</v>
      </c>
      <c r="AH74" s="23">
        <f t="shared" si="4"/>
        <v>48083.261120685231</v>
      </c>
      <c r="AI74" s="23">
        <v>2517000</v>
      </c>
      <c r="AJ74" s="23">
        <v>2559500</v>
      </c>
      <c r="AK74" s="24">
        <f t="shared" si="5"/>
        <v>2533771.8918639855</v>
      </c>
    </row>
    <row r="75" spans="1:37" ht="105" customHeight="1" x14ac:dyDescent="0.2">
      <c r="A75" s="17" t="s">
        <v>29</v>
      </c>
      <c r="B75" s="17">
        <v>73</v>
      </c>
      <c r="C75" s="17" t="s">
        <v>212</v>
      </c>
      <c r="D75" s="17" t="s">
        <v>185</v>
      </c>
      <c r="E75" s="18" t="s">
        <v>213</v>
      </c>
      <c r="F75" s="18" t="s">
        <v>214</v>
      </c>
      <c r="G75" s="19">
        <v>1900000</v>
      </c>
      <c r="H75" s="20">
        <v>0</v>
      </c>
      <c r="I75" s="19">
        <v>1900000</v>
      </c>
      <c r="J75" s="21">
        <v>2150000</v>
      </c>
      <c r="K75" s="26">
        <v>0</v>
      </c>
      <c r="L75" s="19">
        <v>2150000</v>
      </c>
      <c r="M75" s="19"/>
      <c r="N75" s="20"/>
      <c r="O75" s="19"/>
      <c r="P75" s="19"/>
      <c r="Q75" s="20"/>
      <c r="R75" s="19"/>
      <c r="S75" s="19"/>
      <c r="T75" s="20"/>
      <c r="U75" s="19"/>
      <c r="V75" s="19"/>
      <c r="W75" s="20"/>
      <c r="X75" s="19"/>
      <c r="Y75" s="19"/>
      <c r="Z75" s="20">
        <v>5.2900000000000003E-2</v>
      </c>
      <c r="AA75" s="19"/>
      <c r="AB75" s="19"/>
      <c r="AC75" s="20">
        <v>5.2900000000000003E-2</v>
      </c>
      <c r="AD75" s="19"/>
      <c r="AE75" s="23">
        <f t="shared" si="1"/>
        <v>2025000</v>
      </c>
      <c r="AF75" s="23">
        <f t="shared" si="2"/>
        <v>2025000</v>
      </c>
      <c r="AG75" s="23">
        <f t="shared" si="3"/>
        <v>2021138.2931407739</v>
      </c>
      <c r="AH75" s="23">
        <f t="shared" si="4"/>
        <v>176776.69529663687</v>
      </c>
      <c r="AI75" s="23">
        <v>1962500</v>
      </c>
      <c r="AJ75" s="23">
        <v>2118750</v>
      </c>
      <c r="AK75" s="24">
        <f t="shared" si="5"/>
        <v>2021138.2931407739</v>
      </c>
    </row>
    <row r="76" spans="1:37" ht="105" customHeight="1" x14ac:dyDescent="0.2">
      <c r="A76" s="17" t="s">
        <v>113</v>
      </c>
      <c r="B76" s="17">
        <v>74</v>
      </c>
      <c r="C76" s="17" t="s">
        <v>215</v>
      </c>
      <c r="D76" s="17" t="s">
        <v>31</v>
      </c>
      <c r="E76" s="18" t="s">
        <v>216</v>
      </c>
      <c r="F76" s="18" t="s">
        <v>131</v>
      </c>
      <c r="G76" s="19">
        <v>29000</v>
      </c>
      <c r="H76" s="20">
        <v>0</v>
      </c>
      <c r="I76" s="19">
        <v>29000</v>
      </c>
      <c r="J76" s="21">
        <v>13900</v>
      </c>
      <c r="K76" s="26">
        <v>0.19</v>
      </c>
      <c r="L76" s="19">
        <v>16541</v>
      </c>
      <c r="M76" s="19"/>
      <c r="N76" s="22"/>
      <c r="O76" s="19"/>
      <c r="P76" s="19"/>
      <c r="Q76" s="22"/>
      <c r="R76" s="19"/>
      <c r="S76" s="19"/>
      <c r="T76" s="22"/>
      <c r="U76" s="19"/>
      <c r="V76" s="19"/>
      <c r="W76" s="22"/>
      <c r="X76" s="19"/>
      <c r="Y76" s="19"/>
      <c r="Z76" s="20">
        <v>5.2900000000000003E-2</v>
      </c>
      <c r="AA76" s="19"/>
      <c r="AB76" s="19"/>
      <c r="AC76" s="20">
        <v>5.2900000000000003E-2</v>
      </c>
      <c r="AD76" s="19"/>
      <c r="AE76" s="23">
        <f t="shared" si="1"/>
        <v>22770.5</v>
      </c>
      <c r="AF76" s="23">
        <f t="shared" si="2"/>
        <v>22770.5</v>
      </c>
      <c r="AG76" s="23">
        <f t="shared" si="3"/>
        <v>21901.803578701001</v>
      </c>
      <c r="AH76" s="23">
        <f t="shared" si="4"/>
        <v>8809.8433868031952</v>
      </c>
      <c r="AI76" s="23">
        <v>19655.75</v>
      </c>
      <c r="AJ76" s="23">
        <v>20552.875</v>
      </c>
      <c r="AK76" s="24">
        <f t="shared" si="5"/>
        <v>21901.803578701001</v>
      </c>
    </row>
    <row r="77" spans="1:37" ht="89.25" customHeight="1" x14ac:dyDescent="0.2">
      <c r="A77" s="17" t="s">
        <v>113</v>
      </c>
      <c r="B77" s="17">
        <v>75</v>
      </c>
      <c r="C77" s="17" t="s">
        <v>217</v>
      </c>
      <c r="D77" s="17" t="s">
        <v>31</v>
      </c>
      <c r="E77" s="18" t="s">
        <v>218</v>
      </c>
      <c r="F77" s="18" t="s">
        <v>131</v>
      </c>
      <c r="G77" s="19">
        <v>18000</v>
      </c>
      <c r="H77" s="20">
        <v>0</v>
      </c>
      <c r="I77" s="19">
        <v>18000</v>
      </c>
      <c r="J77" s="21">
        <v>15600</v>
      </c>
      <c r="K77" s="26">
        <v>0.19</v>
      </c>
      <c r="L77" s="19">
        <v>18564</v>
      </c>
      <c r="M77" s="19"/>
      <c r="N77" s="22"/>
      <c r="O77" s="19"/>
      <c r="P77" s="19"/>
      <c r="Q77" s="22"/>
      <c r="R77" s="19"/>
      <c r="S77" s="19"/>
      <c r="T77" s="22"/>
      <c r="U77" s="19"/>
      <c r="V77" s="19"/>
      <c r="W77" s="22"/>
      <c r="X77" s="19"/>
      <c r="Y77" s="19">
        <v>22363</v>
      </c>
      <c r="Z77" s="20">
        <v>5.2900000000000003E-2</v>
      </c>
      <c r="AA77" s="19">
        <f>(Y77*Z77)+Y77</f>
        <v>23546.002700000001</v>
      </c>
      <c r="AB77" s="19"/>
      <c r="AC77" s="20">
        <v>5.2900000000000003E-2</v>
      </c>
      <c r="AD77" s="19"/>
      <c r="AE77" s="23">
        <f t="shared" si="1"/>
        <v>20036.667566666667</v>
      </c>
      <c r="AF77" s="23">
        <f t="shared" si="2"/>
        <v>18564</v>
      </c>
      <c r="AG77" s="23">
        <f t="shared" si="3"/>
        <v>19889.342115997657</v>
      </c>
      <c r="AH77" s="23">
        <f t="shared" si="4"/>
        <v>3052.2284987425064</v>
      </c>
      <c r="AI77" s="23">
        <v>18282</v>
      </c>
      <c r="AJ77" s="23">
        <v>21199.833780000001</v>
      </c>
      <c r="AK77" s="24">
        <f t="shared" si="5"/>
        <v>18564</v>
      </c>
    </row>
    <row r="78" spans="1:37" ht="45" customHeight="1" x14ac:dyDescent="0.2">
      <c r="A78" s="17" t="s">
        <v>140</v>
      </c>
      <c r="B78" s="17">
        <v>76</v>
      </c>
      <c r="C78" s="17" t="s">
        <v>219</v>
      </c>
      <c r="D78" s="17" t="s">
        <v>31</v>
      </c>
      <c r="E78" s="18" t="s">
        <v>220</v>
      </c>
      <c r="F78" s="18" t="s">
        <v>131</v>
      </c>
      <c r="G78" s="19">
        <v>61180</v>
      </c>
      <c r="H78" s="20">
        <v>0</v>
      </c>
      <c r="I78" s="19">
        <v>61180</v>
      </c>
      <c r="J78" s="21">
        <v>61800</v>
      </c>
      <c r="K78" s="26">
        <v>0.19</v>
      </c>
      <c r="L78" s="19">
        <v>73542</v>
      </c>
      <c r="M78" s="19"/>
      <c r="N78" s="22"/>
      <c r="O78" s="19"/>
      <c r="P78" s="19"/>
      <c r="Q78" s="22"/>
      <c r="R78" s="19"/>
      <c r="S78" s="19"/>
      <c r="T78" s="22"/>
      <c r="U78" s="19"/>
      <c r="V78" s="19"/>
      <c r="W78" s="22"/>
      <c r="X78" s="19"/>
      <c r="Y78" s="19"/>
      <c r="Z78" s="20">
        <v>5.2900000000000003E-2</v>
      </c>
      <c r="AA78" s="19"/>
      <c r="AB78" s="19">
        <v>23800</v>
      </c>
      <c r="AC78" s="20">
        <v>5.2900000000000003E-2</v>
      </c>
      <c r="AD78" s="19">
        <f>(AB78*AC78)+AB78</f>
        <v>25059.02</v>
      </c>
      <c r="AE78" s="23">
        <f t="shared" si="1"/>
        <v>53260.34</v>
      </c>
      <c r="AF78" s="23">
        <f t="shared" si="2"/>
        <v>61180</v>
      </c>
      <c r="AG78" s="23">
        <f t="shared" si="3"/>
        <v>48309.921370207179</v>
      </c>
      <c r="AH78" s="23">
        <f t="shared" si="4"/>
        <v>25193.066472877013</v>
      </c>
      <c r="AI78" s="23">
        <v>43119.51</v>
      </c>
      <c r="AJ78" s="23">
        <v>57530.17</v>
      </c>
      <c r="AK78" s="24">
        <f t="shared" si="5"/>
        <v>48309.921370207179</v>
      </c>
    </row>
    <row r="79" spans="1:37" ht="150" customHeight="1" x14ac:dyDescent="0.2">
      <c r="A79" s="17" t="s">
        <v>113</v>
      </c>
      <c r="B79" s="17">
        <v>77</v>
      </c>
      <c r="C79" s="17" t="s">
        <v>221</v>
      </c>
      <c r="D79" s="17" t="s">
        <v>31</v>
      </c>
      <c r="E79" s="18" t="s">
        <v>222</v>
      </c>
      <c r="F79" s="18" t="s">
        <v>131</v>
      </c>
      <c r="G79" s="19">
        <v>55949</v>
      </c>
      <c r="H79" s="20">
        <v>0</v>
      </c>
      <c r="I79" s="19">
        <v>55949</v>
      </c>
      <c r="J79" s="21">
        <v>12600</v>
      </c>
      <c r="K79" s="26">
        <v>0.19</v>
      </c>
      <c r="L79" s="19">
        <v>14994</v>
      </c>
      <c r="M79" s="19"/>
      <c r="N79" s="22"/>
      <c r="O79" s="19"/>
      <c r="P79" s="19"/>
      <c r="Q79" s="22"/>
      <c r="R79" s="19"/>
      <c r="S79" s="19"/>
      <c r="T79" s="22"/>
      <c r="U79" s="19"/>
      <c r="V79" s="19"/>
      <c r="W79" s="22"/>
      <c r="X79" s="19"/>
      <c r="Y79" s="19"/>
      <c r="Z79" s="20">
        <v>5.2900000000000003E-2</v>
      </c>
      <c r="AA79" s="19"/>
      <c r="AB79" s="19"/>
      <c r="AC79" s="20">
        <v>5.2900000000000003E-2</v>
      </c>
      <c r="AD79" s="19"/>
      <c r="AE79" s="23">
        <f t="shared" si="1"/>
        <v>35471.5</v>
      </c>
      <c r="AF79" s="23">
        <f t="shared" si="2"/>
        <v>35471.5</v>
      </c>
      <c r="AG79" s="23">
        <f t="shared" si="3"/>
        <v>28963.758492295157</v>
      </c>
      <c r="AH79" s="23">
        <f t="shared" si="4"/>
        <v>28959.558223495053</v>
      </c>
      <c r="AI79" s="23">
        <v>25232.75</v>
      </c>
      <c r="AJ79" s="23">
        <v>29753.625</v>
      </c>
      <c r="AK79" s="24">
        <f t="shared" si="5"/>
        <v>28963.758492295157</v>
      </c>
    </row>
    <row r="80" spans="1:37" ht="84.75" customHeight="1" x14ac:dyDescent="0.2">
      <c r="A80" s="17" t="s">
        <v>52</v>
      </c>
      <c r="B80" s="17">
        <v>78</v>
      </c>
      <c r="C80" s="17" t="s">
        <v>223</v>
      </c>
      <c r="D80" s="17" t="s">
        <v>31</v>
      </c>
      <c r="E80" s="18" t="s">
        <v>224</v>
      </c>
      <c r="F80" s="18" t="s">
        <v>131</v>
      </c>
      <c r="G80" s="19">
        <v>272000</v>
      </c>
      <c r="H80" s="26">
        <v>0.19</v>
      </c>
      <c r="I80" s="19">
        <v>323680</v>
      </c>
      <c r="J80" s="21"/>
      <c r="K80" s="25"/>
      <c r="L80" s="19"/>
      <c r="M80" s="19"/>
      <c r="N80" s="22"/>
      <c r="O80" s="19"/>
      <c r="P80" s="19"/>
      <c r="Q80" s="22"/>
      <c r="R80" s="19"/>
      <c r="S80" s="19"/>
      <c r="T80" s="22"/>
      <c r="U80" s="19"/>
      <c r="V80" s="19"/>
      <c r="W80" s="22"/>
      <c r="X80" s="19"/>
      <c r="Y80" s="19">
        <v>294266</v>
      </c>
      <c r="Z80" s="20">
        <v>5.2900000000000003E-2</v>
      </c>
      <c r="AA80" s="19">
        <f>(Y80*Z80)+Y80</f>
        <v>309832.67139999999</v>
      </c>
      <c r="AB80" s="19">
        <v>362500</v>
      </c>
      <c r="AC80" s="20">
        <v>5.2900000000000003E-2</v>
      </c>
      <c r="AD80" s="19">
        <f>(AB80*AC80)+AB80</f>
        <v>381676.25</v>
      </c>
      <c r="AE80" s="23">
        <f t="shared" si="1"/>
        <v>338396.30713333335</v>
      </c>
      <c r="AF80" s="23">
        <f t="shared" si="2"/>
        <v>323680</v>
      </c>
      <c r="AG80" s="23">
        <f t="shared" si="3"/>
        <v>337012.54793560714</v>
      </c>
      <c r="AH80" s="23">
        <f t="shared" si="4"/>
        <v>38115.642697526993</v>
      </c>
      <c r="AI80" s="23">
        <v>316756.3357</v>
      </c>
      <c r="AJ80" s="23">
        <v>350448.15360000002</v>
      </c>
      <c r="AK80" s="24">
        <f t="shared" si="5"/>
        <v>323680</v>
      </c>
    </row>
    <row r="81" spans="1:37" ht="84.75" customHeight="1" x14ac:dyDescent="0.2">
      <c r="A81" s="17" t="s">
        <v>96</v>
      </c>
      <c r="B81" s="17">
        <v>79</v>
      </c>
      <c r="C81" s="17" t="s">
        <v>225</v>
      </c>
      <c r="D81" s="17" t="s">
        <v>31</v>
      </c>
      <c r="E81" s="18" t="s">
        <v>226</v>
      </c>
      <c r="F81" s="18" t="s">
        <v>131</v>
      </c>
      <c r="G81" s="19">
        <v>385000</v>
      </c>
      <c r="H81" s="20">
        <v>0</v>
      </c>
      <c r="I81" s="19">
        <v>385000</v>
      </c>
      <c r="J81" s="21">
        <v>105000</v>
      </c>
      <c r="K81" s="26">
        <v>0.19</v>
      </c>
      <c r="L81" s="19">
        <v>124950</v>
      </c>
      <c r="M81" s="19"/>
      <c r="N81" s="22"/>
      <c r="O81" s="19"/>
      <c r="P81" s="19"/>
      <c r="Q81" s="22"/>
      <c r="R81" s="19"/>
      <c r="S81" s="19"/>
      <c r="T81" s="22"/>
      <c r="U81" s="19"/>
      <c r="V81" s="19"/>
      <c r="W81" s="22"/>
      <c r="X81" s="19"/>
      <c r="Y81" s="19"/>
      <c r="Z81" s="20">
        <v>5.2900000000000003E-2</v>
      </c>
      <c r="AA81" s="19"/>
      <c r="AB81" s="19"/>
      <c r="AC81" s="20">
        <v>5.2900000000000003E-2</v>
      </c>
      <c r="AD81" s="19"/>
      <c r="AE81" s="23">
        <f t="shared" si="1"/>
        <v>254975</v>
      </c>
      <c r="AF81" s="23">
        <f t="shared" si="2"/>
        <v>254975</v>
      </c>
      <c r="AG81" s="23">
        <f t="shared" si="3"/>
        <v>219330.23047450618</v>
      </c>
      <c r="AH81" s="23">
        <f t="shared" si="4"/>
        <v>183883.11844756169</v>
      </c>
      <c r="AI81" s="23">
        <v>189962.5</v>
      </c>
      <c r="AJ81" s="23">
        <v>217481.25</v>
      </c>
      <c r="AK81" s="24">
        <f t="shared" si="5"/>
        <v>219330.23047450618</v>
      </c>
    </row>
    <row r="82" spans="1:37" ht="84.75" customHeight="1" x14ac:dyDescent="0.2">
      <c r="A82" s="17" t="s">
        <v>29</v>
      </c>
      <c r="B82" s="17">
        <v>80</v>
      </c>
      <c r="C82" s="17" t="s">
        <v>227</v>
      </c>
      <c r="D82" s="17" t="s">
        <v>31</v>
      </c>
      <c r="E82" s="18" t="s">
        <v>228</v>
      </c>
      <c r="F82" s="18" t="s">
        <v>75</v>
      </c>
      <c r="G82" s="19">
        <v>101000</v>
      </c>
      <c r="H82" s="20">
        <v>0.05</v>
      </c>
      <c r="I82" s="19">
        <v>106050</v>
      </c>
      <c r="J82" s="21">
        <v>156000</v>
      </c>
      <c r="K82" s="26">
        <v>0</v>
      </c>
      <c r="L82" s="19">
        <v>156000</v>
      </c>
      <c r="M82" s="19">
        <v>85000</v>
      </c>
      <c r="N82" s="20">
        <v>0</v>
      </c>
      <c r="O82" s="19">
        <v>85000</v>
      </c>
      <c r="P82" s="19"/>
      <c r="Q82" s="20"/>
      <c r="R82" s="19"/>
      <c r="S82" s="19"/>
      <c r="T82" s="20"/>
      <c r="U82" s="19"/>
      <c r="V82" s="19"/>
      <c r="W82" s="20"/>
      <c r="X82" s="19"/>
      <c r="Y82" s="19">
        <v>96067</v>
      </c>
      <c r="Z82" s="20">
        <v>5.2900000000000003E-2</v>
      </c>
      <c r="AA82" s="19">
        <f>(Y82*Z82)+Y82</f>
        <v>101148.9443</v>
      </c>
      <c r="AB82" s="19"/>
      <c r="AC82" s="20">
        <v>5.2900000000000003E-2</v>
      </c>
      <c r="AD82" s="19"/>
      <c r="AE82" s="23">
        <f t="shared" si="1"/>
        <v>112049.73607499999</v>
      </c>
      <c r="AF82" s="23">
        <f t="shared" si="2"/>
        <v>103599.47215</v>
      </c>
      <c r="AG82" s="23">
        <f t="shared" si="3"/>
        <v>109207.85771660256</v>
      </c>
      <c r="AH82" s="23">
        <f t="shared" si="4"/>
        <v>30649.29588694156</v>
      </c>
      <c r="AI82" s="23">
        <v>97111.708230000004</v>
      </c>
      <c r="AJ82" s="23">
        <v>123037.3021</v>
      </c>
      <c r="AK82" s="24">
        <f t="shared" si="5"/>
        <v>103599.47215</v>
      </c>
    </row>
    <row r="83" spans="1:37" ht="84.75" customHeight="1" x14ac:dyDescent="0.2">
      <c r="A83" s="17" t="s">
        <v>48</v>
      </c>
      <c r="B83" s="17">
        <v>81</v>
      </c>
      <c r="C83" s="17" t="s">
        <v>229</v>
      </c>
      <c r="D83" s="17" t="s">
        <v>31</v>
      </c>
      <c r="E83" s="18" t="s">
        <v>230</v>
      </c>
      <c r="F83" s="18" t="s">
        <v>51</v>
      </c>
      <c r="G83" s="19">
        <v>1054900</v>
      </c>
      <c r="H83" s="20">
        <v>0.19</v>
      </c>
      <c r="I83" s="19">
        <v>1255331</v>
      </c>
      <c r="J83" s="21">
        <v>845600</v>
      </c>
      <c r="K83" s="26">
        <v>0.19</v>
      </c>
      <c r="L83" s="19">
        <v>1006264</v>
      </c>
      <c r="M83" s="19"/>
      <c r="N83" s="22"/>
      <c r="O83" s="19"/>
      <c r="P83" s="19"/>
      <c r="Q83" s="22"/>
      <c r="R83" s="19"/>
      <c r="S83" s="19"/>
      <c r="T83" s="22"/>
      <c r="U83" s="19"/>
      <c r="V83" s="19"/>
      <c r="W83" s="22"/>
      <c r="X83" s="19"/>
      <c r="Y83" s="19"/>
      <c r="Z83" s="20">
        <v>5.2900000000000003E-2</v>
      </c>
      <c r="AA83" s="19"/>
      <c r="AB83" s="19">
        <v>1197500</v>
      </c>
      <c r="AC83" s="20">
        <v>5.2900000000000003E-2</v>
      </c>
      <c r="AD83" s="19">
        <f t="shared" ref="AD83:AD84" si="22">(AB83*AC83)+AB83</f>
        <v>1260847.75</v>
      </c>
      <c r="AE83" s="23">
        <f t="shared" si="1"/>
        <v>1174147.5833333333</v>
      </c>
      <c r="AF83" s="23">
        <f t="shared" si="2"/>
        <v>1255331</v>
      </c>
      <c r="AG83" s="23">
        <f t="shared" si="3"/>
        <v>1167824.5813229473</v>
      </c>
      <c r="AH83" s="23">
        <f t="shared" si="4"/>
        <v>145417.61171629367</v>
      </c>
      <c r="AI83" s="23">
        <v>1130797.5</v>
      </c>
      <c r="AJ83" s="23">
        <v>1185823.7919999999</v>
      </c>
      <c r="AK83" s="24">
        <f t="shared" si="5"/>
        <v>1167824.5813229473</v>
      </c>
    </row>
    <row r="84" spans="1:37" ht="84.75" customHeight="1" x14ac:dyDescent="0.2">
      <c r="A84" s="17" t="s">
        <v>52</v>
      </c>
      <c r="B84" s="17">
        <v>82</v>
      </c>
      <c r="C84" s="17" t="s">
        <v>231</v>
      </c>
      <c r="D84" s="17" t="s">
        <v>65</v>
      </c>
      <c r="E84" s="18" t="s">
        <v>232</v>
      </c>
      <c r="F84" s="18" t="s">
        <v>56</v>
      </c>
      <c r="G84" s="19">
        <v>36974</v>
      </c>
      <c r="H84" s="20">
        <v>0.19</v>
      </c>
      <c r="I84" s="19">
        <v>43999.06</v>
      </c>
      <c r="J84" s="21">
        <v>42000</v>
      </c>
      <c r="K84" s="26">
        <v>0.19</v>
      </c>
      <c r="L84" s="19">
        <v>49980</v>
      </c>
      <c r="M84" s="19">
        <v>42800</v>
      </c>
      <c r="N84" s="26">
        <v>0</v>
      </c>
      <c r="O84" s="19">
        <v>42800</v>
      </c>
      <c r="P84" s="19"/>
      <c r="Q84" s="22"/>
      <c r="R84" s="19"/>
      <c r="S84" s="19"/>
      <c r="T84" s="22"/>
      <c r="U84" s="19"/>
      <c r="V84" s="19"/>
      <c r="W84" s="22"/>
      <c r="X84" s="19"/>
      <c r="Y84" s="19"/>
      <c r="Z84" s="20">
        <v>5.2900000000000003E-2</v>
      </c>
      <c r="AA84" s="19"/>
      <c r="AB84" s="19">
        <v>116399</v>
      </c>
      <c r="AC84" s="20">
        <v>5.2900000000000003E-2</v>
      </c>
      <c r="AD84" s="19">
        <f t="shared" si="22"/>
        <v>122556.5071</v>
      </c>
      <c r="AE84" s="23">
        <f t="shared" si="1"/>
        <v>64833.891774999996</v>
      </c>
      <c r="AF84" s="23">
        <f t="shared" si="2"/>
        <v>46989.53</v>
      </c>
      <c r="AG84" s="23">
        <f t="shared" si="3"/>
        <v>58278.041516256308</v>
      </c>
      <c r="AH84" s="23">
        <f t="shared" si="4"/>
        <v>38609.675051150509</v>
      </c>
      <c r="AI84" s="23">
        <v>43699.294999999998</v>
      </c>
      <c r="AJ84" s="23">
        <v>77725.168829999995</v>
      </c>
      <c r="AK84" s="24">
        <f t="shared" si="5"/>
        <v>46989.53</v>
      </c>
    </row>
    <row r="85" spans="1:37" ht="84.75" customHeight="1" x14ac:dyDescent="0.2">
      <c r="A85" s="17" t="s">
        <v>29</v>
      </c>
      <c r="B85" s="17">
        <v>83</v>
      </c>
      <c r="C85" s="17" t="s">
        <v>233</v>
      </c>
      <c r="D85" s="17" t="s">
        <v>31</v>
      </c>
      <c r="E85" s="18" t="s">
        <v>234</v>
      </c>
      <c r="F85" s="18" t="s">
        <v>235</v>
      </c>
      <c r="G85" s="19">
        <v>25000</v>
      </c>
      <c r="H85" s="20">
        <v>0</v>
      </c>
      <c r="I85" s="19">
        <v>25000</v>
      </c>
      <c r="J85" s="21">
        <v>60000</v>
      </c>
      <c r="K85" s="26">
        <v>0</v>
      </c>
      <c r="L85" s="19">
        <v>60000</v>
      </c>
      <c r="M85" s="19">
        <v>3200</v>
      </c>
      <c r="N85" s="26">
        <v>0</v>
      </c>
      <c r="O85" s="19">
        <v>3200</v>
      </c>
      <c r="P85" s="19"/>
      <c r="Q85" s="20"/>
      <c r="R85" s="19"/>
      <c r="S85" s="19"/>
      <c r="T85" s="20"/>
      <c r="U85" s="19"/>
      <c r="V85" s="19"/>
      <c r="W85" s="20"/>
      <c r="X85" s="19"/>
      <c r="Y85" s="19"/>
      <c r="Z85" s="20">
        <v>5.2900000000000003E-2</v>
      </c>
      <c r="AA85" s="19"/>
      <c r="AB85" s="19"/>
      <c r="AC85" s="20">
        <v>5.2900000000000003E-2</v>
      </c>
      <c r="AD85" s="19"/>
      <c r="AE85" s="23">
        <f t="shared" si="1"/>
        <v>29400</v>
      </c>
      <c r="AF85" s="23">
        <f t="shared" si="2"/>
        <v>25000</v>
      </c>
      <c r="AG85" s="23">
        <f t="shared" si="3"/>
        <v>16868.653306034987</v>
      </c>
      <c r="AH85" s="23">
        <f t="shared" si="4"/>
        <v>28654.493539408439</v>
      </c>
      <c r="AI85" s="23">
        <v>14100</v>
      </c>
      <c r="AJ85" s="23">
        <v>44700</v>
      </c>
      <c r="AK85" s="24">
        <f t="shared" si="5"/>
        <v>16868.653306034987</v>
      </c>
    </row>
    <row r="86" spans="1:37" ht="84.75" customHeight="1" x14ac:dyDescent="0.2">
      <c r="A86" s="17" t="s">
        <v>29</v>
      </c>
      <c r="B86" s="17">
        <v>84</v>
      </c>
      <c r="C86" s="17" t="s">
        <v>236</v>
      </c>
      <c r="D86" s="17" t="s">
        <v>31</v>
      </c>
      <c r="E86" s="18" t="s">
        <v>237</v>
      </c>
      <c r="F86" s="18" t="s">
        <v>235</v>
      </c>
      <c r="G86" s="19">
        <v>151000</v>
      </c>
      <c r="H86" s="20">
        <v>0</v>
      </c>
      <c r="I86" s="19">
        <v>151000</v>
      </c>
      <c r="J86" s="21">
        <v>16000</v>
      </c>
      <c r="K86" s="26">
        <v>0</v>
      </c>
      <c r="L86" s="19">
        <v>16000</v>
      </c>
      <c r="M86" s="19">
        <v>185400</v>
      </c>
      <c r="N86" s="26">
        <v>0</v>
      </c>
      <c r="O86" s="19">
        <v>185400</v>
      </c>
      <c r="P86" s="19"/>
      <c r="Q86" s="20"/>
      <c r="R86" s="19"/>
      <c r="S86" s="19"/>
      <c r="T86" s="20"/>
      <c r="U86" s="19"/>
      <c r="V86" s="19"/>
      <c r="W86" s="20"/>
      <c r="X86" s="19"/>
      <c r="Y86" s="19"/>
      <c r="Z86" s="20">
        <v>5.2900000000000003E-2</v>
      </c>
      <c r="AA86" s="19"/>
      <c r="AB86" s="19"/>
      <c r="AC86" s="20">
        <v>5.2900000000000003E-2</v>
      </c>
      <c r="AD86" s="19"/>
      <c r="AE86" s="23">
        <f t="shared" si="1"/>
        <v>117466.66666666667</v>
      </c>
      <c r="AF86" s="23">
        <f t="shared" si="2"/>
        <v>151000</v>
      </c>
      <c r="AG86" s="23">
        <f t="shared" si="3"/>
        <v>76513.056851199741</v>
      </c>
      <c r="AH86" s="23">
        <f t="shared" si="4"/>
        <v>89540.233042657041</v>
      </c>
      <c r="AI86" s="23">
        <v>83500</v>
      </c>
      <c r="AJ86" s="23">
        <v>151433.3333</v>
      </c>
      <c r="AK86" s="24">
        <f t="shared" si="5"/>
        <v>76513.056851199741</v>
      </c>
    </row>
    <row r="87" spans="1:37" ht="84.75" customHeight="1" x14ac:dyDescent="0.2">
      <c r="A87" s="17" t="s">
        <v>29</v>
      </c>
      <c r="B87" s="17">
        <v>85</v>
      </c>
      <c r="C87" s="17" t="s">
        <v>238</v>
      </c>
      <c r="D87" s="17" t="s">
        <v>31</v>
      </c>
      <c r="E87" s="18" t="s">
        <v>239</v>
      </c>
      <c r="F87" s="18" t="s">
        <v>75</v>
      </c>
      <c r="G87" s="19">
        <v>3400</v>
      </c>
      <c r="H87" s="20">
        <v>0</v>
      </c>
      <c r="I87" s="19">
        <v>3400</v>
      </c>
      <c r="J87" s="21">
        <v>4100</v>
      </c>
      <c r="K87" s="26">
        <v>0</v>
      </c>
      <c r="L87" s="19">
        <v>4100</v>
      </c>
      <c r="M87" s="19">
        <v>3000</v>
      </c>
      <c r="N87" s="20">
        <v>0</v>
      </c>
      <c r="O87" s="19">
        <v>3000</v>
      </c>
      <c r="P87" s="19"/>
      <c r="Q87" s="20"/>
      <c r="R87" s="19"/>
      <c r="S87" s="19"/>
      <c r="T87" s="20"/>
      <c r="U87" s="19"/>
      <c r="V87" s="19"/>
      <c r="W87" s="20"/>
      <c r="X87" s="19"/>
      <c r="Y87" s="19">
        <v>3375</v>
      </c>
      <c r="Z87" s="20">
        <v>5.2900000000000003E-2</v>
      </c>
      <c r="AA87" s="19">
        <f t="shared" ref="AA87:AA88" si="23">(Y87*Z87)+Y87</f>
        <v>3553.5374999999999</v>
      </c>
      <c r="AB87" s="19"/>
      <c r="AC87" s="20">
        <v>5.2900000000000003E-2</v>
      </c>
      <c r="AD87" s="19"/>
      <c r="AE87" s="23">
        <f t="shared" si="1"/>
        <v>3513.3843750000001</v>
      </c>
      <c r="AF87" s="23">
        <f t="shared" si="2"/>
        <v>3476.7687500000002</v>
      </c>
      <c r="AG87" s="23">
        <f t="shared" si="3"/>
        <v>3491.4934595448003</v>
      </c>
      <c r="AH87" s="23">
        <f t="shared" si="4"/>
        <v>455.39349209582122</v>
      </c>
      <c r="AI87" s="23">
        <v>3300</v>
      </c>
      <c r="AJ87" s="23">
        <v>3660.0382810000001</v>
      </c>
      <c r="AK87" s="24">
        <f t="shared" si="5"/>
        <v>3476.7687500000002</v>
      </c>
    </row>
    <row r="88" spans="1:37" ht="84.75" customHeight="1" x14ac:dyDescent="0.2">
      <c r="A88" s="17" t="s">
        <v>29</v>
      </c>
      <c r="B88" s="17">
        <v>86</v>
      </c>
      <c r="C88" s="17" t="s">
        <v>240</v>
      </c>
      <c r="D88" s="17" t="s">
        <v>31</v>
      </c>
      <c r="E88" s="18" t="s">
        <v>241</v>
      </c>
      <c r="F88" s="18" t="s">
        <v>75</v>
      </c>
      <c r="G88" s="19">
        <v>4050</v>
      </c>
      <c r="H88" s="20">
        <v>0</v>
      </c>
      <c r="I88" s="19">
        <v>4050</v>
      </c>
      <c r="J88" s="21">
        <v>4800</v>
      </c>
      <c r="K88" s="26">
        <v>0</v>
      </c>
      <c r="L88" s="19">
        <v>4800</v>
      </c>
      <c r="M88" s="19">
        <v>5000</v>
      </c>
      <c r="N88" s="20">
        <v>0</v>
      </c>
      <c r="O88" s="19">
        <v>5000</v>
      </c>
      <c r="P88" s="19"/>
      <c r="Q88" s="20"/>
      <c r="R88" s="19"/>
      <c r="S88" s="19"/>
      <c r="T88" s="20"/>
      <c r="U88" s="19"/>
      <c r="V88" s="19"/>
      <c r="W88" s="20"/>
      <c r="X88" s="19"/>
      <c r="Y88" s="19">
        <v>3675</v>
      </c>
      <c r="Z88" s="20">
        <v>5.2900000000000003E-2</v>
      </c>
      <c r="AA88" s="19">
        <f t="shared" si="23"/>
        <v>3869.4074999999998</v>
      </c>
      <c r="AB88" s="19"/>
      <c r="AC88" s="20">
        <v>5.2900000000000003E-2</v>
      </c>
      <c r="AD88" s="19"/>
      <c r="AE88" s="23">
        <f t="shared" si="1"/>
        <v>4429.8518750000003</v>
      </c>
      <c r="AF88" s="23">
        <f t="shared" si="2"/>
        <v>4425</v>
      </c>
      <c r="AG88" s="23">
        <f t="shared" si="3"/>
        <v>4403.8009773547947</v>
      </c>
      <c r="AH88" s="23">
        <f t="shared" si="4"/>
        <v>553.91451304696602</v>
      </c>
      <c r="AI88" s="23">
        <v>4004.8518749999998</v>
      </c>
      <c r="AJ88" s="23">
        <v>4850</v>
      </c>
      <c r="AK88" s="24">
        <f t="shared" si="5"/>
        <v>4403.8009773547947</v>
      </c>
    </row>
    <row r="89" spans="1:37" ht="84.75" customHeight="1" x14ac:dyDescent="0.2">
      <c r="A89" s="17" t="s">
        <v>29</v>
      </c>
      <c r="B89" s="17">
        <v>87</v>
      </c>
      <c r="C89" s="17" t="s">
        <v>242</v>
      </c>
      <c r="D89" s="17" t="s">
        <v>31</v>
      </c>
      <c r="E89" s="18" t="s">
        <v>237</v>
      </c>
      <c r="F89" s="18" t="s">
        <v>235</v>
      </c>
      <c r="G89" s="19">
        <v>151000</v>
      </c>
      <c r="H89" s="20">
        <v>0</v>
      </c>
      <c r="I89" s="19">
        <v>151000</v>
      </c>
      <c r="J89" s="21">
        <v>16000</v>
      </c>
      <c r="K89" s="26">
        <v>0</v>
      </c>
      <c r="L89" s="19">
        <v>16000</v>
      </c>
      <c r="M89" s="19">
        <v>161000</v>
      </c>
      <c r="N89" s="20">
        <v>0.19</v>
      </c>
      <c r="O89" s="19">
        <v>191590</v>
      </c>
      <c r="P89" s="19"/>
      <c r="Q89" s="20"/>
      <c r="R89" s="19"/>
      <c r="S89" s="19"/>
      <c r="T89" s="20"/>
      <c r="U89" s="19"/>
      <c r="V89" s="19"/>
      <c r="W89" s="20"/>
      <c r="X89" s="19"/>
      <c r="Y89" s="19"/>
      <c r="Z89" s="20">
        <v>5.2900000000000003E-2</v>
      </c>
      <c r="AA89" s="19"/>
      <c r="AB89" s="19"/>
      <c r="AC89" s="20">
        <v>5.2900000000000003E-2</v>
      </c>
      <c r="AD89" s="19"/>
      <c r="AE89" s="23">
        <f t="shared" si="1"/>
        <v>119530</v>
      </c>
      <c r="AF89" s="23">
        <f t="shared" si="2"/>
        <v>151000</v>
      </c>
      <c r="AG89" s="23">
        <f t="shared" si="3"/>
        <v>77355.272874098926</v>
      </c>
      <c r="AH89" s="23">
        <f t="shared" si="4"/>
        <v>91927.866830466592</v>
      </c>
      <c r="AI89" s="23">
        <v>83500</v>
      </c>
      <c r="AJ89" s="23">
        <v>140265</v>
      </c>
      <c r="AK89" s="24">
        <f t="shared" si="5"/>
        <v>77355.272874098926</v>
      </c>
    </row>
    <row r="90" spans="1:37" ht="84.75" customHeight="1" x14ac:dyDescent="0.2">
      <c r="A90" s="17" t="s">
        <v>113</v>
      </c>
      <c r="B90" s="17">
        <v>88</v>
      </c>
      <c r="C90" s="17" t="s">
        <v>243</v>
      </c>
      <c r="D90" s="17" t="s">
        <v>244</v>
      </c>
      <c r="E90" s="18" t="s">
        <v>245</v>
      </c>
      <c r="F90" s="18" t="s">
        <v>246</v>
      </c>
      <c r="G90" s="19">
        <v>660478</v>
      </c>
      <c r="H90" s="20">
        <v>0</v>
      </c>
      <c r="I90" s="19">
        <v>660478</v>
      </c>
      <c r="J90" s="21">
        <v>230000</v>
      </c>
      <c r="K90" s="26">
        <v>0.19</v>
      </c>
      <c r="L90" s="19">
        <v>273700</v>
      </c>
      <c r="M90" s="19"/>
      <c r="N90" s="22"/>
      <c r="O90" s="19"/>
      <c r="P90" s="19"/>
      <c r="Q90" s="22"/>
      <c r="R90" s="19"/>
      <c r="S90" s="19"/>
      <c r="T90" s="22"/>
      <c r="U90" s="19"/>
      <c r="V90" s="19"/>
      <c r="W90" s="22"/>
      <c r="X90" s="19"/>
      <c r="Y90" s="19"/>
      <c r="Z90" s="20">
        <v>5.2900000000000003E-2</v>
      </c>
      <c r="AA90" s="19"/>
      <c r="AB90" s="19"/>
      <c r="AC90" s="20">
        <v>5.2900000000000003E-2</v>
      </c>
      <c r="AD90" s="19"/>
      <c r="AE90" s="23">
        <f t="shared" si="1"/>
        <v>467089</v>
      </c>
      <c r="AF90" s="23">
        <f t="shared" si="2"/>
        <v>467089</v>
      </c>
      <c r="AG90" s="23">
        <f t="shared" si="3"/>
        <v>425173.88043011294</v>
      </c>
      <c r="AH90" s="23">
        <f t="shared" si="4"/>
        <v>273493.34661377047</v>
      </c>
      <c r="AI90" s="23">
        <v>370394.5</v>
      </c>
      <c r="AJ90" s="23">
        <v>407816.75</v>
      </c>
      <c r="AK90" s="24">
        <f t="shared" si="5"/>
        <v>425173.88043011294</v>
      </c>
    </row>
    <row r="91" spans="1:37" ht="84.75" customHeight="1" x14ac:dyDescent="0.2">
      <c r="A91" s="17" t="s">
        <v>52</v>
      </c>
      <c r="B91" s="17">
        <v>89</v>
      </c>
      <c r="C91" s="17" t="s">
        <v>247</v>
      </c>
      <c r="D91" s="17" t="s">
        <v>31</v>
      </c>
      <c r="E91" s="18" t="s">
        <v>248</v>
      </c>
      <c r="F91" s="18" t="s">
        <v>56</v>
      </c>
      <c r="G91" s="19">
        <v>30900</v>
      </c>
      <c r="H91" s="20">
        <v>0</v>
      </c>
      <c r="I91" s="19">
        <v>30900</v>
      </c>
      <c r="J91" s="21"/>
      <c r="K91" s="25"/>
      <c r="L91" s="19"/>
      <c r="M91" s="19"/>
      <c r="N91" s="22"/>
      <c r="O91" s="19"/>
      <c r="P91" s="19"/>
      <c r="Q91" s="22"/>
      <c r="R91" s="19"/>
      <c r="S91" s="19"/>
      <c r="T91" s="22"/>
      <c r="U91" s="19"/>
      <c r="V91" s="19"/>
      <c r="W91" s="22"/>
      <c r="X91" s="19"/>
      <c r="Y91" s="19">
        <v>26206</v>
      </c>
      <c r="Z91" s="20">
        <v>5.2900000000000003E-2</v>
      </c>
      <c r="AA91" s="19">
        <f t="shared" ref="AA91:AA92" si="24">(Y91*Z91)+Y91</f>
        <v>27592.297399999999</v>
      </c>
      <c r="AB91" s="19">
        <v>39000</v>
      </c>
      <c r="AC91" s="20">
        <v>5.2900000000000003E-2</v>
      </c>
      <c r="AD91" s="19">
        <f>(AB91*AC91)+AB91</f>
        <v>41063.1</v>
      </c>
      <c r="AE91" s="23">
        <f t="shared" si="1"/>
        <v>33185.132466666662</v>
      </c>
      <c r="AF91" s="23">
        <f t="shared" si="2"/>
        <v>30900</v>
      </c>
      <c r="AG91" s="23">
        <f t="shared" si="3"/>
        <v>32713.92784900243</v>
      </c>
      <c r="AH91" s="23">
        <f t="shared" si="4"/>
        <v>7020.1142059586782</v>
      </c>
      <c r="AI91" s="23">
        <v>29246.148700000002</v>
      </c>
      <c r="AJ91" s="23">
        <v>36092.566229999997</v>
      </c>
      <c r="AK91" s="24">
        <f t="shared" si="5"/>
        <v>30900</v>
      </c>
    </row>
    <row r="92" spans="1:37" ht="84.75" customHeight="1" x14ac:dyDescent="0.2">
      <c r="A92" s="17" t="s">
        <v>29</v>
      </c>
      <c r="B92" s="17">
        <v>90</v>
      </c>
      <c r="C92" s="17" t="s">
        <v>249</v>
      </c>
      <c r="D92" s="17" t="s">
        <v>31</v>
      </c>
      <c r="E92" s="18" t="s">
        <v>250</v>
      </c>
      <c r="F92" s="18" t="s">
        <v>75</v>
      </c>
      <c r="G92" s="19">
        <v>30300</v>
      </c>
      <c r="H92" s="20">
        <v>0.19</v>
      </c>
      <c r="I92" s="19">
        <v>36057</v>
      </c>
      <c r="J92" s="21">
        <v>69600</v>
      </c>
      <c r="K92" s="26">
        <v>0</v>
      </c>
      <c r="L92" s="19">
        <v>69600</v>
      </c>
      <c r="M92" s="19">
        <v>50000</v>
      </c>
      <c r="N92" s="20">
        <v>0</v>
      </c>
      <c r="O92" s="19">
        <v>50000</v>
      </c>
      <c r="P92" s="19"/>
      <c r="Q92" s="20"/>
      <c r="R92" s="19"/>
      <c r="S92" s="19"/>
      <c r="T92" s="20"/>
      <c r="U92" s="19"/>
      <c r="V92" s="19"/>
      <c r="W92" s="20"/>
      <c r="X92" s="19"/>
      <c r="Y92" s="19">
        <v>67714</v>
      </c>
      <c r="Z92" s="20">
        <v>5.2900000000000003E-2</v>
      </c>
      <c r="AA92" s="19">
        <f t="shared" si="24"/>
        <v>71296.070600000006</v>
      </c>
      <c r="AB92" s="19"/>
      <c r="AC92" s="20">
        <v>5.2900000000000003E-2</v>
      </c>
      <c r="AD92" s="19"/>
      <c r="AE92" s="23">
        <f t="shared" si="1"/>
        <v>56738.267650000002</v>
      </c>
      <c r="AF92" s="23">
        <f t="shared" si="2"/>
        <v>59800</v>
      </c>
      <c r="AG92" s="23">
        <f t="shared" si="3"/>
        <v>54690.086110494289</v>
      </c>
      <c r="AH92" s="23">
        <f t="shared" si="4"/>
        <v>16837.189673537552</v>
      </c>
      <c r="AI92" s="23">
        <v>46514.25</v>
      </c>
      <c r="AJ92" s="23">
        <v>68185.5</v>
      </c>
      <c r="AK92" s="24">
        <f t="shared" si="5"/>
        <v>54690.086110494289</v>
      </c>
    </row>
    <row r="93" spans="1:37" ht="84.75" customHeight="1" x14ac:dyDescent="0.2">
      <c r="A93" s="17" t="s">
        <v>29</v>
      </c>
      <c r="B93" s="17">
        <v>91</v>
      </c>
      <c r="C93" s="17" t="s">
        <v>251</v>
      </c>
      <c r="D93" s="17" t="s">
        <v>31</v>
      </c>
      <c r="E93" s="18" t="s">
        <v>252</v>
      </c>
      <c r="F93" s="18" t="s">
        <v>92</v>
      </c>
      <c r="G93" s="19">
        <v>320000</v>
      </c>
      <c r="H93" s="20">
        <v>0</v>
      </c>
      <c r="I93" s="19">
        <v>320000</v>
      </c>
      <c r="J93" s="21">
        <v>350000</v>
      </c>
      <c r="K93" s="26">
        <v>0.19</v>
      </c>
      <c r="L93" s="19">
        <v>416500</v>
      </c>
      <c r="M93" s="19"/>
      <c r="N93" s="20"/>
      <c r="O93" s="19"/>
      <c r="P93" s="19"/>
      <c r="Q93" s="20"/>
      <c r="R93" s="19"/>
      <c r="S93" s="19"/>
      <c r="T93" s="20"/>
      <c r="U93" s="19"/>
      <c r="V93" s="19"/>
      <c r="W93" s="20"/>
      <c r="X93" s="19"/>
      <c r="Y93" s="19"/>
      <c r="Z93" s="20">
        <v>5.2900000000000003E-2</v>
      </c>
      <c r="AA93" s="19"/>
      <c r="AB93" s="19"/>
      <c r="AC93" s="20">
        <v>5.2900000000000003E-2</v>
      </c>
      <c r="AD93" s="19"/>
      <c r="AE93" s="23">
        <f t="shared" si="1"/>
        <v>368250</v>
      </c>
      <c r="AF93" s="23">
        <f t="shared" si="2"/>
        <v>368250</v>
      </c>
      <c r="AG93" s="23">
        <f t="shared" si="3"/>
        <v>365075.33469134831</v>
      </c>
      <c r="AH93" s="23">
        <f t="shared" si="4"/>
        <v>68235.80438450184</v>
      </c>
      <c r="AI93" s="23">
        <v>344125</v>
      </c>
      <c r="AJ93" s="23">
        <v>363687.5</v>
      </c>
      <c r="AK93" s="24">
        <f t="shared" si="5"/>
        <v>365075.33469134831</v>
      </c>
    </row>
    <row r="94" spans="1:37" ht="84.75" customHeight="1" x14ac:dyDescent="0.2">
      <c r="A94" s="17" t="s">
        <v>36</v>
      </c>
      <c r="B94" s="17">
        <v>92</v>
      </c>
      <c r="C94" s="17" t="s">
        <v>253</v>
      </c>
      <c r="D94" s="17" t="s">
        <v>31</v>
      </c>
      <c r="E94" s="18" t="s">
        <v>254</v>
      </c>
      <c r="F94" s="18" t="s">
        <v>255</v>
      </c>
      <c r="G94" s="19">
        <v>61099</v>
      </c>
      <c r="H94" s="20">
        <v>0</v>
      </c>
      <c r="I94" s="19">
        <v>61099</v>
      </c>
      <c r="J94" s="21">
        <v>55545</v>
      </c>
      <c r="K94" s="20">
        <v>0</v>
      </c>
      <c r="L94" s="19">
        <v>55545</v>
      </c>
      <c r="M94" s="19">
        <v>334200</v>
      </c>
      <c r="N94" s="20">
        <v>0</v>
      </c>
      <c r="O94" s="19">
        <v>334200</v>
      </c>
      <c r="P94" s="19"/>
      <c r="Q94" s="22"/>
      <c r="R94" s="19"/>
      <c r="S94" s="19"/>
      <c r="T94" s="22"/>
      <c r="U94" s="19"/>
      <c r="V94" s="19"/>
      <c r="W94" s="22"/>
      <c r="X94" s="19"/>
      <c r="Y94" s="19"/>
      <c r="Z94" s="20">
        <v>5.2900000000000003E-2</v>
      </c>
      <c r="AA94" s="19"/>
      <c r="AB94" s="19"/>
      <c r="AC94" s="20">
        <v>5.2900000000000003E-2</v>
      </c>
      <c r="AD94" s="19"/>
      <c r="AE94" s="23">
        <f t="shared" si="1"/>
        <v>150281.33333333334</v>
      </c>
      <c r="AF94" s="23">
        <f t="shared" si="2"/>
        <v>61099</v>
      </c>
      <c r="AG94" s="23">
        <f t="shared" si="3"/>
        <v>104286.59944454375</v>
      </c>
      <c r="AH94" s="23">
        <f t="shared" si="4"/>
        <v>159302.44408148085</v>
      </c>
      <c r="AI94" s="23">
        <v>58322</v>
      </c>
      <c r="AJ94" s="23">
        <v>242240.6667</v>
      </c>
      <c r="AK94" s="24">
        <f t="shared" si="5"/>
        <v>61099</v>
      </c>
    </row>
    <row r="95" spans="1:37" ht="84.75" customHeight="1" x14ac:dyDescent="0.2">
      <c r="A95" s="17" t="s">
        <v>52</v>
      </c>
      <c r="B95" s="17">
        <v>93</v>
      </c>
      <c r="C95" s="17" t="s">
        <v>256</v>
      </c>
      <c r="D95" s="17" t="s">
        <v>257</v>
      </c>
      <c r="E95" s="18" t="s">
        <v>258</v>
      </c>
      <c r="F95" s="18" t="s">
        <v>259</v>
      </c>
      <c r="G95" s="19">
        <v>21600</v>
      </c>
      <c r="H95" s="20">
        <v>0</v>
      </c>
      <c r="I95" s="19">
        <v>21600</v>
      </c>
      <c r="J95" s="21">
        <v>15400</v>
      </c>
      <c r="K95" s="26">
        <v>0.19</v>
      </c>
      <c r="L95" s="19">
        <v>18326</v>
      </c>
      <c r="M95" s="19"/>
      <c r="N95" s="22"/>
      <c r="O95" s="19"/>
      <c r="P95" s="19"/>
      <c r="Q95" s="22"/>
      <c r="R95" s="19"/>
      <c r="S95" s="19"/>
      <c r="T95" s="22"/>
      <c r="U95" s="19"/>
      <c r="V95" s="19"/>
      <c r="W95" s="22"/>
      <c r="X95" s="19"/>
      <c r="Y95" s="19">
        <v>46980</v>
      </c>
      <c r="Z95" s="20">
        <v>5.2900000000000003E-2</v>
      </c>
      <c r="AA95" s="19">
        <f>(Y95*Z95)+Y95</f>
        <v>49465.241999999998</v>
      </c>
      <c r="AB95" s="19"/>
      <c r="AC95" s="20">
        <v>5.2900000000000003E-2</v>
      </c>
      <c r="AD95" s="19"/>
      <c r="AE95" s="23">
        <f t="shared" si="1"/>
        <v>29797.080666666665</v>
      </c>
      <c r="AF95" s="23">
        <f t="shared" si="2"/>
        <v>21600</v>
      </c>
      <c r="AG95" s="23">
        <f t="shared" si="3"/>
        <v>26953.004915354908</v>
      </c>
      <c r="AH95" s="23">
        <f t="shared" si="4"/>
        <v>17111.609996593575</v>
      </c>
      <c r="AI95" s="23">
        <v>19963</v>
      </c>
      <c r="AJ95" s="23">
        <v>38388.540330000003</v>
      </c>
      <c r="AK95" s="24">
        <f t="shared" si="5"/>
        <v>21600</v>
      </c>
    </row>
    <row r="96" spans="1:37" ht="84.75" customHeight="1" x14ac:dyDescent="0.2">
      <c r="A96" s="17" t="s">
        <v>29</v>
      </c>
      <c r="B96" s="17">
        <v>94</v>
      </c>
      <c r="C96" s="17" t="s">
        <v>260</v>
      </c>
      <c r="D96" s="17" t="s">
        <v>31</v>
      </c>
      <c r="E96" s="18" t="s">
        <v>261</v>
      </c>
      <c r="F96" s="18" t="s">
        <v>262</v>
      </c>
      <c r="G96" s="19">
        <v>72000</v>
      </c>
      <c r="H96" s="20">
        <v>0</v>
      </c>
      <c r="I96" s="19">
        <v>72000</v>
      </c>
      <c r="J96" s="21">
        <v>65000</v>
      </c>
      <c r="K96" s="26">
        <v>0</v>
      </c>
      <c r="L96" s="19">
        <v>65000</v>
      </c>
      <c r="M96" s="19">
        <v>50000</v>
      </c>
      <c r="N96" s="26">
        <v>0</v>
      </c>
      <c r="O96" s="19">
        <v>50000</v>
      </c>
      <c r="P96" s="19">
        <v>72000</v>
      </c>
      <c r="Q96" s="20">
        <v>0</v>
      </c>
      <c r="R96" s="19">
        <v>72000</v>
      </c>
      <c r="S96" s="19"/>
      <c r="T96" s="20"/>
      <c r="U96" s="19"/>
      <c r="V96" s="19"/>
      <c r="W96" s="20"/>
      <c r="X96" s="19"/>
      <c r="Y96" s="19"/>
      <c r="Z96" s="20">
        <v>5.2900000000000003E-2</v>
      </c>
      <c r="AA96" s="19"/>
      <c r="AB96" s="19"/>
      <c r="AC96" s="20">
        <v>5.2900000000000003E-2</v>
      </c>
      <c r="AD96" s="19"/>
      <c r="AE96" s="23">
        <f t="shared" si="1"/>
        <v>64750</v>
      </c>
      <c r="AF96" s="23">
        <f t="shared" si="2"/>
        <v>68500</v>
      </c>
      <c r="AG96" s="23">
        <f t="shared" si="3"/>
        <v>64067.398342346452</v>
      </c>
      <c r="AH96" s="23">
        <f t="shared" si="4"/>
        <v>10372.238588334407</v>
      </c>
      <c r="AI96" s="23">
        <v>61250</v>
      </c>
      <c r="AJ96" s="23">
        <v>66750</v>
      </c>
      <c r="AK96" s="24">
        <f t="shared" si="5"/>
        <v>64067.398342346452</v>
      </c>
    </row>
    <row r="97" spans="1:37" ht="84.75" customHeight="1" x14ac:dyDescent="0.2">
      <c r="A97" s="17" t="s">
        <v>113</v>
      </c>
      <c r="B97" s="17">
        <v>95</v>
      </c>
      <c r="C97" s="17" t="s">
        <v>263</v>
      </c>
      <c r="D97" s="17" t="s">
        <v>264</v>
      </c>
      <c r="E97" s="18" t="s">
        <v>265</v>
      </c>
      <c r="F97" s="18" t="s">
        <v>187</v>
      </c>
      <c r="G97" s="19">
        <v>2128000</v>
      </c>
      <c r="H97" s="20">
        <v>0</v>
      </c>
      <c r="I97" s="19">
        <v>2128000</v>
      </c>
      <c r="J97" s="21">
        <v>2500000</v>
      </c>
      <c r="K97" s="26">
        <v>0.19</v>
      </c>
      <c r="L97" s="19">
        <v>2975000</v>
      </c>
      <c r="M97" s="19"/>
      <c r="N97" s="22"/>
      <c r="O97" s="19"/>
      <c r="P97" s="19"/>
      <c r="Q97" s="22"/>
      <c r="R97" s="19"/>
      <c r="S97" s="19"/>
      <c r="T97" s="22"/>
      <c r="U97" s="19"/>
      <c r="V97" s="19"/>
      <c r="W97" s="22"/>
      <c r="X97" s="19"/>
      <c r="Y97" s="19"/>
      <c r="Z97" s="20">
        <v>5.2900000000000003E-2</v>
      </c>
      <c r="AA97" s="19"/>
      <c r="AB97" s="19"/>
      <c r="AC97" s="20">
        <v>5.2900000000000003E-2</v>
      </c>
      <c r="AD97" s="19"/>
      <c r="AE97" s="23">
        <f t="shared" si="1"/>
        <v>2551500</v>
      </c>
      <c r="AF97" s="23">
        <f t="shared" si="2"/>
        <v>2551500</v>
      </c>
      <c r="AG97" s="23">
        <f t="shared" si="3"/>
        <v>2516108.1057855999</v>
      </c>
      <c r="AH97" s="23">
        <f t="shared" si="4"/>
        <v>598919.44366500573</v>
      </c>
      <c r="AI97" s="23">
        <v>2339750</v>
      </c>
      <c r="AJ97" s="23">
        <v>2538625</v>
      </c>
      <c r="AK97" s="24">
        <f t="shared" si="5"/>
        <v>2516108.1057855999</v>
      </c>
    </row>
    <row r="98" spans="1:37" ht="84.75" customHeight="1" x14ac:dyDescent="0.2">
      <c r="A98" s="17" t="s">
        <v>107</v>
      </c>
      <c r="B98" s="17">
        <v>96</v>
      </c>
      <c r="C98" s="17" t="s">
        <v>266</v>
      </c>
      <c r="D98" s="17" t="s">
        <v>31</v>
      </c>
      <c r="E98" s="18" t="s">
        <v>267</v>
      </c>
      <c r="F98" s="18" t="s">
        <v>268</v>
      </c>
      <c r="G98" s="19">
        <v>1345000</v>
      </c>
      <c r="H98" s="26">
        <v>0.19</v>
      </c>
      <c r="I98" s="19">
        <v>1600550</v>
      </c>
      <c r="J98" s="21"/>
      <c r="K98" s="25"/>
      <c r="L98" s="19"/>
      <c r="M98" s="19"/>
      <c r="N98" s="22"/>
      <c r="O98" s="19"/>
      <c r="P98" s="19"/>
      <c r="Q98" s="22"/>
      <c r="R98" s="19"/>
      <c r="S98" s="19"/>
      <c r="T98" s="22"/>
      <c r="U98" s="19"/>
      <c r="V98" s="19"/>
      <c r="W98" s="22"/>
      <c r="X98" s="19"/>
      <c r="Y98" s="19"/>
      <c r="Z98" s="20">
        <v>5.2900000000000003E-2</v>
      </c>
      <c r="AA98" s="19"/>
      <c r="AB98" s="19">
        <v>1735500</v>
      </c>
      <c r="AC98" s="20">
        <v>5.2900000000000003E-2</v>
      </c>
      <c r="AD98" s="19">
        <f t="shared" ref="AD98:AD99" si="25">(AB98*AC98)+AB98</f>
        <v>1827307.95</v>
      </c>
      <c r="AE98" s="23">
        <f t="shared" si="1"/>
        <v>1713928.9750000001</v>
      </c>
      <c r="AF98" s="23">
        <f t="shared" si="2"/>
        <v>1713928.9750000001</v>
      </c>
      <c r="AG98" s="23">
        <f t="shared" si="3"/>
        <v>1710174.768663279</v>
      </c>
      <c r="AH98" s="23">
        <f t="shared" si="4"/>
        <v>160342.08413296004</v>
      </c>
      <c r="AI98" s="23">
        <v>1657239.4879999999</v>
      </c>
      <c r="AJ98" s="23">
        <v>1730107.2439999999</v>
      </c>
      <c r="AK98" s="24">
        <f t="shared" si="5"/>
        <v>1710174.768663279</v>
      </c>
    </row>
    <row r="99" spans="1:37" ht="84.75" customHeight="1" x14ac:dyDescent="0.2">
      <c r="A99" s="17" t="s">
        <v>52</v>
      </c>
      <c r="B99" s="17">
        <v>97</v>
      </c>
      <c r="C99" s="17" t="s">
        <v>269</v>
      </c>
      <c r="D99" s="17" t="s">
        <v>31</v>
      </c>
      <c r="E99" s="18" t="s">
        <v>270</v>
      </c>
      <c r="F99" s="18" t="s">
        <v>56</v>
      </c>
      <c r="G99" s="19">
        <v>27900</v>
      </c>
      <c r="H99" s="20">
        <v>0</v>
      </c>
      <c r="I99" s="19">
        <v>27900</v>
      </c>
      <c r="J99" s="21"/>
      <c r="K99" s="25"/>
      <c r="L99" s="19"/>
      <c r="M99" s="19"/>
      <c r="N99" s="22"/>
      <c r="O99" s="19"/>
      <c r="P99" s="19"/>
      <c r="Q99" s="22"/>
      <c r="R99" s="19"/>
      <c r="S99" s="19"/>
      <c r="T99" s="22"/>
      <c r="U99" s="19"/>
      <c r="V99" s="19"/>
      <c r="W99" s="22"/>
      <c r="X99" s="19"/>
      <c r="Y99" s="19">
        <v>32408</v>
      </c>
      <c r="Z99" s="20">
        <v>5.2900000000000003E-2</v>
      </c>
      <c r="AA99" s="19">
        <f>(Y99*Z99)+Y99</f>
        <v>34122.383199999997</v>
      </c>
      <c r="AB99" s="19">
        <v>25219</v>
      </c>
      <c r="AC99" s="20">
        <v>5.2900000000000003E-2</v>
      </c>
      <c r="AD99" s="19">
        <f t="shared" si="25"/>
        <v>26553.0851</v>
      </c>
      <c r="AE99" s="23">
        <f t="shared" si="1"/>
        <v>29525.156099999997</v>
      </c>
      <c r="AF99" s="23">
        <f t="shared" si="2"/>
        <v>27900</v>
      </c>
      <c r="AG99" s="23">
        <f t="shared" si="3"/>
        <v>29348.518433219862</v>
      </c>
      <c r="AH99" s="23">
        <f t="shared" si="4"/>
        <v>4037.8729169813519</v>
      </c>
      <c r="AI99" s="23">
        <v>27226.542549999998</v>
      </c>
      <c r="AJ99" s="23">
        <v>30966.57805</v>
      </c>
      <c r="AK99" s="24">
        <f t="shared" si="5"/>
        <v>27900</v>
      </c>
    </row>
    <row r="100" spans="1:37" ht="84.75" customHeight="1" x14ac:dyDescent="0.2">
      <c r="A100" s="17" t="s">
        <v>96</v>
      </c>
      <c r="B100" s="17">
        <v>98</v>
      </c>
      <c r="C100" s="17" t="s">
        <v>271</v>
      </c>
      <c r="D100" s="17" t="s">
        <v>31</v>
      </c>
      <c r="E100" s="18" t="s">
        <v>272</v>
      </c>
      <c r="F100" s="18" t="s">
        <v>51</v>
      </c>
      <c r="G100" s="19">
        <v>4600000</v>
      </c>
      <c r="H100" s="20">
        <v>0</v>
      </c>
      <c r="I100" s="19">
        <v>4600000</v>
      </c>
      <c r="J100" s="21">
        <v>3500000</v>
      </c>
      <c r="K100" s="26">
        <v>0.19</v>
      </c>
      <c r="L100" s="19">
        <v>4165000</v>
      </c>
      <c r="M100" s="19"/>
      <c r="N100" s="22"/>
      <c r="O100" s="19"/>
      <c r="P100" s="19"/>
      <c r="Q100" s="22"/>
      <c r="R100" s="19"/>
      <c r="S100" s="19"/>
      <c r="T100" s="22"/>
      <c r="U100" s="19"/>
      <c r="V100" s="19"/>
      <c r="W100" s="22"/>
      <c r="X100" s="19"/>
      <c r="Y100" s="19"/>
      <c r="Z100" s="20">
        <v>5.2900000000000003E-2</v>
      </c>
      <c r="AA100" s="19"/>
      <c r="AB100" s="19"/>
      <c r="AC100" s="20">
        <v>5.2900000000000003E-2</v>
      </c>
      <c r="AD100" s="19"/>
      <c r="AE100" s="23">
        <f t="shared" si="1"/>
        <v>4382500</v>
      </c>
      <c r="AF100" s="23">
        <f t="shared" si="2"/>
        <v>4382500</v>
      </c>
      <c r="AG100" s="23">
        <f t="shared" si="3"/>
        <v>4377099.4962417753</v>
      </c>
      <c r="AH100" s="23">
        <f t="shared" si="4"/>
        <v>307591.44981614815</v>
      </c>
      <c r="AI100" s="23">
        <v>4273750</v>
      </c>
      <c r="AJ100" s="23">
        <v>4161875</v>
      </c>
      <c r="AK100" s="24">
        <f t="shared" si="5"/>
        <v>4377099.4962417753</v>
      </c>
    </row>
    <row r="101" spans="1:37" ht="105" customHeight="1" x14ac:dyDescent="0.2">
      <c r="A101" s="17" t="s">
        <v>52</v>
      </c>
      <c r="B101" s="17">
        <v>99</v>
      </c>
      <c r="C101" s="17" t="s">
        <v>273</v>
      </c>
      <c r="D101" s="17" t="s">
        <v>257</v>
      </c>
      <c r="E101" s="18" t="s">
        <v>274</v>
      </c>
      <c r="F101" s="18" t="s">
        <v>259</v>
      </c>
      <c r="G101" s="19">
        <v>22387</v>
      </c>
      <c r="H101" s="20">
        <v>0.19</v>
      </c>
      <c r="I101" s="19">
        <v>26640.53</v>
      </c>
      <c r="J101" s="21">
        <v>20700</v>
      </c>
      <c r="K101" s="26">
        <v>0.19</v>
      </c>
      <c r="L101" s="19">
        <v>24633</v>
      </c>
      <c r="M101" s="19"/>
      <c r="N101" s="22"/>
      <c r="O101" s="19"/>
      <c r="P101" s="19"/>
      <c r="Q101" s="22"/>
      <c r="R101" s="19"/>
      <c r="S101" s="19"/>
      <c r="T101" s="22"/>
      <c r="U101" s="19"/>
      <c r="V101" s="19"/>
      <c r="W101" s="22"/>
      <c r="X101" s="19"/>
      <c r="Y101" s="19">
        <v>54063</v>
      </c>
      <c r="Z101" s="20">
        <v>5.2900000000000003E-2</v>
      </c>
      <c r="AA101" s="19">
        <f t="shared" ref="AA101:AA102" si="26">(Y101*Z101)+Y101</f>
        <v>56922.932699999998</v>
      </c>
      <c r="AB101" s="19"/>
      <c r="AC101" s="20">
        <v>5.2900000000000003E-2</v>
      </c>
      <c r="AD101" s="19"/>
      <c r="AE101" s="23">
        <f t="shared" si="1"/>
        <v>36065.48756666667</v>
      </c>
      <c r="AF101" s="23">
        <f t="shared" si="2"/>
        <v>26640.53</v>
      </c>
      <c r="AG101" s="23">
        <f t="shared" si="3"/>
        <v>33428.417032848665</v>
      </c>
      <c r="AH101" s="23">
        <f t="shared" si="4"/>
        <v>18090.94545049352</v>
      </c>
      <c r="AI101" s="23">
        <v>25636.764999999999</v>
      </c>
      <c r="AJ101" s="23">
        <v>45064.243779999997</v>
      </c>
      <c r="AK101" s="24">
        <f t="shared" si="5"/>
        <v>26640.53</v>
      </c>
    </row>
    <row r="102" spans="1:37" ht="60" customHeight="1" x14ac:dyDescent="0.2">
      <c r="A102" s="17" t="s">
        <v>79</v>
      </c>
      <c r="B102" s="17">
        <v>100</v>
      </c>
      <c r="C102" s="17" t="s">
        <v>275</v>
      </c>
      <c r="D102" s="17" t="s">
        <v>31</v>
      </c>
      <c r="E102" s="18" t="s">
        <v>276</v>
      </c>
      <c r="F102" s="18" t="s">
        <v>268</v>
      </c>
      <c r="G102" s="19">
        <v>245800</v>
      </c>
      <c r="H102" s="26">
        <v>0.19</v>
      </c>
      <c r="I102" s="19">
        <v>292502</v>
      </c>
      <c r="J102" s="21"/>
      <c r="K102" s="25"/>
      <c r="L102" s="19"/>
      <c r="M102" s="19"/>
      <c r="N102" s="22"/>
      <c r="O102" s="19"/>
      <c r="P102" s="19"/>
      <c r="Q102" s="22"/>
      <c r="R102" s="19"/>
      <c r="S102" s="19"/>
      <c r="T102" s="22"/>
      <c r="U102" s="19"/>
      <c r="V102" s="19"/>
      <c r="W102" s="22"/>
      <c r="X102" s="19"/>
      <c r="Y102" s="19">
        <v>1636538</v>
      </c>
      <c r="Z102" s="20">
        <v>5.2900000000000003E-2</v>
      </c>
      <c r="AA102" s="19">
        <f t="shared" si="26"/>
        <v>1723110.8602</v>
      </c>
      <c r="AB102" s="19">
        <v>1062500</v>
      </c>
      <c r="AC102" s="20">
        <v>5.2900000000000003E-2</v>
      </c>
      <c r="AD102" s="19">
        <f t="shared" ref="AD102:AD103" si="27">(AB102*AC102)+AB102</f>
        <v>1118706.25</v>
      </c>
      <c r="AE102" s="23">
        <f t="shared" si="1"/>
        <v>1044773.0367333334</v>
      </c>
      <c r="AF102" s="23">
        <f t="shared" si="2"/>
        <v>1118706.25</v>
      </c>
      <c r="AG102" s="23">
        <f t="shared" si="3"/>
        <v>826138.20747667609</v>
      </c>
      <c r="AH102" s="23">
        <f t="shared" si="4"/>
        <v>718164.33894940559</v>
      </c>
      <c r="AI102" s="23">
        <v>705604.125</v>
      </c>
      <c r="AJ102" s="23">
        <v>1349519</v>
      </c>
      <c r="AK102" s="24">
        <f t="shared" si="5"/>
        <v>826138.20747667609</v>
      </c>
    </row>
    <row r="103" spans="1:37" ht="120" customHeight="1" x14ac:dyDescent="0.2">
      <c r="A103" s="17" t="s">
        <v>79</v>
      </c>
      <c r="B103" s="17">
        <v>101</v>
      </c>
      <c r="C103" s="17" t="s">
        <v>277</v>
      </c>
      <c r="D103" s="17" t="s">
        <v>31</v>
      </c>
      <c r="E103" s="18" t="s">
        <v>278</v>
      </c>
      <c r="F103" s="18" t="s">
        <v>279</v>
      </c>
      <c r="G103" s="19">
        <v>929900</v>
      </c>
      <c r="H103" s="26">
        <v>0.19</v>
      </c>
      <c r="I103" s="19">
        <v>1106581</v>
      </c>
      <c r="J103" s="21"/>
      <c r="K103" s="25"/>
      <c r="L103" s="19"/>
      <c r="M103" s="19"/>
      <c r="N103" s="22"/>
      <c r="O103" s="19"/>
      <c r="P103" s="19"/>
      <c r="Q103" s="22"/>
      <c r="R103" s="19"/>
      <c r="S103" s="19"/>
      <c r="T103" s="22"/>
      <c r="U103" s="19"/>
      <c r="V103" s="19"/>
      <c r="W103" s="22"/>
      <c r="X103" s="19"/>
      <c r="Y103" s="19"/>
      <c r="Z103" s="20">
        <v>5.2900000000000003E-2</v>
      </c>
      <c r="AA103" s="19"/>
      <c r="AB103" s="19">
        <v>1312500</v>
      </c>
      <c r="AC103" s="20">
        <v>5.2900000000000003E-2</v>
      </c>
      <c r="AD103" s="19">
        <f t="shared" si="27"/>
        <v>1381931.25</v>
      </c>
      <c r="AE103" s="23">
        <f t="shared" si="1"/>
        <v>1244256.125</v>
      </c>
      <c r="AF103" s="23">
        <f t="shared" si="2"/>
        <v>1244256.125</v>
      </c>
      <c r="AG103" s="23">
        <f t="shared" si="3"/>
        <v>1236615.8920846239</v>
      </c>
      <c r="AH103" s="23">
        <f t="shared" si="4"/>
        <v>194702.02897641115</v>
      </c>
      <c r="AI103" s="23">
        <v>1175418.5630000001</v>
      </c>
      <c r="AJ103" s="23">
        <v>1295439.031</v>
      </c>
      <c r="AK103" s="24">
        <f t="shared" si="5"/>
        <v>1236615.8920846239</v>
      </c>
    </row>
    <row r="104" spans="1:37" ht="120" customHeight="1" x14ac:dyDescent="0.2">
      <c r="A104" s="17" t="s">
        <v>29</v>
      </c>
      <c r="B104" s="17">
        <v>102</v>
      </c>
      <c r="C104" s="17" t="s">
        <v>280</v>
      </c>
      <c r="D104" s="17" t="s">
        <v>31</v>
      </c>
      <c r="E104" s="18" t="s">
        <v>281</v>
      </c>
      <c r="F104" s="18" t="s">
        <v>75</v>
      </c>
      <c r="G104" s="19">
        <v>17000</v>
      </c>
      <c r="H104" s="20">
        <v>0</v>
      </c>
      <c r="I104" s="19">
        <v>17000</v>
      </c>
      <c r="J104" s="21">
        <v>21600</v>
      </c>
      <c r="K104" s="26">
        <v>0</v>
      </c>
      <c r="L104" s="19">
        <v>21600</v>
      </c>
      <c r="M104" s="19">
        <v>20000</v>
      </c>
      <c r="N104" s="20">
        <v>0</v>
      </c>
      <c r="O104" s="19">
        <v>20000</v>
      </c>
      <c r="P104" s="19"/>
      <c r="Q104" s="20"/>
      <c r="R104" s="19"/>
      <c r="S104" s="19"/>
      <c r="T104" s="20"/>
      <c r="U104" s="19"/>
      <c r="V104" s="19"/>
      <c r="W104" s="20"/>
      <c r="X104" s="19"/>
      <c r="Y104" s="19">
        <v>19313</v>
      </c>
      <c r="Z104" s="20">
        <v>5.2900000000000003E-2</v>
      </c>
      <c r="AA104" s="19">
        <f>(Y104*Z104)+Y104</f>
        <v>20334.6577</v>
      </c>
      <c r="AB104" s="19"/>
      <c r="AC104" s="20">
        <v>5.2900000000000003E-2</v>
      </c>
      <c r="AD104" s="19"/>
      <c r="AE104" s="23">
        <f t="shared" si="1"/>
        <v>19733.664424999999</v>
      </c>
      <c r="AF104" s="23">
        <f t="shared" si="2"/>
        <v>20167.328849999998</v>
      </c>
      <c r="AG104" s="23">
        <f t="shared" si="3"/>
        <v>19658.138185873857</v>
      </c>
      <c r="AH104" s="23">
        <f t="shared" si="4"/>
        <v>1948.3546239606867</v>
      </c>
      <c r="AI104" s="23">
        <v>19250</v>
      </c>
      <c r="AJ104" s="23">
        <v>20400</v>
      </c>
      <c r="AK104" s="24">
        <f t="shared" si="5"/>
        <v>19658.138185873857</v>
      </c>
    </row>
    <row r="105" spans="1:37" ht="75" customHeight="1" x14ac:dyDescent="0.2">
      <c r="A105" s="17" t="s">
        <v>107</v>
      </c>
      <c r="B105" s="17">
        <v>103</v>
      </c>
      <c r="C105" s="17" t="s">
        <v>282</v>
      </c>
      <c r="D105" s="17" t="s">
        <v>31</v>
      </c>
      <c r="E105" s="18" t="s">
        <v>283</v>
      </c>
      <c r="F105" s="18" t="s">
        <v>284</v>
      </c>
      <c r="G105" s="19">
        <v>3109243</v>
      </c>
      <c r="H105" s="20">
        <v>0.19</v>
      </c>
      <c r="I105" s="19">
        <v>3699999.17</v>
      </c>
      <c r="J105" s="21">
        <v>2450000</v>
      </c>
      <c r="K105" s="26">
        <v>0.19</v>
      </c>
      <c r="L105" s="19">
        <v>2915500</v>
      </c>
      <c r="M105" s="19"/>
      <c r="N105" s="22"/>
      <c r="O105" s="19"/>
      <c r="P105" s="19"/>
      <c r="Q105" s="22"/>
      <c r="R105" s="19"/>
      <c r="S105" s="19"/>
      <c r="T105" s="22"/>
      <c r="U105" s="19"/>
      <c r="V105" s="19"/>
      <c r="W105" s="22"/>
      <c r="X105" s="19"/>
      <c r="Y105" s="19"/>
      <c r="Z105" s="20">
        <v>5.2900000000000003E-2</v>
      </c>
      <c r="AA105" s="19"/>
      <c r="AB105" s="19"/>
      <c r="AC105" s="20">
        <v>5.2900000000000003E-2</v>
      </c>
      <c r="AD105" s="19"/>
      <c r="AE105" s="23">
        <f t="shared" si="1"/>
        <v>3307749.585</v>
      </c>
      <c r="AF105" s="23">
        <f t="shared" si="2"/>
        <v>3307749.585</v>
      </c>
      <c r="AG105" s="23">
        <f t="shared" si="3"/>
        <v>3284409.7765253042</v>
      </c>
      <c r="AH105" s="23">
        <f t="shared" si="4"/>
        <v>554724.68294221757</v>
      </c>
      <c r="AI105" s="23">
        <v>3111624.7930000001</v>
      </c>
      <c r="AJ105" s="23">
        <v>3093312.1889999998</v>
      </c>
      <c r="AK105" s="24">
        <f t="shared" si="5"/>
        <v>3284409.7765253042</v>
      </c>
    </row>
    <row r="106" spans="1:37" ht="60" customHeight="1" x14ac:dyDescent="0.2">
      <c r="A106" s="17" t="s">
        <v>52</v>
      </c>
      <c r="B106" s="17">
        <v>104</v>
      </c>
      <c r="C106" s="17" t="s">
        <v>285</v>
      </c>
      <c r="D106" s="17" t="s">
        <v>31</v>
      </c>
      <c r="E106" s="18" t="s">
        <v>286</v>
      </c>
      <c r="F106" s="18" t="s">
        <v>51</v>
      </c>
      <c r="G106" s="19">
        <v>1739000</v>
      </c>
      <c r="H106" s="20">
        <v>0</v>
      </c>
      <c r="I106" s="19">
        <v>1739000</v>
      </c>
      <c r="J106" s="21">
        <v>1550000</v>
      </c>
      <c r="K106" s="20">
        <v>0</v>
      </c>
      <c r="L106" s="19">
        <v>1550000</v>
      </c>
      <c r="M106" s="19">
        <v>1800000</v>
      </c>
      <c r="N106" s="26">
        <v>0</v>
      </c>
      <c r="O106" s="19">
        <v>1800000</v>
      </c>
      <c r="P106" s="19"/>
      <c r="Q106" s="22"/>
      <c r="R106" s="19"/>
      <c r="S106" s="19"/>
      <c r="T106" s="22"/>
      <c r="U106" s="19"/>
      <c r="V106" s="19"/>
      <c r="W106" s="22"/>
      <c r="X106" s="19"/>
      <c r="Y106" s="19"/>
      <c r="Z106" s="20">
        <v>5.2900000000000003E-2</v>
      </c>
      <c r="AA106" s="19"/>
      <c r="AB106" s="19"/>
      <c r="AC106" s="20">
        <v>5.2900000000000003E-2</v>
      </c>
      <c r="AD106" s="19"/>
      <c r="AE106" s="23">
        <f t="shared" si="1"/>
        <v>1696333.3333333333</v>
      </c>
      <c r="AF106" s="23">
        <f t="shared" si="2"/>
        <v>1739000</v>
      </c>
      <c r="AG106" s="23">
        <f t="shared" si="3"/>
        <v>1692912.8250200776</v>
      </c>
      <c r="AH106" s="23">
        <f t="shared" si="4"/>
        <v>130346.97285834195</v>
      </c>
      <c r="AI106" s="23">
        <v>1644500</v>
      </c>
      <c r="AJ106" s="23">
        <v>1748166.6669999999</v>
      </c>
      <c r="AK106" s="24">
        <f t="shared" si="5"/>
        <v>1692912.8250200776</v>
      </c>
    </row>
    <row r="107" spans="1:37" ht="60" customHeight="1" x14ac:dyDescent="0.2">
      <c r="A107" s="17" t="s">
        <v>48</v>
      </c>
      <c r="B107" s="17">
        <v>105</v>
      </c>
      <c r="C107" s="17" t="s">
        <v>287</v>
      </c>
      <c r="D107" s="17" t="s">
        <v>31</v>
      </c>
      <c r="E107" s="18" t="s">
        <v>288</v>
      </c>
      <c r="F107" s="18" t="s">
        <v>289</v>
      </c>
      <c r="G107" s="19">
        <v>289000</v>
      </c>
      <c r="H107" s="20">
        <v>0.19</v>
      </c>
      <c r="I107" s="19">
        <v>343910</v>
      </c>
      <c r="J107" s="21">
        <v>214300</v>
      </c>
      <c r="K107" s="26">
        <v>0.19</v>
      </c>
      <c r="L107" s="19">
        <v>255017</v>
      </c>
      <c r="M107" s="19"/>
      <c r="N107" s="22"/>
      <c r="O107" s="19"/>
      <c r="P107" s="19"/>
      <c r="Q107" s="22"/>
      <c r="R107" s="19"/>
      <c r="S107" s="19"/>
      <c r="T107" s="22"/>
      <c r="U107" s="19"/>
      <c r="V107" s="19"/>
      <c r="W107" s="22"/>
      <c r="X107" s="19"/>
      <c r="Y107" s="19"/>
      <c r="Z107" s="20">
        <v>5.2900000000000003E-2</v>
      </c>
      <c r="AA107" s="19"/>
      <c r="AB107" s="19"/>
      <c r="AC107" s="20">
        <v>5.2900000000000003E-2</v>
      </c>
      <c r="AD107" s="19"/>
      <c r="AE107" s="23">
        <f t="shared" si="1"/>
        <v>299463.5</v>
      </c>
      <c r="AF107" s="23">
        <f t="shared" si="2"/>
        <v>299463.5</v>
      </c>
      <c r="AG107" s="23">
        <f t="shared" si="3"/>
        <v>296146.74820095528</v>
      </c>
      <c r="AH107" s="23">
        <f t="shared" si="4"/>
        <v>62856.843100015773</v>
      </c>
      <c r="AI107" s="23">
        <v>277240.25</v>
      </c>
      <c r="AJ107" s="23">
        <v>278172.625</v>
      </c>
      <c r="AK107" s="24">
        <f t="shared" si="5"/>
        <v>296146.74820095528</v>
      </c>
    </row>
    <row r="108" spans="1:37" ht="165" customHeight="1" x14ac:dyDescent="0.2">
      <c r="A108" s="17" t="s">
        <v>48</v>
      </c>
      <c r="B108" s="17">
        <v>106</v>
      </c>
      <c r="C108" s="17" t="s">
        <v>287</v>
      </c>
      <c r="D108" s="17" t="s">
        <v>31</v>
      </c>
      <c r="E108" s="18" t="s">
        <v>290</v>
      </c>
      <c r="F108" s="18" t="s">
        <v>289</v>
      </c>
      <c r="G108" s="19">
        <v>333000</v>
      </c>
      <c r="H108" s="20">
        <v>0.19</v>
      </c>
      <c r="I108" s="19">
        <v>396270</v>
      </c>
      <c r="J108" s="21">
        <v>245300</v>
      </c>
      <c r="K108" s="26">
        <v>0.19</v>
      </c>
      <c r="L108" s="19">
        <v>291907</v>
      </c>
      <c r="M108" s="19"/>
      <c r="N108" s="22"/>
      <c r="O108" s="19"/>
      <c r="P108" s="19"/>
      <c r="Q108" s="22"/>
      <c r="R108" s="19"/>
      <c r="S108" s="19"/>
      <c r="T108" s="22"/>
      <c r="U108" s="19"/>
      <c r="V108" s="19"/>
      <c r="W108" s="22"/>
      <c r="X108" s="19"/>
      <c r="Y108" s="19"/>
      <c r="Z108" s="20">
        <v>5.2900000000000003E-2</v>
      </c>
      <c r="AA108" s="19"/>
      <c r="AB108" s="19"/>
      <c r="AC108" s="20">
        <v>5.2900000000000003E-2</v>
      </c>
      <c r="AD108" s="19"/>
      <c r="AE108" s="23">
        <f t="shared" si="1"/>
        <v>344088.5</v>
      </c>
      <c r="AF108" s="23">
        <f t="shared" si="2"/>
        <v>344088.5</v>
      </c>
      <c r="AG108" s="23">
        <f t="shared" si="3"/>
        <v>340108.78684620897</v>
      </c>
      <c r="AH108" s="23">
        <f t="shared" si="4"/>
        <v>73795.785004971665</v>
      </c>
      <c r="AI108" s="23">
        <v>317997.75</v>
      </c>
      <c r="AJ108" s="23">
        <v>319391.375</v>
      </c>
      <c r="AK108" s="24">
        <f t="shared" si="5"/>
        <v>340108.78684620897</v>
      </c>
    </row>
    <row r="109" spans="1:37" ht="165" customHeight="1" x14ac:dyDescent="0.2">
      <c r="A109" s="17" t="s">
        <v>29</v>
      </c>
      <c r="B109" s="17">
        <v>107</v>
      </c>
      <c r="C109" s="17" t="s">
        <v>291</v>
      </c>
      <c r="D109" s="17" t="s">
        <v>31</v>
      </c>
      <c r="E109" s="18" t="s">
        <v>292</v>
      </c>
      <c r="F109" s="18" t="s">
        <v>293</v>
      </c>
      <c r="G109" s="19">
        <v>45000</v>
      </c>
      <c r="H109" s="20">
        <v>0</v>
      </c>
      <c r="I109" s="19">
        <v>45000</v>
      </c>
      <c r="J109" s="21">
        <v>20000</v>
      </c>
      <c r="K109" s="26">
        <v>0</v>
      </c>
      <c r="L109" s="19">
        <v>20000</v>
      </c>
      <c r="M109" s="19">
        <v>55000</v>
      </c>
      <c r="N109" s="26">
        <v>0</v>
      </c>
      <c r="O109" s="19">
        <v>55000</v>
      </c>
      <c r="P109" s="19"/>
      <c r="Q109" s="20"/>
      <c r="R109" s="19"/>
      <c r="S109" s="19"/>
      <c r="T109" s="20"/>
      <c r="U109" s="19"/>
      <c r="V109" s="19"/>
      <c r="W109" s="20"/>
      <c r="X109" s="19"/>
      <c r="Y109" s="19"/>
      <c r="Z109" s="20">
        <v>5.2900000000000003E-2</v>
      </c>
      <c r="AA109" s="19"/>
      <c r="AB109" s="19"/>
      <c r="AC109" s="20">
        <v>5.2900000000000003E-2</v>
      </c>
      <c r="AD109" s="19"/>
      <c r="AE109" s="23">
        <f t="shared" si="1"/>
        <v>40000</v>
      </c>
      <c r="AF109" s="23">
        <f t="shared" si="2"/>
        <v>45000</v>
      </c>
      <c r="AG109" s="23">
        <f t="shared" si="3"/>
        <v>36717.102310249815</v>
      </c>
      <c r="AH109" s="23">
        <f t="shared" si="4"/>
        <v>18027.756377319947</v>
      </c>
      <c r="AI109" s="23">
        <v>32500</v>
      </c>
      <c r="AJ109" s="23">
        <v>47500</v>
      </c>
      <c r="AK109" s="24">
        <f t="shared" si="5"/>
        <v>36717.102310249815</v>
      </c>
    </row>
    <row r="110" spans="1:37" ht="180" customHeight="1" x14ac:dyDescent="0.2">
      <c r="A110" s="17" t="s">
        <v>96</v>
      </c>
      <c r="B110" s="17">
        <v>108</v>
      </c>
      <c r="C110" s="17" t="s">
        <v>294</v>
      </c>
      <c r="D110" s="17" t="s">
        <v>31</v>
      </c>
      <c r="E110" s="18" t="s">
        <v>295</v>
      </c>
      <c r="F110" s="18" t="s">
        <v>51</v>
      </c>
      <c r="G110" s="19">
        <v>3800000</v>
      </c>
      <c r="H110" s="20">
        <v>0</v>
      </c>
      <c r="I110" s="19">
        <v>3800000</v>
      </c>
      <c r="J110" s="21">
        <v>1556000</v>
      </c>
      <c r="K110" s="26">
        <v>0.19</v>
      </c>
      <c r="L110" s="19">
        <v>1851640</v>
      </c>
      <c r="M110" s="19"/>
      <c r="N110" s="22"/>
      <c r="O110" s="19"/>
      <c r="P110" s="19"/>
      <c r="Q110" s="22"/>
      <c r="R110" s="19"/>
      <c r="S110" s="19"/>
      <c r="T110" s="22"/>
      <c r="U110" s="19"/>
      <c r="V110" s="19"/>
      <c r="W110" s="22"/>
      <c r="X110" s="19"/>
      <c r="Y110" s="19"/>
      <c r="Z110" s="20">
        <v>5.2900000000000003E-2</v>
      </c>
      <c r="AA110" s="19"/>
      <c r="AB110" s="19">
        <v>2299999</v>
      </c>
      <c r="AC110" s="20">
        <v>5.2900000000000003E-2</v>
      </c>
      <c r="AD110" s="19">
        <f t="shared" ref="AD110:AD111" si="28">(AB110*AC110)+AB110</f>
        <v>2421668.9471</v>
      </c>
      <c r="AE110" s="23">
        <f t="shared" si="1"/>
        <v>2691102.9823666667</v>
      </c>
      <c r="AF110" s="23">
        <f t="shared" si="2"/>
        <v>2421668.9471</v>
      </c>
      <c r="AG110" s="23">
        <f t="shared" si="3"/>
        <v>2573267.7343608947</v>
      </c>
      <c r="AH110" s="23">
        <f t="shared" si="4"/>
        <v>1001734.8436188383</v>
      </c>
      <c r="AI110" s="23">
        <v>2136654.4739999999</v>
      </c>
      <c r="AJ110" s="23">
        <v>2495550.9909999999</v>
      </c>
      <c r="AK110" s="24">
        <f t="shared" si="5"/>
        <v>2421668.9471</v>
      </c>
    </row>
    <row r="111" spans="1:37" ht="150" customHeight="1" x14ac:dyDescent="0.2">
      <c r="A111" s="17" t="s">
        <v>52</v>
      </c>
      <c r="B111" s="17">
        <v>109</v>
      </c>
      <c r="C111" s="17" t="s">
        <v>296</v>
      </c>
      <c r="D111" s="17" t="s">
        <v>31</v>
      </c>
      <c r="E111" s="18" t="s">
        <v>297</v>
      </c>
      <c r="F111" s="18" t="s">
        <v>51</v>
      </c>
      <c r="G111" s="19">
        <v>2800000</v>
      </c>
      <c r="H111" s="20">
        <v>0.19</v>
      </c>
      <c r="I111" s="19">
        <v>3332000</v>
      </c>
      <c r="J111" s="21">
        <v>4873949</v>
      </c>
      <c r="K111" s="26">
        <v>0.19</v>
      </c>
      <c r="L111" s="19">
        <v>5799999.3099999996</v>
      </c>
      <c r="M111" s="19"/>
      <c r="N111" s="22"/>
      <c r="O111" s="19"/>
      <c r="P111" s="19"/>
      <c r="Q111" s="22"/>
      <c r="R111" s="19"/>
      <c r="S111" s="19"/>
      <c r="T111" s="22"/>
      <c r="U111" s="19"/>
      <c r="V111" s="19"/>
      <c r="W111" s="22"/>
      <c r="X111" s="19"/>
      <c r="Y111" s="19"/>
      <c r="Z111" s="20">
        <v>5.2900000000000003E-2</v>
      </c>
      <c r="AA111" s="19"/>
      <c r="AB111" s="19">
        <v>3150000</v>
      </c>
      <c r="AC111" s="20">
        <v>5.2900000000000003E-2</v>
      </c>
      <c r="AD111" s="19">
        <f t="shared" si="28"/>
        <v>3316635</v>
      </c>
      <c r="AE111" s="23">
        <f t="shared" si="1"/>
        <v>4149544.7699999996</v>
      </c>
      <c r="AF111" s="23">
        <f t="shared" si="2"/>
        <v>3332000</v>
      </c>
      <c r="AG111" s="23">
        <f t="shared" si="3"/>
        <v>4001998.0378531492</v>
      </c>
      <c r="AH111" s="23">
        <f t="shared" si="4"/>
        <v>1429356.2055209356</v>
      </c>
      <c r="AI111" s="23">
        <v>3324317.5</v>
      </c>
      <c r="AJ111" s="23">
        <v>4511746.8849999998</v>
      </c>
      <c r="AK111" s="24">
        <f t="shared" si="5"/>
        <v>3332000</v>
      </c>
    </row>
    <row r="112" spans="1:37" ht="210" customHeight="1" x14ac:dyDescent="0.2">
      <c r="A112" s="17" t="s">
        <v>29</v>
      </c>
      <c r="B112" s="17">
        <v>110</v>
      </c>
      <c r="C112" s="17" t="s">
        <v>298</v>
      </c>
      <c r="D112" s="17" t="s">
        <v>31</v>
      </c>
      <c r="E112" s="18" t="s">
        <v>299</v>
      </c>
      <c r="F112" s="18" t="s">
        <v>75</v>
      </c>
      <c r="G112" s="19">
        <v>7973400</v>
      </c>
      <c r="H112" s="20">
        <v>0</v>
      </c>
      <c r="I112" s="19">
        <v>7973400</v>
      </c>
      <c r="J112" s="21">
        <v>10080000</v>
      </c>
      <c r="K112" s="26">
        <v>0</v>
      </c>
      <c r="L112" s="19">
        <v>10080000</v>
      </c>
      <c r="M112" s="19">
        <v>5000000</v>
      </c>
      <c r="N112" s="20">
        <v>0</v>
      </c>
      <c r="O112" s="19">
        <v>5000000</v>
      </c>
      <c r="P112" s="19"/>
      <c r="Q112" s="20"/>
      <c r="R112" s="19"/>
      <c r="S112" s="19"/>
      <c r="T112" s="20"/>
      <c r="U112" s="19"/>
      <c r="V112" s="19"/>
      <c r="W112" s="20"/>
      <c r="X112" s="19"/>
      <c r="Y112" s="19"/>
      <c r="Z112" s="20">
        <v>5.2900000000000003E-2</v>
      </c>
      <c r="AA112" s="19"/>
      <c r="AB112" s="19"/>
      <c r="AC112" s="20">
        <v>5.2900000000000003E-2</v>
      </c>
      <c r="AD112" s="19"/>
      <c r="AE112" s="23">
        <f t="shared" si="1"/>
        <v>7684466.666666667</v>
      </c>
      <c r="AF112" s="23">
        <f t="shared" si="2"/>
        <v>7973400</v>
      </c>
      <c r="AG112" s="23">
        <f t="shared" si="3"/>
        <v>7379461.9212426785</v>
      </c>
      <c r="AH112" s="23">
        <f t="shared" si="4"/>
        <v>2552295.4087121906</v>
      </c>
      <c r="AI112" s="23">
        <v>6486700</v>
      </c>
      <c r="AJ112" s="23">
        <v>8882233.3330000006</v>
      </c>
      <c r="AK112" s="24">
        <f t="shared" si="5"/>
        <v>7379461.9212426785</v>
      </c>
    </row>
    <row r="113" spans="1:37" ht="54" customHeight="1" x14ac:dyDescent="0.2">
      <c r="A113" s="17" t="s">
        <v>36</v>
      </c>
      <c r="B113" s="17">
        <v>111</v>
      </c>
      <c r="C113" s="17" t="s">
        <v>300</v>
      </c>
      <c r="D113" s="17" t="s">
        <v>301</v>
      </c>
      <c r="E113" s="18" t="s">
        <v>302</v>
      </c>
      <c r="F113" s="18" t="s">
        <v>303</v>
      </c>
      <c r="G113" s="19">
        <v>218000</v>
      </c>
      <c r="H113" s="26">
        <v>0.19</v>
      </c>
      <c r="I113" s="19">
        <v>259420</v>
      </c>
      <c r="J113" s="21"/>
      <c r="K113" s="25"/>
      <c r="L113" s="19"/>
      <c r="M113" s="19"/>
      <c r="N113" s="22"/>
      <c r="O113" s="19"/>
      <c r="P113" s="19"/>
      <c r="Q113" s="22"/>
      <c r="R113" s="19"/>
      <c r="S113" s="19"/>
      <c r="T113" s="22"/>
      <c r="U113" s="19"/>
      <c r="V113" s="19"/>
      <c r="W113" s="22"/>
      <c r="X113" s="19"/>
      <c r="Y113" s="19">
        <v>476829</v>
      </c>
      <c r="Z113" s="20">
        <v>5.2900000000000003E-2</v>
      </c>
      <c r="AA113" s="19">
        <f t="shared" ref="AA113:AA116" si="29">(Y113*Z113)+Y113</f>
        <v>502053.25410000002</v>
      </c>
      <c r="AB113" s="19">
        <v>305333</v>
      </c>
      <c r="AC113" s="20">
        <v>5.2900000000000003E-2</v>
      </c>
      <c r="AD113" s="19">
        <f t="shared" ref="AD113:AD114" si="30">(AB113*AC113)+AB113</f>
        <v>321485.11570000002</v>
      </c>
      <c r="AE113" s="23">
        <f t="shared" si="1"/>
        <v>360986.12326666666</v>
      </c>
      <c r="AF113" s="23">
        <f t="shared" si="2"/>
        <v>321485.11570000002</v>
      </c>
      <c r="AG113" s="23">
        <f t="shared" si="3"/>
        <v>347246.62811722956</v>
      </c>
      <c r="AH113" s="23">
        <f t="shared" si="4"/>
        <v>126047.49580168255</v>
      </c>
      <c r="AI113" s="23">
        <v>290452.55790000001</v>
      </c>
      <c r="AJ113" s="23">
        <v>418907.56160000002</v>
      </c>
      <c r="AK113" s="24">
        <f t="shared" si="5"/>
        <v>321485.11570000002</v>
      </c>
    </row>
    <row r="114" spans="1:37" ht="64.5" customHeight="1" x14ac:dyDescent="0.2">
      <c r="A114" s="17" t="s">
        <v>36</v>
      </c>
      <c r="B114" s="17">
        <v>112</v>
      </c>
      <c r="C114" s="17" t="s">
        <v>304</v>
      </c>
      <c r="D114" s="17" t="s">
        <v>31</v>
      </c>
      <c r="E114" s="18" t="s">
        <v>305</v>
      </c>
      <c r="F114" s="18" t="s">
        <v>51</v>
      </c>
      <c r="G114" s="19">
        <v>165000</v>
      </c>
      <c r="H114" s="26">
        <v>0.19</v>
      </c>
      <c r="I114" s="19">
        <v>196350</v>
      </c>
      <c r="J114" s="21"/>
      <c r="K114" s="25"/>
      <c r="L114" s="19"/>
      <c r="M114" s="19"/>
      <c r="N114" s="22"/>
      <c r="O114" s="19"/>
      <c r="P114" s="19"/>
      <c r="Q114" s="22"/>
      <c r="R114" s="19"/>
      <c r="S114" s="19"/>
      <c r="T114" s="22"/>
      <c r="U114" s="19"/>
      <c r="V114" s="19"/>
      <c r="W114" s="22"/>
      <c r="X114" s="19"/>
      <c r="Y114" s="19">
        <v>169632</v>
      </c>
      <c r="Z114" s="20">
        <v>5.2900000000000003E-2</v>
      </c>
      <c r="AA114" s="19">
        <f t="shared" si="29"/>
        <v>178605.53279999999</v>
      </c>
      <c r="AB114" s="19">
        <v>309900</v>
      </c>
      <c r="AC114" s="20">
        <v>5.2900000000000003E-2</v>
      </c>
      <c r="AD114" s="19">
        <f t="shared" si="30"/>
        <v>326293.71000000002</v>
      </c>
      <c r="AE114" s="23">
        <f t="shared" si="1"/>
        <v>233749.7476</v>
      </c>
      <c r="AF114" s="23">
        <f t="shared" si="2"/>
        <v>196350</v>
      </c>
      <c r="AG114" s="23">
        <f t="shared" si="3"/>
        <v>225343.3978656001</v>
      </c>
      <c r="AH114" s="23">
        <f t="shared" si="4"/>
        <v>80635.012628339275</v>
      </c>
      <c r="AI114" s="23">
        <v>187477.76639999999</v>
      </c>
      <c r="AJ114" s="23">
        <v>271824.8738</v>
      </c>
      <c r="AK114" s="24">
        <f t="shared" si="5"/>
        <v>196350</v>
      </c>
    </row>
    <row r="115" spans="1:37" ht="90" customHeight="1" x14ac:dyDescent="0.2">
      <c r="A115" s="17" t="s">
        <v>29</v>
      </c>
      <c r="B115" s="17">
        <v>113</v>
      </c>
      <c r="C115" s="17" t="s">
        <v>306</v>
      </c>
      <c r="D115" s="17" t="s">
        <v>31</v>
      </c>
      <c r="E115" s="18" t="s">
        <v>307</v>
      </c>
      <c r="F115" s="18" t="s">
        <v>75</v>
      </c>
      <c r="G115" s="19">
        <v>23400</v>
      </c>
      <c r="H115" s="20">
        <v>0</v>
      </c>
      <c r="I115" s="19">
        <v>23400</v>
      </c>
      <c r="J115" s="21">
        <v>26400</v>
      </c>
      <c r="K115" s="26">
        <v>0</v>
      </c>
      <c r="L115" s="19">
        <v>26400</v>
      </c>
      <c r="M115" s="19">
        <v>32000</v>
      </c>
      <c r="N115" s="20">
        <v>0</v>
      </c>
      <c r="O115" s="19">
        <v>32000</v>
      </c>
      <c r="P115" s="19"/>
      <c r="Q115" s="20"/>
      <c r="R115" s="19"/>
      <c r="S115" s="19"/>
      <c r="T115" s="20"/>
      <c r="U115" s="19"/>
      <c r="V115" s="19"/>
      <c r="W115" s="20"/>
      <c r="X115" s="19"/>
      <c r="Y115" s="19">
        <v>22281</v>
      </c>
      <c r="Z115" s="20">
        <v>5.2900000000000003E-2</v>
      </c>
      <c r="AA115" s="19">
        <f t="shared" si="29"/>
        <v>23459.6649</v>
      </c>
      <c r="AB115" s="19"/>
      <c r="AC115" s="20">
        <v>5.2900000000000003E-2</v>
      </c>
      <c r="AD115" s="19"/>
      <c r="AE115" s="23">
        <f t="shared" si="1"/>
        <v>26314.916225000001</v>
      </c>
      <c r="AF115" s="23">
        <f t="shared" si="2"/>
        <v>24929.832450000002</v>
      </c>
      <c r="AG115" s="23">
        <f t="shared" si="3"/>
        <v>26095.936789281073</v>
      </c>
      <c r="AH115" s="23">
        <f t="shared" si="4"/>
        <v>4040.4873264339035</v>
      </c>
      <c r="AI115" s="23">
        <v>23444.748680000001</v>
      </c>
      <c r="AJ115" s="23">
        <v>27800</v>
      </c>
      <c r="AK115" s="24">
        <f t="shared" si="5"/>
        <v>24929.832450000002</v>
      </c>
    </row>
    <row r="116" spans="1:37" ht="45" customHeight="1" x14ac:dyDescent="0.2">
      <c r="A116" s="17" t="s">
        <v>36</v>
      </c>
      <c r="B116" s="17">
        <v>114</v>
      </c>
      <c r="C116" s="17" t="s">
        <v>308</v>
      </c>
      <c r="D116" s="17" t="s">
        <v>31</v>
      </c>
      <c r="E116" s="18" t="s">
        <v>309</v>
      </c>
      <c r="F116" s="18" t="s">
        <v>147</v>
      </c>
      <c r="G116" s="19">
        <v>86509</v>
      </c>
      <c r="H116" s="20">
        <v>0</v>
      </c>
      <c r="I116" s="19">
        <v>86509</v>
      </c>
      <c r="J116" s="21">
        <v>78645</v>
      </c>
      <c r="K116" s="20">
        <v>0</v>
      </c>
      <c r="L116" s="19">
        <v>78645</v>
      </c>
      <c r="M116" s="19">
        <v>75000</v>
      </c>
      <c r="N116" s="20">
        <v>0</v>
      </c>
      <c r="O116" s="19">
        <v>75000</v>
      </c>
      <c r="P116" s="19"/>
      <c r="Q116" s="22"/>
      <c r="R116" s="19"/>
      <c r="S116" s="19"/>
      <c r="T116" s="22"/>
      <c r="U116" s="19"/>
      <c r="V116" s="19"/>
      <c r="W116" s="22"/>
      <c r="X116" s="19"/>
      <c r="Y116" s="19">
        <v>68053</v>
      </c>
      <c r="Z116" s="20">
        <v>5.2900000000000003E-2</v>
      </c>
      <c r="AA116" s="19">
        <f t="shared" si="29"/>
        <v>71653.003700000001</v>
      </c>
      <c r="AB116" s="19"/>
      <c r="AC116" s="20">
        <v>5.2900000000000003E-2</v>
      </c>
      <c r="AD116" s="19"/>
      <c r="AE116" s="23">
        <f t="shared" si="1"/>
        <v>77951.750925</v>
      </c>
      <c r="AF116" s="23">
        <f t="shared" si="2"/>
        <v>76822.5</v>
      </c>
      <c r="AG116" s="23">
        <f t="shared" si="3"/>
        <v>77760.137200372978</v>
      </c>
      <c r="AH116" s="23">
        <f t="shared" si="4"/>
        <v>6379.5024920772685</v>
      </c>
      <c r="AI116" s="23">
        <v>74163.250929999995</v>
      </c>
      <c r="AJ116" s="23">
        <v>78125.063190000001</v>
      </c>
      <c r="AK116" s="24">
        <f t="shared" si="5"/>
        <v>76822.5</v>
      </c>
    </row>
    <row r="117" spans="1:37" ht="45" customHeight="1" x14ac:dyDescent="0.2">
      <c r="A117" s="17" t="s">
        <v>36</v>
      </c>
      <c r="B117" s="17">
        <v>115</v>
      </c>
      <c r="C117" s="17" t="s">
        <v>310</v>
      </c>
      <c r="D117" s="17" t="s">
        <v>31</v>
      </c>
      <c r="E117" s="18" t="s">
        <v>311</v>
      </c>
      <c r="F117" s="18" t="s">
        <v>104</v>
      </c>
      <c r="G117" s="19">
        <v>92284</v>
      </c>
      <c r="H117" s="20">
        <v>0</v>
      </c>
      <c r="I117" s="19">
        <v>92284</v>
      </c>
      <c r="J117" s="21">
        <v>83895</v>
      </c>
      <c r="K117" s="20">
        <v>0</v>
      </c>
      <c r="L117" s="19">
        <v>83895</v>
      </c>
      <c r="M117" s="19">
        <v>82000</v>
      </c>
      <c r="N117" s="20">
        <v>0</v>
      </c>
      <c r="O117" s="19">
        <v>82000</v>
      </c>
      <c r="P117" s="19"/>
      <c r="Q117" s="22"/>
      <c r="R117" s="19"/>
      <c r="S117" s="19"/>
      <c r="T117" s="22"/>
      <c r="U117" s="19"/>
      <c r="V117" s="19"/>
      <c r="W117" s="22"/>
      <c r="X117" s="19"/>
      <c r="Y117" s="19"/>
      <c r="Z117" s="20">
        <v>5.2900000000000003E-2</v>
      </c>
      <c r="AA117" s="19"/>
      <c r="AB117" s="19"/>
      <c r="AC117" s="20">
        <v>5.2900000000000003E-2</v>
      </c>
      <c r="AD117" s="19"/>
      <c r="AE117" s="23">
        <f t="shared" si="1"/>
        <v>86059.666666666672</v>
      </c>
      <c r="AF117" s="23">
        <f t="shared" si="2"/>
        <v>83895</v>
      </c>
      <c r="AG117" s="23">
        <f t="shared" si="3"/>
        <v>85945.956073796246</v>
      </c>
      <c r="AH117" s="23">
        <f t="shared" si="4"/>
        <v>5473.0704666880847</v>
      </c>
      <c r="AI117" s="23">
        <v>82947.5</v>
      </c>
      <c r="AJ117" s="23">
        <v>84977.333329999994</v>
      </c>
      <c r="AK117" s="24">
        <f t="shared" si="5"/>
        <v>83895</v>
      </c>
    </row>
    <row r="118" spans="1:37" ht="45" customHeight="1" x14ac:dyDescent="0.2">
      <c r="A118" s="17" t="s">
        <v>113</v>
      </c>
      <c r="B118" s="17">
        <v>116</v>
      </c>
      <c r="C118" s="17" t="s">
        <v>312</v>
      </c>
      <c r="D118" s="17" t="s">
        <v>31</v>
      </c>
      <c r="E118" s="18" t="s">
        <v>313</v>
      </c>
      <c r="F118" s="18" t="s">
        <v>131</v>
      </c>
      <c r="G118" s="19">
        <v>397537</v>
      </c>
      <c r="H118" s="20">
        <v>0</v>
      </c>
      <c r="I118" s="19">
        <v>397537</v>
      </c>
      <c r="J118" s="21">
        <v>69000</v>
      </c>
      <c r="K118" s="26">
        <v>0.19</v>
      </c>
      <c r="L118" s="19">
        <v>82110</v>
      </c>
      <c r="M118" s="19"/>
      <c r="N118" s="22"/>
      <c r="O118" s="19"/>
      <c r="P118" s="19"/>
      <c r="Q118" s="22"/>
      <c r="R118" s="19"/>
      <c r="S118" s="19"/>
      <c r="T118" s="22"/>
      <c r="U118" s="19"/>
      <c r="V118" s="19"/>
      <c r="W118" s="22"/>
      <c r="X118" s="19"/>
      <c r="Y118" s="19"/>
      <c r="Z118" s="20">
        <v>5.2900000000000003E-2</v>
      </c>
      <c r="AA118" s="19"/>
      <c r="AB118" s="19"/>
      <c r="AC118" s="20">
        <v>5.2900000000000003E-2</v>
      </c>
      <c r="AD118" s="19"/>
      <c r="AE118" s="23">
        <f t="shared" si="1"/>
        <v>239823.5</v>
      </c>
      <c r="AF118" s="23">
        <f t="shared" si="2"/>
        <v>239823.5</v>
      </c>
      <c r="AG118" s="23">
        <f t="shared" si="3"/>
        <v>180670.31596252884</v>
      </c>
      <c r="AH118" s="23">
        <f t="shared" si="4"/>
        <v>223040.57066932911</v>
      </c>
      <c r="AI118" s="23">
        <v>160966.75</v>
      </c>
      <c r="AJ118" s="23">
        <v>197117.625</v>
      </c>
      <c r="AK118" s="24">
        <f t="shared" si="5"/>
        <v>180670.31596252884</v>
      </c>
    </row>
    <row r="119" spans="1:37" ht="59.25" customHeight="1" x14ac:dyDescent="0.2">
      <c r="A119" s="17" t="s">
        <v>79</v>
      </c>
      <c r="B119" s="17">
        <v>117</v>
      </c>
      <c r="C119" s="17" t="s">
        <v>314</v>
      </c>
      <c r="D119" s="17" t="s">
        <v>31</v>
      </c>
      <c r="E119" s="18" t="s">
        <v>315</v>
      </c>
      <c r="F119" s="18" t="s">
        <v>156</v>
      </c>
      <c r="G119" s="19">
        <v>32500</v>
      </c>
      <c r="H119" s="26">
        <v>0</v>
      </c>
      <c r="I119" s="19">
        <v>32500</v>
      </c>
      <c r="J119" s="21"/>
      <c r="K119" s="25"/>
      <c r="L119" s="19"/>
      <c r="M119" s="19"/>
      <c r="N119" s="22"/>
      <c r="O119" s="19"/>
      <c r="P119" s="19"/>
      <c r="Q119" s="22"/>
      <c r="R119" s="19"/>
      <c r="S119" s="19"/>
      <c r="T119" s="22"/>
      <c r="U119" s="19"/>
      <c r="V119" s="19"/>
      <c r="W119" s="22"/>
      <c r="X119" s="19"/>
      <c r="Y119" s="19">
        <v>55494</v>
      </c>
      <c r="Z119" s="20">
        <v>5.2900000000000003E-2</v>
      </c>
      <c r="AA119" s="19">
        <f t="shared" ref="AA119:AA123" si="31">(Y119*Z119)+Y119</f>
        <v>58429.632599999997</v>
      </c>
      <c r="AB119" s="19"/>
      <c r="AC119" s="20">
        <v>5.2900000000000003E-2</v>
      </c>
      <c r="AD119" s="19"/>
      <c r="AE119" s="23">
        <f t="shared" si="1"/>
        <v>45464.816299999999</v>
      </c>
      <c r="AF119" s="23">
        <f t="shared" si="2"/>
        <v>45464.816299999999</v>
      </c>
      <c r="AG119" s="23">
        <f t="shared" si="3"/>
        <v>43577.093288791075</v>
      </c>
      <c r="AH119" s="23">
        <f t="shared" si="4"/>
        <v>18335.019045135781</v>
      </c>
      <c r="AI119" s="23">
        <v>38982.408150000003</v>
      </c>
      <c r="AJ119" s="23">
        <v>52986.704080000003</v>
      </c>
      <c r="AK119" s="24">
        <f t="shared" si="5"/>
        <v>43577.093288791075</v>
      </c>
    </row>
    <row r="120" spans="1:37" ht="98.25" customHeight="1" x14ac:dyDescent="0.2">
      <c r="A120" s="17" t="s">
        <v>29</v>
      </c>
      <c r="B120" s="17">
        <v>118</v>
      </c>
      <c r="C120" s="17" t="s">
        <v>316</v>
      </c>
      <c r="D120" s="17" t="s">
        <v>31</v>
      </c>
      <c r="E120" s="18" t="s">
        <v>317</v>
      </c>
      <c r="F120" s="18" t="s">
        <v>75</v>
      </c>
      <c r="G120" s="19">
        <v>17000</v>
      </c>
      <c r="H120" s="20">
        <v>0</v>
      </c>
      <c r="I120" s="19">
        <v>17000</v>
      </c>
      <c r="J120" s="21">
        <v>16800</v>
      </c>
      <c r="K120" s="26">
        <v>0</v>
      </c>
      <c r="L120" s="19">
        <v>16800</v>
      </c>
      <c r="M120" s="19">
        <v>20000</v>
      </c>
      <c r="N120" s="20">
        <v>0</v>
      </c>
      <c r="O120" s="19">
        <v>20000</v>
      </c>
      <c r="P120" s="19"/>
      <c r="Q120" s="20"/>
      <c r="R120" s="19"/>
      <c r="S120" s="19"/>
      <c r="T120" s="20"/>
      <c r="U120" s="19"/>
      <c r="V120" s="19"/>
      <c r="W120" s="20"/>
      <c r="X120" s="19"/>
      <c r="Y120" s="19">
        <v>16780</v>
      </c>
      <c r="Z120" s="20">
        <v>5.2900000000000003E-2</v>
      </c>
      <c r="AA120" s="19">
        <f t="shared" si="31"/>
        <v>17667.662</v>
      </c>
      <c r="AB120" s="19"/>
      <c r="AC120" s="20">
        <v>5.2900000000000003E-2</v>
      </c>
      <c r="AD120" s="19"/>
      <c r="AE120" s="23">
        <f t="shared" si="1"/>
        <v>17866.915499999999</v>
      </c>
      <c r="AF120" s="23">
        <f t="shared" si="2"/>
        <v>17333.830999999998</v>
      </c>
      <c r="AG120" s="23">
        <f t="shared" si="3"/>
        <v>17823.451973716939</v>
      </c>
      <c r="AH120" s="23">
        <f t="shared" si="4"/>
        <v>1469.6487800018751</v>
      </c>
      <c r="AI120" s="23">
        <v>16950</v>
      </c>
      <c r="AJ120" s="23">
        <v>18400.18663</v>
      </c>
      <c r="AK120" s="24">
        <f t="shared" si="5"/>
        <v>17333.830999999998</v>
      </c>
    </row>
    <row r="121" spans="1:37" ht="120" customHeight="1" x14ac:dyDescent="0.2">
      <c r="A121" s="17" t="s">
        <v>52</v>
      </c>
      <c r="B121" s="17">
        <v>119</v>
      </c>
      <c r="C121" s="17" t="s">
        <v>318</v>
      </c>
      <c r="D121" s="17" t="s">
        <v>31</v>
      </c>
      <c r="E121" s="18" t="s">
        <v>319</v>
      </c>
      <c r="F121" s="18" t="s">
        <v>51</v>
      </c>
      <c r="G121" s="19">
        <v>80505</v>
      </c>
      <c r="H121" s="20">
        <v>0.19</v>
      </c>
      <c r="I121" s="19">
        <v>95800.95</v>
      </c>
      <c r="J121" s="21"/>
      <c r="K121" s="25"/>
      <c r="L121" s="19"/>
      <c r="M121" s="19"/>
      <c r="N121" s="22"/>
      <c r="O121" s="19"/>
      <c r="P121" s="19"/>
      <c r="Q121" s="22"/>
      <c r="R121" s="19"/>
      <c r="S121" s="19"/>
      <c r="T121" s="22"/>
      <c r="U121" s="19"/>
      <c r="V121" s="19"/>
      <c r="W121" s="22"/>
      <c r="X121" s="19"/>
      <c r="Y121" s="19">
        <v>82250</v>
      </c>
      <c r="Z121" s="20">
        <v>5.2900000000000003E-2</v>
      </c>
      <c r="AA121" s="19">
        <f t="shared" si="31"/>
        <v>86601.024999999994</v>
      </c>
      <c r="AB121" s="19">
        <v>9200</v>
      </c>
      <c r="AC121" s="20">
        <v>5.2900000000000003E-2</v>
      </c>
      <c r="AD121" s="19">
        <f>(AB121*AC121)+AB121</f>
        <v>9686.68</v>
      </c>
      <c r="AE121" s="23">
        <f t="shared" si="1"/>
        <v>64029.551666666659</v>
      </c>
      <c r="AF121" s="23">
        <f t="shared" si="2"/>
        <v>86601.024999999994</v>
      </c>
      <c r="AG121" s="23">
        <f t="shared" si="3"/>
        <v>43154.153334063878</v>
      </c>
      <c r="AH121" s="23">
        <f t="shared" si="4"/>
        <v>47286.577701671958</v>
      </c>
      <c r="AI121" s="23">
        <v>48143.852500000001</v>
      </c>
      <c r="AJ121" s="23">
        <v>73139.775829999999</v>
      </c>
      <c r="AK121" s="24">
        <f t="shared" si="5"/>
        <v>43154.153334063878</v>
      </c>
    </row>
    <row r="122" spans="1:37" ht="180" customHeight="1" x14ac:dyDescent="0.2">
      <c r="A122" s="17" t="s">
        <v>29</v>
      </c>
      <c r="B122" s="17">
        <v>120</v>
      </c>
      <c r="C122" s="17" t="s">
        <v>320</v>
      </c>
      <c r="D122" s="17" t="s">
        <v>31</v>
      </c>
      <c r="E122" s="18" t="s">
        <v>321</v>
      </c>
      <c r="F122" s="18" t="s">
        <v>75</v>
      </c>
      <c r="G122" s="19">
        <v>144000</v>
      </c>
      <c r="H122" s="20">
        <v>0</v>
      </c>
      <c r="I122" s="19">
        <v>144000</v>
      </c>
      <c r="J122" s="21">
        <v>200000</v>
      </c>
      <c r="K122" s="26">
        <v>0</v>
      </c>
      <c r="L122" s="19">
        <v>200000</v>
      </c>
      <c r="M122" s="19"/>
      <c r="N122" s="20"/>
      <c r="O122" s="19"/>
      <c r="P122" s="19"/>
      <c r="Q122" s="20"/>
      <c r="R122" s="19"/>
      <c r="S122" s="19"/>
      <c r="T122" s="20"/>
      <c r="U122" s="19"/>
      <c r="V122" s="19"/>
      <c r="W122" s="20"/>
      <c r="X122" s="19"/>
      <c r="Y122" s="19">
        <v>122833</v>
      </c>
      <c r="Z122" s="20">
        <v>5.2900000000000003E-2</v>
      </c>
      <c r="AA122" s="19">
        <f t="shared" si="31"/>
        <v>129330.86569999999</v>
      </c>
      <c r="AB122" s="19"/>
      <c r="AC122" s="20">
        <v>5.2900000000000003E-2</v>
      </c>
      <c r="AD122" s="19"/>
      <c r="AE122" s="23">
        <f t="shared" si="1"/>
        <v>157776.95523333331</v>
      </c>
      <c r="AF122" s="23">
        <f t="shared" si="2"/>
        <v>144000</v>
      </c>
      <c r="AG122" s="23">
        <f t="shared" si="3"/>
        <v>155011.84692189793</v>
      </c>
      <c r="AH122" s="23">
        <f t="shared" si="4"/>
        <v>37294.570748351798</v>
      </c>
      <c r="AI122" s="23">
        <v>136665.43290000001</v>
      </c>
      <c r="AJ122" s="23">
        <v>178888.47760000001</v>
      </c>
      <c r="AK122" s="24">
        <f t="shared" si="5"/>
        <v>144000</v>
      </c>
    </row>
    <row r="123" spans="1:37" ht="150" customHeight="1" x14ac:dyDescent="0.2">
      <c r="A123" s="17" t="s">
        <v>79</v>
      </c>
      <c r="B123" s="17">
        <v>121</v>
      </c>
      <c r="C123" s="17" t="s">
        <v>322</v>
      </c>
      <c r="D123" s="17" t="s">
        <v>31</v>
      </c>
      <c r="E123" s="18" t="s">
        <v>323</v>
      </c>
      <c r="F123" s="18" t="s">
        <v>268</v>
      </c>
      <c r="G123" s="19">
        <v>1609892</v>
      </c>
      <c r="H123" s="20">
        <v>0.05</v>
      </c>
      <c r="I123" s="19">
        <v>1690386.6</v>
      </c>
      <c r="J123" s="21">
        <v>1599900</v>
      </c>
      <c r="K123" s="20">
        <v>0.05</v>
      </c>
      <c r="L123" s="19">
        <v>1679895</v>
      </c>
      <c r="M123" s="19"/>
      <c r="N123" s="22"/>
      <c r="O123" s="19"/>
      <c r="P123" s="19"/>
      <c r="Q123" s="22"/>
      <c r="R123" s="19"/>
      <c r="S123" s="19"/>
      <c r="T123" s="22"/>
      <c r="U123" s="19"/>
      <c r="V123" s="19"/>
      <c r="W123" s="22"/>
      <c r="X123" s="19"/>
      <c r="Y123" s="19">
        <v>545962</v>
      </c>
      <c r="Z123" s="20">
        <v>5.2900000000000003E-2</v>
      </c>
      <c r="AA123" s="19">
        <f t="shared" si="31"/>
        <v>574843.3898</v>
      </c>
      <c r="AB123" s="19">
        <v>2150000</v>
      </c>
      <c r="AC123" s="20">
        <v>5.2900000000000003E-2</v>
      </c>
      <c r="AD123" s="19">
        <f t="shared" ref="AD123:AD124" si="32">(AB123*AC123)+AB123</f>
        <v>2263735</v>
      </c>
      <c r="AE123" s="23">
        <f t="shared" si="1"/>
        <v>1552214.9974500001</v>
      </c>
      <c r="AF123" s="23">
        <f t="shared" si="2"/>
        <v>1685140.8</v>
      </c>
      <c r="AG123" s="23">
        <f t="shared" si="3"/>
        <v>1386471.1162162269</v>
      </c>
      <c r="AH123" s="23">
        <f t="shared" si="4"/>
        <v>706377.97914702387</v>
      </c>
      <c r="AI123" s="23">
        <v>1403632.0970000001</v>
      </c>
      <c r="AJ123" s="23">
        <v>1737425</v>
      </c>
      <c r="AK123" s="24">
        <f t="shared" si="5"/>
        <v>1386471.1162162269</v>
      </c>
    </row>
    <row r="124" spans="1:37" ht="240" customHeight="1" x14ac:dyDescent="0.2">
      <c r="A124" s="17" t="s">
        <v>79</v>
      </c>
      <c r="B124" s="17">
        <v>122</v>
      </c>
      <c r="C124" s="17" t="s">
        <v>324</v>
      </c>
      <c r="D124" s="17" t="s">
        <v>31</v>
      </c>
      <c r="E124" s="18" t="s">
        <v>325</v>
      </c>
      <c r="F124" s="18" t="s">
        <v>268</v>
      </c>
      <c r="G124" s="19">
        <v>391065</v>
      </c>
      <c r="H124" s="20">
        <v>0.05</v>
      </c>
      <c r="I124" s="19">
        <v>410618.25</v>
      </c>
      <c r="J124" s="21">
        <v>279900</v>
      </c>
      <c r="K124" s="20">
        <v>0.05</v>
      </c>
      <c r="L124" s="19">
        <v>293895</v>
      </c>
      <c r="M124" s="19"/>
      <c r="N124" s="22"/>
      <c r="O124" s="19"/>
      <c r="P124" s="19"/>
      <c r="Q124" s="22"/>
      <c r="R124" s="19"/>
      <c r="S124" s="19"/>
      <c r="T124" s="22"/>
      <c r="U124" s="19"/>
      <c r="V124" s="19"/>
      <c r="W124" s="22"/>
      <c r="X124" s="19"/>
      <c r="Y124" s="19"/>
      <c r="Z124" s="20">
        <v>5.2900000000000003E-2</v>
      </c>
      <c r="AA124" s="19"/>
      <c r="AB124" s="19">
        <v>520000</v>
      </c>
      <c r="AC124" s="20">
        <v>5.2900000000000003E-2</v>
      </c>
      <c r="AD124" s="19">
        <f t="shared" si="32"/>
        <v>547508</v>
      </c>
      <c r="AE124" s="23">
        <f t="shared" si="1"/>
        <v>417340.41666666669</v>
      </c>
      <c r="AF124" s="23">
        <f t="shared" si="2"/>
        <v>410618.25</v>
      </c>
      <c r="AG124" s="23">
        <f t="shared" si="3"/>
        <v>404271.97691056458</v>
      </c>
      <c r="AH124" s="23">
        <f t="shared" si="4"/>
        <v>126940.0609964043</v>
      </c>
      <c r="AI124" s="23">
        <v>352256.625</v>
      </c>
      <c r="AJ124" s="23">
        <v>468670.2083</v>
      </c>
      <c r="AK124" s="24">
        <f t="shared" si="5"/>
        <v>404271.97691056458</v>
      </c>
    </row>
    <row r="125" spans="1:37" ht="45" customHeight="1" x14ac:dyDescent="0.2">
      <c r="A125" s="17" t="s">
        <v>79</v>
      </c>
      <c r="B125" s="17">
        <v>123</v>
      </c>
      <c r="C125" s="17" t="s">
        <v>326</v>
      </c>
      <c r="D125" s="17" t="s">
        <v>31</v>
      </c>
      <c r="E125" s="18" t="s">
        <v>327</v>
      </c>
      <c r="F125" s="18" t="s">
        <v>268</v>
      </c>
      <c r="G125" s="19">
        <v>839251</v>
      </c>
      <c r="H125" s="20">
        <v>0.05</v>
      </c>
      <c r="I125" s="19">
        <v>881213.55</v>
      </c>
      <c r="J125" s="21">
        <v>629900</v>
      </c>
      <c r="K125" s="20">
        <v>0.05</v>
      </c>
      <c r="L125" s="19">
        <v>661395</v>
      </c>
      <c r="M125" s="19">
        <v>645800</v>
      </c>
      <c r="N125" s="26">
        <v>0.05</v>
      </c>
      <c r="O125" s="19">
        <v>678090</v>
      </c>
      <c r="P125" s="19"/>
      <c r="Q125" s="22"/>
      <c r="R125" s="19"/>
      <c r="S125" s="19"/>
      <c r="T125" s="22"/>
      <c r="U125" s="19"/>
      <c r="V125" s="19"/>
      <c r="W125" s="22"/>
      <c r="X125" s="19"/>
      <c r="Y125" s="19"/>
      <c r="Z125" s="20">
        <v>5.2900000000000003E-2</v>
      </c>
      <c r="AA125" s="19"/>
      <c r="AB125" s="19"/>
      <c r="AC125" s="20">
        <v>5.2900000000000003E-2</v>
      </c>
      <c r="AD125" s="19"/>
      <c r="AE125" s="23">
        <f t="shared" si="1"/>
        <v>740232.85</v>
      </c>
      <c r="AF125" s="23">
        <f t="shared" si="2"/>
        <v>678090</v>
      </c>
      <c r="AG125" s="23">
        <f t="shared" si="3"/>
        <v>733854.23449506972</v>
      </c>
      <c r="AH125" s="23">
        <f t="shared" si="4"/>
        <v>122377.89459546065</v>
      </c>
      <c r="AI125" s="23">
        <v>669742.5</v>
      </c>
      <c r="AJ125" s="23">
        <v>693016.42500000005</v>
      </c>
      <c r="AK125" s="24">
        <f t="shared" si="5"/>
        <v>678090</v>
      </c>
    </row>
    <row r="126" spans="1:37" ht="45" customHeight="1" x14ac:dyDescent="0.2">
      <c r="A126" s="17" t="s">
        <v>36</v>
      </c>
      <c r="B126" s="17">
        <v>124</v>
      </c>
      <c r="C126" s="17" t="s">
        <v>328</v>
      </c>
      <c r="D126" s="17" t="s">
        <v>31</v>
      </c>
      <c r="E126" s="18" t="s">
        <v>329</v>
      </c>
      <c r="F126" s="18" t="s">
        <v>75</v>
      </c>
      <c r="G126" s="19">
        <v>235000</v>
      </c>
      <c r="H126" s="20">
        <v>0</v>
      </c>
      <c r="I126" s="19">
        <v>235000</v>
      </c>
      <c r="J126" s="21">
        <v>130477</v>
      </c>
      <c r="K126" s="20">
        <v>0.05</v>
      </c>
      <c r="L126" s="19">
        <v>137000.85</v>
      </c>
      <c r="M126" s="19">
        <v>164000</v>
      </c>
      <c r="N126" s="26">
        <v>0.05</v>
      </c>
      <c r="O126" s="19">
        <v>172200</v>
      </c>
      <c r="P126" s="19"/>
      <c r="Q126" s="22"/>
      <c r="R126" s="19"/>
      <c r="S126" s="19"/>
      <c r="T126" s="22"/>
      <c r="U126" s="19"/>
      <c r="V126" s="19"/>
      <c r="W126" s="22"/>
      <c r="X126" s="19"/>
      <c r="Y126" s="19"/>
      <c r="Z126" s="20">
        <v>5.2900000000000003E-2</v>
      </c>
      <c r="AA126" s="19"/>
      <c r="AB126" s="19"/>
      <c r="AC126" s="20">
        <v>5.2900000000000003E-2</v>
      </c>
      <c r="AD126" s="19"/>
      <c r="AE126" s="23">
        <f t="shared" si="1"/>
        <v>181400.28333333333</v>
      </c>
      <c r="AF126" s="23">
        <f t="shared" si="2"/>
        <v>172200</v>
      </c>
      <c r="AG126" s="23">
        <f t="shared" si="3"/>
        <v>176987.02275343446</v>
      </c>
      <c r="AH126" s="23">
        <f t="shared" si="4"/>
        <v>49643.14917731184</v>
      </c>
      <c r="AI126" s="23">
        <v>154600.42499999999</v>
      </c>
      <c r="AJ126" s="23">
        <v>172700.14170000001</v>
      </c>
      <c r="AK126" s="24">
        <f t="shared" si="5"/>
        <v>172200</v>
      </c>
    </row>
    <row r="127" spans="1:37" ht="45" customHeight="1" x14ac:dyDescent="0.2">
      <c r="A127" s="17" t="s">
        <v>29</v>
      </c>
      <c r="B127" s="17">
        <v>125</v>
      </c>
      <c r="C127" s="17" t="s">
        <v>330</v>
      </c>
      <c r="D127" s="17" t="s">
        <v>31</v>
      </c>
      <c r="E127" s="18" t="s">
        <v>331</v>
      </c>
      <c r="F127" s="18" t="s">
        <v>332</v>
      </c>
      <c r="G127" s="19">
        <v>65000</v>
      </c>
      <c r="H127" s="20">
        <v>0</v>
      </c>
      <c r="I127" s="19">
        <v>65000</v>
      </c>
      <c r="J127" s="21">
        <v>65000</v>
      </c>
      <c r="K127" s="26">
        <v>0</v>
      </c>
      <c r="L127" s="19">
        <v>65000</v>
      </c>
      <c r="M127" s="19">
        <v>74000</v>
      </c>
      <c r="N127" s="26">
        <v>0</v>
      </c>
      <c r="O127" s="19">
        <v>74000</v>
      </c>
      <c r="P127" s="19"/>
      <c r="Q127" s="20"/>
      <c r="R127" s="19"/>
      <c r="S127" s="19"/>
      <c r="T127" s="20"/>
      <c r="U127" s="19"/>
      <c r="V127" s="19"/>
      <c r="W127" s="20"/>
      <c r="X127" s="19"/>
      <c r="Y127" s="19"/>
      <c r="Z127" s="20">
        <v>5.2900000000000003E-2</v>
      </c>
      <c r="AA127" s="19"/>
      <c r="AB127" s="19"/>
      <c r="AC127" s="20">
        <v>5.2900000000000003E-2</v>
      </c>
      <c r="AD127" s="19"/>
      <c r="AE127" s="23">
        <f t="shared" si="1"/>
        <v>68000</v>
      </c>
      <c r="AF127" s="23">
        <f t="shared" si="2"/>
        <v>65000</v>
      </c>
      <c r="AG127" s="23">
        <f t="shared" si="3"/>
        <v>67871.296348574877</v>
      </c>
      <c r="AH127" s="23">
        <f t="shared" si="4"/>
        <v>5196.152422706632</v>
      </c>
      <c r="AI127" s="23">
        <v>65000</v>
      </c>
      <c r="AJ127" s="23">
        <v>71000</v>
      </c>
      <c r="AK127" s="24">
        <f t="shared" si="5"/>
        <v>65000</v>
      </c>
    </row>
    <row r="128" spans="1:37" ht="90" customHeight="1" x14ac:dyDescent="0.2">
      <c r="A128" s="17" t="s">
        <v>29</v>
      </c>
      <c r="B128" s="17">
        <v>126</v>
      </c>
      <c r="C128" s="17" t="s">
        <v>333</v>
      </c>
      <c r="D128" s="17" t="s">
        <v>31</v>
      </c>
      <c r="E128" s="18" t="s">
        <v>334</v>
      </c>
      <c r="F128" s="18" t="s">
        <v>75</v>
      </c>
      <c r="G128" s="19">
        <v>37200</v>
      </c>
      <c r="H128" s="20">
        <v>0</v>
      </c>
      <c r="I128" s="19">
        <v>37200</v>
      </c>
      <c r="J128" s="21">
        <v>36000</v>
      </c>
      <c r="K128" s="26">
        <v>0</v>
      </c>
      <c r="L128" s="19">
        <v>36000</v>
      </c>
      <c r="M128" s="19">
        <v>50000</v>
      </c>
      <c r="N128" s="20">
        <v>0</v>
      </c>
      <c r="O128" s="19">
        <v>50000</v>
      </c>
      <c r="P128" s="19"/>
      <c r="Q128" s="20"/>
      <c r="R128" s="19"/>
      <c r="S128" s="19"/>
      <c r="T128" s="20"/>
      <c r="U128" s="19"/>
      <c r="V128" s="19"/>
      <c r="W128" s="20"/>
      <c r="X128" s="19"/>
      <c r="Y128" s="19">
        <v>33423</v>
      </c>
      <c r="Z128" s="20">
        <v>5.2900000000000003E-2</v>
      </c>
      <c r="AA128" s="19">
        <f t="shared" ref="AA128:AA132" si="33">(Y128*Z128)+Y128</f>
        <v>35191.076699999998</v>
      </c>
      <c r="AB128" s="19"/>
      <c r="AC128" s="20">
        <v>5.2900000000000003E-2</v>
      </c>
      <c r="AD128" s="19"/>
      <c r="AE128" s="23">
        <f t="shared" si="1"/>
        <v>39597.769175000001</v>
      </c>
      <c r="AF128" s="23">
        <f t="shared" si="2"/>
        <v>36600</v>
      </c>
      <c r="AG128" s="23">
        <f t="shared" si="3"/>
        <v>39179.780619292287</v>
      </c>
      <c r="AH128" s="23">
        <f t="shared" si="4"/>
        <v>6983.7569821923616</v>
      </c>
      <c r="AI128" s="23">
        <v>35797.769180000003</v>
      </c>
      <c r="AJ128" s="23">
        <v>42198.326880000001</v>
      </c>
      <c r="AK128" s="24">
        <f t="shared" si="5"/>
        <v>36600</v>
      </c>
    </row>
    <row r="129" spans="1:37" ht="285" customHeight="1" x14ac:dyDescent="0.2">
      <c r="A129" s="17" t="s">
        <v>36</v>
      </c>
      <c r="B129" s="17">
        <v>127</v>
      </c>
      <c r="C129" s="17" t="s">
        <v>335</v>
      </c>
      <c r="D129" s="17" t="s">
        <v>31</v>
      </c>
      <c r="E129" s="18" t="s">
        <v>336</v>
      </c>
      <c r="F129" s="18" t="s">
        <v>42</v>
      </c>
      <c r="G129" s="19">
        <v>2610184</v>
      </c>
      <c r="H129" s="20">
        <v>0</v>
      </c>
      <c r="I129" s="19">
        <v>2610184</v>
      </c>
      <c r="J129" s="21">
        <v>2372895</v>
      </c>
      <c r="K129" s="20">
        <v>0</v>
      </c>
      <c r="L129" s="19">
        <v>2372895</v>
      </c>
      <c r="M129" s="19">
        <v>2058823</v>
      </c>
      <c r="N129" s="20">
        <v>0.19</v>
      </c>
      <c r="O129" s="19">
        <v>2449999.37</v>
      </c>
      <c r="P129" s="19">
        <v>1560000</v>
      </c>
      <c r="Q129" s="20">
        <v>0</v>
      </c>
      <c r="R129" s="19">
        <v>1560000</v>
      </c>
      <c r="S129" s="19"/>
      <c r="T129" s="22"/>
      <c r="U129" s="19"/>
      <c r="V129" s="19"/>
      <c r="W129" s="22"/>
      <c r="X129" s="19"/>
      <c r="Y129" s="19">
        <v>2523384</v>
      </c>
      <c r="Z129" s="20">
        <v>5.2900000000000003E-2</v>
      </c>
      <c r="AA129" s="19">
        <f t="shared" si="33"/>
        <v>2656871.0136000002</v>
      </c>
      <c r="AB129" s="19">
        <v>1800000</v>
      </c>
      <c r="AC129" s="20">
        <v>5.2900000000000003E-2</v>
      </c>
      <c r="AD129" s="19">
        <f>(AB129*AC129)+AB129</f>
        <v>1895220</v>
      </c>
      <c r="AE129" s="23">
        <f t="shared" si="1"/>
        <v>2257528.2305999999</v>
      </c>
      <c r="AF129" s="23">
        <f t="shared" si="2"/>
        <v>2411447.1850000001</v>
      </c>
      <c r="AG129" s="23">
        <f t="shared" si="3"/>
        <v>2218426.5429017423</v>
      </c>
      <c r="AH129" s="23">
        <f t="shared" si="4"/>
        <v>436350.37927186181</v>
      </c>
      <c r="AI129" s="23">
        <v>2014638.75</v>
      </c>
      <c r="AJ129" s="23">
        <v>2344053.3080000002</v>
      </c>
      <c r="AK129" s="24">
        <f t="shared" si="5"/>
        <v>2218426.5429017423</v>
      </c>
    </row>
    <row r="130" spans="1:37" ht="135" customHeight="1" x14ac:dyDescent="0.2">
      <c r="A130" s="17" t="s">
        <v>29</v>
      </c>
      <c r="B130" s="17">
        <v>128</v>
      </c>
      <c r="C130" s="17" t="s">
        <v>337</v>
      </c>
      <c r="D130" s="17" t="s">
        <v>31</v>
      </c>
      <c r="E130" s="18" t="s">
        <v>338</v>
      </c>
      <c r="F130" s="18" t="s">
        <v>75</v>
      </c>
      <c r="G130" s="19">
        <v>37200</v>
      </c>
      <c r="H130" s="20">
        <v>0</v>
      </c>
      <c r="I130" s="19">
        <v>37200</v>
      </c>
      <c r="J130" s="21">
        <v>43200</v>
      </c>
      <c r="K130" s="26">
        <v>0</v>
      </c>
      <c r="L130" s="19">
        <v>43200</v>
      </c>
      <c r="M130" s="19">
        <v>30000</v>
      </c>
      <c r="N130" s="20">
        <v>0</v>
      </c>
      <c r="O130" s="19">
        <v>30000</v>
      </c>
      <c r="P130" s="19"/>
      <c r="Q130" s="20"/>
      <c r="R130" s="19"/>
      <c r="S130" s="19"/>
      <c r="T130" s="20"/>
      <c r="U130" s="19"/>
      <c r="V130" s="19"/>
      <c r="W130" s="20"/>
      <c r="X130" s="19"/>
      <c r="Y130" s="19">
        <v>32273</v>
      </c>
      <c r="Z130" s="20">
        <v>5.2900000000000003E-2</v>
      </c>
      <c r="AA130" s="19">
        <f t="shared" si="33"/>
        <v>33980.241699999999</v>
      </c>
      <c r="AB130" s="19"/>
      <c r="AC130" s="20">
        <v>5.2900000000000003E-2</v>
      </c>
      <c r="AD130" s="19"/>
      <c r="AE130" s="23">
        <f t="shared" si="1"/>
        <v>36095.060425000003</v>
      </c>
      <c r="AF130" s="23">
        <f t="shared" si="2"/>
        <v>35590.120849999999</v>
      </c>
      <c r="AG130" s="23">
        <f t="shared" si="3"/>
        <v>35776.149877488198</v>
      </c>
      <c r="AH130" s="23">
        <f t="shared" si="4"/>
        <v>5577.4330312075135</v>
      </c>
      <c r="AI130" s="23">
        <v>32985.181279999997</v>
      </c>
      <c r="AJ130" s="23">
        <v>37871.295319999997</v>
      </c>
      <c r="AK130" s="24">
        <f t="shared" si="5"/>
        <v>35590.120849999999</v>
      </c>
    </row>
    <row r="131" spans="1:37" ht="105" customHeight="1" x14ac:dyDescent="0.2">
      <c r="A131" s="17" t="s">
        <v>36</v>
      </c>
      <c r="B131" s="17">
        <v>129</v>
      </c>
      <c r="C131" s="17" t="s">
        <v>339</v>
      </c>
      <c r="D131" s="17" t="s">
        <v>340</v>
      </c>
      <c r="E131" s="18" t="s">
        <v>341</v>
      </c>
      <c r="F131" s="18" t="s">
        <v>342</v>
      </c>
      <c r="G131" s="19">
        <v>35000</v>
      </c>
      <c r="H131" s="26">
        <v>0</v>
      </c>
      <c r="I131" s="19">
        <v>35000</v>
      </c>
      <c r="J131" s="21"/>
      <c r="K131" s="25"/>
      <c r="L131" s="19"/>
      <c r="M131" s="19"/>
      <c r="N131" s="22"/>
      <c r="O131" s="19"/>
      <c r="P131" s="19"/>
      <c r="Q131" s="22"/>
      <c r="R131" s="19"/>
      <c r="S131" s="19"/>
      <c r="T131" s="22"/>
      <c r="U131" s="19"/>
      <c r="V131" s="19"/>
      <c r="W131" s="22"/>
      <c r="X131" s="19"/>
      <c r="Y131" s="19">
        <v>37111</v>
      </c>
      <c r="Z131" s="20">
        <v>5.2900000000000003E-2</v>
      </c>
      <c r="AA131" s="19">
        <f t="shared" si="33"/>
        <v>39074.171900000001</v>
      </c>
      <c r="AB131" s="19">
        <v>40000</v>
      </c>
      <c r="AC131" s="20">
        <v>5.2900000000000003E-2</v>
      </c>
      <c r="AD131" s="19">
        <f>(AB131*AC131)+AB131</f>
        <v>42116</v>
      </c>
      <c r="AE131" s="23">
        <f t="shared" si="1"/>
        <v>38730.0573</v>
      </c>
      <c r="AF131" s="23">
        <f t="shared" si="2"/>
        <v>39074.171900000001</v>
      </c>
      <c r="AG131" s="23">
        <f t="shared" si="3"/>
        <v>38619.055494921173</v>
      </c>
      <c r="AH131" s="23">
        <f t="shared" si="4"/>
        <v>3570.4586740991513</v>
      </c>
      <c r="AI131" s="23">
        <v>37037.085950000001</v>
      </c>
      <c r="AJ131" s="23">
        <v>39365.02865</v>
      </c>
      <c r="AK131" s="24">
        <f t="shared" si="5"/>
        <v>38619.055494921173</v>
      </c>
    </row>
    <row r="132" spans="1:37" ht="30" customHeight="1" x14ac:dyDescent="0.2">
      <c r="A132" s="17" t="s">
        <v>79</v>
      </c>
      <c r="B132" s="17">
        <v>130</v>
      </c>
      <c r="C132" s="28" t="s">
        <v>343</v>
      </c>
      <c r="D132" s="17" t="s">
        <v>344</v>
      </c>
      <c r="E132" s="18" t="s">
        <v>345</v>
      </c>
      <c r="F132" s="18" t="s">
        <v>346</v>
      </c>
      <c r="G132" s="19">
        <v>48000</v>
      </c>
      <c r="H132" s="26">
        <v>0</v>
      </c>
      <c r="I132" s="19">
        <v>48000</v>
      </c>
      <c r="J132" s="21"/>
      <c r="K132" s="25"/>
      <c r="L132" s="19"/>
      <c r="M132" s="19"/>
      <c r="N132" s="22"/>
      <c r="O132" s="19"/>
      <c r="P132" s="19"/>
      <c r="Q132" s="22"/>
      <c r="R132" s="19"/>
      <c r="S132" s="19"/>
      <c r="T132" s="22"/>
      <c r="U132" s="19"/>
      <c r="V132" s="19"/>
      <c r="W132" s="22"/>
      <c r="X132" s="19"/>
      <c r="Y132" s="19">
        <v>24146</v>
      </c>
      <c r="Z132" s="20">
        <v>5.2900000000000003E-2</v>
      </c>
      <c r="AA132" s="19">
        <f t="shared" si="33"/>
        <v>25423.323400000001</v>
      </c>
      <c r="AB132" s="19"/>
      <c r="AC132" s="20">
        <v>5.2900000000000003E-2</v>
      </c>
      <c r="AD132" s="19"/>
      <c r="AE132" s="23">
        <f t="shared" si="1"/>
        <v>36711.661699999997</v>
      </c>
      <c r="AF132" s="23">
        <f t="shared" si="2"/>
        <v>36711.661699999997</v>
      </c>
      <c r="AG132" s="23">
        <f t="shared" si="3"/>
        <v>34933.072055002551</v>
      </c>
      <c r="AH132" s="23">
        <f t="shared" si="4"/>
        <v>15964.121120515672</v>
      </c>
      <c r="AI132" s="23">
        <v>31067.492549999999</v>
      </c>
      <c r="AJ132" s="23">
        <v>33570.246279999999</v>
      </c>
      <c r="AK132" s="24">
        <f t="shared" si="5"/>
        <v>34933.072055002551</v>
      </c>
    </row>
    <row r="133" spans="1:37" ht="225" customHeight="1" x14ac:dyDescent="0.2">
      <c r="A133" s="17" t="s">
        <v>36</v>
      </c>
      <c r="B133" s="17">
        <v>131</v>
      </c>
      <c r="C133" s="17" t="s">
        <v>347</v>
      </c>
      <c r="D133" s="17" t="s">
        <v>31</v>
      </c>
      <c r="E133" s="18" t="s">
        <v>347</v>
      </c>
      <c r="F133" s="18" t="s">
        <v>104</v>
      </c>
      <c r="G133" s="19">
        <v>100369</v>
      </c>
      <c r="H133" s="20">
        <v>0</v>
      </c>
      <c r="I133" s="19">
        <v>100369</v>
      </c>
      <c r="J133" s="21">
        <v>91245</v>
      </c>
      <c r="K133" s="20">
        <v>0</v>
      </c>
      <c r="L133" s="19">
        <v>91245</v>
      </c>
      <c r="M133" s="19">
        <v>55300</v>
      </c>
      <c r="N133" s="20">
        <v>0</v>
      </c>
      <c r="O133" s="19">
        <v>55300</v>
      </c>
      <c r="P133" s="19"/>
      <c r="Q133" s="22"/>
      <c r="R133" s="19"/>
      <c r="S133" s="19"/>
      <c r="T133" s="22"/>
      <c r="U133" s="19"/>
      <c r="V133" s="19"/>
      <c r="W133" s="22"/>
      <c r="X133" s="19"/>
      <c r="Y133" s="19"/>
      <c r="Z133" s="20">
        <v>5.2900000000000003E-2</v>
      </c>
      <c r="AA133" s="19"/>
      <c r="AB133" s="19"/>
      <c r="AC133" s="20">
        <v>5.2900000000000003E-2</v>
      </c>
      <c r="AD133" s="19"/>
      <c r="AE133" s="23">
        <f t="shared" si="1"/>
        <v>82304.666666666672</v>
      </c>
      <c r="AF133" s="23">
        <f t="shared" si="2"/>
        <v>91245</v>
      </c>
      <c r="AG133" s="23">
        <f t="shared" si="3"/>
        <v>79709.717143967326</v>
      </c>
      <c r="AH133" s="23">
        <f t="shared" si="4"/>
        <v>23827.523168246717</v>
      </c>
      <c r="AI133" s="23">
        <v>73272.5</v>
      </c>
      <c r="AJ133" s="23">
        <v>86774.833329999994</v>
      </c>
      <c r="AK133" s="24">
        <f t="shared" si="5"/>
        <v>79709.717143967326</v>
      </c>
    </row>
    <row r="134" spans="1:37" ht="195" customHeight="1" x14ac:dyDescent="0.2">
      <c r="A134" s="17" t="s">
        <v>52</v>
      </c>
      <c r="B134" s="17">
        <v>132</v>
      </c>
      <c r="C134" s="17" t="s">
        <v>348</v>
      </c>
      <c r="D134" s="17" t="s">
        <v>31</v>
      </c>
      <c r="E134" s="18" t="s">
        <v>349</v>
      </c>
      <c r="F134" s="18" t="s">
        <v>350</v>
      </c>
      <c r="G134" s="19">
        <v>299900</v>
      </c>
      <c r="H134" s="20">
        <v>0</v>
      </c>
      <c r="I134" s="19">
        <v>299900</v>
      </c>
      <c r="J134" s="21">
        <v>305000</v>
      </c>
      <c r="K134" s="26">
        <v>0</v>
      </c>
      <c r="L134" s="19">
        <v>305000</v>
      </c>
      <c r="M134" s="19"/>
      <c r="N134" s="22"/>
      <c r="O134" s="19"/>
      <c r="P134" s="19"/>
      <c r="Q134" s="22"/>
      <c r="R134" s="19"/>
      <c r="S134" s="19"/>
      <c r="T134" s="22"/>
      <c r="U134" s="19"/>
      <c r="V134" s="19"/>
      <c r="W134" s="22"/>
      <c r="X134" s="19"/>
      <c r="Y134" s="19">
        <v>293736</v>
      </c>
      <c r="Z134" s="20">
        <v>5.2900000000000003E-2</v>
      </c>
      <c r="AA134" s="19">
        <f>(Y134*Z134)+Y134</f>
        <v>309274.63439999998</v>
      </c>
      <c r="AB134" s="19"/>
      <c r="AC134" s="20">
        <v>5.2900000000000003E-2</v>
      </c>
      <c r="AD134" s="19"/>
      <c r="AE134" s="23">
        <f t="shared" si="1"/>
        <v>304724.87813333335</v>
      </c>
      <c r="AF134" s="23">
        <f t="shared" si="2"/>
        <v>305000</v>
      </c>
      <c r="AG134" s="23">
        <f t="shared" si="3"/>
        <v>304700.75880714762</v>
      </c>
      <c r="AH134" s="23">
        <f t="shared" si="4"/>
        <v>4693.3688928694237</v>
      </c>
      <c r="AI134" s="23">
        <v>302450</v>
      </c>
      <c r="AJ134" s="23">
        <v>304862.43910000002</v>
      </c>
      <c r="AK134" s="24">
        <f t="shared" si="5"/>
        <v>304700.75880714762</v>
      </c>
    </row>
    <row r="135" spans="1:37" ht="120" customHeight="1" x14ac:dyDescent="0.2">
      <c r="A135" s="17" t="s">
        <v>113</v>
      </c>
      <c r="B135" s="17">
        <v>133</v>
      </c>
      <c r="C135" s="17" t="s">
        <v>351</v>
      </c>
      <c r="D135" s="17" t="s">
        <v>31</v>
      </c>
      <c r="E135" s="18" t="s">
        <v>352</v>
      </c>
      <c r="F135" s="18" t="s">
        <v>51</v>
      </c>
      <c r="G135" s="19">
        <v>4250000</v>
      </c>
      <c r="H135" s="20">
        <v>0</v>
      </c>
      <c r="I135" s="19">
        <v>4250000</v>
      </c>
      <c r="J135" s="21">
        <v>850000</v>
      </c>
      <c r="K135" s="26">
        <v>0</v>
      </c>
      <c r="L135" s="19">
        <v>850000</v>
      </c>
      <c r="M135" s="19"/>
      <c r="N135" s="22"/>
      <c r="O135" s="19"/>
      <c r="P135" s="19"/>
      <c r="Q135" s="22"/>
      <c r="R135" s="19"/>
      <c r="S135" s="19"/>
      <c r="T135" s="22"/>
      <c r="U135" s="19"/>
      <c r="V135" s="19"/>
      <c r="W135" s="22"/>
      <c r="X135" s="19"/>
      <c r="Y135" s="19"/>
      <c r="Z135" s="20">
        <v>5.2900000000000003E-2</v>
      </c>
      <c r="AA135" s="19"/>
      <c r="AB135" s="19">
        <v>944999</v>
      </c>
      <c r="AC135" s="20">
        <v>5.2900000000000003E-2</v>
      </c>
      <c r="AD135" s="19">
        <f>(AB135*AC135)+AB135</f>
        <v>994989.44709999999</v>
      </c>
      <c r="AE135" s="23">
        <f t="shared" si="1"/>
        <v>2031663.1490333334</v>
      </c>
      <c r="AF135" s="23">
        <f t="shared" si="2"/>
        <v>994989.44709999999</v>
      </c>
      <c r="AG135" s="23">
        <f t="shared" si="3"/>
        <v>1531823.6726962221</v>
      </c>
      <c r="AH135" s="23">
        <f t="shared" si="4"/>
        <v>1922503.3870477627</v>
      </c>
      <c r="AI135" s="23">
        <v>922494.72360000003</v>
      </c>
      <c r="AJ135" s="23">
        <v>1488331.075</v>
      </c>
      <c r="AK135" s="24">
        <f t="shared" si="5"/>
        <v>994989.44709999999</v>
      </c>
    </row>
    <row r="136" spans="1:37" ht="60" customHeight="1" x14ac:dyDescent="0.2">
      <c r="A136" s="17" t="s">
        <v>52</v>
      </c>
      <c r="B136" s="17">
        <v>134</v>
      </c>
      <c r="C136" s="17" t="s">
        <v>353</v>
      </c>
      <c r="D136" s="17" t="s">
        <v>31</v>
      </c>
      <c r="E136" s="18" t="s">
        <v>354</v>
      </c>
      <c r="F136" s="18" t="s">
        <v>303</v>
      </c>
      <c r="G136" s="19">
        <v>13656</v>
      </c>
      <c r="H136" s="20">
        <v>0.19</v>
      </c>
      <c r="I136" s="19">
        <v>16250.64</v>
      </c>
      <c r="J136" s="21">
        <v>47000</v>
      </c>
      <c r="K136" s="26">
        <v>0.19</v>
      </c>
      <c r="L136" s="19">
        <v>55930</v>
      </c>
      <c r="M136" s="19"/>
      <c r="N136" s="22"/>
      <c r="O136" s="19"/>
      <c r="P136" s="19"/>
      <c r="Q136" s="22"/>
      <c r="R136" s="19"/>
      <c r="S136" s="19"/>
      <c r="T136" s="22"/>
      <c r="U136" s="19"/>
      <c r="V136" s="19"/>
      <c r="W136" s="22"/>
      <c r="X136" s="19"/>
      <c r="Y136" s="19">
        <v>27726</v>
      </c>
      <c r="Z136" s="20">
        <v>5.2900000000000003E-2</v>
      </c>
      <c r="AA136" s="19">
        <f>(Y136*Z136)+Y136</f>
        <v>29192.705399999999</v>
      </c>
      <c r="AB136" s="19"/>
      <c r="AC136" s="20">
        <v>5.2900000000000003E-2</v>
      </c>
      <c r="AD136" s="19"/>
      <c r="AE136" s="23">
        <f t="shared" si="1"/>
        <v>33791.115133333333</v>
      </c>
      <c r="AF136" s="23">
        <f t="shared" si="2"/>
        <v>29192.705399999999</v>
      </c>
      <c r="AG136" s="23">
        <f t="shared" si="3"/>
        <v>29826.105141051354</v>
      </c>
      <c r="AH136" s="23">
        <f t="shared" si="4"/>
        <v>20235.412809209283</v>
      </c>
      <c r="AI136" s="23">
        <v>22721.672699999999</v>
      </c>
      <c r="AJ136" s="23">
        <v>40395.557569999997</v>
      </c>
      <c r="AK136" s="24">
        <f t="shared" si="5"/>
        <v>29192.705399999999</v>
      </c>
    </row>
    <row r="137" spans="1:37" ht="150" customHeight="1" x14ac:dyDescent="0.2">
      <c r="A137" s="17" t="s">
        <v>140</v>
      </c>
      <c r="B137" s="17">
        <v>135</v>
      </c>
      <c r="C137" s="17" t="s">
        <v>355</v>
      </c>
      <c r="D137" s="17" t="s">
        <v>31</v>
      </c>
      <c r="E137" s="18" t="s">
        <v>356</v>
      </c>
      <c r="F137" s="18" t="s">
        <v>51</v>
      </c>
      <c r="G137" s="19">
        <v>438900</v>
      </c>
      <c r="H137" s="20">
        <v>0</v>
      </c>
      <c r="I137" s="19">
        <v>438900</v>
      </c>
      <c r="J137" s="21">
        <v>345900</v>
      </c>
      <c r="K137" s="26">
        <v>0.19</v>
      </c>
      <c r="L137" s="19">
        <v>411621</v>
      </c>
      <c r="M137" s="19"/>
      <c r="N137" s="22"/>
      <c r="O137" s="19"/>
      <c r="P137" s="19"/>
      <c r="Q137" s="22"/>
      <c r="R137" s="19"/>
      <c r="S137" s="19"/>
      <c r="T137" s="22"/>
      <c r="U137" s="19"/>
      <c r="V137" s="19"/>
      <c r="W137" s="22"/>
      <c r="X137" s="19"/>
      <c r="Y137" s="19"/>
      <c r="Z137" s="20">
        <v>5.2900000000000003E-2</v>
      </c>
      <c r="AA137" s="19"/>
      <c r="AB137" s="19">
        <v>297500</v>
      </c>
      <c r="AC137" s="20">
        <v>5.2900000000000003E-2</v>
      </c>
      <c r="AD137" s="19">
        <f>(AB137*AC137)+AB137</f>
        <v>313237.75</v>
      </c>
      <c r="AE137" s="23">
        <f t="shared" si="1"/>
        <v>387919.58333333331</v>
      </c>
      <c r="AF137" s="23">
        <f t="shared" si="2"/>
        <v>411621</v>
      </c>
      <c r="AG137" s="23">
        <f t="shared" si="3"/>
        <v>383924.41689409578</v>
      </c>
      <c r="AH137" s="23">
        <f t="shared" si="4"/>
        <v>66098.926865500951</v>
      </c>
      <c r="AI137" s="23">
        <v>362429.375</v>
      </c>
      <c r="AJ137" s="23">
        <v>366909.7917</v>
      </c>
      <c r="AK137" s="24">
        <f t="shared" si="5"/>
        <v>383924.41689409578</v>
      </c>
    </row>
    <row r="138" spans="1:37" ht="150" customHeight="1" x14ac:dyDescent="0.2">
      <c r="A138" s="17" t="s">
        <v>140</v>
      </c>
      <c r="B138" s="17">
        <v>136</v>
      </c>
      <c r="C138" s="17" t="s">
        <v>357</v>
      </c>
      <c r="D138" s="17" t="s">
        <v>31</v>
      </c>
      <c r="E138" s="18" t="s">
        <v>358</v>
      </c>
      <c r="F138" s="18" t="s">
        <v>51</v>
      </c>
      <c r="G138" s="19">
        <v>824600</v>
      </c>
      <c r="H138" s="20">
        <v>0</v>
      </c>
      <c r="I138" s="19">
        <v>824600</v>
      </c>
      <c r="J138" s="21">
        <v>615000</v>
      </c>
      <c r="K138" s="26">
        <v>0.19</v>
      </c>
      <c r="L138" s="19">
        <v>731850</v>
      </c>
      <c r="M138" s="19"/>
      <c r="N138" s="22"/>
      <c r="O138" s="19"/>
      <c r="P138" s="19"/>
      <c r="Q138" s="22"/>
      <c r="R138" s="19"/>
      <c r="S138" s="19"/>
      <c r="T138" s="22"/>
      <c r="U138" s="19"/>
      <c r="V138" s="19"/>
      <c r="W138" s="22"/>
      <c r="X138" s="19"/>
      <c r="Y138" s="19"/>
      <c r="Z138" s="20">
        <v>5.2900000000000003E-2</v>
      </c>
      <c r="AA138" s="19"/>
      <c r="AB138" s="19"/>
      <c r="AC138" s="20">
        <v>5.2900000000000003E-2</v>
      </c>
      <c r="AD138" s="19"/>
      <c r="AE138" s="23">
        <f t="shared" si="1"/>
        <v>778225</v>
      </c>
      <c r="AF138" s="23">
        <f t="shared" si="2"/>
        <v>778225</v>
      </c>
      <c r="AG138" s="23">
        <f t="shared" si="3"/>
        <v>776842.01096490654</v>
      </c>
      <c r="AH138" s="23">
        <f t="shared" si="4"/>
        <v>65584.153955052287</v>
      </c>
      <c r="AI138" s="23">
        <v>755037.5</v>
      </c>
      <c r="AJ138" s="23">
        <v>737418.75</v>
      </c>
      <c r="AK138" s="24">
        <f t="shared" si="5"/>
        <v>776842.01096490654</v>
      </c>
    </row>
    <row r="139" spans="1:37" ht="45" customHeight="1" x14ac:dyDescent="0.2">
      <c r="A139" s="17" t="s">
        <v>140</v>
      </c>
      <c r="B139" s="17">
        <v>137</v>
      </c>
      <c r="C139" s="17" t="s">
        <v>359</v>
      </c>
      <c r="D139" s="17" t="s">
        <v>31</v>
      </c>
      <c r="E139" s="18" t="s">
        <v>360</v>
      </c>
      <c r="F139" s="18" t="s">
        <v>51</v>
      </c>
      <c r="G139" s="19">
        <v>1429750</v>
      </c>
      <c r="H139" s="20">
        <v>0</v>
      </c>
      <c r="I139" s="19">
        <v>1429750</v>
      </c>
      <c r="J139" s="21">
        <v>999000</v>
      </c>
      <c r="K139" s="26">
        <v>0.19</v>
      </c>
      <c r="L139" s="19">
        <v>1188810</v>
      </c>
      <c r="M139" s="19"/>
      <c r="N139" s="22"/>
      <c r="O139" s="19"/>
      <c r="P139" s="19"/>
      <c r="Q139" s="22"/>
      <c r="R139" s="19"/>
      <c r="S139" s="19"/>
      <c r="T139" s="22"/>
      <c r="U139" s="19"/>
      <c r="V139" s="19"/>
      <c r="W139" s="22"/>
      <c r="X139" s="19"/>
      <c r="Y139" s="19"/>
      <c r="Z139" s="20">
        <v>5.2900000000000003E-2</v>
      </c>
      <c r="AA139" s="19"/>
      <c r="AB139" s="19"/>
      <c r="AC139" s="20">
        <v>5.2900000000000003E-2</v>
      </c>
      <c r="AD139" s="19"/>
      <c r="AE139" s="23">
        <f t="shared" si="1"/>
        <v>1309280</v>
      </c>
      <c r="AF139" s="23">
        <f t="shared" si="2"/>
        <v>1309280</v>
      </c>
      <c r="AG139" s="23">
        <f t="shared" si="3"/>
        <v>1303725.8521253616</v>
      </c>
      <c r="AH139" s="23">
        <f t="shared" si="4"/>
        <v>170370.30785908675</v>
      </c>
      <c r="AI139" s="23">
        <v>1249045</v>
      </c>
      <c r="AJ139" s="23">
        <v>1231710</v>
      </c>
      <c r="AK139" s="24">
        <f t="shared" si="5"/>
        <v>1303725.8521253616</v>
      </c>
    </row>
    <row r="140" spans="1:37" ht="195" customHeight="1" x14ac:dyDescent="0.2">
      <c r="A140" s="17" t="s">
        <v>96</v>
      </c>
      <c r="B140" s="17">
        <v>138</v>
      </c>
      <c r="C140" s="17" t="s">
        <v>361</v>
      </c>
      <c r="D140" s="17" t="s">
        <v>362</v>
      </c>
      <c r="E140" s="18" t="s">
        <v>363</v>
      </c>
      <c r="F140" s="18" t="s">
        <v>364</v>
      </c>
      <c r="G140" s="19">
        <v>30000</v>
      </c>
      <c r="H140" s="20">
        <v>0</v>
      </c>
      <c r="I140" s="19">
        <v>30000</v>
      </c>
      <c r="J140" s="21">
        <v>205800</v>
      </c>
      <c r="K140" s="26">
        <v>0.19</v>
      </c>
      <c r="L140" s="19">
        <v>244902</v>
      </c>
      <c r="M140" s="19"/>
      <c r="N140" s="22"/>
      <c r="O140" s="19"/>
      <c r="P140" s="19"/>
      <c r="Q140" s="22"/>
      <c r="R140" s="19"/>
      <c r="S140" s="19"/>
      <c r="T140" s="22"/>
      <c r="U140" s="19"/>
      <c r="V140" s="19"/>
      <c r="W140" s="22"/>
      <c r="X140" s="19"/>
      <c r="Y140" s="19"/>
      <c r="Z140" s="20">
        <v>5.2900000000000003E-2</v>
      </c>
      <c r="AA140" s="19"/>
      <c r="AB140" s="19"/>
      <c r="AC140" s="20">
        <v>5.2900000000000003E-2</v>
      </c>
      <c r="AD140" s="19"/>
      <c r="AE140" s="23">
        <f t="shared" si="1"/>
        <v>137451</v>
      </c>
      <c r="AF140" s="23">
        <f t="shared" si="2"/>
        <v>137451</v>
      </c>
      <c r="AG140" s="23">
        <f t="shared" si="3"/>
        <v>85714.992854225915</v>
      </c>
      <c r="AH140" s="23">
        <f t="shared" si="4"/>
        <v>151958.66149055143</v>
      </c>
      <c r="AI140" s="23">
        <v>83725.5</v>
      </c>
      <c r="AJ140" s="23">
        <v>188712.75</v>
      </c>
      <c r="AK140" s="24">
        <f t="shared" si="5"/>
        <v>85714.992854225915</v>
      </c>
    </row>
    <row r="141" spans="1:37" ht="60" customHeight="1" x14ac:dyDescent="0.2">
      <c r="A141" s="17" t="s">
        <v>52</v>
      </c>
      <c r="B141" s="17">
        <v>139</v>
      </c>
      <c r="C141" s="28" t="s">
        <v>365</v>
      </c>
      <c r="D141" s="17" t="s">
        <v>31</v>
      </c>
      <c r="E141" s="31" t="s">
        <v>366</v>
      </c>
      <c r="F141" s="18" t="s">
        <v>131</v>
      </c>
      <c r="G141" s="19">
        <v>18000</v>
      </c>
      <c r="H141" s="20">
        <v>0</v>
      </c>
      <c r="I141" s="19">
        <v>18000</v>
      </c>
      <c r="J141" s="21">
        <v>25000</v>
      </c>
      <c r="K141" s="26">
        <v>0.19</v>
      </c>
      <c r="L141" s="19">
        <v>29750</v>
      </c>
      <c r="M141" s="19"/>
      <c r="N141" s="22"/>
      <c r="O141" s="19"/>
      <c r="P141" s="19"/>
      <c r="Q141" s="22"/>
      <c r="R141" s="19"/>
      <c r="S141" s="19"/>
      <c r="T141" s="22"/>
      <c r="U141" s="19"/>
      <c r="V141" s="19"/>
      <c r="W141" s="22"/>
      <c r="X141" s="19"/>
      <c r="Y141" s="19">
        <v>24572</v>
      </c>
      <c r="Z141" s="20">
        <v>5.2900000000000003E-2</v>
      </c>
      <c r="AA141" s="19">
        <f>(Y141*Z141)+Y141</f>
        <v>25871.858800000002</v>
      </c>
      <c r="AB141" s="19"/>
      <c r="AC141" s="20">
        <v>5.2900000000000003E-2</v>
      </c>
      <c r="AD141" s="19"/>
      <c r="AE141" s="23">
        <f t="shared" si="1"/>
        <v>24540.619600000002</v>
      </c>
      <c r="AF141" s="23">
        <f t="shared" si="2"/>
        <v>25871.858800000002</v>
      </c>
      <c r="AG141" s="23">
        <f t="shared" si="3"/>
        <v>24017.568379239132</v>
      </c>
      <c r="AH141" s="23">
        <f t="shared" si="4"/>
        <v>5987.0504721200086</v>
      </c>
      <c r="AI141" s="23">
        <v>21935.929400000001</v>
      </c>
      <c r="AJ141" s="23">
        <v>24786</v>
      </c>
      <c r="AK141" s="24">
        <f t="shared" si="5"/>
        <v>24017.568379239132</v>
      </c>
    </row>
    <row r="142" spans="1:37" ht="180" customHeight="1" x14ac:dyDescent="0.2">
      <c r="A142" s="17" t="s">
        <v>36</v>
      </c>
      <c r="B142" s="17">
        <v>140</v>
      </c>
      <c r="C142" s="28" t="s">
        <v>367</v>
      </c>
      <c r="D142" s="17" t="s">
        <v>31</v>
      </c>
      <c r="E142" s="18" t="s">
        <v>368</v>
      </c>
      <c r="F142" s="18" t="s">
        <v>369</v>
      </c>
      <c r="G142" s="19">
        <v>82000</v>
      </c>
      <c r="H142" s="20">
        <v>0</v>
      </c>
      <c r="I142" s="19">
        <v>82000</v>
      </c>
      <c r="J142" s="21">
        <v>250000</v>
      </c>
      <c r="K142" s="26">
        <v>0</v>
      </c>
      <c r="L142" s="19">
        <v>250000</v>
      </c>
      <c r="M142" s="19"/>
      <c r="N142" s="22"/>
      <c r="O142" s="19"/>
      <c r="P142" s="19"/>
      <c r="Q142" s="22"/>
      <c r="R142" s="19"/>
      <c r="S142" s="19"/>
      <c r="T142" s="22"/>
      <c r="U142" s="19"/>
      <c r="V142" s="19"/>
      <c r="W142" s="22"/>
      <c r="X142" s="19"/>
      <c r="Y142" s="19"/>
      <c r="Z142" s="20">
        <v>5.2900000000000003E-2</v>
      </c>
      <c r="AA142" s="19"/>
      <c r="AB142" s="19"/>
      <c r="AC142" s="20">
        <v>5.2900000000000003E-2</v>
      </c>
      <c r="AD142" s="19"/>
      <c r="AE142" s="23">
        <f t="shared" si="1"/>
        <v>166000</v>
      </c>
      <c r="AF142" s="23">
        <f t="shared" si="2"/>
        <v>166000</v>
      </c>
      <c r="AG142" s="23">
        <f t="shared" si="3"/>
        <v>143178.21063276354</v>
      </c>
      <c r="AH142" s="23">
        <f t="shared" si="4"/>
        <v>118793.93923933999</v>
      </c>
      <c r="AI142" s="23">
        <v>124000</v>
      </c>
      <c r="AJ142" s="23">
        <v>229000</v>
      </c>
      <c r="AK142" s="24">
        <f t="shared" si="5"/>
        <v>143178.21063276354</v>
      </c>
    </row>
    <row r="143" spans="1:37" ht="105" customHeight="1" x14ac:dyDescent="0.2">
      <c r="A143" s="17" t="s">
        <v>52</v>
      </c>
      <c r="B143" s="17">
        <v>141</v>
      </c>
      <c r="C143" s="17" t="s">
        <v>370</v>
      </c>
      <c r="D143" s="17" t="s">
        <v>31</v>
      </c>
      <c r="E143" s="18" t="s">
        <v>371</v>
      </c>
      <c r="F143" s="18" t="s">
        <v>350</v>
      </c>
      <c r="G143" s="32">
        <v>1126171</v>
      </c>
      <c r="H143" s="20">
        <v>8.4942695203481536E-2</v>
      </c>
      <c r="I143" s="32">
        <f>G143*(1+H143)</f>
        <v>1221831</v>
      </c>
      <c r="J143" s="33">
        <v>818584</v>
      </c>
      <c r="K143" s="20">
        <v>0.13981582830839595</v>
      </c>
      <c r="L143" s="32">
        <f>J143*(1+K143)</f>
        <v>933035</v>
      </c>
      <c r="M143" s="21">
        <v>1775900</v>
      </c>
      <c r="N143" s="21">
        <v>0</v>
      </c>
      <c r="O143" s="19">
        <v>1775900</v>
      </c>
      <c r="P143" s="33">
        <v>1500000</v>
      </c>
      <c r="Q143" s="34">
        <v>0.16500000000000001</v>
      </c>
      <c r="R143" s="32">
        <f>P143*(1+Q143)</f>
        <v>1747500</v>
      </c>
      <c r="S143" s="19"/>
      <c r="T143" s="22"/>
      <c r="U143" s="19"/>
      <c r="V143" s="19"/>
      <c r="W143" s="22"/>
      <c r="X143" s="19"/>
      <c r="Y143" s="19">
        <v>878749</v>
      </c>
      <c r="Z143" s="20">
        <v>5.2900000000000003E-2</v>
      </c>
      <c r="AA143" s="19">
        <f t="shared" ref="AA143:AA144" si="34">(Y143*Z143)+Y143</f>
        <v>925234.82209999999</v>
      </c>
      <c r="AB143" s="19">
        <v>1648999</v>
      </c>
      <c r="AC143" s="20">
        <v>5.2900000000000003E-2</v>
      </c>
      <c r="AD143" s="19">
        <f>(AB143*AC143)+AB143</f>
        <v>1736231.0471000001</v>
      </c>
      <c r="AE143" s="23">
        <f t="shared" si="1"/>
        <v>1389955.3115333335</v>
      </c>
      <c r="AF143" s="23">
        <f t="shared" si="2"/>
        <v>1479031.02355</v>
      </c>
      <c r="AG143" s="23">
        <f t="shared" si="3"/>
        <v>1335879.7778926718</v>
      </c>
      <c r="AH143" s="23">
        <f t="shared" si="4"/>
        <v>412239.12487002619</v>
      </c>
      <c r="AI143" s="23">
        <v>1005234</v>
      </c>
      <c r="AJ143" s="23">
        <v>1611749.25</v>
      </c>
      <c r="AK143" s="24">
        <f t="shared" si="5"/>
        <v>1335879.7778926718</v>
      </c>
    </row>
    <row r="144" spans="1:37" ht="165" customHeight="1" x14ac:dyDescent="0.2">
      <c r="A144" s="17" t="s">
        <v>29</v>
      </c>
      <c r="B144" s="17">
        <v>142</v>
      </c>
      <c r="C144" s="17" t="s">
        <v>372</v>
      </c>
      <c r="D144" s="17" t="s">
        <v>31</v>
      </c>
      <c r="E144" s="18" t="s">
        <v>373</v>
      </c>
      <c r="F144" s="18" t="s">
        <v>75</v>
      </c>
      <c r="G144" s="19">
        <v>69100</v>
      </c>
      <c r="H144" s="20">
        <v>0.19</v>
      </c>
      <c r="I144" s="19">
        <v>82229</v>
      </c>
      <c r="J144" s="21">
        <v>240000</v>
      </c>
      <c r="K144" s="26">
        <v>0</v>
      </c>
      <c r="L144" s="19">
        <v>240000</v>
      </c>
      <c r="M144" s="19"/>
      <c r="N144" s="20"/>
      <c r="O144" s="19"/>
      <c r="P144" s="19"/>
      <c r="Q144" s="20"/>
      <c r="R144" s="19"/>
      <c r="S144" s="19"/>
      <c r="T144" s="20"/>
      <c r="U144" s="19"/>
      <c r="V144" s="19"/>
      <c r="W144" s="20"/>
      <c r="X144" s="19"/>
      <c r="Y144" s="19">
        <v>89846</v>
      </c>
      <c r="Z144" s="20">
        <v>5.2900000000000003E-2</v>
      </c>
      <c r="AA144" s="19">
        <f t="shared" si="34"/>
        <v>94598.853399999993</v>
      </c>
      <c r="AB144" s="19"/>
      <c r="AC144" s="20">
        <v>5.2900000000000003E-2</v>
      </c>
      <c r="AD144" s="19"/>
      <c r="AE144" s="23">
        <f t="shared" si="1"/>
        <v>138942.61780000001</v>
      </c>
      <c r="AF144" s="23">
        <f t="shared" si="2"/>
        <v>94598.853399999993</v>
      </c>
      <c r="AG144" s="23">
        <f t="shared" si="3"/>
        <v>123132.88100078348</v>
      </c>
      <c r="AH144" s="23">
        <f t="shared" si="4"/>
        <v>87736.532819128595</v>
      </c>
      <c r="AI144" s="23">
        <v>88413.926699999996</v>
      </c>
      <c r="AJ144" s="23">
        <v>189471.3089</v>
      </c>
      <c r="AK144" s="24">
        <f t="shared" si="5"/>
        <v>94598.853399999993</v>
      </c>
    </row>
    <row r="145" spans="1:37" ht="75" customHeight="1" x14ac:dyDescent="0.2">
      <c r="A145" s="17" t="s">
        <v>52</v>
      </c>
      <c r="B145" s="17">
        <v>143</v>
      </c>
      <c r="C145" s="17" t="s">
        <v>374</v>
      </c>
      <c r="D145" s="17" t="s">
        <v>375</v>
      </c>
      <c r="E145" s="18" t="s">
        <v>376</v>
      </c>
      <c r="F145" s="18" t="s">
        <v>51</v>
      </c>
      <c r="G145" s="19">
        <v>5700000</v>
      </c>
      <c r="H145" s="20">
        <v>0</v>
      </c>
      <c r="I145" s="19">
        <v>5700000</v>
      </c>
      <c r="J145" s="21">
        <v>6200000</v>
      </c>
      <c r="K145" s="26">
        <v>0</v>
      </c>
      <c r="L145" s="19">
        <v>6200000</v>
      </c>
      <c r="M145" s="19"/>
      <c r="N145" s="26"/>
      <c r="O145" s="19"/>
      <c r="P145" s="19"/>
      <c r="Q145" s="22"/>
      <c r="R145" s="19"/>
      <c r="S145" s="19"/>
      <c r="T145" s="22"/>
      <c r="U145" s="19"/>
      <c r="V145" s="19"/>
      <c r="W145" s="22"/>
      <c r="X145" s="19"/>
      <c r="Y145" s="19"/>
      <c r="Z145" s="20">
        <v>5.2900000000000003E-2</v>
      </c>
      <c r="AA145" s="19"/>
      <c r="AB145" s="19"/>
      <c r="AC145" s="20">
        <v>5.2900000000000003E-2</v>
      </c>
      <c r="AD145" s="19"/>
      <c r="AE145" s="23">
        <f t="shared" si="1"/>
        <v>5950000</v>
      </c>
      <c r="AF145" s="23">
        <f t="shared" si="2"/>
        <v>5950000</v>
      </c>
      <c r="AG145" s="23">
        <f t="shared" si="3"/>
        <v>5944745.57908074</v>
      </c>
      <c r="AH145" s="23">
        <f t="shared" si="4"/>
        <v>353553.39059327374</v>
      </c>
      <c r="AI145" s="23">
        <v>5825000</v>
      </c>
      <c r="AJ145" s="23">
        <v>6137500</v>
      </c>
      <c r="AK145" s="24">
        <f t="shared" si="5"/>
        <v>5944745.57908074</v>
      </c>
    </row>
    <row r="146" spans="1:37" ht="120" customHeight="1" x14ac:dyDescent="0.2">
      <c r="A146" s="17" t="s">
        <v>29</v>
      </c>
      <c r="B146" s="17">
        <v>144</v>
      </c>
      <c r="C146" s="17" t="s">
        <v>377</v>
      </c>
      <c r="D146" s="17" t="s">
        <v>31</v>
      </c>
      <c r="E146" s="18" t="s">
        <v>378</v>
      </c>
      <c r="F146" s="18" t="s">
        <v>75</v>
      </c>
      <c r="G146" s="19">
        <v>192850</v>
      </c>
      <c r="H146" s="20">
        <v>0</v>
      </c>
      <c r="I146" s="19">
        <v>192850</v>
      </c>
      <c r="J146" s="21">
        <v>20500</v>
      </c>
      <c r="K146" s="26">
        <v>0</v>
      </c>
      <c r="L146" s="19">
        <v>20500</v>
      </c>
      <c r="M146" s="19"/>
      <c r="N146" s="22"/>
      <c r="O146" s="19"/>
      <c r="P146" s="19"/>
      <c r="Q146" s="22"/>
      <c r="R146" s="19"/>
      <c r="S146" s="19"/>
      <c r="T146" s="22"/>
      <c r="U146" s="19"/>
      <c r="V146" s="19"/>
      <c r="W146" s="22"/>
      <c r="X146" s="19"/>
      <c r="Y146" s="19"/>
      <c r="Z146" s="20">
        <v>5.2900000000000003E-2</v>
      </c>
      <c r="AA146" s="19"/>
      <c r="AB146" s="19"/>
      <c r="AC146" s="20">
        <v>5.2900000000000003E-2</v>
      </c>
      <c r="AD146" s="19"/>
      <c r="AE146" s="23">
        <f t="shared" si="1"/>
        <v>106675</v>
      </c>
      <c r="AF146" s="23">
        <f t="shared" si="2"/>
        <v>106675</v>
      </c>
      <c r="AG146" s="23">
        <f t="shared" si="3"/>
        <v>62876.267382852813</v>
      </c>
      <c r="AH146" s="23">
        <f t="shared" si="4"/>
        <v>121869.85373750147</v>
      </c>
      <c r="AI146" s="23">
        <v>63587.5</v>
      </c>
      <c r="AJ146" s="23">
        <v>85131.25</v>
      </c>
      <c r="AK146" s="24">
        <f t="shared" si="5"/>
        <v>62876.267382852813</v>
      </c>
    </row>
    <row r="147" spans="1:37" ht="120" customHeight="1" x14ac:dyDescent="0.2">
      <c r="A147" s="17" t="s">
        <v>113</v>
      </c>
      <c r="B147" s="17">
        <v>145</v>
      </c>
      <c r="C147" s="17" t="s">
        <v>379</v>
      </c>
      <c r="D147" s="17" t="s">
        <v>31</v>
      </c>
      <c r="E147" s="18" t="s">
        <v>380</v>
      </c>
      <c r="F147" s="18" t="s">
        <v>381</v>
      </c>
      <c r="G147" s="19">
        <v>58387</v>
      </c>
      <c r="H147" s="20">
        <v>0</v>
      </c>
      <c r="I147" s="19">
        <v>58387</v>
      </c>
      <c r="J147" s="21">
        <v>77500</v>
      </c>
      <c r="K147" s="26">
        <v>0.19</v>
      </c>
      <c r="L147" s="19">
        <v>92225</v>
      </c>
      <c r="M147" s="19"/>
      <c r="N147" s="22"/>
      <c r="O147" s="19"/>
      <c r="P147" s="19"/>
      <c r="Q147" s="22"/>
      <c r="R147" s="19"/>
      <c r="S147" s="19"/>
      <c r="T147" s="22"/>
      <c r="U147" s="19"/>
      <c r="V147" s="19"/>
      <c r="W147" s="22"/>
      <c r="X147" s="19"/>
      <c r="Y147" s="19"/>
      <c r="Z147" s="20">
        <v>5.2900000000000003E-2</v>
      </c>
      <c r="AA147" s="19"/>
      <c r="AB147" s="19"/>
      <c r="AC147" s="20">
        <v>5.2900000000000003E-2</v>
      </c>
      <c r="AD147" s="19"/>
      <c r="AE147" s="23">
        <f t="shared" si="1"/>
        <v>75306</v>
      </c>
      <c r="AF147" s="23">
        <f t="shared" si="2"/>
        <v>75306</v>
      </c>
      <c r="AG147" s="23">
        <f t="shared" si="3"/>
        <v>73380.79500114455</v>
      </c>
      <c r="AH147" s="23">
        <f t="shared" si="4"/>
        <v>23927.079261790394</v>
      </c>
      <c r="AI147" s="23">
        <v>66846.5</v>
      </c>
      <c r="AJ147" s="23">
        <v>76951.5</v>
      </c>
      <c r="AK147" s="24">
        <f t="shared" si="5"/>
        <v>73380.79500114455</v>
      </c>
    </row>
    <row r="148" spans="1:37" ht="120" customHeight="1" x14ac:dyDescent="0.2">
      <c r="A148" s="17" t="s">
        <v>107</v>
      </c>
      <c r="B148" s="17">
        <v>146</v>
      </c>
      <c r="C148" s="17" t="s">
        <v>382</v>
      </c>
      <c r="D148" s="17" t="s">
        <v>31</v>
      </c>
      <c r="E148" s="18" t="s">
        <v>383</v>
      </c>
      <c r="F148" s="18" t="s">
        <v>110</v>
      </c>
      <c r="G148" s="19">
        <v>987500</v>
      </c>
      <c r="H148" s="26">
        <v>0.19</v>
      </c>
      <c r="I148" s="19">
        <v>1175125</v>
      </c>
      <c r="J148" s="21"/>
      <c r="K148" s="25"/>
      <c r="L148" s="19"/>
      <c r="M148" s="19"/>
      <c r="N148" s="22"/>
      <c r="O148" s="19"/>
      <c r="P148" s="19"/>
      <c r="Q148" s="22"/>
      <c r="R148" s="19"/>
      <c r="S148" s="19"/>
      <c r="T148" s="22"/>
      <c r="U148" s="19"/>
      <c r="V148" s="19"/>
      <c r="W148" s="22"/>
      <c r="X148" s="19"/>
      <c r="Y148" s="19">
        <v>1687873</v>
      </c>
      <c r="Z148" s="20">
        <v>5.2900000000000003E-2</v>
      </c>
      <c r="AA148" s="19">
        <f>(Y148*Z148)+Y148</f>
        <v>1777161.4816999999</v>
      </c>
      <c r="AB148" s="19"/>
      <c r="AC148" s="20">
        <v>5.2900000000000003E-2</v>
      </c>
      <c r="AD148" s="19"/>
      <c r="AE148" s="23">
        <f t="shared" si="1"/>
        <v>1476143.2408499999</v>
      </c>
      <c r="AF148" s="23">
        <f t="shared" si="2"/>
        <v>1476143.2408499999</v>
      </c>
      <c r="AG148" s="23">
        <f t="shared" si="3"/>
        <v>1445125.2147072628</v>
      </c>
      <c r="AH148" s="23">
        <f t="shared" si="4"/>
        <v>425704.0787317605</v>
      </c>
      <c r="AI148" s="23">
        <v>1325634.1200000001</v>
      </c>
      <c r="AJ148" s="23">
        <v>1634940.56</v>
      </c>
      <c r="AK148" s="24">
        <f t="shared" si="5"/>
        <v>1445125.2147072628</v>
      </c>
    </row>
    <row r="149" spans="1:37" ht="75" customHeight="1" x14ac:dyDescent="0.2">
      <c r="A149" s="17" t="s">
        <v>52</v>
      </c>
      <c r="B149" s="17">
        <v>147</v>
      </c>
      <c r="C149" s="17" t="s">
        <v>384</v>
      </c>
      <c r="D149" s="17" t="s">
        <v>31</v>
      </c>
      <c r="E149" s="18" t="s">
        <v>385</v>
      </c>
      <c r="F149" s="18" t="s">
        <v>72</v>
      </c>
      <c r="G149" s="19">
        <v>65967</v>
      </c>
      <c r="H149" s="20">
        <v>0.19</v>
      </c>
      <c r="I149" s="19">
        <v>78500.73</v>
      </c>
      <c r="J149" s="21">
        <v>45600</v>
      </c>
      <c r="K149" s="26">
        <v>0.19</v>
      </c>
      <c r="L149" s="19">
        <v>54264</v>
      </c>
      <c r="M149" s="19"/>
      <c r="N149" s="22"/>
      <c r="O149" s="19"/>
      <c r="P149" s="19"/>
      <c r="Q149" s="22"/>
      <c r="R149" s="19"/>
      <c r="S149" s="19"/>
      <c r="T149" s="22"/>
      <c r="U149" s="19"/>
      <c r="V149" s="19"/>
      <c r="W149" s="22"/>
      <c r="X149" s="19"/>
      <c r="Y149" s="19"/>
      <c r="Z149" s="20">
        <v>5.2900000000000003E-2</v>
      </c>
      <c r="AA149" s="19"/>
      <c r="AB149" s="19"/>
      <c r="AC149" s="20">
        <v>5.2900000000000003E-2</v>
      </c>
      <c r="AD149" s="19"/>
      <c r="AE149" s="23">
        <f t="shared" si="1"/>
        <v>66382.364999999991</v>
      </c>
      <c r="AF149" s="23">
        <f t="shared" si="2"/>
        <v>66382.364999999991</v>
      </c>
      <c r="AG149" s="23">
        <f t="shared" si="3"/>
        <v>65266.864584718634</v>
      </c>
      <c r="AH149" s="23">
        <f t="shared" si="4"/>
        <v>17137.956136787423</v>
      </c>
      <c r="AI149" s="23">
        <v>60323.182500000003</v>
      </c>
      <c r="AJ149" s="23">
        <v>61186.77375</v>
      </c>
      <c r="AK149" s="24">
        <f t="shared" si="5"/>
        <v>65266.864584718634</v>
      </c>
    </row>
    <row r="150" spans="1:37" ht="135" customHeight="1" x14ac:dyDescent="0.2">
      <c r="A150" s="17" t="s">
        <v>29</v>
      </c>
      <c r="B150" s="17">
        <v>148</v>
      </c>
      <c r="C150" s="17" t="s">
        <v>386</v>
      </c>
      <c r="D150" s="17" t="s">
        <v>31</v>
      </c>
      <c r="E150" s="18" t="s">
        <v>387</v>
      </c>
      <c r="F150" s="18" t="s">
        <v>75</v>
      </c>
      <c r="G150" s="19">
        <v>37200</v>
      </c>
      <c r="H150" s="20">
        <v>0</v>
      </c>
      <c r="I150" s="19">
        <v>37200</v>
      </c>
      <c r="J150" s="21">
        <v>26400</v>
      </c>
      <c r="K150" s="26">
        <v>0</v>
      </c>
      <c r="L150" s="19">
        <v>26400</v>
      </c>
      <c r="M150" s="19"/>
      <c r="N150" s="20"/>
      <c r="O150" s="19"/>
      <c r="P150" s="19"/>
      <c r="Q150" s="20"/>
      <c r="R150" s="19"/>
      <c r="S150" s="19"/>
      <c r="T150" s="20"/>
      <c r="U150" s="19"/>
      <c r="V150" s="19"/>
      <c r="W150" s="20"/>
      <c r="X150" s="19"/>
      <c r="Y150" s="19">
        <v>25093</v>
      </c>
      <c r="Z150" s="20">
        <v>5.2900000000000003E-2</v>
      </c>
      <c r="AA150" s="19">
        <f>(Y150*Z150)+Y150</f>
        <v>26420.419699999999</v>
      </c>
      <c r="AB150" s="19"/>
      <c r="AC150" s="20">
        <v>5.2900000000000003E-2</v>
      </c>
      <c r="AD150" s="19"/>
      <c r="AE150" s="23">
        <f t="shared" si="1"/>
        <v>30006.806566666666</v>
      </c>
      <c r="AF150" s="23">
        <f t="shared" si="2"/>
        <v>26420.419699999999</v>
      </c>
      <c r="AG150" s="23">
        <f t="shared" si="3"/>
        <v>29604.804194567114</v>
      </c>
      <c r="AH150" s="23">
        <f t="shared" si="4"/>
        <v>6229.4966143380661</v>
      </c>
      <c r="AI150" s="23">
        <v>26410.209849999999</v>
      </c>
      <c r="AJ150" s="23">
        <v>28203.403279999999</v>
      </c>
      <c r="AK150" s="24">
        <f t="shared" si="5"/>
        <v>26420.419699999999</v>
      </c>
    </row>
    <row r="151" spans="1:37" ht="75" customHeight="1" x14ac:dyDescent="0.2">
      <c r="A151" s="17" t="s">
        <v>29</v>
      </c>
      <c r="B151" s="17">
        <v>149</v>
      </c>
      <c r="C151" s="17" t="s">
        <v>388</v>
      </c>
      <c r="D151" s="17" t="s">
        <v>31</v>
      </c>
      <c r="E151" s="18" t="s">
        <v>389</v>
      </c>
      <c r="F151" s="18" t="s">
        <v>78</v>
      </c>
      <c r="G151" s="19">
        <v>25000</v>
      </c>
      <c r="H151" s="20">
        <v>0</v>
      </c>
      <c r="I151" s="19">
        <v>25000</v>
      </c>
      <c r="J151" s="21">
        <v>27000</v>
      </c>
      <c r="K151" s="26">
        <v>0</v>
      </c>
      <c r="L151" s="19">
        <v>27000</v>
      </c>
      <c r="M151" s="19">
        <v>32000</v>
      </c>
      <c r="N151" s="26">
        <v>0</v>
      </c>
      <c r="O151" s="19">
        <v>32000</v>
      </c>
      <c r="P151" s="19"/>
      <c r="Q151" s="20"/>
      <c r="R151" s="19"/>
      <c r="S151" s="19"/>
      <c r="T151" s="20"/>
      <c r="U151" s="19"/>
      <c r="V151" s="19"/>
      <c r="W151" s="20"/>
      <c r="X151" s="19"/>
      <c r="Y151" s="19"/>
      <c r="Z151" s="20">
        <v>5.2900000000000003E-2</v>
      </c>
      <c r="AA151" s="19"/>
      <c r="AB151" s="19"/>
      <c r="AC151" s="20">
        <v>5.2900000000000003E-2</v>
      </c>
      <c r="AD151" s="19"/>
      <c r="AE151" s="23">
        <f t="shared" si="1"/>
        <v>28000</v>
      </c>
      <c r="AF151" s="23">
        <f t="shared" si="2"/>
        <v>27000</v>
      </c>
      <c r="AG151" s="23">
        <f t="shared" si="3"/>
        <v>27849.533001676671</v>
      </c>
      <c r="AH151" s="23">
        <f t="shared" si="4"/>
        <v>3605.5512754639894</v>
      </c>
      <c r="AI151" s="23">
        <v>26000</v>
      </c>
      <c r="AJ151" s="23">
        <v>30000</v>
      </c>
      <c r="AK151" s="24">
        <f t="shared" si="5"/>
        <v>27000</v>
      </c>
    </row>
    <row r="152" spans="1:37" ht="45" customHeight="1" x14ac:dyDescent="0.2">
      <c r="A152" s="17" t="s">
        <v>113</v>
      </c>
      <c r="B152" s="17">
        <v>150</v>
      </c>
      <c r="C152" s="17" t="s">
        <v>390</v>
      </c>
      <c r="D152" s="17" t="s">
        <v>31</v>
      </c>
      <c r="E152" s="18" t="s">
        <v>391</v>
      </c>
      <c r="F152" s="18" t="s">
        <v>131</v>
      </c>
      <c r="G152" s="19">
        <v>177794</v>
      </c>
      <c r="H152" s="20">
        <v>0</v>
      </c>
      <c r="I152" s="19">
        <v>177794</v>
      </c>
      <c r="J152" s="21">
        <v>234500</v>
      </c>
      <c r="K152" s="26">
        <v>0.19</v>
      </c>
      <c r="L152" s="19">
        <v>279055</v>
      </c>
      <c r="M152" s="19"/>
      <c r="N152" s="22"/>
      <c r="O152" s="19"/>
      <c r="P152" s="19"/>
      <c r="Q152" s="22"/>
      <c r="R152" s="19"/>
      <c r="S152" s="19"/>
      <c r="T152" s="22"/>
      <c r="U152" s="19"/>
      <c r="V152" s="19"/>
      <c r="W152" s="22"/>
      <c r="X152" s="19"/>
      <c r="Y152" s="19"/>
      <c r="Z152" s="20">
        <v>5.2900000000000003E-2</v>
      </c>
      <c r="AA152" s="19"/>
      <c r="AB152" s="19"/>
      <c r="AC152" s="20">
        <v>5.2900000000000003E-2</v>
      </c>
      <c r="AD152" s="19"/>
      <c r="AE152" s="23">
        <f t="shared" si="1"/>
        <v>228424.5</v>
      </c>
      <c r="AF152" s="23">
        <f t="shared" si="2"/>
        <v>228424.5</v>
      </c>
      <c r="AG152" s="23">
        <f t="shared" si="3"/>
        <v>222742.68713024002</v>
      </c>
      <c r="AH152" s="23">
        <f t="shared" si="4"/>
        <v>71602.339769730985</v>
      </c>
      <c r="AI152" s="23">
        <v>203109.25</v>
      </c>
      <c r="AJ152" s="23">
        <v>232981.125</v>
      </c>
      <c r="AK152" s="24">
        <f t="shared" si="5"/>
        <v>222742.68713024002</v>
      </c>
    </row>
    <row r="153" spans="1:37" ht="30" customHeight="1" x14ac:dyDescent="0.2">
      <c r="A153" s="17" t="s">
        <v>36</v>
      </c>
      <c r="B153" s="17">
        <v>151</v>
      </c>
      <c r="C153" s="17" t="s">
        <v>392</v>
      </c>
      <c r="D153" s="17" t="s">
        <v>393</v>
      </c>
      <c r="E153" s="18" t="s">
        <v>394</v>
      </c>
      <c r="F153" s="18"/>
      <c r="G153" s="19">
        <v>480000</v>
      </c>
      <c r="H153" s="20">
        <v>0</v>
      </c>
      <c r="I153" s="19">
        <v>480000</v>
      </c>
      <c r="J153" s="21">
        <v>345600</v>
      </c>
      <c r="K153" s="26">
        <v>0.19</v>
      </c>
      <c r="L153" s="19">
        <v>411264</v>
      </c>
      <c r="M153" s="19"/>
      <c r="N153" s="22"/>
      <c r="O153" s="19"/>
      <c r="P153" s="19"/>
      <c r="Q153" s="22"/>
      <c r="R153" s="19"/>
      <c r="S153" s="19"/>
      <c r="T153" s="22"/>
      <c r="U153" s="19"/>
      <c r="V153" s="19"/>
      <c r="W153" s="22"/>
      <c r="X153" s="19"/>
      <c r="Y153" s="19"/>
      <c r="Z153" s="20">
        <v>5.2900000000000003E-2</v>
      </c>
      <c r="AA153" s="19"/>
      <c r="AB153" s="19"/>
      <c r="AC153" s="20">
        <v>5.2900000000000003E-2</v>
      </c>
      <c r="AD153" s="19"/>
      <c r="AE153" s="23">
        <f t="shared" si="1"/>
        <v>445632</v>
      </c>
      <c r="AF153" s="23">
        <f t="shared" si="2"/>
        <v>445632</v>
      </c>
      <c r="AG153" s="23">
        <f t="shared" si="3"/>
        <v>444304.76027159556</v>
      </c>
      <c r="AH153" s="23">
        <f t="shared" si="4"/>
        <v>48603.69171163853</v>
      </c>
      <c r="AI153" s="23">
        <v>428448</v>
      </c>
      <c r="AJ153" s="23">
        <v>420624</v>
      </c>
      <c r="AK153" s="24">
        <f t="shared" si="5"/>
        <v>444304.76027159556</v>
      </c>
    </row>
    <row r="154" spans="1:37" ht="150" customHeight="1" x14ac:dyDescent="0.2">
      <c r="A154" s="17" t="s">
        <v>79</v>
      </c>
      <c r="B154" s="17">
        <v>152</v>
      </c>
      <c r="C154" s="17" t="s">
        <v>395</v>
      </c>
      <c r="D154" s="17" t="s">
        <v>31</v>
      </c>
      <c r="E154" s="18" t="s">
        <v>396</v>
      </c>
      <c r="F154" s="18" t="s">
        <v>95</v>
      </c>
      <c r="G154" s="19">
        <v>1028571</v>
      </c>
      <c r="H154" s="20">
        <v>0.19</v>
      </c>
      <c r="I154" s="19">
        <v>1223999.49</v>
      </c>
      <c r="J154" s="21">
        <v>1150000</v>
      </c>
      <c r="K154" s="26">
        <v>0.19</v>
      </c>
      <c r="L154" s="19">
        <v>1368500</v>
      </c>
      <c r="M154" s="19"/>
      <c r="N154" s="22"/>
      <c r="O154" s="19"/>
      <c r="P154" s="19"/>
      <c r="Q154" s="22"/>
      <c r="R154" s="19"/>
      <c r="S154" s="19"/>
      <c r="T154" s="22"/>
      <c r="U154" s="19"/>
      <c r="V154" s="19"/>
      <c r="W154" s="22"/>
      <c r="X154" s="19"/>
      <c r="Y154" s="19"/>
      <c r="Z154" s="20">
        <v>5.2900000000000003E-2</v>
      </c>
      <c r="AA154" s="19"/>
      <c r="AB154" s="19"/>
      <c r="AC154" s="20">
        <v>5.2900000000000003E-2</v>
      </c>
      <c r="AD154" s="19"/>
      <c r="AE154" s="23">
        <f t="shared" si="1"/>
        <v>1296249.7450000001</v>
      </c>
      <c r="AF154" s="23">
        <f t="shared" si="2"/>
        <v>1296249.7450000001</v>
      </c>
      <c r="AG154" s="23">
        <f t="shared" si="3"/>
        <v>1294234.6394935502</v>
      </c>
      <c r="AH154" s="23">
        <f t="shared" si="4"/>
        <v>102177.29050591453</v>
      </c>
      <c r="AI154" s="23">
        <v>1260124.618</v>
      </c>
      <c r="AJ154" s="23">
        <v>1259687.3089999999</v>
      </c>
      <c r="AK154" s="24">
        <f t="shared" si="5"/>
        <v>1294234.6394935502</v>
      </c>
    </row>
    <row r="155" spans="1:37" ht="75" customHeight="1" x14ac:dyDescent="0.2">
      <c r="A155" s="17" t="s">
        <v>96</v>
      </c>
      <c r="B155" s="17">
        <v>153</v>
      </c>
      <c r="C155" s="17" t="s">
        <v>397</v>
      </c>
      <c r="D155" s="17" t="s">
        <v>393</v>
      </c>
      <c r="E155" s="18" t="s">
        <v>398</v>
      </c>
      <c r="F155" s="18" t="s">
        <v>131</v>
      </c>
      <c r="G155" s="19">
        <v>385000</v>
      </c>
      <c r="H155" s="20">
        <v>0</v>
      </c>
      <c r="I155" s="19">
        <v>385000</v>
      </c>
      <c r="J155" s="21">
        <v>274500</v>
      </c>
      <c r="K155" s="26">
        <v>0.19</v>
      </c>
      <c r="L155" s="19">
        <v>326655</v>
      </c>
      <c r="M155" s="19"/>
      <c r="N155" s="22"/>
      <c r="O155" s="19"/>
      <c r="P155" s="19"/>
      <c r="Q155" s="22"/>
      <c r="R155" s="19"/>
      <c r="S155" s="19"/>
      <c r="T155" s="22"/>
      <c r="U155" s="19"/>
      <c r="V155" s="19"/>
      <c r="W155" s="22"/>
      <c r="X155" s="19"/>
      <c r="Y155" s="19"/>
      <c r="Z155" s="20">
        <v>5.2900000000000003E-2</v>
      </c>
      <c r="AA155" s="19"/>
      <c r="AB155" s="19"/>
      <c r="AC155" s="20">
        <v>5.2900000000000003E-2</v>
      </c>
      <c r="AD155" s="19"/>
      <c r="AE155" s="23">
        <f t="shared" si="1"/>
        <v>355827.5</v>
      </c>
      <c r="AF155" s="23">
        <f t="shared" si="2"/>
        <v>355827.5</v>
      </c>
      <c r="AG155" s="23">
        <f t="shared" si="3"/>
        <v>354629.63074170775</v>
      </c>
      <c r="AH155" s="23">
        <f t="shared" si="4"/>
        <v>41256.145148329117</v>
      </c>
      <c r="AI155" s="23">
        <v>341241.25</v>
      </c>
      <c r="AJ155" s="23">
        <v>335495.625</v>
      </c>
      <c r="AK155" s="24">
        <f t="shared" si="5"/>
        <v>354629.63074170775</v>
      </c>
    </row>
    <row r="156" spans="1:37" ht="105" customHeight="1" x14ac:dyDescent="0.2">
      <c r="A156" s="17" t="s">
        <v>36</v>
      </c>
      <c r="B156" s="17">
        <v>154</v>
      </c>
      <c r="C156" s="17" t="s">
        <v>399</v>
      </c>
      <c r="D156" s="17" t="s">
        <v>31</v>
      </c>
      <c r="E156" s="18" t="s">
        <v>400</v>
      </c>
      <c r="F156" s="18" t="s">
        <v>104</v>
      </c>
      <c r="G156" s="19">
        <v>133287</v>
      </c>
      <c r="H156" s="20">
        <v>0</v>
      </c>
      <c r="I156" s="19">
        <v>133287</v>
      </c>
      <c r="J156" s="21">
        <v>121170</v>
      </c>
      <c r="K156" s="20">
        <v>0</v>
      </c>
      <c r="L156" s="19">
        <v>121170</v>
      </c>
      <c r="M156" s="19">
        <v>109243</v>
      </c>
      <c r="N156" s="20">
        <v>0.19</v>
      </c>
      <c r="O156" s="19">
        <v>129999.17</v>
      </c>
      <c r="P156" s="19">
        <v>239100</v>
      </c>
      <c r="Q156" s="20">
        <v>0</v>
      </c>
      <c r="R156" s="19">
        <v>239100</v>
      </c>
      <c r="S156" s="19"/>
      <c r="T156" s="22"/>
      <c r="U156" s="19"/>
      <c r="V156" s="19"/>
      <c r="W156" s="22"/>
      <c r="X156" s="19"/>
      <c r="Y156" s="19">
        <v>143989</v>
      </c>
      <c r="Z156" s="20">
        <v>5.2900000000000003E-2</v>
      </c>
      <c r="AA156" s="19">
        <f t="shared" ref="AA156:AA157" si="35">(Y156*Z156)+Y156</f>
        <v>151606.01809999999</v>
      </c>
      <c r="AB156" s="19">
        <v>116250</v>
      </c>
      <c r="AC156" s="20">
        <v>5.2900000000000003E-2</v>
      </c>
      <c r="AD156" s="19">
        <f t="shared" ref="AD156:AD157" si="36">(AB156*AC156)+AB156</f>
        <v>122399.625</v>
      </c>
      <c r="AE156" s="23">
        <f t="shared" si="1"/>
        <v>149593.63551666666</v>
      </c>
      <c r="AF156" s="23">
        <f t="shared" si="2"/>
        <v>131643.08499999999</v>
      </c>
      <c r="AG156" s="23">
        <f t="shared" si="3"/>
        <v>145055.18730240702</v>
      </c>
      <c r="AH156" s="23">
        <f t="shared" si="4"/>
        <v>45194.481236998799</v>
      </c>
      <c r="AI156" s="23">
        <v>124299.5113</v>
      </c>
      <c r="AJ156" s="23">
        <v>148192.47659999999</v>
      </c>
      <c r="AK156" s="24">
        <f t="shared" si="5"/>
        <v>131643.08499999999</v>
      </c>
    </row>
    <row r="157" spans="1:37" ht="120" customHeight="1" x14ac:dyDescent="0.2">
      <c r="A157" s="17" t="s">
        <v>79</v>
      </c>
      <c r="B157" s="17">
        <v>155</v>
      </c>
      <c r="C157" s="28" t="s">
        <v>401</v>
      </c>
      <c r="D157" s="17" t="s">
        <v>31</v>
      </c>
      <c r="E157" s="31" t="s">
        <v>402</v>
      </c>
      <c r="F157" s="18" t="s">
        <v>403</v>
      </c>
      <c r="G157" s="19">
        <v>216400</v>
      </c>
      <c r="H157" s="20">
        <v>0.19</v>
      </c>
      <c r="I157" s="19">
        <v>257516</v>
      </c>
      <c r="J157" s="21"/>
      <c r="K157" s="25"/>
      <c r="L157" s="19"/>
      <c r="M157" s="19"/>
      <c r="N157" s="22"/>
      <c r="O157" s="19"/>
      <c r="P157" s="19"/>
      <c r="Q157" s="22"/>
      <c r="R157" s="19"/>
      <c r="S157" s="19"/>
      <c r="T157" s="22"/>
      <c r="U157" s="19"/>
      <c r="V157" s="19"/>
      <c r="W157" s="22"/>
      <c r="X157" s="19"/>
      <c r="Y157" s="19">
        <v>167792</v>
      </c>
      <c r="Z157" s="20">
        <v>5.2900000000000003E-2</v>
      </c>
      <c r="AA157" s="19">
        <f t="shared" si="35"/>
        <v>176668.19680000001</v>
      </c>
      <c r="AB157" s="19">
        <v>127500</v>
      </c>
      <c r="AC157" s="20">
        <v>5.2900000000000003E-2</v>
      </c>
      <c r="AD157" s="19">
        <f t="shared" si="36"/>
        <v>134244.75</v>
      </c>
      <c r="AE157" s="23">
        <f t="shared" si="1"/>
        <v>189476.3156</v>
      </c>
      <c r="AF157" s="23">
        <f t="shared" si="2"/>
        <v>176668.19680000001</v>
      </c>
      <c r="AG157" s="23">
        <f t="shared" si="3"/>
        <v>182790.36562678884</v>
      </c>
      <c r="AH157" s="23">
        <f t="shared" si="4"/>
        <v>62625.763065505271</v>
      </c>
      <c r="AI157" s="23">
        <v>155456.47339999999</v>
      </c>
      <c r="AJ157" s="23">
        <v>178634.15779999999</v>
      </c>
      <c r="AK157" s="24">
        <f t="shared" si="5"/>
        <v>176668.19680000001</v>
      </c>
    </row>
    <row r="158" spans="1:37" ht="90" customHeight="1" x14ac:dyDescent="0.2">
      <c r="A158" s="17" t="s">
        <v>113</v>
      </c>
      <c r="B158" s="17">
        <v>156</v>
      </c>
      <c r="C158" s="17" t="s">
        <v>404</v>
      </c>
      <c r="D158" s="17" t="s">
        <v>31</v>
      </c>
      <c r="E158" s="18" t="s">
        <v>405</v>
      </c>
      <c r="F158" s="18" t="s">
        <v>51</v>
      </c>
      <c r="G158" s="19">
        <v>3724000</v>
      </c>
      <c r="H158" s="20">
        <v>0</v>
      </c>
      <c r="I158" s="19">
        <v>3724000</v>
      </c>
      <c r="J158" s="21">
        <v>4500000</v>
      </c>
      <c r="K158" s="26">
        <v>0.19</v>
      </c>
      <c r="L158" s="19">
        <v>5355000</v>
      </c>
      <c r="M158" s="19"/>
      <c r="N158" s="22"/>
      <c r="O158" s="19"/>
      <c r="P158" s="19"/>
      <c r="Q158" s="22"/>
      <c r="R158" s="19"/>
      <c r="S158" s="19"/>
      <c r="T158" s="22"/>
      <c r="U158" s="19"/>
      <c r="V158" s="19"/>
      <c r="W158" s="22"/>
      <c r="X158" s="19"/>
      <c r="Y158" s="19"/>
      <c r="Z158" s="20">
        <v>5.2900000000000003E-2</v>
      </c>
      <c r="AA158" s="19"/>
      <c r="AB158" s="19"/>
      <c r="AC158" s="20">
        <v>5.2900000000000003E-2</v>
      </c>
      <c r="AD158" s="19"/>
      <c r="AE158" s="23">
        <f t="shared" si="1"/>
        <v>4539500</v>
      </c>
      <c r="AF158" s="23">
        <f t="shared" si="2"/>
        <v>4539500</v>
      </c>
      <c r="AG158" s="23">
        <f t="shared" si="3"/>
        <v>4465648.8890193775</v>
      </c>
      <c r="AH158" s="23">
        <f t="shared" si="4"/>
        <v>1153291.160115259</v>
      </c>
      <c r="AI158" s="23">
        <v>4131750</v>
      </c>
      <c r="AJ158" s="23">
        <v>4529625</v>
      </c>
      <c r="AK158" s="24">
        <f t="shared" si="5"/>
        <v>4465648.8890193775</v>
      </c>
    </row>
    <row r="159" spans="1:37" ht="165" customHeight="1" x14ac:dyDescent="0.2">
      <c r="A159" s="17" t="s">
        <v>52</v>
      </c>
      <c r="B159" s="17">
        <v>157</v>
      </c>
      <c r="C159" s="17" t="s">
        <v>406</v>
      </c>
      <c r="D159" s="17" t="s">
        <v>31</v>
      </c>
      <c r="E159" s="18" t="s">
        <v>407</v>
      </c>
      <c r="F159" s="18" t="s">
        <v>51</v>
      </c>
      <c r="G159" s="19">
        <v>5830000</v>
      </c>
      <c r="H159" s="20">
        <v>0.05</v>
      </c>
      <c r="I159" s="19">
        <v>6121500</v>
      </c>
      <c r="J159" s="21">
        <v>4714285</v>
      </c>
      <c r="K159" s="26">
        <v>0.05</v>
      </c>
      <c r="L159" s="19">
        <v>4949999.25</v>
      </c>
      <c r="M159" s="19"/>
      <c r="N159" s="22"/>
      <c r="O159" s="19"/>
      <c r="P159" s="19"/>
      <c r="Q159" s="22"/>
      <c r="R159" s="19"/>
      <c r="S159" s="19"/>
      <c r="T159" s="22"/>
      <c r="U159" s="19"/>
      <c r="V159" s="19"/>
      <c r="W159" s="22"/>
      <c r="X159" s="19"/>
      <c r="Y159" s="19">
        <v>5210610</v>
      </c>
      <c r="Z159" s="20">
        <v>5.2900000000000003E-2</v>
      </c>
      <c r="AA159" s="19">
        <f t="shared" ref="AA159:AA160" si="37">(Y159*Z159)+Y159</f>
        <v>5486251.2690000003</v>
      </c>
      <c r="AB159" s="19"/>
      <c r="AC159" s="20">
        <v>5.2900000000000003E-2</v>
      </c>
      <c r="AD159" s="19"/>
      <c r="AE159" s="23">
        <f t="shared" si="1"/>
        <v>5519250.1730000004</v>
      </c>
      <c r="AF159" s="23">
        <f t="shared" si="2"/>
        <v>5486251.2690000003</v>
      </c>
      <c r="AG159" s="23">
        <f t="shared" si="3"/>
        <v>5498525.2924553333</v>
      </c>
      <c r="AH159" s="23">
        <f t="shared" si="4"/>
        <v>586447.09698449483</v>
      </c>
      <c r="AI159" s="23">
        <v>5218125.26</v>
      </c>
      <c r="AJ159" s="23">
        <v>5364930.0870000003</v>
      </c>
      <c r="AK159" s="24">
        <f t="shared" si="5"/>
        <v>5486251.2690000003</v>
      </c>
    </row>
    <row r="160" spans="1:37" ht="84" customHeight="1" x14ac:dyDescent="0.2">
      <c r="A160" s="17" t="s">
        <v>52</v>
      </c>
      <c r="B160" s="17">
        <v>158</v>
      </c>
      <c r="C160" s="17" t="s">
        <v>408</v>
      </c>
      <c r="D160" s="17" t="s">
        <v>31</v>
      </c>
      <c r="E160" s="18" t="s">
        <v>409</v>
      </c>
      <c r="F160" s="18" t="s">
        <v>51</v>
      </c>
      <c r="G160" s="19">
        <v>4095238</v>
      </c>
      <c r="H160" s="20">
        <v>0.05</v>
      </c>
      <c r="I160" s="19">
        <v>4299999.9000000004</v>
      </c>
      <c r="J160" s="21"/>
      <c r="K160" s="25"/>
      <c r="L160" s="19"/>
      <c r="M160" s="19"/>
      <c r="N160" s="22"/>
      <c r="O160" s="19"/>
      <c r="P160" s="19"/>
      <c r="Q160" s="22"/>
      <c r="R160" s="19"/>
      <c r="S160" s="19"/>
      <c r="T160" s="22"/>
      <c r="U160" s="19"/>
      <c r="V160" s="19"/>
      <c r="W160" s="22"/>
      <c r="X160" s="19"/>
      <c r="Y160" s="19">
        <v>5456899</v>
      </c>
      <c r="Z160" s="20">
        <v>5.2900000000000003E-2</v>
      </c>
      <c r="AA160" s="19">
        <f t="shared" si="37"/>
        <v>5745568.9571000002</v>
      </c>
      <c r="AB160" s="19">
        <v>4300000</v>
      </c>
      <c r="AC160" s="20">
        <v>5.2900000000000003E-2</v>
      </c>
      <c r="AD160" s="19">
        <f>(AB160*AC160)+AB160</f>
        <v>4527470</v>
      </c>
      <c r="AE160" s="23">
        <f t="shared" si="1"/>
        <v>4857679.6190333338</v>
      </c>
      <c r="AF160" s="23">
        <f t="shared" si="2"/>
        <v>4527470</v>
      </c>
      <c r="AG160" s="23">
        <f t="shared" si="3"/>
        <v>4818209.6084715053</v>
      </c>
      <c r="AH160" s="23">
        <f t="shared" si="4"/>
        <v>777300.62980023609</v>
      </c>
      <c r="AI160" s="23">
        <v>4413734.95</v>
      </c>
      <c r="AJ160" s="23">
        <v>5157289.3099999996</v>
      </c>
      <c r="AK160" s="24">
        <f t="shared" si="5"/>
        <v>4527470</v>
      </c>
    </row>
    <row r="161" spans="1:37" ht="98.25" customHeight="1" x14ac:dyDescent="0.2">
      <c r="A161" s="17" t="s">
        <v>29</v>
      </c>
      <c r="B161" s="17">
        <v>159</v>
      </c>
      <c r="C161" s="17" t="s">
        <v>410</v>
      </c>
      <c r="D161" s="17" t="s">
        <v>31</v>
      </c>
      <c r="E161" s="18" t="s">
        <v>411</v>
      </c>
      <c r="F161" s="18" t="s">
        <v>412</v>
      </c>
      <c r="G161" s="19">
        <v>1500000</v>
      </c>
      <c r="H161" s="20">
        <v>0.19</v>
      </c>
      <c r="I161" s="19">
        <v>1785000</v>
      </c>
      <c r="J161" s="21">
        <v>300000</v>
      </c>
      <c r="K161" s="20">
        <v>0.19</v>
      </c>
      <c r="L161" s="19">
        <v>357000</v>
      </c>
      <c r="M161" s="19">
        <v>250000</v>
      </c>
      <c r="N161" s="20">
        <v>0.19</v>
      </c>
      <c r="O161" s="19">
        <v>297500</v>
      </c>
      <c r="P161" s="19"/>
      <c r="Q161" s="22"/>
      <c r="R161" s="19"/>
      <c r="S161" s="19"/>
      <c r="T161" s="22"/>
      <c r="U161" s="19"/>
      <c r="V161" s="19"/>
      <c r="W161" s="22"/>
      <c r="X161" s="19"/>
      <c r="Y161" s="19"/>
      <c r="Z161" s="20">
        <v>5.2900000000000003E-2</v>
      </c>
      <c r="AA161" s="19"/>
      <c r="AB161" s="19"/>
      <c r="AC161" s="20">
        <v>5.2900000000000003E-2</v>
      </c>
      <c r="AD161" s="19"/>
      <c r="AE161" s="23">
        <f t="shared" si="1"/>
        <v>813166.66666666663</v>
      </c>
      <c r="AF161" s="23">
        <f t="shared" si="2"/>
        <v>357000</v>
      </c>
      <c r="AG161" s="23">
        <f t="shared" si="3"/>
        <v>574466.18384034967</v>
      </c>
      <c r="AH161" s="23">
        <f t="shared" si="4"/>
        <v>842157.99190729845</v>
      </c>
      <c r="AI161" s="23">
        <v>327250</v>
      </c>
      <c r="AJ161" s="23">
        <v>556583.33330000006</v>
      </c>
      <c r="AK161" s="24">
        <f t="shared" si="5"/>
        <v>357000</v>
      </c>
    </row>
    <row r="162" spans="1:37" ht="117" customHeight="1" x14ac:dyDescent="0.2">
      <c r="A162" s="17" t="s">
        <v>29</v>
      </c>
      <c r="B162" s="17">
        <v>160</v>
      </c>
      <c r="C162" s="17" t="s">
        <v>413</v>
      </c>
      <c r="D162" s="17" t="s">
        <v>31</v>
      </c>
      <c r="E162" s="18" t="s">
        <v>414</v>
      </c>
      <c r="F162" s="18" t="s">
        <v>75</v>
      </c>
      <c r="G162" s="19">
        <v>26600</v>
      </c>
      <c r="H162" s="20">
        <v>0</v>
      </c>
      <c r="I162" s="19">
        <v>26600</v>
      </c>
      <c r="J162" s="21">
        <v>26400</v>
      </c>
      <c r="K162" s="26">
        <v>0</v>
      </c>
      <c r="L162" s="19">
        <v>26400</v>
      </c>
      <c r="M162" s="19">
        <v>30000</v>
      </c>
      <c r="N162" s="20">
        <v>0</v>
      </c>
      <c r="O162" s="19">
        <v>30000</v>
      </c>
      <c r="P162" s="19"/>
      <c r="Q162" s="20"/>
      <c r="R162" s="19"/>
      <c r="S162" s="19"/>
      <c r="T162" s="20"/>
      <c r="U162" s="19"/>
      <c r="V162" s="19"/>
      <c r="W162" s="20"/>
      <c r="X162" s="19"/>
      <c r="Y162" s="19">
        <v>25075</v>
      </c>
      <c r="Z162" s="20">
        <v>5.2900000000000003E-2</v>
      </c>
      <c r="AA162" s="19">
        <f t="shared" ref="AA162:AA163" si="38">(Y162*Z162)+Y162</f>
        <v>26401.467499999999</v>
      </c>
      <c r="AB162" s="19"/>
      <c r="AC162" s="20">
        <v>5.2900000000000003E-2</v>
      </c>
      <c r="AD162" s="19"/>
      <c r="AE162" s="23">
        <f t="shared" si="1"/>
        <v>27350.366875</v>
      </c>
      <c r="AF162" s="23">
        <f t="shared" si="2"/>
        <v>26500.733749999999</v>
      </c>
      <c r="AG162" s="23">
        <f t="shared" si="3"/>
        <v>27309.183862322996</v>
      </c>
      <c r="AH162" s="23">
        <f t="shared" si="4"/>
        <v>1768.9180652936971</v>
      </c>
      <c r="AI162" s="23">
        <v>26401.100630000001</v>
      </c>
      <c r="AJ162" s="23">
        <v>28012.775160000001</v>
      </c>
      <c r="AK162" s="24">
        <f t="shared" si="5"/>
        <v>26500.733749999999</v>
      </c>
    </row>
    <row r="163" spans="1:37" ht="64.5" customHeight="1" x14ac:dyDescent="0.2">
      <c r="A163" s="17" t="s">
        <v>52</v>
      </c>
      <c r="B163" s="17">
        <v>161</v>
      </c>
      <c r="C163" s="17" t="s">
        <v>415</v>
      </c>
      <c r="D163" s="17" t="s">
        <v>31</v>
      </c>
      <c r="E163" s="18" t="s">
        <v>416</v>
      </c>
      <c r="F163" s="18" t="s">
        <v>171</v>
      </c>
      <c r="G163" s="19">
        <v>41596</v>
      </c>
      <c r="H163" s="20">
        <v>0.19</v>
      </c>
      <c r="I163" s="19">
        <v>49499.24</v>
      </c>
      <c r="J163" s="21">
        <v>38000</v>
      </c>
      <c r="K163" s="21">
        <v>0.19</v>
      </c>
      <c r="L163" s="19">
        <v>45220</v>
      </c>
      <c r="M163" s="19">
        <v>20000</v>
      </c>
      <c r="N163" s="26">
        <v>0.19</v>
      </c>
      <c r="O163" s="19">
        <v>23800</v>
      </c>
      <c r="P163" s="19"/>
      <c r="Q163" s="22"/>
      <c r="R163" s="19"/>
      <c r="S163" s="19"/>
      <c r="T163" s="22"/>
      <c r="U163" s="19"/>
      <c r="V163" s="19"/>
      <c r="W163" s="22"/>
      <c r="X163" s="19"/>
      <c r="Y163" s="19">
        <v>55478</v>
      </c>
      <c r="Z163" s="20">
        <v>5.2900000000000003E-2</v>
      </c>
      <c r="AA163" s="19">
        <f t="shared" si="38"/>
        <v>58412.786200000002</v>
      </c>
      <c r="AB163" s="19"/>
      <c r="AC163" s="20">
        <v>5.2900000000000003E-2</v>
      </c>
      <c r="AD163" s="19"/>
      <c r="AE163" s="23">
        <f t="shared" si="1"/>
        <v>44233.006549999998</v>
      </c>
      <c r="AF163" s="23">
        <f t="shared" si="2"/>
        <v>47359.619999999995</v>
      </c>
      <c r="AG163" s="23">
        <f t="shared" si="3"/>
        <v>42000.406330608028</v>
      </c>
      <c r="AH163" s="23">
        <f t="shared" si="4"/>
        <v>14688.785727158664</v>
      </c>
      <c r="AI163" s="23">
        <v>39865</v>
      </c>
      <c r="AJ163" s="23">
        <v>47044.254910000003</v>
      </c>
      <c r="AK163" s="24">
        <f t="shared" si="5"/>
        <v>42000.406330608028</v>
      </c>
    </row>
    <row r="164" spans="1:37" ht="75" customHeight="1" x14ac:dyDescent="0.2">
      <c r="A164" s="17" t="s">
        <v>79</v>
      </c>
      <c r="B164" s="17">
        <v>162</v>
      </c>
      <c r="C164" s="28" t="s">
        <v>417</v>
      </c>
      <c r="D164" s="17" t="s">
        <v>31</v>
      </c>
      <c r="E164" s="31" t="s">
        <v>418</v>
      </c>
      <c r="F164" s="18" t="s">
        <v>95</v>
      </c>
      <c r="G164" s="19">
        <v>230000</v>
      </c>
      <c r="H164" s="20">
        <v>0.19</v>
      </c>
      <c r="I164" s="19">
        <v>273700</v>
      </c>
      <c r="J164" s="21"/>
      <c r="K164" s="25"/>
      <c r="L164" s="19"/>
      <c r="M164" s="19"/>
      <c r="N164" s="22"/>
      <c r="O164" s="19"/>
      <c r="P164" s="19"/>
      <c r="Q164" s="22"/>
      <c r="R164" s="19"/>
      <c r="S164" s="19"/>
      <c r="T164" s="22"/>
      <c r="U164" s="19"/>
      <c r="V164" s="19"/>
      <c r="W164" s="22"/>
      <c r="X164" s="19"/>
      <c r="Y164" s="19"/>
      <c r="Z164" s="20">
        <v>5.2900000000000003E-2</v>
      </c>
      <c r="AA164" s="19"/>
      <c r="AB164" s="19">
        <v>148125</v>
      </c>
      <c r="AC164" s="20">
        <v>5.2900000000000003E-2</v>
      </c>
      <c r="AD164" s="19">
        <f>(AB164*AC164)+AB164</f>
        <v>155960.8125</v>
      </c>
      <c r="AE164" s="23">
        <f t="shared" si="1"/>
        <v>214830.40625</v>
      </c>
      <c r="AF164" s="23">
        <f t="shared" si="2"/>
        <v>214830.40625</v>
      </c>
      <c r="AG164" s="23">
        <f t="shared" si="3"/>
        <v>206607.05307721224</v>
      </c>
      <c r="AH164" s="23">
        <f t="shared" si="4"/>
        <v>83254.177892644395</v>
      </c>
      <c r="AI164" s="23">
        <v>185395.60939999999</v>
      </c>
      <c r="AJ164" s="23">
        <v>198154.05470000001</v>
      </c>
      <c r="AK164" s="24">
        <f t="shared" si="5"/>
        <v>206607.05307721224</v>
      </c>
    </row>
    <row r="165" spans="1:37" ht="138.75" customHeight="1" x14ac:dyDescent="0.2">
      <c r="A165" s="17" t="s">
        <v>29</v>
      </c>
      <c r="B165" s="17">
        <v>163</v>
      </c>
      <c r="C165" s="17" t="s">
        <v>419</v>
      </c>
      <c r="D165" s="17" t="s">
        <v>31</v>
      </c>
      <c r="E165" s="18" t="s">
        <v>420</v>
      </c>
      <c r="F165" s="18" t="s">
        <v>75</v>
      </c>
      <c r="G165" s="19">
        <v>162260</v>
      </c>
      <c r="H165" s="20">
        <v>0</v>
      </c>
      <c r="I165" s="19">
        <v>162260</v>
      </c>
      <c r="J165" s="21">
        <v>175000</v>
      </c>
      <c r="K165" s="26">
        <v>0.19</v>
      </c>
      <c r="L165" s="19">
        <v>208250</v>
      </c>
      <c r="M165" s="19"/>
      <c r="N165" s="22"/>
      <c r="O165" s="19"/>
      <c r="P165" s="19"/>
      <c r="Q165" s="22"/>
      <c r="R165" s="19"/>
      <c r="S165" s="19"/>
      <c r="T165" s="22"/>
      <c r="U165" s="19"/>
      <c r="V165" s="19"/>
      <c r="W165" s="22"/>
      <c r="X165" s="19"/>
      <c r="Y165" s="19">
        <v>91774</v>
      </c>
      <c r="Z165" s="20">
        <v>5.2900000000000003E-2</v>
      </c>
      <c r="AA165" s="19">
        <f>(Y165*Z165)+Y165</f>
        <v>96628.844599999997</v>
      </c>
      <c r="AB165" s="19"/>
      <c r="AC165" s="20">
        <v>5.2900000000000003E-2</v>
      </c>
      <c r="AD165" s="19"/>
      <c r="AE165" s="23">
        <f t="shared" si="1"/>
        <v>155712.94820000001</v>
      </c>
      <c r="AF165" s="23">
        <f t="shared" si="2"/>
        <v>162260</v>
      </c>
      <c r="AG165" s="23">
        <f t="shared" si="3"/>
        <v>148354.6247742461</v>
      </c>
      <c r="AH165" s="23">
        <f t="shared" si="4"/>
        <v>56097.847540361581</v>
      </c>
      <c r="AI165" s="23">
        <v>129444.42230000001</v>
      </c>
      <c r="AJ165" s="23">
        <v>165356.47409999999</v>
      </c>
      <c r="AK165" s="24">
        <f t="shared" si="5"/>
        <v>148354.6247742461</v>
      </c>
    </row>
    <row r="166" spans="1:37" ht="58.5" customHeight="1" x14ac:dyDescent="0.2">
      <c r="A166" s="17" t="s">
        <v>79</v>
      </c>
      <c r="B166" s="17">
        <v>164</v>
      </c>
      <c r="C166" s="28" t="s">
        <v>421</v>
      </c>
      <c r="D166" s="17" t="s">
        <v>31</v>
      </c>
      <c r="E166" s="31" t="s">
        <v>422</v>
      </c>
      <c r="F166" s="18" t="s">
        <v>423</v>
      </c>
      <c r="G166" s="19">
        <v>195000</v>
      </c>
      <c r="H166" s="20">
        <v>0.19</v>
      </c>
      <c r="I166" s="19">
        <v>232050</v>
      </c>
      <c r="J166" s="21"/>
      <c r="K166" s="25"/>
      <c r="L166" s="19"/>
      <c r="M166" s="19"/>
      <c r="N166" s="22"/>
      <c r="O166" s="19"/>
      <c r="P166" s="19"/>
      <c r="Q166" s="22"/>
      <c r="R166" s="19"/>
      <c r="S166" s="19"/>
      <c r="T166" s="22"/>
      <c r="U166" s="19"/>
      <c r="V166" s="19"/>
      <c r="W166" s="22"/>
      <c r="X166" s="19"/>
      <c r="Y166" s="19"/>
      <c r="Z166" s="20">
        <v>5.2900000000000003E-2</v>
      </c>
      <c r="AA166" s="19"/>
      <c r="AB166" s="19">
        <v>314738</v>
      </c>
      <c r="AC166" s="20">
        <v>5.2900000000000003E-2</v>
      </c>
      <c r="AD166" s="19">
        <f t="shared" ref="AD166:AD168" si="39">(AB166*AC166)+AB166</f>
        <v>331387.64020000002</v>
      </c>
      <c r="AE166" s="23">
        <f t="shared" si="1"/>
        <v>281718.82010000001</v>
      </c>
      <c r="AF166" s="23">
        <f t="shared" si="2"/>
        <v>281718.82010000001</v>
      </c>
      <c r="AG166" s="23">
        <f t="shared" si="3"/>
        <v>277305.79133586446</v>
      </c>
      <c r="AH166" s="23">
        <f t="shared" si="4"/>
        <v>70242.319012489548</v>
      </c>
      <c r="AI166" s="23">
        <v>256884.41010000001</v>
      </c>
      <c r="AJ166" s="23">
        <v>306483.20500000002</v>
      </c>
      <c r="AK166" s="24">
        <f t="shared" si="5"/>
        <v>277305.79133586446</v>
      </c>
    </row>
    <row r="167" spans="1:37" ht="60" customHeight="1" x14ac:dyDescent="0.2">
      <c r="A167" s="17" t="s">
        <v>79</v>
      </c>
      <c r="B167" s="17">
        <v>165</v>
      </c>
      <c r="C167" s="28" t="s">
        <v>424</v>
      </c>
      <c r="D167" s="17" t="s">
        <v>31</v>
      </c>
      <c r="E167" s="31" t="s">
        <v>425</v>
      </c>
      <c r="F167" s="18" t="s">
        <v>75</v>
      </c>
      <c r="G167" s="19">
        <v>120000</v>
      </c>
      <c r="H167" s="20">
        <v>0.19</v>
      </c>
      <c r="I167" s="19">
        <v>142800</v>
      </c>
      <c r="J167" s="21"/>
      <c r="K167" s="25"/>
      <c r="L167" s="19"/>
      <c r="M167" s="19"/>
      <c r="N167" s="22"/>
      <c r="O167" s="19"/>
      <c r="P167" s="19"/>
      <c r="Q167" s="22"/>
      <c r="R167" s="19"/>
      <c r="S167" s="19"/>
      <c r="T167" s="22"/>
      <c r="U167" s="19"/>
      <c r="V167" s="19"/>
      <c r="W167" s="22"/>
      <c r="X167" s="19"/>
      <c r="Y167" s="19"/>
      <c r="Z167" s="20">
        <v>5.2900000000000003E-2</v>
      </c>
      <c r="AA167" s="19"/>
      <c r="AB167" s="19">
        <v>350000</v>
      </c>
      <c r="AC167" s="20">
        <v>5.2900000000000003E-2</v>
      </c>
      <c r="AD167" s="19">
        <f t="shared" si="39"/>
        <v>368515</v>
      </c>
      <c r="AE167" s="23">
        <f t="shared" si="1"/>
        <v>255657.5</v>
      </c>
      <c r="AF167" s="23">
        <f t="shared" si="2"/>
        <v>255657.5</v>
      </c>
      <c r="AG167" s="23">
        <f t="shared" si="3"/>
        <v>229399.08892582814</v>
      </c>
      <c r="AH167" s="23">
        <f t="shared" si="4"/>
        <v>159604.60711552156</v>
      </c>
      <c r="AI167" s="23">
        <v>199228.75</v>
      </c>
      <c r="AJ167" s="23">
        <v>326414.375</v>
      </c>
      <c r="AK167" s="24">
        <f t="shared" si="5"/>
        <v>229399.08892582814</v>
      </c>
    </row>
    <row r="168" spans="1:37" ht="60" customHeight="1" x14ac:dyDescent="0.2">
      <c r="A168" s="17" t="s">
        <v>48</v>
      </c>
      <c r="B168" s="17">
        <v>166</v>
      </c>
      <c r="C168" s="17" t="s">
        <v>426</v>
      </c>
      <c r="D168" s="17" t="s">
        <v>31</v>
      </c>
      <c r="E168" s="18" t="s">
        <v>427</v>
      </c>
      <c r="F168" s="18" t="s">
        <v>428</v>
      </c>
      <c r="G168" s="19">
        <v>1450000</v>
      </c>
      <c r="H168" s="20">
        <v>0.19</v>
      </c>
      <c r="I168" s="19">
        <v>1725500</v>
      </c>
      <c r="J168" s="21"/>
      <c r="K168" s="25"/>
      <c r="L168" s="19"/>
      <c r="M168" s="19"/>
      <c r="N168" s="22"/>
      <c r="O168" s="19"/>
      <c r="P168" s="19"/>
      <c r="Q168" s="22"/>
      <c r="R168" s="19"/>
      <c r="S168" s="19"/>
      <c r="T168" s="22"/>
      <c r="U168" s="19"/>
      <c r="V168" s="19"/>
      <c r="W168" s="22"/>
      <c r="X168" s="19"/>
      <c r="Y168" s="19"/>
      <c r="Z168" s="20">
        <v>5.2900000000000003E-2</v>
      </c>
      <c r="AA168" s="19"/>
      <c r="AB168" s="19">
        <v>1800000</v>
      </c>
      <c r="AC168" s="20">
        <v>5.2900000000000003E-2</v>
      </c>
      <c r="AD168" s="19">
        <f t="shared" si="39"/>
        <v>1895220</v>
      </c>
      <c r="AE168" s="23">
        <f t="shared" si="1"/>
        <v>1810360</v>
      </c>
      <c r="AF168" s="23">
        <f t="shared" si="2"/>
        <v>1810360</v>
      </c>
      <c r="AG168" s="23">
        <f t="shared" si="3"/>
        <v>1808370.01468173</v>
      </c>
      <c r="AH168" s="23">
        <f t="shared" si="4"/>
        <v>120010.16290298084</v>
      </c>
      <c r="AI168" s="23">
        <v>1767930</v>
      </c>
      <c r="AJ168" s="23">
        <v>1807770</v>
      </c>
      <c r="AK168" s="24">
        <f t="shared" si="5"/>
        <v>1808370.01468173</v>
      </c>
    </row>
    <row r="169" spans="1:37" ht="75" customHeight="1" x14ac:dyDescent="0.2">
      <c r="A169" s="17" t="s">
        <v>107</v>
      </c>
      <c r="B169" s="17">
        <v>167</v>
      </c>
      <c r="C169" s="17" t="s">
        <v>429</v>
      </c>
      <c r="D169" s="17" t="s">
        <v>31</v>
      </c>
      <c r="E169" s="18" t="s">
        <v>430</v>
      </c>
      <c r="F169" s="18" t="s">
        <v>75</v>
      </c>
      <c r="G169" s="19">
        <v>2560000</v>
      </c>
      <c r="H169" s="20">
        <v>0.19</v>
      </c>
      <c r="I169" s="19">
        <v>3046400</v>
      </c>
      <c r="J169" s="21"/>
      <c r="K169" s="25"/>
      <c r="L169" s="19"/>
      <c r="M169" s="19"/>
      <c r="N169" s="22"/>
      <c r="O169" s="19"/>
      <c r="P169" s="19"/>
      <c r="Q169" s="22"/>
      <c r="R169" s="19"/>
      <c r="S169" s="19"/>
      <c r="T169" s="22"/>
      <c r="U169" s="19"/>
      <c r="V169" s="19"/>
      <c r="W169" s="22"/>
      <c r="X169" s="19"/>
      <c r="Y169" s="19">
        <v>2228000</v>
      </c>
      <c r="Z169" s="20">
        <v>5.2900000000000003E-2</v>
      </c>
      <c r="AA169" s="19">
        <f t="shared" ref="AA169:AA170" si="40">(Y169*Z169)+Y169</f>
        <v>2345861.2000000002</v>
      </c>
      <c r="AB169" s="19"/>
      <c r="AC169" s="20">
        <v>5.2900000000000003E-2</v>
      </c>
      <c r="AD169" s="19"/>
      <c r="AE169" s="23">
        <f t="shared" si="1"/>
        <v>2696130.6</v>
      </c>
      <c r="AF169" s="23">
        <f t="shared" si="2"/>
        <v>2696130.6</v>
      </c>
      <c r="AG169" s="23">
        <f t="shared" si="3"/>
        <v>2673281.0476416433</v>
      </c>
      <c r="AH169" s="23">
        <f t="shared" si="4"/>
        <v>495355.73596428731</v>
      </c>
      <c r="AI169" s="23">
        <v>2520995.9</v>
      </c>
      <c r="AJ169" s="23">
        <v>2579097.9500000002</v>
      </c>
      <c r="AK169" s="24">
        <f t="shared" si="5"/>
        <v>2673281.0476416433</v>
      </c>
    </row>
    <row r="170" spans="1:37" ht="90" customHeight="1" x14ac:dyDescent="0.2">
      <c r="A170" s="17" t="s">
        <v>107</v>
      </c>
      <c r="B170" s="17">
        <v>168</v>
      </c>
      <c r="C170" s="17" t="s">
        <v>431</v>
      </c>
      <c r="D170" s="17" t="s">
        <v>31</v>
      </c>
      <c r="E170" s="18" t="s">
        <v>432</v>
      </c>
      <c r="F170" s="18" t="s">
        <v>110</v>
      </c>
      <c r="G170" s="19">
        <v>2645800</v>
      </c>
      <c r="H170" s="20">
        <v>0.19</v>
      </c>
      <c r="I170" s="19">
        <v>3148502</v>
      </c>
      <c r="J170" s="21"/>
      <c r="K170" s="25"/>
      <c r="L170" s="19"/>
      <c r="M170" s="19"/>
      <c r="N170" s="22"/>
      <c r="O170" s="19"/>
      <c r="P170" s="19"/>
      <c r="Q170" s="22"/>
      <c r="R170" s="19"/>
      <c r="S170" s="19"/>
      <c r="T170" s="22"/>
      <c r="U170" s="19"/>
      <c r="V170" s="19"/>
      <c r="W170" s="22"/>
      <c r="X170" s="19"/>
      <c r="Y170" s="19">
        <v>1768637</v>
      </c>
      <c r="Z170" s="20">
        <v>5.2900000000000003E-2</v>
      </c>
      <c r="AA170" s="19">
        <f t="shared" si="40"/>
        <v>1862197.8973000001</v>
      </c>
      <c r="AB170" s="19"/>
      <c r="AC170" s="20">
        <v>5.2900000000000003E-2</v>
      </c>
      <c r="AD170" s="19"/>
      <c r="AE170" s="23">
        <f t="shared" si="1"/>
        <v>2505349.9486500002</v>
      </c>
      <c r="AF170" s="23">
        <f t="shared" si="2"/>
        <v>2505349.9486500002</v>
      </c>
      <c r="AG170" s="23">
        <f t="shared" si="3"/>
        <v>2421390.8821263956</v>
      </c>
      <c r="AH170" s="23">
        <f t="shared" si="4"/>
        <v>909554.35368724598</v>
      </c>
      <c r="AI170" s="23">
        <v>2183773.923</v>
      </c>
      <c r="AJ170" s="23">
        <v>2321171.7110000001</v>
      </c>
      <c r="AK170" s="24">
        <f t="shared" si="5"/>
        <v>2421390.8821263956</v>
      </c>
    </row>
    <row r="171" spans="1:37" ht="60" customHeight="1" x14ac:dyDescent="0.2">
      <c r="A171" s="17" t="s">
        <v>36</v>
      </c>
      <c r="B171" s="17">
        <v>169</v>
      </c>
      <c r="C171" s="28" t="s">
        <v>433</v>
      </c>
      <c r="D171" s="17" t="s">
        <v>434</v>
      </c>
      <c r="E171" s="31" t="s">
        <v>435</v>
      </c>
      <c r="F171" s="18" t="s">
        <v>436</v>
      </c>
      <c r="G171" s="19">
        <v>145000</v>
      </c>
      <c r="H171" s="20">
        <v>0</v>
      </c>
      <c r="I171" s="19">
        <v>145000</v>
      </c>
      <c r="J171" s="21">
        <v>125000</v>
      </c>
      <c r="K171" s="26">
        <v>0</v>
      </c>
      <c r="L171" s="19">
        <v>125000</v>
      </c>
      <c r="M171" s="19"/>
      <c r="N171" s="22"/>
      <c r="O171" s="19"/>
      <c r="P171" s="19"/>
      <c r="Q171" s="22"/>
      <c r="R171" s="19"/>
      <c r="S171" s="19"/>
      <c r="T171" s="22"/>
      <c r="U171" s="19"/>
      <c r="V171" s="19"/>
      <c r="W171" s="22"/>
      <c r="X171" s="19"/>
      <c r="Y171" s="19"/>
      <c r="Z171" s="20">
        <v>5.2900000000000003E-2</v>
      </c>
      <c r="AA171" s="19"/>
      <c r="AB171" s="19">
        <v>75000</v>
      </c>
      <c r="AC171" s="20">
        <v>5.2900000000000003E-2</v>
      </c>
      <c r="AD171" s="19">
        <f t="shared" ref="AD171:AD172" si="41">(AB171*AC171)+AB171</f>
        <v>78967.5</v>
      </c>
      <c r="AE171" s="23">
        <f t="shared" si="1"/>
        <v>116322.5</v>
      </c>
      <c r="AF171" s="23">
        <f t="shared" si="2"/>
        <v>125000</v>
      </c>
      <c r="AG171" s="23">
        <f t="shared" si="3"/>
        <v>112696.077807815</v>
      </c>
      <c r="AH171" s="23">
        <f t="shared" si="4"/>
        <v>33860.700210568597</v>
      </c>
      <c r="AI171" s="23">
        <v>101983.75</v>
      </c>
      <c r="AJ171" s="23">
        <v>120661.25</v>
      </c>
      <c r="AK171" s="24">
        <f t="shared" si="5"/>
        <v>112696.077807815</v>
      </c>
    </row>
    <row r="172" spans="1:37" ht="60" customHeight="1" x14ac:dyDescent="0.2">
      <c r="A172" s="17" t="s">
        <v>96</v>
      </c>
      <c r="B172" s="17">
        <v>170</v>
      </c>
      <c r="C172" s="17" t="s">
        <v>437</v>
      </c>
      <c r="D172" s="17" t="s">
        <v>31</v>
      </c>
      <c r="E172" s="18" t="s">
        <v>438</v>
      </c>
      <c r="F172" s="18" t="s">
        <v>439</v>
      </c>
      <c r="G172" s="19">
        <v>385000</v>
      </c>
      <c r="H172" s="20">
        <v>0</v>
      </c>
      <c r="I172" s="19">
        <v>385000</v>
      </c>
      <c r="J172" s="21">
        <v>123400</v>
      </c>
      <c r="K172" s="26">
        <v>0.19</v>
      </c>
      <c r="L172" s="19">
        <v>146846</v>
      </c>
      <c r="M172" s="19"/>
      <c r="N172" s="22"/>
      <c r="O172" s="19"/>
      <c r="P172" s="19"/>
      <c r="Q172" s="22"/>
      <c r="R172" s="19"/>
      <c r="S172" s="19"/>
      <c r="T172" s="22"/>
      <c r="U172" s="19"/>
      <c r="V172" s="19"/>
      <c r="W172" s="22"/>
      <c r="X172" s="19"/>
      <c r="Y172" s="19"/>
      <c r="Z172" s="20">
        <v>5.2900000000000003E-2</v>
      </c>
      <c r="AA172" s="19"/>
      <c r="AB172" s="19">
        <v>4000000</v>
      </c>
      <c r="AC172" s="20">
        <v>5.2900000000000003E-2</v>
      </c>
      <c r="AD172" s="19">
        <f t="shared" si="41"/>
        <v>4211600</v>
      </c>
      <c r="AE172" s="23">
        <f t="shared" si="1"/>
        <v>1581148.6666666667</v>
      </c>
      <c r="AF172" s="23">
        <f t="shared" si="2"/>
        <v>385000</v>
      </c>
      <c r="AG172" s="23">
        <f t="shared" si="3"/>
        <v>619807.25558740948</v>
      </c>
      <c r="AH172" s="23">
        <f t="shared" si="4"/>
        <v>2281147.7362734168</v>
      </c>
      <c r="AI172" s="23">
        <v>265923</v>
      </c>
      <c r="AJ172" s="23">
        <v>2790574.3330000001</v>
      </c>
      <c r="AK172" s="24">
        <f t="shared" si="5"/>
        <v>385000</v>
      </c>
    </row>
    <row r="173" spans="1:37" ht="45" customHeight="1" x14ac:dyDescent="0.2">
      <c r="A173" s="17" t="s">
        <v>36</v>
      </c>
      <c r="B173" s="17">
        <v>171</v>
      </c>
      <c r="C173" s="25" t="s">
        <v>440</v>
      </c>
      <c r="D173" s="17" t="s">
        <v>31</v>
      </c>
      <c r="E173" s="18" t="s">
        <v>441</v>
      </c>
      <c r="F173" s="18" t="s">
        <v>42</v>
      </c>
      <c r="G173" s="19">
        <v>3265069</v>
      </c>
      <c r="H173" s="20">
        <v>0</v>
      </c>
      <c r="I173" s="19">
        <v>3265069</v>
      </c>
      <c r="J173" s="21">
        <v>2968245</v>
      </c>
      <c r="K173" s="20">
        <v>0</v>
      </c>
      <c r="L173" s="19">
        <v>2968245</v>
      </c>
      <c r="M173" s="19">
        <v>7800000</v>
      </c>
      <c r="N173" s="20">
        <v>0</v>
      </c>
      <c r="O173" s="19">
        <v>7800000</v>
      </c>
      <c r="P173" s="19"/>
      <c r="Q173" s="22"/>
      <c r="R173" s="19"/>
      <c r="S173" s="19"/>
      <c r="T173" s="22"/>
      <c r="U173" s="19"/>
      <c r="V173" s="19"/>
      <c r="W173" s="22"/>
      <c r="X173" s="19"/>
      <c r="Y173" s="19"/>
      <c r="Z173" s="20">
        <v>5.2900000000000003E-2</v>
      </c>
      <c r="AA173" s="19"/>
      <c r="AB173" s="19"/>
      <c r="AC173" s="20">
        <v>5.2900000000000003E-2</v>
      </c>
      <c r="AD173" s="19"/>
      <c r="AE173" s="23">
        <f t="shared" si="1"/>
        <v>4677771.333333333</v>
      </c>
      <c r="AF173" s="23">
        <f t="shared" si="2"/>
        <v>3265069</v>
      </c>
      <c r="AG173" s="23">
        <f t="shared" si="3"/>
        <v>4228265.3780096509</v>
      </c>
      <c r="AH173" s="23">
        <f t="shared" si="4"/>
        <v>2707999.262732605</v>
      </c>
      <c r="AI173" s="23">
        <v>3116657</v>
      </c>
      <c r="AJ173" s="23">
        <v>6238885.6670000004</v>
      </c>
      <c r="AK173" s="24">
        <f t="shared" si="5"/>
        <v>3265069</v>
      </c>
    </row>
    <row r="174" spans="1:37" ht="111" customHeight="1" x14ac:dyDescent="0.2">
      <c r="A174" s="17" t="s">
        <v>36</v>
      </c>
      <c r="B174" s="17">
        <v>172</v>
      </c>
      <c r="C174" s="25" t="s">
        <v>442</v>
      </c>
      <c r="D174" s="17" t="s">
        <v>31</v>
      </c>
      <c r="E174" s="18" t="s">
        <v>443</v>
      </c>
      <c r="F174" s="18" t="s">
        <v>42</v>
      </c>
      <c r="G174" s="19">
        <v>1074034</v>
      </c>
      <c r="H174" s="20">
        <v>0</v>
      </c>
      <c r="I174" s="19">
        <v>1074034</v>
      </c>
      <c r="J174" s="21">
        <v>976395</v>
      </c>
      <c r="K174" s="20">
        <v>0</v>
      </c>
      <c r="L174" s="19">
        <v>976395</v>
      </c>
      <c r="M174" s="19">
        <v>1566000</v>
      </c>
      <c r="N174" s="20">
        <v>0</v>
      </c>
      <c r="O174" s="19">
        <v>1566000</v>
      </c>
      <c r="P174" s="19"/>
      <c r="Q174" s="22"/>
      <c r="R174" s="19"/>
      <c r="S174" s="19"/>
      <c r="T174" s="22"/>
      <c r="U174" s="19"/>
      <c r="V174" s="19"/>
      <c r="W174" s="22"/>
      <c r="X174" s="19"/>
      <c r="Y174" s="19"/>
      <c r="Z174" s="20">
        <v>5.2900000000000003E-2</v>
      </c>
      <c r="AA174" s="19"/>
      <c r="AB174" s="19">
        <v>1000000</v>
      </c>
      <c r="AC174" s="20">
        <v>5.2900000000000003E-2</v>
      </c>
      <c r="AD174" s="19">
        <f t="shared" ref="AD174:AD177" si="42">(AB174*AC174)+AB174</f>
        <v>1052900</v>
      </c>
      <c r="AE174" s="23">
        <f t="shared" si="1"/>
        <v>1167332.25</v>
      </c>
      <c r="AF174" s="23">
        <f t="shared" si="2"/>
        <v>1063467</v>
      </c>
      <c r="AG174" s="23">
        <f t="shared" si="3"/>
        <v>1146715.3208208845</v>
      </c>
      <c r="AH174" s="23">
        <f t="shared" si="4"/>
        <v>269067.71862658788</v>
      </c>
      <c r="AI174" s="23">
        <v>1033773.75</v>
      </c>
      <c r="AJ174" s="23">
        <v>1266999.1880000001</v>
      </c>
      <c r="AK174" s="24">
        <f t="shared" si="5"/>
        <v>1063467</v>
      </c>
    </row>
    <row r="175" spans="1:37" ht="117" customHeight="1" x14ac:dyDescent="0.2">
      <c r="A175" s="17" t="s">
        <v>36</v>
      </c>
      <c r="B175" s="17">
        <v>173</v>
      </c>
      <c r="C175" s="25" t="s">
        <v>444</v>
      </c>
      <c r="D175" s="17" t="s">
        <v>31</v>
      </c>
      <c r="E175" s="18" t="s">
        <v>445</v>
      </c>
      <c r="F175" s="18" t="s">
        <v>42</v>
      </c>
      <c r="G175" s="19">
        <v>3461419</v>
      </c>
      <c r="H175" s="20">
        <v>0</v>
      </c>
      <c r="I175" s="19">
        <v>3461419</v>
      </c>
      <c r="J175" s="21">
        <v>3146745</v>
      </c>
      <c r="K175" s="20">
        <v>0</v>
      </c>
      <c r="L175" s="19">
        <v>3146745</v>
      </c>
      <c r="M175" s="19">
        <v>7298000</v>
      </c>
      <c r="N175" s="20">
        <v>0</v>
      </c>
      <c r="O175" s="19">
        <v>7298000</v>
      </c>
      <c r="P175" s="19"/>
      <c r="Q175" s="22"/>
      <c r="R175" s="19"/>
      <c r="S175" s="19"/>
      <c r="T175" s="22"/>
      <c r="U175" s="19"/>
      <c r="V175" s="19"/>
      <c r="W175" s="22"/>
      <c r="X175" s="19"/>
      <c r="Y175" s="19"/>
      <c r="Z175" s="20">
        <v>5.2900000000000003E-2</v>
      </c>
      <c r="AA175" s="19"/>
      <c r="AB175" s="19">
        <v>2986000</v>
      </c>
      <c r="AC175" s="20">
        <v>5.2900000000000003E-2</v>
      </c>
      <c r="AD175" s="19">
        <f t="shared" si="42"/>
        <v>3143959.4</v>
      </c>
      <c r="AE175" s="23">
        <f t="shared" si="1"/>
        <v>4262530.8499999996</v>
      </c>
      <c r="AF175" s="23">
        <f t="shared" si="2"/>
        <v>3304082</v>
      </c>
      <c r="AG175" s="23">
        <f t="shared" si="3"/>
        <v>3976025.1976656551</v>
      </c>
      <c r="AH175" s="23">
        <f t="shared" si="4"/>
        <v>2029124.0563871795</v>
      </c>
      <c r="AI175" s="23">
        <v>3146048.6</v>
      </c>
      <c r="AJ175" s="23">
        <v>5021398.1380000003</v>
      </c>
      <c r="AK175" s="24">
        <f t="shared" si="5"/>
        <v>3304082</v>
      </c>
    </row>
    <row r="176" spans="1:37" ht="90" customHeight="1" x14ac:dyDescent="0.2">
      <c r="A176" s="17" t="s">
        <v>107</v>
      </c>
      <c r="B176" s="17">
        <v>174</v>
      </c>
      <c r="C176" s="17" t="s">
        <v>446</v>
      </c>
      <c r="D176" s="17" t="s">
        <v>31</v>
      </c>
      <c r="E176" s="18" t="s">
        <v>447</v>
      </c>
      <c r="F176" s="18" t="s">
        <v>110</v>
      </c>
      <c r="G176" s="19">
        <v>260000</v>
      </c>
      <c r="H176" s="20">
        <v>0.19</v>
      </c>
      <c r="I176" s="19">
        <v>309400</v>
      </c>
      <c r="J176" s="21"/>
      <c r="K176" s="25"/>
      <c r="L176" s="19"/>
      <c r="M176" s="19"/>
      <c r="N176" s="22"/>
      <c r="O176" s="19"/>
      <c r="P176" s="19"/>
      <c r="Q176" s="22"/>
      <c r="R176" s="19"/>
      <c r="S176" s="19"/>
      <c r="T176" s="22"/>
      <c r="U176" s="19"/>
      <c r="V176" s="19"/>
      <c r="W176" s="22"/>
      <c r="X176" s="19"/>
      <c r="Y176" s="19">
        <v>435434</v>
      </c>
      <c r="Z176" s="20">
        <v>5.2900000000000003E-2</v>
      </c>
      <c r="AA176" s="19">
        <f t="shared" ref="AA176:AA179" si="43">(Y176*Z176)+Y176</f>
        <v>458468.45860000001</v>
      </c>
      <c r="AB176" s="19">
        <v>1500000</v>
      </c>
      <c r="AC176" s="20">
        <v>5.2900000000000003E-2</v>
      </c>
      <c r="AD176" s="19">
        <f t="shared" si="42"/>
        <v>1579350</v>
      </c>
      <c r="AE176" s="23">
        <f t="shared" si="1"/>
        <v>782406.15286666667</v>
      </c>
      <c r="AF176" s="23">
        <f t="shared" si="2"/>
        <v>458468.45860000001</v>
      </c>
      <c r="AG176" s="23">
        <f t="shared" si="3"/>
        <v>607345.82760419091</v>
      </c>
      <c r="AH176" s="23">
        <f t="shared" si="4"/>
        <v>694186.55486122996</v>
      </c>
      <c r="AI176" s="23">
        <v>383934.22930000001</v>
      </c>
      <c r="AJ176" s="23">
        <v>1141203.0759999999</v>
      </c>
      <c r="AK176" s="24">
        <f t="shared" si="5"/>
        <v>458468.45860000001</v>
      </c>
    </row>
    <row r="177" spans="1:37" ht="105" customHeight="1" x14ac:dyDescent="0.2">
      <c r="A177" s="17" t="s">
        <v>113</v>
      </c>
      <c r="B177" s="17">
        <v>175</v>
      </c>
      <c r="C177" s="17" t="s">
        <v>448</v>
      </c>
      <c r="D177" s="17" t="s">
        <v>31</v>
      </c>
      <c r="E177" s="18" t="s">
        <v>449</v>
      </c>
      <c r="F177" s="18" t="s">
        <v>131</v>
      </c>
      <c r="G177" s="19">
        <v>130000</v>
      </c>
      <c r="H177" s="20">
        <v>0</v>
      </c>
      <c r="I177" s="19">
        <v>130000</v>
      </c>
      <c r="J177" s="21">
        <v>635000</v>
      </c>
      <c r="K177" s="26">
        <v>0.05</v>
      </c>
      <c r="L177" s="19">
        <v>666750</v>
      </c>
      <c r="M177" s="19"/>
      <c r="N177" s="22"/>
      <c r="O177" s="19"/>
      <c r="P177" s="19"/>
      <c r="Q177" s="22"/>
      <c r="R177" s="19"/>
      <c r="S177" s="19"/>
      <c r="T177" s="22"/>
      <c r="U177" s="19"/>
      <c r="V177" s="19"/>
      <c r="W177" s="22"/>
      <c r="X177" s="19"/>
      <c r="Y177" s="19">
        <v>593791</v>
      </c>
      <c r="Z177" s="20">
        <v>5.2900000000000003E-2</v>
      </c>
      <c r="AA177" s="19">
        <f t="shared" si="43"/>
        <v>625202.54390000005</v>
      </c>
      <c r="AB177" s="19">
        <v>680000</v>
      </c>
      <c r="AC177" s="20">
        <v>5.2900000000000003E-2</v>
      </c>
      <c r="AD177" s="19">
        <f t="shared" si="42"/>
        <v>715972</v>
      </c>
      <c r="AE177" s="23">
        <f t="shared" si="1"/>
        <v>534481.13597499998</v>
      </c>
      <c r="AF177" s="23">
        <f t="shared" si="2"/>
        <v>645976.27194999997</v>
      </c>
      <c r="AG177" s="23">
        <f t="shared" si="3"/>
        <v>443818.89508198173</v>
      </c>
      <c r="AH177" s="23">
        <f t="shared" si="4"/>
        <v>272194.38478810561</v>
      </c>
      <c r="AI177" s="23">
        <v>501401.90789999999</v>
      </c>
      <c r="AJ177" s="23">
        <v>646250</v>
      </c>
      <c r="AK177" s="24">
        <f t="shared" si="5"/>
        <v>443818.89508198173</v>
      </c>
    </row>
    <row r="178" spans="1:37" ht="105" customHeight="1" x14ac:dyDescent="0.2">
      <c r="A178" s="17" t="s">
        <v>29</v>
      </c>
      <c r="B178" s="17">
        <v>176</v>
      </c>
      <c r="C178" s="17" t="s">
        <v>450</v>
      </c>
      <c r="D178" s="17" t="s">
        <v>31</v>
      </c>
      <c r="E178" s="18" t="s">
        <v>451</v>
      </c>
      <c r="F178" s="18" t="s">
        <v>75</v>
      </c>
      <c r="G178" s="19">
        <v>319000</v>
      </c>
      <c r="H178" s="20">
        <v>0</v>
      </c>
      <c r="I178" s="19">
        <v>319000</v>
      </c>
      <c r="J178" s="21">
        <v>336000</v>
      </c>
      <c r="K178" s="26">
        <v>0</v>
      </c>
      <c r="L178" s="19">
        <v>336000</v>
      </c>
      <c r="M178" s="19">
        <v>350000</v>
      </c>
      <c r="N178" s="20">
        <v>0</v>
      </c>
      <c r="O178" s="19">
        <v>350000</v>
      </c>
      <c r="P178" s="19"/>
      <c r="Q178" s="20"/>
      <c r="R178" s="19"/>
      <c r="S178" s="19"/>
      <c r="T178" s="20"/>
      <c r="U178" s="19"/>
      <c r="V178" s="19"/>
      <c r="W178" s="20"/>
      <c r="X178" s="19"/>
      <c r="Y178" s="19">
        <v>274517</v>
      </c>
      <c r="Z178" s="20">
        <v>5.2900000000000003E-2</v>
      </c>
      <c r="AA178" s="19">
        <f t="shared" si="43"/>
        <v>289038.94929999998</v>
      </c>
      <c r="AB178" s="19"/>
      <c r="AC178" s="20">
        <v>5.2900000000000003E-2</v>
      </c>
      <c r="AD178" s="19"/>
      <c r="AE178" s="23">
        <f t="shared" si="1"/>
        <v>323509.73732499999</v>
      </c>
      <c r="AF178" s="23">
        <f t="shared" si="2"/>
        <v>327500</v>
      </c>
      <c r="AG178" s="23">
        <f t="shared" si="3"/>
        <v>322692.29342674272</v>
      </c>
      <c r="AH178" s="23">
        <f t="shared" si="4"/>
        <v>26244.451071200932</v>
      </c>
      <c r="AI178" s="23">
        <v>311509.73729999998</v>
      </c>
      <c r="AJ178" s="23">
        <v>339500</v>
      </c>
      <c r="AK178" s="24">
        <f t="shared" si="5"/>
        <v>322692.29342674272</v>
      </c>
    </row>
    <row r="179" spans="1:37" ht="45" customHeight="1" x14ac:dyDescent="0.2">
      <c r="A179" s="17" t="s">
        <v>107</v>
      </c>
      <c r="B179" s="17">
        <v>177</v>
      </c>
      <c r="C179" s="17" t="s">
        <v>452</v>
      </c>
      <c r="D179" s="17" t="s">
        <v>31</v>
      </c>
      <c r="E179" s="18" t="s">
        <v>453</v>
      </c>
      <c r="F179" s="18" t="s">
        <v>75</v>
      </c>
      <c r="G179" s="19">
        <v>325000</v>
      </c>
      <c r="H179" s="20">
        <v>0.19</v>
      </c>
      <c r="I179" s="19">
        <v>386750</v>
      </c>
      <c r="J179" s="21"/>
      <c r="K179" s="25"/>
      <c r="L179" s="19"/>
      <c r="M179" s="19"/>
      <c r="N179" s="22"/>
      <c r="O179" s="19"/>
      <c r="P179" s="19"/>
      <c r="Q179" s="22"/>
      <c r="R179" s="19"/>
      <c r="S179" s="19"/>
      <c r="T179" s="22"/>
      <c r="U179" s="19"/>
      <c r="V179" s="19"/>
      <c r="W179" s="22"/>
      <c r="X179" s="19"/>
      <c r="Y179" s="19">
        <v>478401</v>
      </c>
      <c r="Z179" s="20">
        <v>5.2900000000000003E-2</v>
      </c>
      <c r="AA179" s="19">
        <f t="shared" si="43"/>
        <v>503708.4129</v>
      </c>
      <c r="AB179" s="19">
        <v>821100</v>
      </c>
      <c r="AC179" s="20">
        <v>5.2900000000000003E-2</v>
      </c>
      <c r="AD179" s="19">
        <f>(AB179*AC179)+AB179</f>
        <v>864536.19</v>
      </c>
      <c r="AE179" s="23">
        <f t="shared" si="1"/>
        <v>584998.20096666657</v>
      </c>
      <c r="AF179" s="23">
        <f t="shared" si="2"/>
        <v>503708.4129</v>
      </c>
      <c r="AG179" s="23">
        <f t="shared" si="3"/>
        <v>552243.86710702605</v>
      </c>
      <c r="AH179" s="23">
        <f t="shared" si="4"/>
        <v>249050.06137646656</v>
      </c>
      <c r="AI179" s="23">
        <v>445229.20649999997</v>
      </c>
      <c r="AJ179" s="23">
        <v>703049.10049999994</v>
      </c>
      <c r="AK179" s="24">
        <f t="shared" si="5"/>
        <v>503708.4129</v>
      </c>
    </row>
    <row r="180" spans="1:37" ht="90" customHeight="1" x14ac:dyDescent="0.2">
      <c r="A180" s="17" t="s">
        <v>107</v>
      </c>
      <c r="B180" s="17">
        <v>178</v>
      </c>
      <c r="C180" s="17" t="s">
        <v>452</v>
      </c>
      <c r="D180" s="17" t="s">
        <v>31</v>
      </c>
      <c r="E180" s="18" t="s">
        <v>454</v>
      </c>
      <c r="F180" s="18" t="s">
        <v>75</v>
      </c>
      <c r="G180" s="19">
        <v>306600</v>
      </c>
      <c r="H180" s="20">
        <v>0.19</v>
      </c>
      <c r="I180" s="19">
        <v>364854</v>
      </c>
      <c r="J180" s="21">
        <v>293277</v>
      </c>
      <c r="K180" s="20">
        <v>0.19</v>
      </c>
      <c r="L180" s="19">
        <v>348999.63</v>
      </c>
      <c r="M180" s="19">
        <v>185000</v>
      </c>
      <c r="N180" s="20">
        <v>0.19</v>
      </c>
      <c r="O180" s="19">
        <v>220150</v>
      </c>
      <c r="P180" s="19"/>
      <c r="Q180" s="22"/>
      <c r="R180" s="19"/>
      <c r="S180" s="19"/>
      <c r="T180" s="22"/>
      <c r="U180" s="19"/>
      <c r="V180" s="19"/>
      <c r="W180" s="22"/>
      <c r="X180" s="19"/>
      <c r="Y180" s="19"/>
      <c r="Z180" s="20">
        <v>5.2900000000000003E-2</v>
      </c>
      <c r="AA180" s="19"/>
      <c r="AB180" s="19"/>
      <c r="AC180" s="20">
        <v>5.2900000000000003E-2</v>
      </c>
      <c r="AD180" s="19"/>
      <c r="AE180" s="23">
        <f t="shared" si="1"/>
        <v>311334.54333333333</v>
      </c>
      <c r="AF180" s="23">
        <f t="shared" si="2"/>
        <v>348999.63</v>
      </c>
      <c r="AG180" s="23">
        <f t="shared" si="3"/>
        <v>303776.55739855673</v>
      </c>
      <c r="AH180" s="23">
        <f t="shared" si="4"/>
        <v>79365.017288510862</v>
      </c>
      <c r="AI180" s="23">
        <v>284574.815</v>
      </c>
      <c r="AJ180" s="23">
        <v>302305.77169999998</v>
      </c>
      <c r="AK180" s="24">
        <f t="shared" si="5"/>
        <v>303776.55739855673</v>
      </c>
    </row>
    <row r="181" spans="1:37" ht="75" customHeight="1" x14ac:dyDescent="0.2">
      <c r="A181" s="17" t="s">
        <v>107</v>
      </c>
      <c r="B181" s="17">
        <v>179</v>
      </c>
      <c r="C181" s="17" t="s">
        <v>452</v>
      </c>
      <c r="D181" s="17" t="s">
        <v>31</v>
      </c>
      <c r="E181" s="18" t="s">
        <v>455</v>
      </c>
      <c r="F181" s="18" t="s">
        <v>75</v>
      </c>
      <c r="G181" s="19">
        <v>698950</v>
      </c>
      <c r="H181" s="20">
        <v>0.19</v>
      </c>
      <c r="I181" s="19">
        <v>831750.5</v>
      </c>
      <c r="J181" s="21">
        <v>831933</v>
      </c>
      <c r="K181" s="20">
        <v>0.19</v>
      </c>
      <c r="L181" s="19">
        <v>990000.2699999999</v>
      </c>
      <c r="M181" s="19"/>
      <c r="N181" s="22"/>
      <c r="O181" s="19"/>
      <c r="P181" s="19"/>
      <c r="Q181" s="22"/>
      <c r="R181" s="19"/>
      <c r="S181" s="19"/>
      <c r="T181" s="22"/>
      <c r="U181" s="19"/>
      <c r="V181" s="19"/>
      <c r="W181" s="22"/>
      <c r="X181" s="19"/>
      <c r="Y181" s="19"/>
      <c r="Z181" s="20">
        <v>5.2900000000000003E-2</v>
      </c>
      <c r="AA181" s="19"/>
      <c r="AB181" s="19">
        <v>1225700</v>
      </c>
      <c r="AC181" s="20">
        <v>5.2900000000000003E-2</v>
      </c>
      <c r="AD181" s="19">
        <f>(AB181*AC181)+AB181</f>
        <v>1290539.53</v>
      </c>
      <c r="AE181" s="23">
        <f t="shared" si="1"/>
        <v>1037430.1</v>
      </c>
      <c r="AF181" s="23">
        <f t="shared" si="2"/>
        <v>990000.2699999999</v>
      </c>
      <c r="AG181" s="23">
        <f t="shared" si="3"/>
        <v>1020469.1933982071</v>
      </c>
      <c r="AH181" s="23">
        <f t="shared" si="4"/>
        <v>233042.98979470992</v>
      </c>
      <c r="AI181" s="23">
        <v>910875.38500000001</v>
      </c>
      <c r="AJ181" s="23">
        <v>1131565.05</v>
      </c>
      <c r="AK181" s="24">
        <f t="shared" si="5"/>
        <v>990000.2699999999</v>
      </c>
    </row>
    <row r="182" spans="1:37" ht="75" customHeight="1" x14ac:dyDescent="0.2">
      <c r="A182" s="17" t="s">
        <v>29</v>
      </c>
      <c r="B182" s="17">
        <v>180</v>
      </c>
      <c r="C182" s="17" t="s">
        <v>456</v>
      </c>
      <c r="D182" s="17" t="s">
        <v>31</v>
      </c>
      <c r="E182" s="18" t="s">
        <v>457</v>
      </c>
      <c r="F182" s="18" t="s">
        <v>458</v>
      </c>
      <c r="G182" s="19">
        <v>170000</v>
      </c>
      <c r="H182" s="20">
        <v>0</v>
      </c>
      <c r="I182" s="19">
        <v>170000</v>
      </c>
      <c r="J182" s="21">
        <v>160000</v>
      </c>
      <c r="K182" s="26">
        <v>0</v>
      </c>
      <c r="L182" s="19">
        <v>160000</v>
      </c>
      <c r="M182" s="19">
        <v>184000</v>
      </c>
      <c r="N182" s="20">
        <v>0</v>
      </c>
      <c r="O182" s="19">
        <v>184000</v>
      </c>
      <c r="P182" s="19"/>
      <c r="Q182" s="20"/>
      <c r="R182" s="19"/>
      <c r="S182" s="19"/>
      <c r="T182" s="20"/>
      <c r="U182" s="19"/>
      <c r="V182" s="19"/>
      <c r="W182" s="20"/>
      <c r="X182" s="19"/>
      <c r="Y182" s="19"/>
      <c r="Z182" s="20">
        <v>5.2900000000000003E-2</v>
      </c>
      <c r="AA182" s="19"/>
      <c r="AB182" s="19"/>
      <c r="AC182" s="20">
        <v>5.2900000000000003E-2</v>
      </c>
      <c r="AD182" s="19"/>
      <c r="AE182" s="23">
        <f t="shared" si="1"/>
        <v>171333.33333333334</v>
      </c>
      <c r="AF182" s="23">
        <f t="shared" si="2"/>
        <v>170000</v>
      </c>
      <c r="AG182" s="23">
        <f t="shared" si="3"/>
        <v>171052.29639714243</v>
      </c>
      <c r="AH182" s="23">
        <f t="shared" si="4"/>
        <v>12055.427546683417</v>
      </c>
      <c r="AI182" s="23">
        <v>165000</v>
      </c>
      <c r="AJ182" s="23">
        <v>177666.6667</v>
      </c>
      <c r="AK182" s="24">
        <f t="shared" si="5"/>
        <v>170000</v>
      </c>
    </row>
    <row r="183" spans="1:37" ht="30" customHeight="1" x14ac:dyDescent="0.2">
      <c r="A183" s="17" t="s">
        <v>29</v>
      </c>
      <c r="B183" s="17">
        <v>181</v>
      </c>
      <c r="C183" s="17" t="s">
        <v>459</v>
      </c>
      <c r="D183" s="17" t="s">
        <v>31</v>
      </c>
      <c r="E183" s="18" t="s">
        <v>460</v>
      </c>
      <c r="F183" s="18" t="s">
        <v>75</v>
      </c>
      <c r="G183" s="19">
        <v>170200</v>
      </c>
      <c r="H183" s="20">
        <v>0</v>
      </c>
      <c r="I183" s="19">
        <v>170200</v>
      </c>
      <c r="J183" s="21">
        <v>198000</v>
      </c>
      <c r="K183" s="26">
        <v>0</v>
      </c>
      <c r="L183" s="19">
        <v>198000</v>
      </c>
      <c r="M183" s="19">
        <v>180000</v>
      </c>
      <c r="N183" s="20">
        <v>0</v>
      </c>
      <c r="O183" s="19">
        <v>180000</v>
      </c>
      <c r="P183" s="19">
        <v>79831</v>
      </c>
      <c r="Q183" s="20">
        <v>0.19</v>
      </c>
      <c r="R183" s="19">
        <v>94998.89</v>
      </c>
      <c r="S183" s="19"/>
      <c r="T183" s="20"/>
      <c r="U183" s="19"/>
      <c r="V183" s="19"/>
      <c r="W183" s="20"/>
      <c r="X183" s="19"/>
      <c r="Y183" s="19">
        <v>161063</v>
      </c>
      <c r="Z183" s="20">
        <v>5.2900000000000003E-2</v>
      </c>
      <c r="AA183" s="19">
        <f t="shared" ref="AA183:AA188" si="44">(Y183*Z183)+Y183</f>
        <v>169583.23269999999</v>
      </c>
      <c r="AB183" s="19"/>
      <c r="AC183" s="20">
        <v>5.2900000000000003E-2</v>
      </c>
      <c r="AD183" s="19"/>
      <c r="AE183" s="23">
        <f t="shared" si="1"/>
        <v>162556.42453999998</v>
      </c>
      <c r="AF183" s="23">
        <f t="shared" si="2"/>
        <v>170200</v>
      </c>
      <c r="AG183" s="23">
        <f t="shared" si="3"/>
        <v>157761.03192565232</v>
      </c>
      <c r="AH183" s="23">
        <f t="shared" si="4"/>
        <v>39472.604797729313</v>
      </c>
      <c r="AI183" s="23">
        <v>169583.23269999999</v>
      </c>
      <c r="AJ183" s="23">
        <v>180000</v>
      </c>
      <c r="AK183" s="24">
        <f t="shared" si="5"/>
        <v>157761.03192565232</v>
      </c>
    </row>
    <row r="184" spans="1:37" ht="45" customHeight="1" x14ac:dyDescent="0.2">
      <c r="A184" s="17" t="s">
        <v>107</v>
      </c>
      <c r="B184" s="17">
        <v>182</v>
      </c>
      <c r="C184" s="17" t="s">
        <v>461</v>
      </c>
      <c r="D184" s="17" t="s">
        <v>31</v>
      </c>
      <c r="E184" s="18" t="s">
        <v>462</v>
      </c>
      <c r="F184" s="18" t="s">
        <v>75</v>
      </c>
      <c r="G184" s="19">
        <v>5800000</v>
      </c>
      <c r="H184" s="20">
        <v>0.19</v>
      </c>
      <c r="I184" s="19">
        <v>6902000</v>
      </c>
      <c r="J184" s="21">
        <v>4450000</v>
      </c>
      <c r="K184" s="26">
        <v>0.19</v>
      </c>
      <c r="L184" s="19">
        <v>5295500</v>
      </c>
      <c r="M184" s="19"/>
      <c r="N184" s="22"/>
      <c r="O184" s="19"/>
      <c r="P184" s="19"/>
      <c r="Q184" s="22"/>
      <c r="R184" s="19"/>
      <c r="S184" s="19"/>
      <c r="T184" s="22"/>
      <c r="U184" s="19"/>
      <c r="V184" s="19"/>
      <c r="W184" s="22"/>
      <c r="X184" s="19"/>
      <c r="Y184" s="19">
        <v>5337333</v>
      </c>
      <c r="Z184" s="20">
        <v>5.2900000000000003E-2</v>
      </c>
      <c r="AA184" s="19">
        <f t="shared" si="44"/>
        <v>5619677.9156999998</v>
      </c>
      <c r="AB184" s="19"/>
      <c r="AC184" s="20">
        <v>5.2900000000000003E-2</v>
      </c>
      <c r="AD184" s="19"/>
      <c r="AE184" s="23">
        <f t="shared" si="1"/>
        <v>5939059.3052333333</v>
      </c>
      <c r="AF184" s="23">
        <f t="shared" si="2"/>
        <v>5619677.9156999998</v>
      </c>
      <c r="AG184" s="23">
        <f t="shared" si="3"/>
        <v>5900168.9924464459</v>
      </c>
      <c r="AH184" s="23">
        <f t="shared" si="4"/>
        <v>849537.47209006606</v>
      </c>
      <c r="AI184" s="23">
        <v>5457588.9579999996</v>
      </c>
      <c r="AJ184" s="23">
        <v>5638196.1529999999</v>
      </c>
      <c r="AK184" s="24">
        <f t="shared" si="5"/>
        <v>5619677.9156999998</v>
      </c>
    </row>
    <row r="185" spans="1:37" ht="135" customHeight="1" x14ac:dyDescent="0.2">
      <c r="A185" s="17" t="s">
        <v>79</v>
      </c>
      <c r="B185" s="17">
        <v>183</v>
      </c>
      <c r="C185" s="17" t="s">
        <v>463</v>
      </c>
      <c r="D185" s="17" t="s">
        <v>31</v>
      </c>
      <c r="E185" s="18" t="s">
        <v>464</v>
      </c>
      <c r="F185" s="18" t="s">
        <v>95</v>
      </c>
      <c r="G185" s="19">
        <v>76900</v>
      </c>
      <c r="H185" s="20">
        <v>0.19</v>
      </c>
      <c r="I185" s="19">
        <v>91511</v>
      </c>
      <c r="J185" s="21"/>
      <c r="K185" s="25"/>
      <c r="L185" s="19"/>
      <c r="M185" s="19"/>
      <c r="N185" s="22"/>
      <c r="O185" s="19"/>
      <c r="P185" s="19"/>
      <c r="Q185" s="22"/>
      <c r="R185" s="19"/>
      <c r="S185" s="19"/>
      <c r="T185" s="22"/>
      <c r="U185" s="19"/>
      <c r="V185" s="19"/>
      <c r="W185" s="22"/>
      <c r="X185" s="19"/>
      <c r="Y185" s="19">
        <v>37888</v>
      </c>
      <c r="Z185" s="20">
        <v>5.2900000000000003E-2</v>
      </c>
      <c r="AA185" s="19">
        <f t="shared" si="44"/>
        <v>39892.275200000004</v>
      </c>
      <c r="AB185" s="19">
        <v>35000</v>
      </c>
      <c r="AC185" s="20">
        <v>5.2900000000000003E-2</v>
      </c>
      <c r="AD185" s="19">
        <f>(AB185*AC185)+AB185</f>
        <v>36851.5</v>
      </c>
      <c r="AE185" s="23">
        <f t="shared" si="1"/>
        <v>56084.92506666667</v>
      </c>
      <c r="AF185" s="23">
        <f t="shared" si="2"/>
        <v>39892.275200000004</v>
      </c>
      <c r="AG185" s="23">
        <f t="shared" si="3"/>
        <v>51239.603353746381</v>
      </c>
      <c r="AH185" s="23">
        <f t="shared" si="4"/>
        <v>30717.530293642507</v>
      </c>
      <c r="AI185" s="23">
        <v>38371.887600000002</v>
      </c>
      <c r="AJ185" s="23">
        <v>46986.462529999997</v>
      </c>
      <c r="AK185" s="24">
        <f t="shared" si="5"/>
        <v>39892.275200000004</v>
      </c>
    </row>
    <row r="186" spans="1:37" ht="195" customHeight="1" x14ac:dyDescent="0.2">
      <c r="A186" s="17" t="s">
        <v>29</v>
      </c>
      <c r="B186" s="17">
        <v>184</v>
      </c>
      <c r="C186" s="17" t="s">
        <v>465</v>
      </c>
      <c r="D186" s="17" t="s">
        <v>31</v>
      </c>
      <c r="E186" s="18" t="s">
        <v>466</v>
      </c>
      <c r="F186" s="18" t="s">
        <v>75</v>
      </c>
      <c r="G186" s="19">
        <v>28700</v>
      </c>
      <c r="H186" s="20">
        <v>0</v>
      </c>
      <c r="I186" s="19">
        <v>28700</v>
      </c>
      <c r="J186" s="21">
        <v>32400</v>
      </c>
      <c r="K186" s="26">
        <v>0</v>
      </c>
      <c r="L186" s="19">
        <v>32400</v>
      </c>
      <c r="M186" s="19">
        <v>30000</v>
      </c>
      <c r="N186" s="20">
        <v>0</v>
      </c>
      <c r="O186" s="19">
        <v>30000</v>
      </c>
      <c r="P186" s="19"/>
      <c r="Q186" s="20"/>
      <c r="R186" s="19"/>
      <c r="S186" s="19"/>
      <c r="T186" s="20"/>
      <c r="U186" s="19"/>
      <c r="V186" s="19"/>
      <c r="W186" s="20"/>
      <c r="X186" s="19"/>
      <c r="Y186" s="19">
        <v>27122</v>
      </c>
      <c r="Z186" s="20">
        <v>5.2900000000000003E-2</v>
      </c>
      <c r="AA186" s="19">
        <f t="shared" si="44"/>
        <v>28556.753799999999</v>
      </c>
      <c r="AB186" s="19"/>
      <c r="AC186" s="20">
        <v>5.2900000000000003E-2</v>
      </c>
      <c r="AD186" s="19"/>
      <c r="AE186" s="23">
        <f t="shared" si="1"/>
        <v>29914.188450000001</v>
      </c>
      <c r="AF186" s="23">
        <f t="shared" si="2"/>
        <v>29350</v>
      </c>
      <c r="AG186" s="23">
        <f t="shared" si="3"/>
        <v>29875.435840335078</v>
      </c>
      <c r="AH186" s="23">
        <f t="shared" si="4"/>
        <v>1779.8412949249937</v>
      </c>
      <c r="AI186" s="23">
        <v>28664.188450000001</v>
      </c>
      <c r="AJ186" s="23">
        <v>30600</v>
      </c>
      <c r="AK186" s="24">
        <f t="shared" si="5"/>
        <v>29350</v>
      </c>
    </row>
    <row r="187" spans="1:37" ht="270" customHeight="1" x14ac:dyDescent="0.2">
      <c r="A187" s="17" t="s">
        <v>52</v>
      </c>
      <c r="B187" s="17">
        <v>185</v>
      </c>
      <c r="C187" s="17" t="s">
        <v>467</v>
      </c>
      <c r="D187" s="17" t="s">
        <v>31</v>
      </c>
      <c r="E187" s="18" t="s">
        <v>468</v>
      </c>
      <c r="F187" s="18" t="s">
        <v>303</v>
      </c>
      <c r="G187" s="19">
        <v>6050</v>
      </c>
      <c r="H187" s="20">
        <v>0.19</v>
      </c>
      <c r="I187" s="19">
        <v>7199.5</v>
      </c>
      <c r="J187" s="21">
        <v>10000</v>
      </c>
      <c r="K187" s="21">
        <v>0.19</v>
      </c>
      <c r="L187" s="19">
        <v>11900</v>
      </c>
      <c r="M187" s="19">
        <v>4300</v>
      </c>
      <c r="N187" s="20">
        <v>0.19</v>
      </c>
      <c r="O187" s="19">
        <v>5117</v>
      </c>
      <c r="P187" s="19"/>
      <c r="Q187" s="22"/>
      <c r="R187" s="19"/>
      <c r="S187" s="19"/>
      <c r="T187" s="22"/>
      <c r="U187" s="19"/>
      <c r="V187" s="19"/>
      <c r="W187" s="22"/>
      <c r="X187" s="19"/>
      <c r="Y187" s="19">
        <v>11758</v>
      </c>
      <c r="Z187" s="20">
        <v>5.2900000000000003E-2</v>
      </c>
      <c r="AA187" s="19">
        <f t="shared" si="44"/>
        <v>12379.9982</v>
      </c>
      <c r="AB187" s="19"/>
      <c r="AC187" s="20">
        <v>5.2900000000000003E-2</v>
      </c>
      <c r="AD187" s="19"/>
      <c r="AE187" s="23">
        <f t="shared" si="1"/>
        <v>9149.1245500000005</v>
      </c>
      <c r="AF187" s="23">
        <f t="shared" si="2"/>
        <v>9549.75</v>
      </c>
      <c r="AG187" s="23">
        <f t="shared" si="3"/>
        <v>8583.1425219474986</v>
      </c>
      <c r="AH187" s="23">
        <f t="shared" si="4"/>
        <v>3562.0651573842401</v>
      </c>
      <c r="AI187" s="23">
        <v>6678.875</v>
      </c>
      <c r="AJ187" s="23">
        <v>10439.5</v>
      </c>
      <c r="AK187" s="24">
        <f t="shared" si="5"/>
        <v>8583.1425219474986</v>
      </c>
    </row>
    <row r="188" spans="1:37" ht="45" customHeight="1" x14ac:dyDescent="0.2">
      <c r="A188" s="17" t="s">
        <v>107</v>
      </c>
      <c r="B188" s="17">
        <v>186</v>
      </c>
      <c r="C188" s="17" t="s">
        <v>469</v>
      </c>
      <c r="D188" s="17" t="s">
        <v>31</v>
      </c>
      <c r="E188" s="18" t="s">
        <v>470</v>
      </c>
      <c r="F188" s="18" t="s">
        <v>75</v>
      </c>
      <c r="G188" s="19">
        <v>5460000</v>
      </c>
      <c r="H188" s="20">
        <v>0.19</v>
      </c>
      <c r="I188" s="19">
        <v>6497400</v>
      </c>
      <c r="J188" s="21"/>
      <c r="K188" s="25"/>
      <c r="L188" s="19"/>
      <c r="M188" s="19"/>
      <c r="N188" s="22"/>
      <c r="O188" s="19"/>
      <c r="P188" s="19"/>
      <c r="Q188" s="22"/>
      <c r="R188" s="19"/>
      <c r="S188" s="19"/>
      <c r="T188" s="22"/>
      <c r="U188" s="19"/>
      <c r="V188" s="19"/>
      <c r="W188" s="22"/>
      <c r="X188" s="19"/>
      <c r="Y188" s="19">
        <v>8903951</v>
      </c>
      <c r="Z188" s="20">
        <v>5.2900000000000003E-2</v>
      </c>
      <c r="AA188" s="19">
        <f t="shared" si="44"/>
        <v>9374970.0078999996</v>
      </c>
      <c r="AB188" s="19"/>
      <c r="AC188" s="20">
        <v>5.2900000000000003E-2</v>
      </c>
      <c r="AD188" s="19"/>
      <c r="AE188" s="23">
        <f t="shared" si="1"/>
        <v>7936185.0039499998</v>
      </c>
      <c r="AF188" s="23">
        <f t="shared" si="2"/>
        <v>7936185.0039499998</v>
      </c>
      <c r="AG188" s="23">
        <f t="shared" si="3"/>
        <v>7804673.6081228573</v>
      </c>
      <c r="AH188" s="23">
        <f t="shared" si="4"/>
        <v>2034749.2659251157</v>
      </c>
      <c r="AI188" s="23">
        <v>7216792.5020000003</v>
      </c>
      <c r="AJ188" s="23">
        <v>8662009.5010000002</v>
      </c>
      <c r="AK188" s="24">
        <f t="shared" si="5"/>
        <v>7804673.6081228573</v>
      </c>
    </row>
    <row r="189" spans="1:37" ht="60" customHeight="1" x14ac:dyDescent="0.2">
      <c r="A189" s="17" t="s">
        <v>113</v>
      </c>
      <c r="B189" s="17">
        <v>187</v>
      </c>
      <c r="C189" s="17" t="s">
        <v>471</v>
      </c>
      <c r="D189" s="17" t="s">
        <v>472</v>
      </c>
      <c r="E189" s="18" t="s">
        <v>473</v>
      </c>
      <c r="F189" s="18" t="s">
        <v>474</v>
      </c>
      <c r="G189" s="19">
        <v>239400</v>
      </c>
      <c r="H189" s="20">
        <v>0</v>
      </c>
      <c r="I189" s="19">
        <v>239400</v>
      </c>
      <c r="J189" s="21">
        <v>184500</v>
      </c>
      <c r="K189" s="26">
        <v>0.19</v>
      </c>
      <c r="L189" s="19">
        <v>219555</v>
      </c>
      <c r="M189" s="19"/>
      <c r="N189" s="22"/>
      <c r="O189" s="19"/>
      <c r="P189" s="19"/>
      <c r="Q189" s="22"/>
      <c r="R189" s="19"/>
      <c r="S189" s="19"/>
      <c r="T189" s="22"/>
      <c r="U189" s="19"/>
      <c r="V189" s="19"/>
      <c r="W189" s="22"/>
      <c r="X189" s="19"/>
      <c r="Y189" s="19"/>
      <c r="Z189" s="20">
        <v>5.2900000000000003E-2</v>
      </c>
      <c r="AA189" s="19"/>
      <c r="AB189" s="19">
        <v>119999</v>
      </c>
      <c r="AC189" s="20">
        <v>5.2900000000000003E-2</v>
      </c>
      <c r="AD189" s="19">
        <f>(AB189*AC189)+AB189</f>
        <v>126346.9471</v>
      </c>
      <c r="AE189" s="23">
        <f t="shared" si="1"/>
        <v>195100.64903333332</v>
      </c>
      <c r="AF189" s="23">
        <f t="shared" si="2"/>
        <v>219555</v>
      </c>
      <c r="AG189" s="23">
        <f t="shared" si="3"/>
        <v>187965.18227390826</v>
      </c>
      <c r="AH189" s="23">
        <f t="shared" si="4"/>
        <v>60363.562298817626</v>
      </c>
      <c r="AI189" s="23">
        <v>172950.9736</v>
      </c>
      <c r="AJ189" s="23">
        <v>189800.32449999999</v>
      </c>
      <c r="AK189" s="24">
        <f t="shared" si="5"/>
        <v>187965.18227390826</v>
      </c>
    </row>
    <row r="190" spans="1:37" ht="45" customHeight="1" x14ac:dyDescent="0.2">
      <c r="A190" s="17" t="s">
        <v>107</v>
      </c>
      <c r="B190" s="17">
        <v>188</v>
      </c>
      <c r="C190" s="17" t="s">
        <v>475</v>
      </c>
      <c r="D190" s="17" t="s">
        <v>31</v>
      </c>
      <c r="E190" s="18" t="s">
        <v>476</v>
      </c>
      <c r="F190" s="18" t="s">
        <v>110</v>
      </c>
      <c r="G190" s="19">
        <v>18500</v>
      </c>
      <c r="H190" s="20">
        <v>0.19</v>
      </c>
      <c r="I190" s="19">
        <v>22015</v>
      </c>
      <c r="J190" s="21"/>
      <c r="K190" s="25"/>
      <c r="L190" s="19"/>
      <c r="M190" s="19"/>
      <c r="N190" s="22"/>
      <c r="O190" s="19"/>
      <c r="P190" s="19"/>
      <c r="Q190" s="22"/>
      <c r="R190" s="19"/>
      <c r="S190" s="19"/>
      <c r="T190" s="22"/>
      <c r="U190" s="19"/>
      <c r="V190" s="19"/>
      <c r="W190" s="22"/>
      <c r="X190" s="19"/>
      <c r="Y190" s="19">
        <v>31528</v>
      </c>
      <c r="Z190" s="20">
        <v>5.2900000000000003E-2</v>
      </c>
      <c r="AA190" s="19">
        <f>(Y190*Z190)+Y190</f>
        <v>33195.831200000001</v>
      </c>
      <c r="AB190" s="19"/>
      <c r="AC190" s="20">
        <v>5.2900000000000003E-2</v>
      </c>
      <c r="AD190" s="19"/>
      <c r="AE190" s="23">
        <f t="shared" si="1"/>
        <v>27605.4156</v>
      </c>
      <c r="AF190" s="23">
        <f t="shared" si="2"/>
        <v>27605.4156</v>
      </c>
      <c r="AG190" s="23">
        <f t="shared" si="3"/>
        <v>27033.427897105466</v>
      </c>
      <c r="AH190" s="23">
        <f t="shared" si="4"/>
        <v>7906.0415608221292</v>
      </c>
      <c r="AI190" s="23">
        <v>24810.2078</v>
      </c>
      <c r="AJ190" s="23">
        <v>30547.353899999998</v>
      </c>
      <c r="AK190" s="24">
        <f t="shared" si="5"/>
        <v>27033.427897105466</v>
      </c>
    </row>
    <row r="191" spans="1:37" ht="60" customHeight="1" x14ac:dyDescent="0.2">
      <c r="A191" s="17" t="s">
        <v>52</v>
      </c>
      <c r="B191" s="17">
        <v>189</v>
      </c>
      <c r="C191" s="17" t="s">
        <v>477</v>
      </c>
      <c r="D191" s="17" t="s">
        <v>31</v>
      </c>
      <c r="E191" s="18" t="s">
        <v>478</v>
      </c>
      <c r="F191" s="18" t="s">
        <v>51</v>
      </c>
      <c r="G191" s="19">
        <v>2132000</v>
      </c>
      <c r="H191" s="20">
        <v>0</v>
      </c>
      <c r="I191" s="19">
        <v>2132000</v>
      </c>
      <c r="J191" s="21">
        <v>1850000</v>
      </c>
      <c r="K191" s="20">
        <v>0</v>
      </c>
      <c r="L191" s="19">
        <v>1850000</v>
      </c>
      <c r="M191" s="19">
        <v>1900000</v>
      </c>
      <c r="N191" s="20">
        <v>0</v>
      </c>
      <c r="O191" s="19">
        <v>1900000</v>
      </c>
      <c r="P191" s="19"/>
      <c r="Q191" s="22"/>
      <c r="R191" s="19"/>
      <c r="S191" s="19"/>
      <c r="T191" s="22"/>
      <c r="U191" s="19"/>
      <c r="V191" s="19"/>
      <c r="W191" s="22"/>
      <c r="X191" s="19"/>
      <c r="Y191" s="19"/>
      <c r="Z191" s="20">
        <v>5.2900000000000003E-2</v>
      </c>
      <c r="AA191" s="19"/>
      <c r="AB191" s="19"/>
      <c r="AC191" s="20">
        <v>5.2900000000000003E-2</v>
      </c>
      <c r="AD191" s="19"/>
      <c r="AE191" s="23">
        <f t="shared" si="1"/>
        <v>1960666.6666666667</v>
      </c>
      <c r="AF191" s="23">
        <f t="shared" si="2"/>
        <v>1900000</v>
      </c>
      <c r="AG191" s="23">
        <f t="shared" si="3"/>
        <v>1956909.9581037741</v>
      </c>
      <c r="AH191" s="23">
        <f t="shared" si="4"/>
        <v>150470.37360667824</v>
      </c>
      <c r="AI191" s="23">
        <v>1875000</v>
      </c>
      <c r="AJ191" s="23">
        <v>1930333.3330000001</v>
      </c>
      <c r="AK191" s="24">
        <f t="shared" si="5"/>
        <v>1900000</v>
      </c>
    </row>
    <row r="192" spans="1:37" ht="150" customHeight="1" x14ac:dyDescent="0.2">
      <c r="A192" s="17" t="s">
        <v>52</v>
      </c>
      <c r="B192" s="17">
        <v>190</v>
      </c>
      <c r="C192" s="17" t="s">
        <v>479</v>
      </c>
      <c r="D192" s="17" t="s">
        <v>31</v>
      </c>
      <c r="E192" s="18" t="s">
        <v>480</v>
      </c>
      <c r="F192" s="18" t="s">
        <v>51</v>
      </c>
      <c r="G192" s="19">
        <v>2139000</v>
      </c>
      <c r="H192" s="20">
        <v>0</v>
      </c>
      <c r="I192" s="19">
        <v>2139000</v>
      </c>
      <c r="J192" s="21">
        <v>2100000</v>
      </c>
      <c r="K192" s="20">
        <v>0</v>
      </c>
      <c r="L192" s="19">
        <v>2100000</v>
      </c>
      <c r="M192" s="19">
        <v>3200000</v>
      </c>
      <c r="N192" s="20">
        <v>0</v>
      </c>
      <c r="O192" s="19">
        <v>3200000</v>
      </c>
      <c r="P192" s="19"/>
      <c r="Q192" s="22"/>
      <c r="R192" s="19"/>
      <c r="S192" s="19"/>
      <c r="T192" s="22"/>
      <c r="U192" s="19"/>
      <c r="V192" s="19"/>
      <c r="W192" s="22"/>
      <c r="X192" s="19"/>
      <c r="Y192" s="19"/>
      <c r="Z192" s="20">
        <v>5.2900000000000003E-2</v>
      </c>
      <c r="AA192" s="19"/>
      <c r="AB192" s="19"/>
      <c r="AC192" s="20">
        <v>5.2900000000000003E-2</v>
      </c>
      <c r="AD192" s="19"/>
      <c r="AE192" s="23">
        <f t="shared" si="1"/>
        <v>2479666.6666666665</v>
      </c>
      <c r="AF192" s="23">
        <f t="shared" si="2"/>
        <v>2139000</v>
      </c>
      <c r="AG192" s="23">
        <f t="shared" si="3"/>
        <v>2431420.1930364454</v>
      </c>
      <c r="AH192" s="23">
        <f t="shared" si="4"/>
        <v>624131.66345998982</v>
      </c>
      <c r="AI192" s="23">
        <v>2119500</v>
      </c>
      <c r="AJ192" s="23">
        <v>2839833.3330000001</v>
      </c>
      <c r="AK192" s="24">
        <f t="shared" si="5"/>
        <v>2139000</v>
      </c>
    </row>
    <row r="193" spans="1:37" ht="22.5" customHeight="1" x14ac:dyDescent="0.2">
      <c r="A193" s="17" t="s">
        <v>29</v>
      </c>
      <c r="B193" s="17">
        <v>191</v>
      </c>
      <c r="C193" s="17" t="s">
        <v>481</v>
      </c>
      <c r="D193" s="17" t="s">
        <v>31</v>
      </c>
      <c r="E193" s="18" t="s">
        <v>482</v>
      </c>
      <c r="F193" s="18" t="s">
        <v>75</v>
      </c>
      <c r="G193" s="19">
        <v>16000</v>
      </c>
      <c r="H193" s="20">
        <v>0</v>
      </c>
      <c r="I193" s="19">
        <v>16000</v>
      </c>
      <c r="J193" s="21">
        <v>18000</v>
      </c>
      <c r="K193" s="26">
        <v>0</v>
      </c>
      <c r="L193" s="19">
        <v>18000</v>
      </c>
      <c r="M193" s="19">
        <v>12000</v>
      </c>
      <c r="N193" s="20">
        <v>0</v>
      </c>
      <c r="O193" s="19">
        <v>12000</v>
      </c>
      <c r="P193" s="19"/>
      <c r="Q193" s="20"/>
      <c r="R193" s="19"/>
      <c r="S193" s="19"/>
      <c r="T193" s="20"/>
      <c r="U193" s="19"/>
      <c r="V193" s="19"/>
      <c r="W193" s="20"/>
      <c r="X193" s="19"/>
      <c r="Y193" s="19">
        <v>15400</v>
      </c>
      <c r="Z193" s="20">
        <v>5.2900000000000003E-2</v>
      </c>
      <c r="AA193" s="19">
        <f t="shared" ref="AA193:AA194" si="45">(Y193*Z193)+Y193</f>
        <v>16214.66</v>
      </c>
      <c r="AB193" s="19"/>
      <c r="AC193" s="20">
        <v>5.2900000000000003E-2</v>
      </c>
      <c r="AD193" s="19"/>
      <c r="AE193" s="23">
        <f t="shared" si="1"/>
        <v>15553.665000000001</v>
      </c>
      <c r="AF193" s="23">
        <f t="shared" si="2"/>
        <v>16107.33</v>
      </c>
      <c r="AG193" s="23">
        <f t="shared" si="3"/>
        <v>15385.811065223234</v>
      </c>
      <c r="AH193" s="23">
        <f t="shared" si="4"/>
        <v>2533.0626513307288</v>
      </c>
      <c r="AI193" s="23">
        <v>15000</v>
      </c>
      <c r="AJ193" s="23">
        <v>16165.248750000001</v>
      </c>
      <c r="AK193" s="24">
        <f t="shared" si="5"/>
        <v>15385.811065223234</v>
      </c>
    </row>
    <row r="194" spans="1:37" ht="60" customHeight="1" x14ac:dyDescent="0.2">
      <c r="A194" s="17" t="s">
        <v>29</v>
      </c>
      <c r="B194" s="17">
        <v>192</v>
      </c>
      <c r="C194" s="17" t="s">
        <v>483</v>
      </c>
      <c r="D194" s="17" t="s">
        <v>31</v>
      </c>
      <c r="E194" s="18" t="s">
        <v>484</v>
      </c>
      <c r="F194" s="18" t="s">
        <v>75</v>
      </c>
      <c r="G194" s="19">
        <v>37200</v>
      </c>
      <c r="H194" s="20">
        <v>0</v>
      </c>
      <c r="I194" s="19">
        <v>37200</v>
      </c>
      <c r="J194" s="21">
        <v>48000</v>
      </c>
      <c r="K194" s="26">
        <v>0</v>
      </c>
      <c r="L194" s="19">
        <v>48000</v>
      </c>
      <c r="M194" s="19">
        <v>35000</v>
      </c>
      <c r="N194" s="20">
        <v>0</v>
      </c>
      <c r="O194" s="19">
        <v>35000</v>
      </c>
      <c r="P194" s="19"/>
      <c r="Q194" s="20"/>
      <c r="R194" s="19"/>
      <c r="S194" s="19"/>
      <c r="T194" s="20"/>
      <c r="U194" s="19"/>
      <c r="V194" s="19"/>
      <c r="W194" s="20"/>
      <c r="X194" s="19"/>
      <c r="Y194" s="19">
        <v>35683</v>
      </c>
      <c r="Z194" s="20">
        <v>5.2900000000000003E-2</v>
      </c>
      <c r="AA194" s="19">
        <f t="shared" si="45"/>
        <v>37570.630700000002</v>
      </c>
      <c r="AB194" s="19"/>
      <c r="AC194" s="20">
        <v>5.2900000000000003E-2</v>
      </c>
      <c r="AD194" s="19"/>
      <c r="AE194" s="23">
        <f t="shared" si="1"/>
        <v>39442.657675000002</v>
      </c>
      <c r="AF194" s="23">
        <f t="shared" si="2"/>
        <v>37385.315350000004</v>
      </c>
      <c r="AG194" s="23">
        <f t="shared" si="3"/>
        <v>39144.898996363292</v>
      </c>
      <c r="AH194" s="23">
        <f t="shared" si="4"/>
        <v>5816.6231133088604</v>
      </c>
      <c r="AI194" s="23">
        <v>36650</v>
      </c>
      <c r="AJ194" s="23">
        <v>41581.993260000003</v>
      </c>
      <c r="AK194" s="24">
        <f t="shared" si="5"/>
        <v>37385.315350000004</v>
      </c>
    </row>
    <row r="195" spans="1:37" ht="60" customHeight="1" x14ac:dyDescent="0.2">
      <c r="A195" s="17" t="s">
        <v>36</v>
      </c>
      <c r="B195" s="17">
        <v>193</v>
      </c>
      <c r="C195" s="17" t="s">
        <v>485</v>
      </c>
      <c r="D195" s="17" t="s">
        <v>31</v>
      </c>
      <c r="E195" s="18" t="s">
        <v>486</v>
      </c>
      <c r="F195" s="18" t="s">
        <v>487</v>
      </c>
      <c r="G195" s="19">
        <v>1518709</v>
      </c>
      <c r="H195" s="20">
        <v>0</v>
      </c>
      <c r="I195" s="19">
        <v>1518709</v>
      </c>
      <c r="J195" s="21">
        <v>1380645</v>
      </c>
      <c r="K195" s="20">
        <v>0</v>
      </c>
      <c r="L195" s="19">
        <v>1380645</v>
      </c>
      <c r="M195" s="19">
        <v>2578000</v>
      </c>
      <c r="N195" s="20">
        <v>0</v>
      </c>
      <c r="O195" s="19">
        <v>2578000</v>
      </c>
      <c r="P195" s="19"/>
      <c r="Q195" s="22"/>
      <c r="R195" s="19"/>
      <c r="S195" s="19"/>
      <c r="T195" s="22"/>
      <c r="U195" s="19"/>
      <c r="V195" s="19"/>
      <c r="W195" s="22"/>
      <c r="X195" s="19"/>
      <c r="Y195" s="19"/>
      <c r="Z195" s="20">
        <v>5.2900000000000003E-2</v>
      </c>
      <c r="AA195" s="19"/>
      <c r="AB195" s="19"/>
      <c r="AC195" s="20">
        <v>5.2900000000000003E-2</v>
      </c>
      <c r="AD195" s="19"/>
      <c r="AE195" s="23">
        <f t="shared" si="1"/>
        <v>1825784.6666666667</v>
      </c>
      <c r="AF195" s="23">
        <f t="shared" si="2"/>
        <v>1518709</v>
      </c>
      <c r="AG195" s="23">
        <f t="shared" si="3"/>
        <v>1755010.9669714847</v>
      </c>
      <c r="AH195" s="23">
        <f t="shared" si="4"/>
        <v>655084.99280653114</v>
      </c>
      <c r="AI195" s="23">
        <v>1449677</v>
      </c>
      <c r="AJ195" s="23">
        <v>2201892.3330000001</v>
      </c>
      <c r="AK195" s="24">
        <f t="shared" si="5"/>
        <v>1518709</v>
      </c>
    </row>
    <row r="196" spans="1:37" ht="45" customHeight="1" x14ac:dyDescent="0.2">
      <c r="A196" s="17" t="s">
        <v>79</v>
      </c>
      <c r="B196" s="17">
        <v>194</v>
      </c>
      <c r="C196" s="28" t="s">
        <v>488</v>
      </c>
      <c r="D196" s="17" t="s">
        <v>489</v>
      </c>
      <c r="E196" s="31" t="s">
        <v>490</v>
      </c>
      <c r="F196" s="18" t="s">
        <v>268</v>
      </c>
      <c r="G196" s="19">
        <v>1312300</v>
      </c>
      <c r="H196" s="20">
        <v>0.19</v>
      </c>
      <c r="I196" s="19">
        <v>1561637</v>
      </c>
      <c r="J196" s="21"/>
      <c r="K196" s="25"/>
      <c r="L196" s="19"/>
      <c r="M196" s="19"/>
      <c r="N196" s="22"/>
      <c r="O196" s="19"/>
      <c r="P196" s="19"/>
      <c r="Q196" s="22"/>
      <c r="R196" s="19"/>
      <c r="S196" s="19"/>
      <c r="T196" s="22"/>
      <c r="U196" s="19"/>
      <c r="V196" s="19"/>
      <c r="W196" s="22"/>
      <c r="X196" s="19"/>
      <c r="Y196" s="19"/>
      <c r="Z196" s="20">
        <v>5.2900000000000003E-2</v>
      </c>
      <c r="AA196" s="19"/>
      <c r="AB196" s="19">
        <v>2337500</v>
      </c>
      <c r="AC196" s="20">
        <v>5.2900000000000003E-2</v>
      </c>
      <c r="AD196" s="19">
        <f t="shared" ref="AD196:AD198" si="46">(AB196*AC196)+AB196</f>
        <v>2461153.75</v>
      </c>
      <c r="AE196" s="23">
        <f t="shared" si="1"/>
        <v>2011395.375</v>
      </c>
      <c r="AF196" s="23">
        <f t="shared" si="2"/>
        <v>2011395.375</v>
      </c>
      <c r="AG196" s="23">
        <f t="shared" si="3"/>
        <v>1960466.4645662138</v>
      </c>
      <c r="AH196" s="23">
        <f t="shared" si="4"/>
        <v>636054.39371588442</v>
      </c>
      <c r="AI196" s="23">
        <v>1786516.1880000001</v>
      </c>
      <c r="AJ196" s="23">
        <v>2255973.844</v>
      </c>
      <c r="AK196" s="24">
        <f t="shared" si="5"/>
        <v>1960466.4645662138</v>
      </c>
    </row>
    <row r="197" spans="1:37" ht="60" customHeight="1" x14ac:dyDescent="0.2">
      <c r="A197" s="17" t="s">
        <v>36</v>
      </c>
      <c r="B197" s="17">
        <v>195</v>
      </c>
      <c r="C197" s="28" t="s">
        <v>491</v>
      </c>
      <c r="D197" s="17" t="s">
        <v>31</v>
      </c>
      <c r="E197" s="31" t="s">
        <v>492</v>
      </c>
      <c r="F197" s="18" t="s">
        <v>95</v>
      </c>
      <c r="G197" s="19">
        <v>175000</v>
      </c>
      <c r="H197" s="20">
        <v>0</v>
      </c>
      <c r="I197" s="19">
        <v>175000</v>
      </c>
      <c r="J197" s="21"/>
      <c r="K197" s="25"/>
      <c r="L197" s="19"/>
      <c r="M197" s="19"/>
      <c r="N197" s="22"/>
      <c r="O197" s="19"/>
      <c r="P197" s="19"/>
      <c r="Q197" s="22"/>
      <c r="R197" s="19"/>
      <c r="S197" s="19"/>
      <c r="T197" s="22"/>
      <c r="U197" s="19"/>
      <c r="V197" s="19"/>
      <c r="W197" s="22"/>
      <c r="X197" s="19"/>
      <c r="Y197" s="19">
        <v>638745</v>
      </c>
      <c r="Z197" s="20">
        <v>5.2900000000000003E-2</v>
      </c>
      <c r="AA197" s="19">
        <f t="shared" ref="AA197:AA198" si="47">(Y197*Z197)+Y197</f>
        <v>672534.61049999995</v>
      </c>
      <c r="AB197" s="19">
        <v>287500</v>
      </c>
      <c r="AC197" s="20">
        <v>5.2900000000000003E-2</v>
      </c>
      <c r="AD197" s="19">
        <f t="shared" si="46"/>
        <v>302708.75</v>
      </c>
      <c r="AE197" s="23">
        <f t="shared" si="1"/>
        <v>383414.4535</v>
      </c>
      <c r="AF197" s="23">
        <f t="shared" si="2"/>
        <v>302708.75</v>
      </c>
      <c r="AG197" s="23">
        <f t="shared" si="3"/>
        <v>329047.97381662345</v>
      </c>
      <c r="AH197" s="23">
        <f t="shared" si="4"/>
        <v>258399.36163701944</v>
      </c>
      <c r="AI197" s="23">
        <v>238854.375</v>
      </c>
      <c r="AJ197" s="23">
        <v>511079.7268</v>
      </c>
      <c r="AK197" s="24">
        <f t="shared" si="5"/>
        <v>302708.75</v>
      </c>
    </row>
    <row r="198" spans="1:37" ht="51" customHeight="1" x14ac:dyDescent="0.2">
      <c r="A198" s="17" t="s">
        <v>29</v>
      </c>
      <c r="B198" s="17">
        <v>196</v>
      </c>
      <c r="C198" s="17" t="s">
        <v>493</v>
      </c>
      <c r="D198" s="17" t="s">
        <v>31</v>
      </c>
      <c r="E198" s="18" t="s">
        <v>494</v>
      </c>
      <c r="F198" s="18" t="s">
        <v>75</v>
      </c>
      <c r="G198" s="19">
        <v>57400</v>
      </c>
      <c r="H198" s="20">
        <v>0</v>
      </c>
      <c r="I198" s="19">
        <v>57400</v>
      </c>
      <c r="J198" s="21">
        <v>64800</v>
      </c>
      <c r="K198" s="26">
        <v>0</v>
      </c>
      <c r="L198" s="19">
        <v>64800</v>
      </c>
      <c r="M198" s="19">
        <v>50000</v>
      </c>
      <c r="N198" s="20">
        <v>0</v>
      </c>
      <c r="O198" s="19">
        <v>50000</v>
      </c>
      <c r="P198" s="19"/>
      <c r="Q198" s="20"/>
      <c r="R198" s="19"/>
      <c r="S198" s="19"/>
      <c r="T198" s="20"/>
      <c r="U198" s="19"/>
      <c r="V198" s="19"/>
      <c r="W198" s="20"/>
      <c r="X198" s="19"/>
      <c r="Y198" s="19">
        <v>56338</v>
      </c>
      <c r="Z198" s="20">
        <v>5.2900000000000003E-2</v>
      </c>
      <c r="AA198" s="19">
        <f t="shared" si="47"/>
        <v>59318.280200000001</v>
      </c>
      <c r="AB198" s="19">
        <v>338000</v>
      </c>
      <c r="AC198" s="20">
        <v>5.2900000000000003E-2</v>
      </c>
      <c r="AD198" s="19">
        <f t="shared" si="46"/>
        <v>355880.2</v>
      </c>
      <c r="AE198" s="23">
        <f t="shared" si="1"/>
        <v>117479.69604</v>
      </c>
      <c r="AF198" s="23">
        <f t="shared" si="2"/>
        <v>59318.280200000001</v>
      </c>
      <c r="AG198" s="23">
        <f t="shared" si="3"/>
        <v>82944.932096198841</v>
      </c>
      <c r="AH198" s="23">
        <f t="shared" si="4"/>
        <v>133375.20403889901</v>
      </c>
      <c r="AI198" s="23">
        <v>57400</v>
      </c>
      <c r="AJ198" s="23">
        <v>117479.696</v>
      </c>
      <c r="AK198" s="24">
        <f t="shared" si="5"/>
        <v>59318.280200000001</v>
      </c>
    </row>
    <row r="199" spans="1:37" ht="150" customHeight="1" x14ac:dyDescent="0.2">
      <c r="A199" s="17" t="s">
        <v>29</v>
      </c>
      <c r="B199" s="17">
        <v>197</v>
      </c>
      <c r="C199" s="17" t="s">
        <v>495</v>
      </c>
      <c r="D199" s="17" t="s">
        <v>31</v>
      </c>
      <c r="E199" s="18" t="s">
        <v>496</v>
      </c>
      <c r="F199" s="18" t="s">
        <v>75</v>
      </c>
      <c r="G199" s="19">
        <v>59600</v>
      </c>
      <c r="H199" s="20">
        <v>0</v>
      </c>
      <c r="I199" s="19">
        <v>59600</v>
      </c>
      <c r="J199" s="21">
        <v>67200</v>
      </c>
      <c r="K199" s="26">
        <v>0</v>
      </c>
      <c r="L199" s="19">
        <v>67200</v>
      </c>
      <c r="M199" s="19">
        <v>61000</v>
      </c>
      <c r="N199" s="20">
        <v>0</v>
      </c>
      <c r="O199" s="19">
        <v>61000</v>
      </c>
      <c r="P199" s="19"/>
      <c r="Q199" s="20"/>
      <c r="R199" s="19"/>
      <c r="S199" s="19"/>
      <c r="T199" s="20"/>
      <c r="U199" s="19"/>
      <c r="V199" s="19"/>
      <c r="W199" s="20"/>
      <c r="X199" s="19"/>
      <c r="Y199" s="19"/>
      <c r="Z199" s="20">
        <v>5.2900000000000003E-2</v>
      </c>
      <c r="AA199" s="19"/>
      <c r="AB199" s="19"/>
      <c r="AC199" s="20">
        <v>5.2900000000000003E-2</v>
      </c>
      <c r="AD199" s="19"/>
      <c r="AE199" s="23">
        <f t="shared" si="1"/>
        <v>62600</v>
      </c>
      <c r="AF199" s="23">
        <f t="shared" si="2"/>
        <v>61000</v>
      </c>
      <c r="AG199" s="23">
        <f t="shared" si="3"/>
        <v>62514.647873435337</v>
      </c>
      <c r="AH199" s="23">
        <f t="shared" si="4"/>
        <v>4044.7496832313368</v>
      </c>
      <c r="AI199" s="23">
        <v>60300</v>
      </c>
      <c r="AJ199" s="23">
        <v>64900</v>
      </c>
      <c r="AK199" s="24">
        <f t="shared" si="5"/>
        <v>61000</v>
      </c>
    </row>
    <row r="200" spans="1:37" ht="150" customHeight="1" x14ac:dyDescent="0.2">
      <c r="A200" s="17" t="s">
        <v>29</v>
      </c>
      <c r="B200" s="17">
        <v>198</v>
      </c>
      <c r="C200" s="17" t="s">
        <v>497</v>
      </c>
      <c r="D200" s="17" t="s">
        <v>31</v>
      </c>
      <c r="E200" s="18" t="s">
        <v>498</v>
      </c>
      <c r="F200" s="18" t="s">
        <v>75</v>
      </c>
      <c r="G200" s="19">
        <v>61700</v>
      </c>
      <c r="H200" s="20">
        <v>0</v>
      </c>
      <c r="I200" s="19">
        <v>61700</v>
      </c>
      <c r="J200" s="21">
        <v>69600</v>
      </c>
      <c r="K200" s="26">
        <v>0</v>
      </c>
      <c r="L200" s="19">
        <v>69600</v>
      </c>
      <c r="M200" s="19">
        <v>65000</v>
      </c>
      <c r="N200" s="20">
        <v>0</v>
      </c>
      <c r="O200" s="19">
        <v>65000</v>
      </c>
      <c r="P200" s="19"/>
      <c r="Q200" s="20"/>
      <c r="R200" s="19"/>
      <c r="S200" s="19"/>
      <c r="T200" s="20"/>
      <c r="U200" s="19"/>
      <c r="V200" s="19"/>
      <c r="W200" s="20"/>
      <c r="X200" s="19"/>
      <c r="Y200" s="19"/>
      <c r="Z200" s="20">
        <v>5.2900000000000003E-2</v>
      </c>
      <c r="AA200" s="19"/>
      <c r="AB200" s="19"/>
      <c r="AC200" s="20">
        <v>5.2900000000000003E-2</v>
      </c>
      <c r="AD200" s="19"/>
      <c r="AE200" s="23">
        <f t="shared" si="1"/>
        <v>65433.333333333336</v>
      </c>
      <c r="AF200" s="23">
        <f t="shared" si="2"/>
        <v>65000</v>
      </c>
      <c r="AG200" s="23">
        <f t="shared" si="3"/>
        <v>65353.560537879799</v>
      </c>
      <c r="AH200" s="23">
        <f t="shared" si="4"/>
        <v>3967.7869566464042</v>
      </c>
      <c r="AI200" s="23">
        <v>63350</v>
      </c>
      <c r="AJ200" s="23">
        <v>67516.666670000006</v>
      </c>
      <c r="AK200" s="24">
        <f t="shared" si="5"/>
        <v>65000</v>
      </c>
    </row>
    <row r="201" spans="1:37" ht="150" customHeight="1" x14ac:dyDescent="0.2">
      <c r="A201" s="17" t="s">
        <v>36</v>
      </c>
      <c r="B201" s="17">
        <v>199</v>
      </c>
      <c r="C201" s="17" t="s">
        <v>499</v>
      </c>
      <c r="D201" s="17" t="s">
        <v>31</v>
      </c>
      <c r="E201" s="18" t="s">
        <v>500</v>
      </c>
      <c r="F201" s="18" t="s">
        <v>501</v>
      </c>
      <c r="G201" s="19">
        <v>65000</v>
      </c>
      <c r="H201" s="20">
        <v>0.19</v>
      </c>
      <c r="I201" s="19">
        <v>77350</v>
      </c>
      <c r="J201" s="21"/>
      <c r="K201" s="25"/>
      <c r="L201" s="19"/>
      <c r="M201" s="19"/>
      <c r="N201" s="22"/>
      <c r="O201" s="19"/>
      <c r="P201" s="19"/>
      <c r="Q201" s="22"/>
      <c r="R201" s="19"/>
      <c r="S201" s="19"/>
      <c r="T201" s="22"/>
      <c r="U201" s="19"/>
      <c r="V201" s="19"/>
      <c r="W201" s="22"/>
      <c r="X201" s="19"/>
      <c r="Y201" s="19">
        <v>42798</v>
      </c>
      <c r="Z201" s="20">
        <v>5.2900000000000003E-2</v>
      </c>
      <c r="AA201" s="19">
        <f t="shared" ref="AA201:AA203" si="48">(Y201*Z201)+Y201</f>
        <v>45062.014199999998</v>
      </c>
      <c r="AB201" s="19">
        <v>36250</v>
      </c>
      <c r="AC201" s="20">
        <v>5.2900000000000003E-2</v>
      </c>
      <c r="AD201" s="19">
        <f>(AB201*AC201)+AB201</f>
        <v>38167.625</v>
      </c>
      <c r="AE201" s="23">
        <f t="shared" si="1"/>
        <v>53526.546399999999</v>
      </c>
      <c r="AF201" s="23">
        <f t="shared" si="2"/>
        <v>45062.014199999998</v>
      </c>
      <c r="AG201" s="23">
        <f t="shared" si="3"/>
        <v>51049.169946899478</v>
      </c>
      <c r="AH201" s="23">
        <f t="shared" si="4"/>
        <v>20917.716335292997</v>
      </c>
      <c r="AI201" s="23">
        <v>41614.819600000003</v>
      </c>
      <c r="AJ201" s="23">
        <v>48162.273200000003</v>
      </c>
      <c r="AK201" s="24">
        <f t="shared" si="5"/>
        <v>45062.014199999998</v>
      </c>
    </row>
    <row r="202" spans="1:37" ht="120" customHeight="1" x14ac:dyDescent="0.2">
      <c r="A202" s="17" t="s">
        <v>29</v>
      </c>
      <c r="B202" s="17">
        <v>200</v>
      </c>
      <c r="C202" s="17" t="s">
        <v>502</v>
      </c>
      <c r="D202" s="17" t="s">
        <v>31</v>
      </c>
      <c r="E202" s="18" t="s">
        <v>503</v>
      </c>
      <c r="F202" s="18" t="s">
        <v>75</v>
      </c>
      <c r="G202" s="19">
        <v>1541550</v>
      </c>
      <c r="H202" s="20">
        <v>0</v>
      </c>
      <c r="I202" s="19">
        <v>1541550</v>
      </c>
      <c r="J202" s="21">
        <v>1512000</v>
      </c>
      <c r="K202" s="26">
        <v>0</v>
      </c>
      <c r="L202" s="19">
        <v>1512000</v>
      </c>
      <c r="M202" s="19"/>
      <c r="N202" s="20"/>
      <c r="O202" s="19"/>
      <c r="P202" s="19"/>
      <c r="Q202" s="20"/>
      <c r="R202" s="19"/>
      <c r="S202" s="19"/>
      <c r="T202" s="20"/>
      <c r="U202" s="19"/>
      <c r="V202" s="19"/>
      <c r="W202" s="20"/>
      <c r="X202" s="19"/>
      <c r="Y202" s="19">
        <v>1675819</v>
      </c>
      <c r="Z202" s="20">
        <v>5.2900000000000003E-2</v>
      </c>
      <c r="AA202" s="19">
        <f t="shared" si="48"/>
        <v>1764469.8251</v>
      </c>
      <c r="AB202" s="19"/>
      <c r="AC202" s="20">
        <v>5.2900000000000003E-2</v>
      </c>
      <c r="AD202" s="19"/>
      <c r="AE202" s="23">
        <f t="shared" si="1"/>
        <v>1606006.6083666666</v>
      </c>
      <c r="AF202" s="23">
        <f t="shared" si="2"/>
        <v>1541550</v>
      </c>
      <c r="AG202" s="23">
        <f t="shared" si="3"/>
        <v>1602167.3635181854</v>
      </c>
      <c r="AH202" s="23">
        <f t="shared" si="4"/>
        <v>138026.24358471303</v>
      </c>
      <c r="AI202" s="23">
        <v>1526775</v>
      </c>
      <c r="AJ202" s="23">
        <v>1640912.804</v>
      </c>
      <c r="AK202" s="24">
        <f t="shared" si="5"/>
        <v>1541550</v>
      </c>
    </row>
    <row r="203" spans="1:37" ht="135" customHeight="1" x14ac:dyDescent="0.2">
      <c r="A203" s="17" t="s">
        <v>107</v>
      </c>
      <c r="B203" s="17">
        <v>201</v>
      </c>
      <c r="C203" s="17" t="s">
        <v>504</v>
      </c>
      <c r="D203" s="17" t="s">
        <v>31</v>
      </c>
      <c r="E203" s="18" t="s">
        <v>505</v>
      </c>
      <c r="F203" s="18" t="s">
        <v>75</v>
      </c>
      <c r="G203" s="19">
        <v>7800000</v>
      </c>
      <c r="H203" s="20">
        <v>0.19</v>
      </c>
      <c r="I203" s="19">
        <v>9282000</v>
      </c>
      <c r="J203" s="21"/>
      <c r="K203" s="25"/>
      <c r="L203" s="19"/>
      <c r="M203" s="19"/>
      <c r="N203" s="22"/>
      <c r="O203" s="19"/>
      <c r="P203" s="19"/>
      <c r="Q203" s="22"/>
      <c r="R203" s="19"/>
      <c r="S203" s="19"/>
      <c r="T203" s="22"/>
      <c r="U203" s="19"/>
      <c r="V203" s="19"/>
      <c r="W203" s="22"/>
      <c r="X203" s="19"/>
      <c r="Y203" s="19">
        <v>1403067</v>
      </c>
      <c r="Z203" s="20">
        <v>5.2900000000000003E-2</v>
      </c>
      <c r="AA203" s="19">
        <f t="shared" si="48"/>
        <v>1477289.2442999999</v>
      </c>
      <c r="AB203" s="19">
        <v>800000</v>
      </c>
      <c r="AC203" s="20">
        <v>5.2900000000000003E-2</v>
      </c>
      <c r="AD203" s="19">
        <f t="shared" ref="AD203:AD204" si="49">(AB203*AC203)+AB203</f>
        <v>842320</v>
      </c>
      <c r="AE203" s="23">
        <f t="shared" si="1"/>
        <v>3867203.0814333335</v>
      </c>
      <c r="AF203" s="23">
        <f t="shared" si="2"/>
        <v>1477289.2442999999</v>
      </c>
      <c r="AG203" s="23">
        <f t="shared" si="3"/>
        <v>2260449.1278689243</v>
      </c>
      <c r="AH203" s="23">
        <f t="shared" si="4"/>
        <v>4700086.7797617344</v>
      </c>
      <c r="AI203" s="23">
        <v>1159804.622</v>
      </c>
      <c r="AJ203" s="23">
        <v>2635135.0410000002</v>
      </c>
      <c r="AK203" s="24">
        <f t="shared" si="5"/>
        <v>1477289.2442999999</v>
      </c>
    </row>
    <row r="204" spans="1:37" ht="75" customHeight="1" x14ac:dyDescent="0.2">
      <c r="A204" s="17" t="s">
        <v>107</v>
      </c>
      <c r="B204" s="17">
        <v>202</v>
      </c>
      <c r="C204" s="17" t="s">
        <v>506</v>
      </c>
      <c r="D204" s="17" t="s">
        <v>31</v>
      </c>
      <c r="E204" s="18" t="s">
        <v>507</v>
      </c>
      <c r="F204" s="18" t="s">
        <v>75</v>
      </c>
      <c r="G204" s="19">
        <v>775000</v>
      </c>
      <c r="H204" s="20">
        <v>0.19</v>
      </c>
      <c r="I204" s="19">
        <v>922250</v>
      </c>
      <c r="J204" s="21"/>
      <c r="K204" s="25"/>
      <c r="L204" s="19"/>
      <c r="M204" s="19"/>
      <c r="N204" s="22"/>
      <c r="O204" s="19"/>
      <c r="P204" s="19"/>
      <c r="Q204" s="22"/>
      <c r="R204" s="19"/>
      <c r="S204" s="19"/>
      <c r="T204" s="22"/>
      <c r="U204" s="19"/>
      <c r="V204" s="19"/>
      <c r="W204" s="22"/>
      <c r="X204" s="19"/>
      <c r="Y204" s="19"/>
      <c r="Z204" s="20">
        <v>5.2900000000000003E-2</v>
      </c>
      <c r="AA204" s="19"/>
      <c r="AB204" s="19">
        <v>999999</v>
      </c>
      <c r="AC204" s="20">
        <v>5.2900000000000003E-2</v>
      </c>
      <c r="AD204" s="19">
        <f t="shared" si="49"/>
        <v>1052898.9471</v>
      </c>
      <c r="AE204" s="23">
        <f t="shared" si="1"/>
        <v>987574.47355</v>
      </c>
      <c r="AF204" s="23">
        <f t="shared" si="2"/>
        <v>987574.47355</v>
      </c>
      <c r="AG204" s="23">
        <f t="shared" si="3"/>
        <v>985411.61651513679</v>
      </c>
      <c r="AH204" s="23">
        <f t="shared" si="4"/>
        <v>92382.756449292516</v>
      </c>
      <c r="AI204" s="23">
        <v>954912.23679999996</v>
      </c>
      <c r="AJ204" s="23">
        <v>996892.86840000004</v>
      </c>
      <c r="AK204" s="24">
        <f t="shared" si="5"/>
        <v>985411.61651513679</v>
      </c>
    </row>
    <row r="205" spans="1:37" ht="60" customHeight="1" x14ac:dyDescent="0.2">
      <c r="A205" s="17" t="s">
        <v>79</v>
      </c>
      <c r="B205" s="17">
        <v>203</v>
      </c>
      <c r="C205" s="17" t="s">
        <v>508</v>
      </c>
      <c r="D205" s="17" t="s">
        <v>31</v>
      </c>
      <c r="E205" s="18" t="s">
        <v>509</v>
      </c>
      <c r="F205" s="18" t="s">
        <v>510</v>
      </c>
      <c r="G205" s="19">
        <v>34500</v>
      </c>
      <c r="H205" s="20">
        <v>0.19</v>
      </c>
      <c r="I205" s="19">
        <v>41055</v>
      </c>
      <c r="J205" s="21"/>
      <c r="K205" s="25"/>
      <c r="L205" s="19"/>
      <c r="M205" s="19"/>
      <c r="N205" s="22"/>
      <c r="O205" s="19"/>
      <c r="P205" s="19"/>
      <c r="Q205" s="22"/>
      <c r="R205" s="19"/>
      <c r="S205" s="19"/>
      <c r="T205" s="22"/>
      <c r="U205" s="19"/>
      <c r="V205" s="19"/>
      <c r="W205" s="22"/>
      <c r="X205" s="19"/>
      <c r="Y205" s="19">
        <v>45117</v>
      </c>
      <c r="Z205" s="20">
        <v>5.2900000000000003E-2</v>
      </c>
      <c r="AA205" s="19">
        <f>(Y205*Z205)+Y205</f>
        <v>47503.689299999998</v>
      </c>
      <c r="AB205" s="19"/>
      <c r="AC205" s="20">
        <v>5.2900000000000003E-2</v>
      </c>
      <c r="AD205" s="19"/>
      <c r="AE205" s="23">
        <f t="shared" si="1"/>
        <v>44279.344649999999</v>
      </c>
      <c r="AF205" s="23">
        <f t="shared" si="2"/>
        <v>44279.344649999999</v>
      </c>
      <c r="AG205" s="23">
        <f t="shared" si="3"/>
        <v>44161.793036645373</v>
      </c>
      <c r="AH205" s="23">
        <f t="shared" si="4"/>
        <v>4559.9119337951288</v>
      </c>
      <c r="AI205" s="23">
        <v>42667.172330000001</v>
      </c>
      <c r="AJ205" s="23">
        <v>44907.586159999999</v>
      </c>
      <c r="AK205" s="24">
        <f t="shared" si="5"/>
        <v>44161.793036645373</v>
      </c>
    </row>
    <row r="206" spans="1:37" ht="165" customHeight="1" x14ac:dyDescent="0.2">
      <c r="A206" s="17" t="s">
        <v>29</v>
      </c>
      <c r="B206" s="17">
        <v>204</v>
      </c>
      <c r="C206" s="35" t="s">
        <v>511</v>
      </c>
      <c r="D206" s="17" t="s">
        <v>31</v>
      </c>
      <c r="E206" s="18" t="s">
        <v>512</v>
      </c>
      <c r="F206" s="18" t="s">
        <v>513</v>
      </c>
      <c r="G206" s="19">
        <v>85000</v>
      </c>
      <c r="H206" s="20">
        <v>0</v>
      </c>
      <c r="I206" s="19">
        <v>85000</v>
      </c>
      <c r="J206" s="21">
        <v>95000</v>
      </c>
      <c r="K206" s="26">
        <v>0</v>
      </c>
      <c r="L206" s="19">
        <v>95000</v>
      </c>
      <c r="M206" s="19"/>
      <c r="N206" s="20"/>
      <c r="O206" s="19"/>
      <c r="P206" s="19"/>
      <c r="Q206" s="20"/>
      <c r="R206" s="19"/>
      <c r="S206" s="19"/>
      <c r="T206" s="20"/>
      <c r="U206" s="19"/>
      <c r="V206" s="19"/>
      <c r="W206" s="20"/>
      <c r="X206" s="19"/>
      <c r="Y206" s="19"/>
      <c r="Z206" s="20">
        <v>5.2900000000000003E-2</v>
      </c>
      <c r="AA206" s="19"/>
      <c r="AB206" s="19"/>
      <c r="AC206" s="20">
        <v>5.2900000000000003E-2</v>
      </c>
      <c r="AD206" s="19"/>
      <c r="AE206" s="23">
        <f t="shared" si="1"/>
        <v>90000</v>
      </c>
      <c r="AF206" s="23">
        <f t="shared" si="2"/>
        <v>90000</v>
      </c>
      <c r="AG206" s="23">
        <f t="shared" si="3"/>
        <v>89861.003778057144</v>
      </c>
      <c r="AH206" s="23">
        <f t="shared" si="4"/>
        <v>7071.0678118654751</v>
      </c>
      <c r="AI206" s="23">
        <v>87500</v>
      </c>
      <c r="AJ206" s="23">
        <v>93750</v>
      </c>
      <c r="AK206" s="24">
        <f t="shared" si="5"/>
        <v>89861.003778057144</v>
      </c>
    </row>
    <row r="207" spans="1:37" ht="210" customHeight="1" x14ac:dyDescent="0.2">
      <c r="A207" s="17" t="s">
        <v>79</v>
      </c>
      <c r="B207" s="17">
        <v>205</v>
      </c>
      <c r="C207" s="28" t="s">
        <v>514</v>
      </c>
      <c r="D207" s="17" t="s">
        <v>31</v>
      </c>
      <c r="E207" s="31" t="s">
        <v>515</v>
      </c>
      <c r="F207" s="18" t="s">
        <v>95</v>
      </c>
      <c r="G207" s="19">
        <v>98000</v>
      </c>
      <c r="H207" s="20">
        <v>0.19</v>
      </c>
      <c r="I207" s="19">
        <v>116620</v>
      </c>
      <c r="J207" s="21"/>
      <c r="K207" s="25"/>
      <c r="L207" s="19"/>
      <c r="M207" s="19"/>
      <c r="N207" s="22"/>
      <c r="O207" s="19"/>
      <c r="P207" s="19"/>
      <c r="Q207" s="22"/>
      <c r="R207" s="19"/>
      <c r="S207" s="19"/>
      <c r="T207" s="22"/>
      <c r="U207" s="19"/>
      <c r="V207" s="19"/>
      <c r="W207" s="22"/>
      <c r="X207" s="19"/>
      <c r="Y207" s="19"/>
      <c r="Z207" s="20">
        <v>5.2900000000000003E-2</v>
      </c>
      <c r="AA207" s="19"/>
      <c r="AB207" s="19">
        <v>86900</v>
      </c>
      <c r="AC207" s="20">
        <v>5.2900000000000003E-2</v>
      </c>
      <c r="AD207" s="19">
        <f>(AB207*AC207)+AB207</f>
        <v>91497.01</v>
      </c>
      <c r="AE207" s="23">
        <f t="shared" si="1"/>
        <v>104058.505</v>
      </c>
      <c r="AF207" s="23">
        <f t="shared" si="2"/>
        <v>104058.505</v>
      </c>
      <c r="AG207" s="23">
        <f t="shared" si="3"/>
        <v>103297.53775477903</v>
      </c>
      <c r="AH207" s="23">
        <f t="shared" si="4"/>
        <v>17764.636592681716</v>
      </c>
      <c r="AI207" s="23">
        <v>97777.757500000007</v>
      </c>
      <c r="AJ207" s="23">
        <v>99768.878750000003</v>
      </c>
      <c r="AK207" s="24">
        <f t="shared" si="5"/>
        <v>103297.53775477903</v>
      </c>
    </row>
    <row r="208" spans="1:37" ht="53.25" customHeight="1" x14ac:dyDescent="0.2">
      <c r="A208" s="17" t="s">
        <v>52</v>
      </c>
      <c r="B208" s="17">
        <v>206</v>
      </c>
      <c r="C208" s="17" t="s">
        <v>516</v>
      </c>
      <c r="D208" s="17" t="s">
        <v>517</v>
      </c>
      <c r="E208" s="18" t="s">
        <v>518</v>
      </c>
      <c r="F208" s="18" t="s">
        <v>436</v>
      </c>
      <c r="G208" s="19">
        <v>66400</v>
      </c>
      <c r="H208" s="20">
        <v>0</v>
      </c>
      <c r="I208" s="19">
        <v>66400</v>
      </c>
      <c r="J208" s="21">
        <v>11500</v>
      </c>
      <c r="K208" s="20">
        <v>0</v>
      </c>
      <c r="L208" s="19">
        <v>11500</v>
      </c>
      <c r="M208" s="19"/>
      <c r="N208" s="22"/>
      <c r="O208" s="19"/>
      <c r="P208" s="19"/>
      <c r="Q208" s="22"/>
      <c r="R208" s="19"/>
      <c r="S208" s="19"/>
      <c r="T208" s="22"/>
      <c r="U208" s="19"/>
      <c r="V208" s="19"/>
      <c r="W208" s="22"/>
      <c r="X208" s="19"/>
      <c r="Y208" s="19">
        <v>55332</v>
      </c>
      <c r="Z208" s="20">
        <v>5.2900000000000003E-2</v>
      </c>
      <c r="AA208" s="19">
        <f t="shared" ref="AA208:AA209" si="50">(Y208*Z208)+Y208</f>
        <v>58259.0628</v>
      </c>
      <c r="AB208" s="19"/>
      <c r="AC208" s="20">
        <v>5.2900000000000003E-2</v>
      </c>
      <c r="AD208" s="19"/>
      <c r="AE208" s="23">
        <f t="shared" si="1"/>
        <v>45386.354266666669</v>
      </c>
      <c r="AF208" s="23">
        <f t="shared" si="2"/>
        <v>58259.0628</v>
      </c>
      <c r="AG208" s="23">
        <f t="shared" si="3"/>
        <v>35433.153411654559</v>
      </c>
      <c r="AH208" s="23">
        <f t="shared" si="4"/>
        <v>29627.393890420295</v>
      </c>
      <c r="AI208" s="23">
        <v>34879.5314</v>
      </c>
      <c r="AJ208" s="23">
        <v>50359.177129999996</v>
      </c>
      <c r="AK208" s="24">
        <f t="shared" si="5"/>
        <v>35433.153411654559</v>
      </c>
    </row>
    <row r="209" spans="1:37" ht="94.5" customHeight="1" x14ac:dyDescent="0.2">
      <c r="A209" s="17" t="s">
        <v>52</v>
      </c>
      <c r="B209" s="17">
        <v>207</v>
      </c>
      <c r="C209" s="17" t="s">
        <v>519</v>
      </c>
      <c r="D209" s="17" t="s">
        <v>31</v>
      </c>
      <c r="E209" s="18" t="s">
        <v>520</v>
      </c>
      <c r="F209" s="18" t="s">
        <v>521</v>
      </c>
      <c r="G209" s="19">
        <v>39663</v>
      </c>
      <c r="H209" s="20">
        <v>0.19</v>
      </c>
      <c r="I209" s="19">
        <v>47198.97</v>
      </c>
      <c r="J209" s="21">
        <v>12714</v>
      </c>
      <c r="K209" s="21">
        <v>0.19</v>
      </c>
      <c r="L209" s="19">
        <v>15129.66</v>
      </c>
      <c r="M209" s="19">
        <v>4550</v>
      </c>
      <c r="N209" s="26">
        <v>0.19</v>
      </c>
      <c r="O209" s="19">
        <v>5414.5</v>
      </c>
      <c r="P209" s="19"/>
      <c r="Q209" s="22"/>
      <c r="R209" s="19"/>
      <c r="S209" s="19"/>
      <c r="T209" s="22"/>
      <c r="U209" s="19"/>
      <c r="V209" s="19"/>
      <c r="W209" s="22"/>
      <c r="X209" s="19"/>
      <c r="Y209" s="19">
        <v>16186</v>
      </c>
      <c r="Z209" s="20">
        <v>5.2900000000000003E-2</v>
      </c>
      <c r="AA209" s="19">
        <f t="shared" si="50"/>
        <v>17042.239399999999</v>
      </c>
      <c r="AB209" s="19"/>
      <c r="AC209" s="20">
        <v>5.2900000000000003E-2</v>
      </c>
      <c r="AD209" s="19"/>
      <c r="AE209" s="23">
        <f t="shared" si="1"/>
        <v>21196.342349999999</v>
      </c>
      <c r="AF209" s="23">
        <f t="shared" si="2"/>
        <v>16085.949699999999</v>
      </c>
      <c r="AG209" s="23">
        <f t="shared" si="3"/>
        <v>16021.813696569601</v>
      </c>
      <c r="AH209" s="23">
        <f t="shared" si="4"/>
        <v>18067.137743426127</v>
      </c>
      <c r="AI209" s="23">
        <v>12700.87</v>
      </c>
      <c r="AJ209" s="23">
        <v>17438.585589999999</v>
      </c>
      <c r="AK209" s="24">
        <f t="shared" si="5"/>
        <v>16021.813696569601</v>
      </c>
    </row>
    <row r="210" spans="1:37" ht="60.75" customHeight="1" x14ac:dyDescent="0.2">
      <c r="A210" s="17" t="s">
        <v>36</v>
      </c>
      <c r="B210" s="17">
        <v>208</v>
      </c>
      <c r="C210" s="17" t="s">
        <v>522</v>
      </c>
      <c r="D210" s="17" t="s">
        <v>31</v>
      </c>
      <c r="E210" s="18" t="s">
        <v>523</v>
      </c>
      <c r="F210" s="18" t="s">
        <v>75</v>
      </c>
      <c r="G210" s="19">
        <v>346384</v>
      </c>
      <c r="H210" s="20">
        <v>0</v>
      </c>
      <c r="I210" s="19">
        <v>346384</v>
      </c>
      <c r="J210" s="21">
        <v>314895</v>
      </c>
      <c r="K210" s="20">
        <v>0</v>
      </c>
      <c r="L210" s="19">
        <v>314895</v>
      </c>
      <c r="M210" s="19">
        <v>250000</v>
      </c>
      <c r="N210" s="20">
        <v>0</v>
      </c>
      <c r="O210" s="19">
        <v>250000</v>
      </c>
      <c r="P210" s="19"/>
      <c r="Q210" s="22"/>
      <c r="R210" s="19"/>
      <c r="S210" s="19"/>
      <c r="T210" s="22"/>
      <c r="U210" s="19"/>
      <c r="V210" s="19"/>
      <c r="W210" s="22"/>
      <c r="X210" s="19"/>
      <c r="Y210" s="19"/>
      <c r="Z210" s="20">
        <v>5.2900000000000003E-2</v>
      </c>
      <c r="AA210" s="19"/>
      <c r="AB210" s="19">
        <v>284850</v>
      </c>
      <c r="AC210" s="20">
        <v>5.2900000000000003E-2</v>
      </c>
      <c r="AD210" s="19">
        <f>(AB210*AC210)+AB210</f>
        <v>299918.565</v>
      </c>
      <c r="AE210" s="23">
        <f t="shared" si="1"/>
        <v>302799.39124999999</v>
      </c>
      <c r="AF210" s="23">
        <f t="shared" si="2"/>
        <v>307406.78249999997</v>
      </c>
      <c r="AG210" s="23">
        <f t="shared" si="3"/>
        <v>300723.06321079348</v>
      </c>
      <c r="AH210" s="23">
        <f t="shared" si="4"/>
        <v>40174.60535867959</v>
      </c>
      <c r="AI210" s="23">
        <v>287438.92379999999</v>
      </c>
      <c r="AJ210" s="23">
        <v>305823.29340000002</v>
      </c>
      <c r="AK210" s="24">
        <f t="shared" si="5"/>
        <v>300723.06321079348</v>
      </c>
    </row>
    <row r="211" spans="1:37" ht="45" customHeight="1" x14ac:dyDescent="0.2">
      <c r="A211" s="17" t="s">
        <v>29</v>
      </c>
      <c r="B211" s="17">
        <v>209</v>
      </c>
      <c r="C211" s="17" t="s">
        <v>524</v>
      </c>
      <c r="D211" s="17" t="s">
        <v>31</v>
      </c>
      <c r="E211" s="18" t="s">
        <v>525</v>
      </c>
      <c r="F211" s="18" t="s">
        <v>75</v>
      </c>
      <c r="G211" s="19">
        <v>230000</v>
      </c>
      <c r="H211" s="20">
        <v>0</v>
      </c>
      <c r="I211" s="19">
        <v>230000</v>
      </c>
      <c r="J211" s="21">
        <v>120000</v>
      </c>
      <c r="K211" s="26">
        <v>0</v>
      </c>
      <c r="L211" s="19">
        <v>120000</v>
      </c>
      <c r="M211" s="19"/>
      <c r="N211" s="20"/>
      <c r="O211" s="19"/>
      <c r="P211" s="19"/>
      <c r="Q211" s="20"/>
      <c r="R211" s="19"/>
      <c r="S211" s="19"/>
      <c r="T211" s="20"/>
      <c r="U211" s="19"/>
      <c r="V211" s="19"/>
      <c r="W211" s="20"/>
      <c r="X211" s="19"/>
      <c r="Y211" s="19">
        <v>228333</v>
      </c>
      <c r="Z211" s="20">
        <v>5.2900000000000003E-2</v>
      </c>
      <c r="AA211" s="19">
        <f>(Y211*Z211)+Y211</f>
        <v>240411.81570000001</v>
      </c>
      <c r="AB211" s="19"/>
      <c r="AC211" s="20">
        <v>5.2900000000000003E-2</v>
      </c>
      <c r="AD211" s="19"/>
      <c r="AE211" s="23">
        <f t="shared" si="1"/>
        <v>196803.93856666668</v>
      </c>
      <c r="AF211" s="23">
        <f t="shared" si="2"/>
        <v>230000</v>
      </c>
      <c r="AG211" s="23">
        <f t="shared" si="3"/>
        <v>187912.19410769982</v>
      </c>
      <c r="AH211" s="23">
        <f t="shared" si="4"/>
        <v>66717.577976549146</v>
      </c>
      <c r="AI211" s="23">
        <v>175000</v>
      </c>
      <c r="AJ211" s="23">
        <v>212568.4693</v>
      </c>
      <c r="AK211" s="24">
        <f t="shared" si="5"/>
        <v>187912.19410769982</v>
      </c>
    </row>
    <row r="212" spans="1:37" ht="240" customHeight="1" x14ac:dyDescent="0.2">
      <c r="A212" s="17" t="s">
        <v>36</v>
      </c>
      <c r="B212" s="17">
        <v>210</v>
      </c>
      <c r="C212" s="17" t="s">
        <v>526</v>
      </c>
      <c r="D212" s="17" t="s">
        <v>31</v>
      </c>
      <c r="E212" s="18" t="s">
        <v>527</v>
      </c>
      <c r="F212" s="18" t="s">
        <v>104</v>
      </c>
      <c r="G212" s="19">
        <v>45000</v>
      </c>
      <c r="H212" s="20">
        <v>0</v>
      </c>
      <c r="I212" s="19">
        <v>45000</v>
      </c>
      <c r="J212" s="21">
        <v>34500</v>
      </c>
      <c r="K212" s="26">
        <v>0.19</v>
      </c>
      <c r="L212" s="19">
        <v>41055</v>
      </c>
      <c r="M212" s="19"/>
      <c r="N212" s="22"/>
      <c r="O212" s="19"/>
      <c r="P212" s="19"/>
      <c r="Q212" s="22"/>
      <c r="R212" s="19"/>
      <c r="S212" s="19"/>
      <c r="T212" s="22"/>
      <c r="U212" s="19"/>
      <c r="V212" s="19"/>
      <c r="W212" s="22"/>
      <c r="X212" s="19"/>
      <c r="Y212" s="19"/>
      <c r="Z212" s="20">
        <v>5.2900000000000003E-2</v>
      </c>
      <c r="AA212" s="19"/>
      <c r="AB212" s="19"/>
      <c r="AC212" s="20">
        <v>5.2900000000000003E-2</v>
      </c>
      <c r="AD212" s="19"/>
      <c r="AE212" s="23">
        <f t="shared" si="1"/>
        <v>43027.5</v>
      </c>
      <c r="AF212" s="23">
        <f t="shared" si="2"/>
        <v>43027.5</v>
      </c>
      <c r="AG212" s="23">
        <f t="shared" si="3"/>
        <v>42982.263784030736</v>
      </c>
      <c r="AH212" s="23">
        <f t="shared" si="4"/>
        <v>2789.5362517809299</v>
      </c>
      <c r="AI212" s="23">
        <v>42041.25</v>
      </c>
      <c r="AJ212" s="23">
        <v>40895.625</v>
      </c>
      <c r="AK212" s="24">
        <f t="shared" si="5"/>
        <v>42982.263784030736</v>
      </c>
    </row>
    <row r="213" spans="1:37" ht="150" customHeight="1" x14ac:dyDescent="0.2">
      <c r="A213" s="17" t="s">
        <v>29</v>
      </c>
      <c r="B213" s="17">
        <v>211</v>
      </c>
      <c r="C213" s="17" t="s">
        <v>528</v>
      </c>
      <c r="D213" s="17" t="s">
        <v>31</v>
      </c>
      <c r="E213" s="18" t="s">
        <v>529</v>
      </c>
      <c r="F213" s="18" t="s">
        <v>75</v>
      </c>
      <c r="G213" s="19">
        <v>27000</v>
      </c>
      <c r="H213" s="20">
        <v>0</v>
      </c>
      <c r="I213" s="19">
        <v>27000</v>
      </c>
      <c r="J213" s="21">
        <v>38000</v>
      </c>
      <c r="K213" s="26">
        <v>0</v>
      </c>
      <c r="L213" s="19">
        <v>38000</v>
      </c>
      <c r="M213" s="19"/>
      <c r="N213" s="20"/>
      <c r="O213" s="19"/>
      <c r="P213" s="19"/>
      <c r="Q213" s="20"/>
      <c r="R213" s="19"/>
      <c r="S213" s="19"/>
      <c r="T213" s="20"/>
      <c r="U213" s="19"/>
      <c r="V213" s="19"/>
      <c r="W213" s="20"/>
      <c r="X213" s="19"/>
      <c r="Y213" s="19">
        <v>29708</v>
      </c>
      <c r="Z213" s="20">
        <v>5.2900000000000003E-2</v>
      </c>
      <c r="AA213" s="19">
        <f t="shared" ref="AA213:AA217" si="51">(Y213*Z213)+Y213</f>
        <v>31279.553199999998</v>
      </c>
      <c r="AB213" s="19"/>
      <c r="AC213" s="20">
        <v>5.2900000000000003E-2</v>
      </c>
      <c r="AD213" s="19"/>
      <c r="AE213" s="23">
        <f t="shared" si="1"/>
        <v>32093.184399999998</v>
      </c>
      <c r="AF213" s="23">
        <f t="shared" si="2"/>
        <v>31279.553199999998</v>
      </c>
      <c r="AG213" s="23">
        <f t="shared" si="3"/>
        <v>31778.688297958579</v>
      </c>
      <c r="AH213" s="23">
        <f t="shared" si="4"/>
        <v>5544.952371049726</v>
      </c>
      <c r="AI213" s="23">
        <v>29139.776600000001</v>
      </c>
      <c r="AJ213" s="23">
        <v>35046.592199999999</v>
      </c>
      <c r="AK213" s="24">
        <f t="shared" si="5"/>
        <v>31279.553199999998</v>
      </c>
    </row>
    <row r="214" spans="1:37" ht="150" customHeight="1" x14ac:dyDescent="0.2">
      <c r="A214" s="17" t="s">
        <v>29</v>
      </c>
      <c r="B214" s="17">
        <v>212</v>
      </c>
      <c r="C214" s="17" t="s">
        <v>530</v>
      </c>
      <c r="D214" s="17" t="s">
        <v>31</v>
      </c>
      <c r="E214" s="18" t="s">
        <v>531</v>
      </c>
      <c r="F214" s="18" t="s">
        <v>75</v>
      </c>
      <c r="G214" s="19">
        <v>69100</v>
      </c>
      <c r="H214" s="20">
        <v>0</v>
      </c>
      <c r="I214" s="19">
        <v>69100</v>
      </c>
      <c r="J214" s="21"/>
      <c r="K214" s="26"/>
      <c r="L214" s="19"/>
      <c r="M214" s="19"/>
      <c r="N214" s="20"/>
      <c r="O214" s="19"/>
      <c r="P214" s="19"/>
      <c r="Q214" s="20"/>
      <c r="R214" s="19"/>
      <c r="S214" s="19"/>
      <c r="T214" s="20"/>
      <c r="U214" s="19"/>
      <c r="V214" s="19"/>
      <c r="W214" s="20"/>
      <c r="X214" s="19"/>
      <c r="Y214" s="19">
        <v>60852</v>
      </c>
      <c r="Z214" s="20">
        <v>5.2900000000000003E-2</v>
      </c>
      <c r="AA214" s="19">
        <f t="shared" si="51"/>
        <v>64071.070800000001</v>
      </c>
      <c r="AB214" s="19"/>
      <c r="AC214" s="20">
        <v>5.2900000000000003E-2</v>
      </c>
      <c r="AD214" s="19"/>
      <c r="AE214" s="23">
        <f t="shared" si="1"/>
        <v>66585.535399999993</v>
      </c>
      <c r="AF214" s="23">
        <f t="shared" si="2"/>
        <v>66585.535399999993</v>
      </c>
      <c r="AG214" s="23">
        <f t="shared" si="3"/>
        <v>66538.041692553583</v>
      </c>
      <c r="AH214" s="23">
        <f t="shared" si="4"/>
        <v>3555.9899394270383</v>
      </c>
      <c r="AI214" s="23">
        <v>65328.303099999997</v>
      </c>
      <c r="AJ214" s="23">
        <v>65152.151550000002</v>
      </c>
      <c r="AK214" s="24">
        <f t="shared" si="5"/>
        <v>66538.041692553583</v>
      </c>
    </row>
    <row r="215" spans="1:37" ht="129" customHeight="1" x14ac:dyDescent="0.2">
      <c r="A215" s="17" t="s">
        <v>52</v>
      </c>
      <c r="B215" s="17">
        <v>213</v>
      </c>
      <c r="C215" s="28" t="s">
        <v>532</v>
      </c>
      <c r="D215" s="17" t="s">
        <v>31</v>
      </c>
      <c r="E215" s="18" t="s">
        <v>533</v>
      </c>
      <c r="F215" s="18" t="s">
        <v>131</v>
      </c>
      <c r="G215" s="19">
        <v>360000</v>
      </c>
      <c r="H215" s="20">
        <v>0.19</v>
      </c>
      <c r="I215" s="19">
        <v>428400</v>
      </c>
      <c r="J215" s="21"/>
      <c r="K215" s="25"/>
      <c r="L215" s="19"/>
      <c r="M215" s="19"/>
      <c r="N215" s="22"/>
      <c r="O215" s="19"/>
      <c r="P215" s="19"/>
      <c r="Q215" s="22"/>
      <c r="R215" s="19"/>
      <c r="S215" s="19"/>
      <c r="T215" s="22"/>
      <c r="U215" s="19"/>
      <c r="V215" s="19"/>
      <c r="W215" s="22"/>
      <c r="X215" s="19"/>
      <c r="Y215" s="19">
        <v>478175</v>
      </c>
      <c r="Z215" s="20">
        <v>5.2900000000000003E-2</v>
      </c>
      <c r="AA215" s="19">
        <f t="shared" si="51"/>
        <v>503470.45750000002</v>
      </c>
      <c r="AB215" s="19">
        <v>494000</v>
      </c>
      <c r="AC215" s="20">
        <v>5.2900000000000003E-2</v>
      </c>
      <c r="AD215" s="19">
        <f>(AB215*AC215)+AB215</f>
        <v>520132.6</v>
      </c>
      <c r="AE215" s="23">
        <f t="shared" si="1"/>
        <v>484001.01916666672</v>
      </c>
      <c r="AF215" s="23">
        <f t="shared" si="2"/>
        <v>503470.45750000002</v>
      </c>
      <c r="AG215" s="23">
        <f t="shared" si="3"/>
        <v>482294.72247309994</v>
      </c>
      <c r="AH215" s="23">
        <f t="shared" si="4"/>
        <v>48867.287089131532</v>
      </c>
      <c r="AI215" s="23">
        <v>465935.22879999998</v>
      </c>
      <c r="AJ215" s="23">
        <v>489000.50959999999</v>
      </c>
      <c r="AK215" s="24">
        <f t="shared" si="5"/>
        <v>482294.72247309994</v>
      </c>
    </row>
    <row r="216" spans="1:37" ht="135" customHeight="1" x14ac:dyDescent="0.2">
      <c r="A216" s="17" t="s">
        <v>29</v>
      </c>
      <c r="B216" s="17">
        <v>214</v>
      </c>
      <c r="C216" s="17" t="s">
        <v>534</v>
      </c>
      <c r="D216" s="17" t="s">
        <v>31</v>
      </c>
      <c r="E216" s="18" t="s">
        <v>535</v>
      </c>
      <c r="F216" s="18" t="s">
        <v>75</v>
      </c>
      <c r="G216" s="19">
        <v>4200000</v>
      </c>
      <c r="H216" s="20">
        <v>0</v>
      </c>
      <c r="I216" s="19">
        <v>4200000</v>
      </c>
      <c r="J216" s="21">
        <v>950000</v>
      </c>
      <c r="K216" s="26">
        <v>0</v>
      </c>
      <c r="L216" s="19">
        <v>950000</v>
      </c>
      <c r="M216" s="19"/>
      <c r="N216" s="20"/>
      <c r="O216" s="19"/>
      <c r="P216" s="19"/>
      <c r="Q216" s="20"/>
      <c r="R216" s="19"/>
      <c r="S216" s="19"/>
      <c r="T216" s="20"/>
      <c r="U216" s="19"/>
      <c r="V216" s="19"/>
      <c r="W216" s="20"/>
      <c r="X216" s="19"/>
      <c r="Y216" s="19">
        <v>2270773</v>
      </c>
      <c r="Z216" s="20">
        <v>5.2900000000000003E-2</v>
      </c>
      <c r="AA216" s="19">
        <f t="shared" si="51"/>
        <v>2390896.8917</v>
      </c>
      <c r="AB216" s="19"/>
      <c r="AC216" s="20">
        <v>5.2900000000000003E-2</v>
      </c>
      <c r="AD216" s="19"/>
      <c r="AE216" s="23">
        <f t="shared" si="1"/>
        <v>2513632.2972333333</v>
      </c>
      <c r="AF216" s="23">
        <f t="shared" si="2"/>
        <v>2390896.8917</v>
      </c>
      <c r="AG216" s="23">
        <f t="shared" si="3"/>
        <v>2120856.3199811177</v>
      </c>
      <c r="AH216" s="23">
        <f t="shared" si="4"/>
        <v>1628472.5925936163</v>
      </c>
      <c r="AI216" s="23">
        <v>1670448.446</v>
      </c>
      <c r="AJ216" s="23">
        <v>2392202.6490000002</v>
      </c>
      <c r="AK216" s="24">
        <f t="shared" si="5"/>
        <v>2120856.3199811177</v>
      </c>
    </row>
    <row r="217" spans="1:37" ht="75" customHeight="1" x14ac:dyDescent="0.2">
      <c r="A217" s="17" t="s">
        <v>52</v>
      </c>
      <c r="B217" s="17">
        <v>215</v>
      </c>
      <c r="C217" s="17" t="s">
        <v>536</v>
      </c>
      <c r="D217" s="17" t="s">
        <v>537</v>
      </c>
      <c r="E217" s="18" t="s">
        <v>538</v>
      </c>
      <c r="F217" s="18" t="s">
        <v>436</v>
      </c>
      <c r="G217" s="19">
        <v>68500</v>
      </c>
      <c r="H217" s="20">
        <v>0</v>
      </c>
      <c r="I217" s="19">
        <v>68500</v>
      </c>
      <c r="J217" s="21">
        <v>67000</v>
      </c>
      <c r="K217" s="20">
        <v>0</v>
      </c>
      <c r="L217" s="19">
        <v>67000</v>
      </c>
      <c r="M217" s="19"/>
      <c r="N217" s="22"/>
      <c r="O217" s="19"/>
      <c r="P217" s="19"/>
      <c r="Q217" s="22"/>
      <c r="R217" s="19"/>
      <c r="S217" s="19"/>
      <c r="T217" s="22"/>
      <c r="U217" s="19"/>
      <c r="V217" s="19"/>
      <c r="W217" s="22"/>
      <c r="X217" s="19"/>
      <c r="Y217" s="19">
        <v>86689</v>
      </c>
      <c r="Z217" s="20">
        <v>5.2900000000000003E-2</v>
      </c>
      <c r="AA217" s="19">
        <f t="shared" si="51"/>
        <v>91274.848100000003</v>
      </c>
      <c r="AB217" s="19"/>
      <c r="AC217" s="20">
        <v>5.2900000000000003E-2</v>
      </c>
      <c r="AD217" s="19"/>
      <c r="AE217" s="23">
        <f t="shared" si="1"/>
        <v>75591.616033333339</v>
      </c>
      <c r="AF217" s="23">
        <f t="shared" si="2"/>
        <v>68500</v>
      </c>
      <c r="AG217" s="23">
        <f t="shared" si="3"/>
        <v>74823.639863006174</v>
      </c>
      <c r="AH217" s="23">
        <f t="shared" si="4"/>
        <v>13602.769057904763</v>
      </c>
      <c r="AI217" s="23">
        <v>67750</v>
      </c>
      <c r="AJ217" s="23">
        <v>81140.308019999997</v>
      </c>
      <c r="AK217" s="24">
        <f t="shared" si="5"/>
        <v>68500</v>
      </c>
    </row>
    <row r="218" spans="1:37" ht="90" customHeight="1" x14ac:dyDescent="0.2">
      <c r="A218" s="17" t="s">
        <v>48</v>
      </c>
      <c r="B218" s="17">
        <v>216</v>
      </c>
      <c r="C218" s="17" t="s">
        <v>539</v>
      </c>
      <c r="D218" s="17" t="s">
        <v>31</v>
      </c>
      <c r="E218" s="18" t="s">
        <v>540</v>
      </c>
      <c r="F218" s="18" t="s">
        <v>541</v>
      </c>
      <c r="G218" s="19">
        <v>4545000</v>
      </c>
      <c r="H218" s="20">
        <v>0.19</v>
      </c>
      <c r="I218" s="19">
        <v>5408550</v>
      </c>
      <c r="J218" s="21"/>
      <c r="K218" s="20"/>
      <c r="L218" s="19"/>
      <c r="M218" s="19"/>
      <c r="N218" s="22"/>
      <c r="O218" s="19"/>
      <c r="P218" s="19"/>
      <c r="Q218" s="22"/>
      <c r="R218" s="19"/>
      <c r="S218" s="19"/>
      <c r="T218" s="22"/>
      <c r="U218" s="19"/>
      <c r="V218" s="19"/>
      <c r="W218" s="22"/>
      <c r="X218" s="19"/>
      <c r="Y218" s="19"/>
      <c r="Z218" s="20">
        <v>5.2900000000000003E-2</v>
      </c>
      <c r="AA218" s="19"/>
      <c r="AB218" s="19">
        <v>1499999</v>
      </c>
      <c r="AC218" s="20">
        <v>5.2900000000000003E-2</v>
      </c>
      <c r="AD218" s="19">
        <f t="shared" ref="AD218:AD219" si="52">(AB218*AC218)+AB218</f>
        <v>1579348.9471</v>
      </c>
      <c r="AE218" s="23">
        <f t="shared" si="1"/>
        <v>3493949.4735500002</v>
      </c>
      <c r="AF218" s="23">
        <f t="shared" si="2"/>
        <v>3493949.4735500002</v>
      </c>
      <c r="AG218" s="23">
        <f t="shared" si="3"/>
        <v>2922667.9161063964</v>
      </c>
      <c r="AH218" s="23">
        <f t="shared" si="4"/>
        <v>2707654.0310322568</v>
      </c>
      <c r="AI218" s="23">
        <v>2536649.21</v>
      </c>
      <c r="AJ218" s="23">
        <v>2995461.855</v>
      </c>
      <c r="AK218" s="24">
        <f t="shared" si="5"/>
        <v>2922667.9161063964</v>
      </c>
    </row>
    <row r="219" spans="1:37" ht="105" customHeight="1" x14ac:dyDescent="0.2">
      <c r="A219" s="17" t="s">
        <v>52</v>
      </c>
      <c r="B219" s="17">
        <v>217</v>
      </c>
      <c r="C219" s="17" t="s">
        <v>542</v>
      </c>
      <c r="D219" s="17" t="s">
        <v>543</v>
      </c>
      <c r="E219" s="18" t="s">
        <v>544</v>
      </c>
      <c r="F219" s="18" t="s">
        <v>545</v>
      </c>
      <c r="G219" s="19">
        <v>300000</v>
      </c>
      <c r="H219" s="20">
        <v>0</v>
      </c>
      <c r="I219" s="19">
        <v>300000</v>
      </c>
      <c r="J219" s="21">
        <v>272800</v>
      </c>
      <c r="K219" s="20">
        <v>0</v>
      </c>
      <c r="L219" s="19">
        <v>272800</v>
      </c>
      <c r="M219" s="19"/>
      <c r="N219" s="22"/>
      <c r="O219" s="19"/>
      <c r="P219" s="19"/>
      <c r="Q219" s="22"/>
      <c r="R219" s="19"/>
      <c r="S219" s="19"/>
      <c r="T219" s="22"/>
      <c r="U219" s="19"/>
      <c r="V219" s="19"/>
      <c r="W219" s="22"/>
      <c r="X219" s="19"/>
      <c r="Y219" s="19">
        <v>157385</v>
      </c>
      <c r="Z219" s="20">
        <v>5.2900000000000003E-2</v>
      </c>
      <c r="AA219" s="19">
        <f t="shared" ref="AA219:AA221" si="53">(Y219*Z219)+Y219</f>
        <v>165710.66649999999</v>
      </c>
      <c r="AB219" s="19">
        <v>235000</v>
      </c>
      <c r="AC219" s="20">
        <v>5.2900000000000003E-2</v>
      </c>
      <c r="AD219" s="19">
        <f t="shared" si="52"/>
        <v>247431.5</v>
      </c>
      <c r="AE219" s="23">
        <f t="shared" si="1"/>
        <v>246485.54162500001</v>
      </c>
      <c r="AF219" s="23">
        <f t="shared" si="2"/>
        <v>260115.75</v>
      </c>
      <c r="AG219" s="23">
        <f t="shared" si="3"/>
        <v>240681.53253249463</v>
      </c>
      <c r="AH219" s="23">
        <f t="shared" si="4"/>
        <v>57970.461626146986</v>
      </c>
      <c r="AI219" s="23">
        <v>227001.2916</v>
      </c>
      <c r="AJ219" s="23">
        <v>253064.1562</v>
      </c>
      <c r="AK219" s="24">
        <f t="shared" si="5"/>
        <v>240681.53253249463</v>
      </c>
    </row>
    <row r="220" spans="1:37" ht="210.75" customHeight="1" x14ac:dyDescent="0.2">
      <c r="A220" s="17" t="s">
        <v>52</v>
      </c>
      <c r="B220" s="17">
        <v>218</v>
      </c>
      <c r="C220" s="17" t="s">
        <v>546</v>
      </c>
      <c r="D220" s="17" t="s">
        <v>547</v>
      </c>
      <c r="E220" s="18" t="s">
        <v>548</v>
      </c>
      <c r="F220" s="18" t="s">
        <v>545</v>
      </c>
      <c r="G220" s="19">
        <v>84000</v>
      </c>
      <c r="H220" s="20">
        <v>0</v>
      </c>
      <c r="I220" s="19">
        <v>84000</v>
      </c>
      <c r="J220" s="21">
        <v>76400</v>
      </c>
      <c r="K220" s="20">
        <v>0</v>
      </c>
      <c r="L220" s="19">
        <v>76400</v>
      </c>
      <c r="M220" s="19"/>
      <c r="N220" s="22"/>
      <c r="O220" s="19"/>
      <c r="P220" s="19"/>
      <c r="Q220" s="22"/>
      <c r="R220" s="19"/>
      <c r="S220" s="19"/>
      <c r="T220" s="22"/>
      <c r="U220" s="19"/>
      <c r="V220" s="19"/>
      <c r="W220" s="22"/>
      <c r="X220" s="19"/>
      <c r="Y220" s="19">
        <v>38539</v>
      </c>
      <c r="Z220" s="20">
        <v>5.2900000000000003E-2</v>
      </c>
      <c r="AA220" s="19">
        <f t="shared" si="53"/>
        <v>40577.713100000001</v>
      </c>
      <c r="AB220" s="19"/>
      <c r="AC220" s="20">
        <v>5.2900000000000003E-2</v>
      </c>
      <c r="AD220" s="19"/>
      <c r="AE220" s="23">
        <f t="shared" si="1"/>
        <v>66992.571033333326</v>
      </c>
      <c r="AF220" s="23">
        <f t="shared" si="2"/>
        <v>76400</v>
      </c>
      <c r="AG220" s="23">
        <f t="shared" si="3"/>
        <v>63858.699623929781</v>
      </c>
      <c r="AH220" s="23">
        <f t="shared" si="4"/>
        <v>23189.405764888365</v>
      </c>
      <c r="AI220" s="23">
        <v>58488.856549999997</v>
      </c>
      <c r="AJ220" s="23">
        <v>71696.285520000005</v>
      </c>
      <c r="AK220" s="24">
        <f t="shared" si="5"/>
        <v>63858.699623929781</v>
      </c>
    </row>
    <row r="221" spans="1:37" ht="105" customHeight="1" x14ac:dyDescent="0.2">
      <c r="A221" s="17" t="s">
        <v>52</v>
      </c>
      <c r="B221" s="17">
        <v>219</v>
      </c>
      <c r="C221" s="17" t="s">
        <v>549</v>
      </c>
      <c r="D221" s="17" t="s">
        <v>543</v>
      </c>
      <c r="E221" s="18" t="s">
        <v>550</v>
      </c>
      <c r="F221" s="18" t="s">
        <v>545</v>
      </c>
      <c r="G221" s="19">
        <v>725000</v>
      </c>
      <c r="H221" s="20">
        <v>0</v>
      </c>
      <c r="I221" s="19">
        <v>725000</v>
      </c>
      <c r="J221" s="21">
        <v>659100</v>
      </c>
      <c r="K221" s="20">
        <v>0</v>
      </c>
      <c r="L221" s="19">
        <v>659100</v>
      </c>
      <c r="M221" s="19"/>
      <c r="N221" s="22"/>
      <c r="O221" s="19"/>
      <c r="P221" s="19"/>
      <c r="Q221" s="22"/>
      <c r="R221" s="19"/>
      <c r="S221" s="19"/>
      <c r="T221" s="22"/>
      <c r="U221" s="19"/>
      <c r="V221" s="19"/>
      <c r="W221" s="22"/>
      <c r="X221" s="19"/>
      <c r="Y221" s="19">
        <v>1782125</v>
      </c>
      <c r="Z221" s="20">
        <v>5.2900000000000003E-2</v>
      </c>
      <c r="AA221" s="19">
        <f t="shared" si="53"/>
        <v>1876399.4125000001</v>
      </c>
      <c r="AB221" s="19">
        <v>950000</v>
      </c>
      <c r="AC221" s="20">
        <v>5.2900000000000003E-2</v>
      </c>
      <c r="AD221" s="19">
        <f>(AB221*AC221)+AB221</f>
        <v>1000255</v>
      </c>
      <c r="AE221" s="23">
        <f t="shared" si="1"/>
        <v>1065188.6031249999</v>
      </c>
      <c r="AF221" s="23">
        <f t="shared" si="2"/>
        <v>862627.5</v>
      </c>
      <c r="AG221" s="23">
        <f t="shared" si="3"/>
        <v>973153.46733692114</v>
      </c>
      <c r="AH221" s="23">
        <f t="shared" si="4"/>
        <v>560629.2861139141</v>
      </c>
      <c r="AI221" s="23">
        <v>708525</v>
      </c>
      <c r="AJ221" s="23">
        <v>1244422.702</v>
      </c>
      <c r="AK221" s="24">
        <f t="shared" si="5"/>
        <v>862627.5</v>
      </c>
    </row>
    <row r="222" spans="1:37" ht="120" customHeight="1" x14ac:dyDescent="0.2">
      <c r="A222" s="17" t="s">
        <v>52</v>
      </c>
      <c r="B222" s="17">
        <v>220</v>
      </c>
      <c r="C222" s="17" t="s">
        <v>551</v>
      </c>
      <c r="D222" s="17" t="s">
        <v>552</v>
      </c>
      <c r="E222" s="18" t="s">
        <v>553</v>
      </c>
      <c r="F222" s="18" t="s">
        <v>303</v>
      </c>
      <c r="G222" s="19">
        <v>235000</v>
      </c>
      <c r="H222" s="26">
        <v>0.19</v>
      </c>
      <c r="I222" s="19">
        <v>279650</v>
      </c>
      <c r="J222" s="21">
        <v>204000</v>
      </c>
      <c r="K222" s="26">
        <v>0.19</v>
      </c>
      <c r="L222" s="19">
        <v>242760</v>
      </c>
      <c r="M222" s="19"/>
      <c r="N222" s="22"/>
      <c r="O222" s="19"/>
      <c r="P222" s="19"/>
      <c r="Q222" s="22"/>
      <c r="R222" s="19"/>
      <c r="S222" s="19"/>
      <c r="T222" s="22"/>
      <c r="U222" s="19"/>
      <c r="V222" s="19"/>
      <c r="W222" s="22"/>
      <c r="X222" s="19"/>
      <c r="Y222" s="19"/>
      <c r="Z222" s="20">
        <v>5.2900000000000003E-2</v>
      </c>
      <c r="AA222" s="19"/>
      <c r="AB222" s="19"/>
      <c r="AC222" s="20">
        <v>5.2900000000000003E-2</v>
      </c>
      <c r="AD222" s="19"/>
      <c r="AE222" s="23">
        <f t="shared" si="1"/>
        <v>261205</v>
      </c>
      <c r="AF222" s="23">
        <f t="shared" si="2"/>
        <v>261205</v>
      </c>
      <c r="AG222" s="23">
        <f t="shared" si="3"/>
        <v>260552.9389586692</v>
      </c>
      <c r="AH222" s="23">
        <f t="shared" si="4"/>
        <v>26085.169157971737</v>
      </c>
      <c r="AI222" s="23">
        <v>251982.5</v>
      </c>
      <c r="AJ222" s="23">
        <v>246903.75</v>
      </c>
      <c r="AK222" s="24">
        <f t="shared" si="5"/>
        <v>260552.9389586692</v>
      </c>
    </row>
    <row r="223" spans="1:37" ht="60" customHeight="1" x14ac:dyDescent="0.2">
      <c r="A223" s="17" t="s">
        <v>36</v>
      </c>
      <c r="B223" s="17">
        <v>221</v>
      </c>
      <c r="C223" s="17" t="s">
        <v>554</v>
      </c>
      <c r="D223" s="17" t="s">
        <v>31</v>
      </c>
      <c r="E223" s="18" t="s">
        <v>555</v>
      </c>
      <c r="F223" s="18" t="s">
        <v>521</v>
      </c>
      <c r="G223" s="19">
        <v>989900</v>
      </c>
      <c r="H223" s="20">
        <v>0.19</v>
      </c>
      <c r="I223" s="19">
        <v>1177981</v>
      </c>
      <c r="J223" s="21"/>
      <c r="K223" s="25"/>
      <c r="L223" s="19"/>
      <c r="M223" s="19"/>
      <c r="N223" s="22"/>
      <c r="O223" s="19"/>
      <c r="P223" s="19"/>
      <c r="Q223" s="22"/>
      <c r="R223" s="19"/>
      <c r="S223" s="19"/>
      <c r="T223" s="22"/>
      <c r="U223" s="19"/>
      <c r="V223" s="19"/>
      <c r="W223" s="22"/>
      <c r="X223" s="19"/>
      <c r="Y223" s="19">
        <v>1801740</v>
      </c>
      <c r="Z223" s="20">
        <v>5.2900000000000003E-2</v>
      </c>
      <c r="AA223" s="19">
        <f>(Y223*Z223)+Y223</f>
        <v>1897052.0460000001</v>
      </c>
      <c r="AB223" s="19"/>
      <c r="AC223" s="20">
        <v>5.2900000000000003E-2</v>
      </c>
      <c r="AD223" s="19"/>
      <c r="AE223" s="23">
        <f t="shared" si="1"/>
        <v>1537516.523</v>
      </c>
      <c r="AF223" s="23">
        <f t="shared" si="2"/>
        <v>1537516.523</v>
      </c>
      <c r="AG223" s="23">
        <f t="shared" si="3"/>
        <v>1494888.3791772299</v>
      </c>
      <c r="AH223" s="23">
        <f t="shared" si="4"/>
        <v>508460.01278150437</v>
      </c>
      <c r="AI223" s="23">
        <v>1357748.7620000001</v>
      </c>
      <c r="AJ223" s="23">
        <v>1735684.1310000001</v>
      </c>
      <c r="AK223" s="24">
        <f t="shared" si="5"/>
        <v>1494888.3791772299</v>
      </c>
    </row>
    <row r="224" spans="1:37" ht="180" customHeight="1" x14ac:dyDescent="0.2">
      <c r="A224" s="17" t="s">
        <v>36</v>
      </c>
      <c r="B224" s="17">
        <v>222</v>
      </c>
      <c r="C224" s="17" t="s">
        <v>556</v>
      </c>
      <c r="D224" s="17" t="s">
        <v>31</v>
      </c>
      <c r="E224" s="18" t="s">
        <v>557</v>
      </c>
      <c r="F224" s="18" t="s">
        <v>521</v>
      </c>
      <c r="G224" s="19">
        <v>669784</v>
      </c>
      <c r="H224" s="20">
        <v>0</v>
      </c>
      <c r="I224" s="19">
        <v>669784</v>
      </c>
      <c r="J224" s="21">
        <v>608895</v>
      </c>
      <c r="K224" s="20">
        <v>0</v>
      </c>
      <c r="L224" s="19">
        <v>608895</v>
      </c>
      <c r="M224" s="19">
        <v>1120000</v>
      </c>
      <c r="N224" s="20">
        <v>0</v>
      </c>
      <c r="O224" s="19">
        <v>1120000</v>
      </c>
      <c r="P224" s="19">
        <v>1875000</v>
      </c>
      <c r="Q224" s="20">
        <v>0</v>
      </c>
      <c r="R224" s="19">
        <v>1875000</v>
      </c>
      <c r="S224" s="19"/>
      <c r="T224" s="22"/>
      <c r="U224" s="19"/>
      <c r="V224" s="19"/>
      <c r="W224" s="22"/>
      <c r="X224" s="19"/>
      <c r="Y224" s="19"/>
      <c r="Z224" s="20">
        <v>5.2900000000000003E-2</v>
      </c>
      <c r="AA224" s="19"/>
      <c r="AB224" s="19">
        <v>870000</v>
      </c>
      <c r="AC224" s="20">
        <v>5.2900000000000003E-2</v>
      </c>
      <c r="AD224" s="19">
        <f>(AB224*AC224)+AB224</f>
        <v>916023</v>
      </c>
      <c r="AE224" s="23">
        <f t="shared" si="1"/>
        <v>1037940.4</v>
      </c>
      <c r="AF224" s="23">
        <f t="shared" si="2"/>
        <v>916023</v>
      </c>
      <c r="AG224" s="23">
        <f t="shared" si="3"/>
        <v>952621.91877569363</v>
      </c>
      <c r="AH224" s="23">
        <f t="shared" si="4"/>
        <v>510363.96190591285</v>
      </c>
      <c r="AI224" s="23">
        <v>669784</v>
      </c>
      <c r="AJ224" s="23">
        <v>1120000</v>
      </c>
      <c r="AK224" s="24">
        <f t="shared" si="5"/>
        <v>916023</v>
      </c>
    </row>
    <row r="225" spans="1:37" ht="210" customHeight="1" x14ac:dyDescent="0.2">
      <c r="A225" s="17" t="s">
        <v>36</v>
      </c>
      <c r="B225" s="17">
        <v>223</v>
      </c>
      <c r="C225" s="17" t="s">
        <v>558</v>
      </c>
      <c r="D225" s="17" t="s">
        <v>31</v>
      </c>
      <c r="E225" s="18" t="s">
        <v>559</v>
      </c>
      <c r="F225" s="18" t="s">
        <v>521</v>
      </c>
      <c r="G225" s="19">
        <v>946984</v>
      </c>
      <c r="H225" s="20">
        <v>0</v>
      </c>
      <c r="I225" s="19">
        <v>946984</v>
      </c>
      <c r="J225" s="21">
        <v>860895</v>
      </c>
      <c r="K225" s="20">
        <v>0</v>
      </c>
      <c r="L225" s="19">
        <v>860895</v>
      </c>
      <c r="M225" s="19">
        <v>2730000</v>
      </c>
      <c r="N225" s="20">
        <v>0</v>
      </c>
      <c r="O225" s="19">
        <v>2730000</v>
      </c>
      <c r="P225" s="19">
        <v>4550000</v>
      </c>
      <c r="Q225" s="20">
        <v>0</v>
      </c>
      <c r="R225" s="19">
        <v>4550000</v>
      </c>
      <c r="S225" s="19"/>
      <c r="T225" s="22"/>
      <c r="U225" s="19"/>
      <c r="V225" s="19"/>
      <c r="W225" s="22"/>
      <c r="X225" s="19"/>
      <c r="Y225" s="19"/>
      <c r="Z225" s="20">
        <v>5.2900000000000003E-2</v>
      </c>
      <c r="AA225" s="19"/>
      <c r="AB225" s="19"/>
      <c r="AC225" s="20">
        <v>5.2900000000000003E-2</v>
      </c>
      <c r="AD225" s="19"/>
      <c r="AE225" s="23">
        <f t="shared" si="1"/>
        <v>2271969.75</v>
      </c>
      <c r="AF225" s="23">
        <f t="shared" si="2"/>
        <v>1838492</v>
      </c>
      <c r="AG225" s="23">
        <f t="shared" si="3"/>
        <v>1783884.4410930441</v>
      </c>
      <c r="AH225" s="23">
        <f t="shared" si="4"/>
        <v>1746036.7233271231</v>
      </c>
      <c r="AI225" s="23">
        <v>925461.75</v>
      </c>
      <c r="AJ225" s="23">
        <v>3185000</v>
      </c>
      <c r="AK225" s="24">
        <f t="shared" si="5"/>
        <v>1783884.4410930441</v>
      </c>
    </row>
    <row r="226" spans="1:37" ht="90" customHeight="1" x14ac:dyDescent="0.2">
      <c r="A226" s="17" t="s">
        <v>79</v>
      </c>
      <c r="B226" s="17">
        <v>224</v>
      </c>
      <c r="C226" s="28" t="s">
        <v>560</v>
      </c>
      <c r="D226" s="17" t="s">
        <v>31</v>
      </c>
      <c r="E226" s="18" t="s">
        <v>561</v>
      </c>
      <c r="F226" s="18" t="s">
        <v>110</v>
      </c>
      <c r="G226" s="19">
        <v>1250000</v>
      </c>
      <c r="H226" s="20">
        <v>0.19</v>
      </c>
      <c r="I226" s="19">
        <v>1487500</v>
      </c>
      <c r="J226" s="21"/>
      <c r="K226" s="25"/>
      <c r="L226" s="19"/>
      <c r="M226" s="19"/>
      <c r="N226" s="22"/>
      <c r="O226" s="19"/>
      <c r="P226" s="19"/>
      <c r="Q226" s="22"/>
      <c r="R226" s="19"/>
      <c r="S226" s="19"/>
      <c r="T226" s="22"/>
      <c r="U226" s="19"/>
      <c r="V226" s="19"/>
      <c r="W226" s="22"/>
      <c r="X226" s="19"/>
      <c r="Y226" s="19">
        <v>1271368</v>
      </c>
      <c r="Z226" s="20">
        <v>5.2900000000000003E-2</v>
      </c>
      <c r="AA226" s="19">
        <f>(Y226*Z226)+Y226</f>
        <v>1338623.3672</v>
      </c>
      <c r="AB226" s="19"/>
      <c r="AC226" s="20">
        <v>5.2900000000000003E-2</v>
      </c>
      <c r="AD226" s="19"/>
      <c r="AE226" s="23">
        <f t="shared" si="1"/>
        <v>1413061.6836000001</v>
      </c>
      <c r="AF226" s="23">
        <f t="shared" si="2"/>
        <v>1413061.6836000001</v>
      </c>
      <c r="AG226" s="23">
        <f t="shared" si="3"/>
        <v>1411099.6629260457</v>
      </c>
      <c r="AH226" s="23">
        <f t="shared" si="4"/>
        <v>105271.6766130996</v>
      </c>
      <c r="AI226" s="23">
        <v>1375842.5249999999</v>
      </c>
      <c r="AJ226" s="23">
        <v>1377638.263</v>
      </c>
      <c r="AK226" s="24">
        <f t="shared" si="5"/>
        <v>1411099.6629260457</v>
      </c>
    </row>
    <row r="227" spans="1:37" ht="120" customHeight="1" x14ac:dyDescent="0.2">
      <c r="A227" s="17" t="s">
        <v>52</v>
      </c>
      <c r="B227" s="17">
        <v>225</v>
      </c>
      <c r="C227" s="17" t="s">
        <v>562</v>
      </c>
      <c r="D227" s="17" t="s">
        <v>31</v>
      </c>
      <c r="E227" s="18" t="s">
        <v>563</v>
      </c>
      <c r="F227" s="18" t="s">
        <v>51</v>
      </c>
      <c r="G227" s="19">
        <v>1074780</v>
      </c>
      <c r="H227" s="20">
        <v>0.19</v>
      </c>
      <c r="I227" s="19">
        <v>1278988.2</v>
      </c>
      <c r="J227" s="21">
        <v>1990000</v>
      </c>
      <c r="K227" s="26">
        <v>0.19</v>
      </c>
      <c r="L227" s="19">
        <v>2368100</v>
      </c>
      <c r="M227" s="19"/>
      <c r="N227" s="22"/>
      <c r="O227" s="19"/>
      <c r="P227" s="19"/>
      <c r="Q227" s="22"/>
      <c r="R227" s="19"/>
      <c r="S227" s="19"/>
      <c r="T227" s="22"/>
      <c r="U227" s="19"/>
      <c r="V227" s="19"/>
      <c r="W227" s="22"/>
      <c r="X227" s="19"/>
      <c r="Y227" s="19"/>
      <c r="Z227" s="20">
        <v>5.2900000000000003E-2</v>
      </c>
      <c r="AA227" s="19"/>
      <c r="AB227" s="19">
        <v>3451000</v>
      </c>
      <c r="AC227" s="20">
        <v>5.2900000000000003E-2</v>
      </c>
      <c r="AD227" s="19">
        <f>(AB227*AC227)+AB227</f>
        <v>3633557.9</v>
      </c>
      <c r="AE227" s="23">
        <f t="shared" si="1"/>
        <v>2426882.0333333332</v>
      </c>
      <c r="AF227" s="23">
        <f t="shared" si="2"/>
        <v>2368100</v>
      </c>
      <c r="AG227" s="23">
        <f t="shared" si="3"/>
        <v>2224331.7115669819</v>
      </c>
      <c r="AH227" s="23">
        <f t="shared" si="4"/>
        <v>1178384.9598588836</v>
      </c>
      <c r="AI227" s="23">
        <v>1823544.1</v>
      </c>
      <c r="AJ227" s="23">
        <v>2938941.017</v>
      </c>
      <c r="AK227" s="24">
        <f t="shared" si="5"/>
        <v>2224331.7115669819</v>
      </c>
    </row>
    <row r="228" spans="1:37" ht="150" customHeight="1" x14ac:dyDescent="0.2">
      <c r="A228" s="17" t="s">
        <v>29</v>
      </c>
      <c r="B228" s="17">
        <v>226</v>
      </c>
      <c r="C228" s="17" t="s">
        <v>564</v>
      </c>
      <c r="D228" s="17" t="s">
        <v>31</v>
      </c>
      <c r="E228" s="18" t="s">
        <v>565</v>
      </c>
      <c r="F228" s="18" t="s">
        <v>75</v>
      </c>
      <c r="G228" s="19">
        <v>65000</v>
      </c>
      <c r="H228" s="20">
        <v>0</v>
      </c>
      <c r="I228" s="19">
        <v>65000</v>
      </c>
      <c r="J228" s="21">
        <v>40000</v>
      </c>
      <c r="K228" s="26">
        <v>0</v>
      </c>
      <c r="L228" s="19">
        <v>40000</v>
      </c>
      <c r="M228" s="19"/>
      <c r="N228" s="20"/>
      <c r="O228" s="19"/>
      <c r="P228" s="19"/>
      <c r="Q228" s="20"/>
      <c r="R228" s="19"/>
      <c r="S228" s="19"/>
      <c r="T228" s="20"/>
      <c r="U228" s="19"/>
      <c r="V228" s="19"/>
      <c r="W228" s="20"/>
      <c r="X228" s="19"/>
      <c r="Y228" s="19">
        <v>42734</v>
      </c>
      <c r="Z228" s="20">
        <v>5.2900000000000003E-2</v>
      </c>
      <c r="AA228" s="19">
        <f>(Y228*Z228)+Y228</f>
        <v>44994.628599999996</v>
      </c>
      <c r="AB228" s="19"/>
      <c r="AC228" s="20">
        <v>5.2900000000000003E-2</v>
      </c>
      <c r="AD228" s="19"/>
      <c r="AE228" s="23">
        <f t="shared" si="1"/>
        <v>49998.209533333335</v>
      </c>
      <c r="AF228" s="23">
        <f t="shared" si="2"/>
        <v>44994.628599999996</v>
      </c>
      <c r="AG228" s="23">
        <f t="shared" si="3"/>
        <v>48907.786359972299</v>
      </c>
      <c r="AH228" s="23">
        <f t="shared" si="4"/>
        <v>13229.771979036994</v>
      </c>
      <c r="AI228" s="23">
        <v>42497.314299999998</v>
      </c>
      <c r="AJ228" s="23">
        <v>46366.104769999998</v>
      </c>
      <c r="AK228" s="24">
        <f t="shared" si="5"/>
        <v>44994.628599999996</v>
      </c>
    </row>
    <row r="229" spans="1:37" ht="75" customHeight="1" x14ac:dyDescent="0.2">
      <c r="A229" s="17" t="s">
        <v>36</v>
      </c>
      <c r="B229" s="17">
        <v>227</v>
      </c>
      <c r="C229" s="28" t="s">
        <v>566</v>
      </c>
      <c r="D229" s="17" t="s">
        <v>31</v>
      </c>
      <c r="E229" s="31" t="s">
        <v>567</v>
      </c>
      <c r="F229" s="18" t="s">
        <v>268</v>
      </c>
      <c r="G229" s="32">
        <v>5523000</v>
      </c>
      <c r="H229" s="36">
        <v>0</v>
      </c>
      <c r="I229" s="32">
        <f>G229 * (1 + H229)</f>
        <v>5523000</v>
      </c>
      <c r="J229" s="32">
        <v>5200000</v>
      </c>
      <c r="K229" s="36">
        <v>0</v>
      </c>
      <c r="L229" s="32">
        <f>J229 * (1 + K229)</f>
        <v>5200000</v>
      </c>
      <c r="M229" s="19">
        <v>6700000</v>
      </c>
      <c r="N229" s="20">
        <v>0</v>
      </c>
      <c r="O229" s="19">
        <v>6700000</v>
      </c>
      <c r="P229" s="37"/>
      <c r="Q229" s="37"/>
      <c r="R229" s="37"/>
      <c r="S229" s="37"/>
      <c r="T229" s="37"/>
      <c r="U229" s="37"/>
      <c r="V229" s="19"/>
      <c r="W229" s="22"/>
      <c r="X229" s="19"/>
      <c r="Y229" s="19"/>
      <c r="Z229" s="20">
        <v>5.2900000000000003E-2</v>
      </c>
      <c r="AA229" s="19"/>
      <c r="AB229" s="19">
        <v>3987690</v>
      </c>
      <c r="AC229" s="20">
        <v>5.2900000000000003E-2</v>
      </c>
      <c r="AD229" s="19">
        <f>(AB229*AC229)+AB229</f>
        <v>4198638.801</v>
      </c>
      <c r="AE229" s="23">
        <f t="shared" si="1"/>
        <v>5405409.7002499998</v>
      </c>
      <c r="AF229" s="23">
        <f t="shared" si="2"/>
        <v>5361500</v>
      </c>
      <c r="AG229" s="23">
        <f t="shared" si="3"/>
        <v>5331389.6694253832</v>
      </c>
      <c r="AH229" s="23">
        <f t="shared" si="4"/>
        <v>1030902.6257016303</v>
      </c>
      <c r="AI229" s="23">
        <v>4949659.7</v>
      </c>
      <c r="AJ229" s="23">
        <v>5729057.2750000004</v>
      </c>
      <c r="AK229" s="24">
        <f t="shared" si="5"/>
        <v>5331389.6694253832</v>
      </c>
    </row>
    <row r="230" spans="1:37" ht="30" customHeight="1" x14ac:dyDescent="0.2">
      <c r="A230" s="17" t="s">
        <v>29</v>
      </c>
      <c r="B230" s="17">
        <v>228</v>
      </c>
      <c r="C230" s="17" t="s">
        <v>568</v>
      </c>
      <c r="D230" s="17" t="s">
        <v>31</v>
      </c>
      <c r="E230" s="18" t="s">
        <v>569</v>
      </c>
      <c r="F230" s="18" t="s">
        <v>570</v>
      </c>
      <c r="G230" s="19">
        <v>3850000</v>
      </c>
      <c r="H230" s="20">
        <v>0</v>
      </c>
      <c r="I230" s="19">
        <v>3850000</v>
      </c>
      <c r="J230" s="21">
        <v>3760000</v>
      </c>
      <c r="K230" s="26">
        <v>0</v>
      </c>
      <c r="L230" s="19">
        <v>3760000</v>
      </c>
      <c r="M230" s="19"/>
      <c r="N230" s="20"/>
      <c r="O230" s="19"/>
      <c r="P230" s="19"/>
      <c r="Q230" s="20"/>
      <c r="R230" s="19"/>
      <c r="S230" s="19"/>
      <c r="T230" s="20"/>
      <c r="U230" s="19"/>
      <c r="V230" s="19"/>
      <c r="W230" s="20"/>
      <c r="X230" s="19"/>
      <c r="Y230" s="19"/>
      <c r="Z230" s="20">
        <v>5.2900000000000003E-2</v>
      </c>
      <c r="AA230" s="19"/>
      <c r="AB230" s="19"/>
      <c r="AC230" s="20">
        <v>5.2900000000000003E-2</v>
      </c>
      <c r="AD230" s="19"/>
      <c r="AE230" s="23">
        <f t="shared" si="1"/>
        <v>3805000</v>
      </c>
      <c r="AF230" s="23">
        <f t="shared" si="2"/>
        <v>3805000</v>
      </c>
      <c r="AG230" s="23">
        <f t="shared" si="3"/>
        <v>3804733.8934543109</v>
      </c>
      <c r="AH230" s="23">
        <f t="shared" si="4"/>
        <v>63639.610306789276</v>
      </c>
      <c r="AI230" s="23">
        <v>3782500</v>
      </c>
      <c r="AJ230" s="23">
        <v>3793750</v>
      </c>
      <c r="AK230" s="24">
        <f t="shared" si="5"/>
        <v>3804733.8934543109</v>
      </c>
    </row>
    <row r="231" spans="1:37" ht="45" customHeight="1" x14ac:dyDescent="0.2">
      <c r="A231" s="17" t="s">
        <v>36</v>
      </c>
      <c r="B231" s="17">
        <v>229</v>
      </c>
      <c r="C231" s="17" t="s">
        <v>571</v>
      </c>
      <c r="D231" s="17" t="s">
        <v>31</v>
      </c>
      <c r="E231" s="18" t="s">
        <v>572</v>
      </c>
      <c r="F231" s="18" t="s">
        <v>42</v>
      </c>
      <c r="G231" s="19">
        <v>620119</v>
      </c>
      <c r="H231" s="20">
        <v>0</v>
      </c>
      <c r="I231" s="19">
        <v>620119</v>
      </c>
      <c r="J231" s="21">
        <v>563745</v>
      </c>
      <c r="K231" s="20">
        <v>0</v>
      </c>
      <c r="L231" s="19">
        <v>563745</v>
      </c>
      <c r="M231" s="19">
        <v>618300</v>
      </c>
      <c r="N231" s="20">
        <v>0</v>
      </c>
      <c r="O231" s="19">
        <v>618300</v>
      </c>
      <c r="P231" s="19"/>
      <c r="Q231" s="22"/>
      <c r="R231" s="19"/>
      <c r="S231" s="19"/>
      <c r="T231" s="22"/>
      <c r="U231" s="19"/>
      <c r="V231" s="19"/>
      <c r="W231" s="22"/>
      <c r="X231" s="19"/>
      <c r="Y231" s="19">
        <v>500046</v>
      </c>
      <c r="Z231" s="20">
        <v>5.2900000000000003E-2</v>
      </c>
      <c r="AA231" s="19">
        <f t="shared" ref="AA231:AA233" si="54">(Y231*Z231)+Y231</f>
        <v>526498.43339999998</v>
      </c>
      <c r="AB231" s="19">
        <v>458625</v>
      </c>
      <c r="AC231" s="20">
        <v>5.2900000000000003E-2</v>
      </c>
      <c r="AD231" s="19">
        <f>(AB231*AC231)+AB231</f>
        <v>482886.26250000001</v>
      </c>
      <c r="AE231" s="23">
        <f t="shared" si="1"/>
        <v>562309.73918000003</v>
      </c>
      <c r="AF231" s="23">
        <f t="shared" si="2"/>
        <v>563745</v>
      </c>
      <c r="AG231" s="23">
        <f t="shared" si="3"/>
        <v>559757.32342518948</v>
      </c>
      <c r="AH231" s="23">
        <f t="shared" si="4"/>
        <v>59307.28915250428</v>
      </c>
      <c r="AI231" s="23">
        <v>526498.43339999998</v>
      </c>
      <c r="AJ231" s="23">
        <v>563745</v>
      </c>
      <c r="AK231" s="24">
        <f t="shared" si="5"/>
        <v>559757.32342518948</v>
      </c>
    </row>
    <row r="232" spans="1:37" ht="105" customHeight="1" x14ac:dyDescent="0.2">
      <c r="A232" s="17" t="s">
        <v>29</v>
      </c>
      <c r="B232" s="17">
        <v>230</v>
      </c>
      <c r="C232" s="17" t="s">
        <v>573</v>
      </c>
      <c r="D232" s="17" t="s">
        <v>31</v>
      </c>
      <c r="E232" s="18" t="s">
        <v>574</v>
      </c>
      <c r="F232" s="18" t="s">
        <v>75</v>
      </c>
      <c r="G232" s="19">
        <v>23000</v>
      </c>
      <c r="H232" s="20">
        <v>0</v>
      </c>
      <c r="I232" s="19">
        <v>23000</v>
      </c>
      <c r="J232" s="21">
        <v>21000</v>
      </c>
      <c r="K232" s="26">
        <v>0</v>
      </c>
      <c r="L232" s="19">
        <v>21000</v>
      </c>
      <c r="M232" s="19"/>
      <c r="N232" s="20"/>
      <c r="O232" s="19"/>
      <c r="P232" s="19"/>
      <c r="Q232" s="20"/>
      <c r="R232" s="19"/>
      <c r="S232" s="19"/>
      <c r="T232" s="20"/>
      <c r="U232" s="19"/>
      <c r="V232" s="19"/>
      <c r="W232" s="20"/>
      <c r="X232" s="19"/>
      <c r="Y232" s="19">
        <v>23042</v>
      </c>
      <c r="Z232" s="20">
        <v>5.2900000000000003E-2</v>
      </c>
      <c r="AA232" s="19">
        <f t="shared" si="54"/>
        <v>24260.9218</v>
      </c>
      <c r="AB232" s="19"/>
      <c r="AC232" s="20">
        <v>5.2900000000000003E-2</v>
      </c>
      <c r="AD232" s="19"/>
      <c r="AE232" s="23">
        <f t="shared" si="1"/>
        <v>22753.640599999999</v>
      </c>
      <c r="AF232" s="23">
        <f t="shared" si="2"/>
        <v>23000</v>
      </c>
      <c r="AG232" s="23">
        <f t="shared" si="3"/>
        <v>22713.539135651859</v>
      </c>
      <c r="AH232" s="23">
        <f t="shared" si="4"/>
        <v>1644.3608064853286</v>
      </c>
      <c r="AI232" s="23">
        <v>22000</v>
      </c>
      <c r="AJ232" s="23">
        <v>22897.820299999999</v>
      </c>
      <c r="AK232" s="24">
        <f t="shared" si="5"/>
        <v>22713.539135651859</v>
      </c>
    </row>
    <row r="233" spans="1:37" ht="105" customHeight="1" x14ac:dyDescent="0.2">
      <c r="A233" s="17" t="s">
        <v>29</v>
      </c>
      <c r="B233" s="17">
        <v>231</v>
      </c>
      <c r="C233" s="17" t="s">
        <v>575</v>
      </c>
      <c r="D233" s="17" t="s">
        <v>31</v>
      </c>
      <c r="E233" s="18" t="s">
        <v>576</v>
      </c>
      <c r="F233" s="18" t="s">
        <v>75</v>
      </c>
      <c r="G233" s="19">
        <v>26000</v>
      </c>
      <c r="H233" s="20">
        <v>0</v>
      </c>
      <c r="I233" s="19">
        <v>26000</v>
      </c>
      <c r="J233" s="21">
        <v>28000</v>
      </c>
      <c r="K233" s="26">
        <v>0</v>
      </c>
      <c r="L233" s="19">
        <v>28000</v>
      </c>
      <c r="M233" s="19"/>
      <c r="N233" s="20"/>
      <c r="O233" s="19"/>
      <c r="P233" s="19"/>
      <c r="Q233" s="20"/>
      <c r="R233" s="19"/>
      <c r="S233" s="19"/>
      <c r="T233" s="20"/>
      <c r="U233" s="19"/>
      <c r="V233" s="19"/>
      <c r="W233" s="20"/>
      <c r="X233" s="19"/>
      <c r="Y233" s="19">
        <v>28221</v>
      </c>
      <c r="Z233" s="20">
        <v>5.2900000000000003E-2</v>
      </c>
      <c r="AA233" s="19">
        <f t="shared" si="54"/>
        <v>29713.890899999999</v>
      </c>
      <c r="AB233" s="19"/>
      <c r="AC233" s="20">
        <v>5.2900000000000003E-2</v>
      </c>
      <c r="AD233" s="19"/>
      <c r="AE233" s="23">
        <f t="shared" si="1"/>
        <v>27904.630300000001</v>
      </c>
      <c r="AF233" s="23">
        <f t="shared" si="2"/>
        <v>28000</v>
      </c>
      <c r="AG233" s="23">
        <f t="shared" si="3"/>
        <v>27863.155664342274</v>
      </c>
      <c r="AH233" s="23">
        <f t="shared" si="4"/>
        <v>1858.7813047893146</v>
      </c>
      <c r="AI233" s="23">
        <v>27000</v>
      </c>
      <c r="AJ233" s="23">
        <v>28110.5</v>
      </c>
      <c r="AK233" s="24">
        <f t="shared" si="5"/>
        <v>27863.155664342274</v>
      </c>
    </row>
    <row r="234" spans="1:37" ht="60" customHeight="1" x14ac:dyDescent="0.2">
      <c r="A234" s="17" t="s">
        <v>113</v>
      </c>
      <c r="B234" s="17">
        <v>232</v>
      </c>
      <c r="C234" s="17" t="s">
        <v>577</v>
      </c>
      <c r="D234" s="17" t="s">
        <v>578</v>
      </c>
      <c r="E234" s="18" t="s">
        <v>579</v>
      </c>
      <c r="F234" s="18" t="s">
        <v>110</v>
      </c>
      <c r="G234" s="19">
        <v>1596000</v>
      </c>
      <c r="H234" s="20">
        <v>0</v>
      </c>
      <c r="I234" s="19">
        <v>1596000</v>
      </c>
      <c r="J234" s="21">
        <v>1125000</v>
      </c>
      <c r="K234" s="26">
        <v>0.19</v>
      </c>
      <c r="L234" s="19">
        <v>1338750</v>
      </c>
      <c r="M234" s="19"/>
      <c r="N234" s="22"/>
      <c r="O234" s="19"/>
      <c r="P234" s="19"/>
      <c r="Q234" s="22"/>
      <c r="R234" s="19"/>
      <c r="S234" s="19"/>
      <c r="T234" s="22"/>
      <c r="U234" s="19"/>
      <c r="V234" s="19"/>
      <c r="W234" s="22"/>
      <c r="X234" s="19"/>
      <c r="Y234" s="19"/>
      <c r="Z234" s="20">
        <v>5.2900000000000003E-2</v>
      </c>
      <c r="AA234" s="19"/>
      <c r="AB234" s="19"/>
      <c r="AC234" s="20">
        <v>5.2900000000000003E-2</v>
      </c>
      <c r="AD234" s="19"/>
      <c r="AE234" s="23">
        <f t="shared" si="1"/>
        <v>1467375</v>
      </c>
      <c r="AF234" s="23">
        <f t="shared" si="2"/>
        <v>1467375</v>
      </c>
      <c r="AG234" s="23">
        <f t="shared" si="3"/>
        <v>1461726.7186447678</v>
      </c>
      <c r="AH234" s="23">
        <f t="shared" si="4"/>
        <v>181903.21946023934</v>
      </c>
      <c r="AI234" s="23">
        <v>1403062.5</v>
      </c>
      <c r="AJ234" s="23">
        <v>1381781.25</v>
      </c>
      <c r="AK234" s="24">
        <f t="shared" si="5"/>
        <v>1461726.7186447678</v>
      </c>
    </row>
    <row r="235" spans="1:37" ht="30" customHeight="1" x14ac:dyDescent="0.2">
      <c r="A235" s="17" t="s">
        <v>29</v>
      </c>
      <c r="B235" s="17">
        <v>233</v>
      </c>
      <c r="C235" s="17" t="s">
        <v>580</v>
      </c>
      <c r="D235" s="17" t="s">
        <v>31</v>
      </c>
      <c r="E235" s="18" t="s">
        <v>581</v>
      </c>
      <c r="F235" s="18" t="s">
        <v>75</v>
      </c>
      <c r="G235" s="19">
        <v>23000</v>
      </c>
      <c r="H235" s="20">
        <v>0</v>
      </c>
      <c r="I235" s="19">
        <v>23000</v>
      </c>
      <c r="J235" s="21">
        <v>25000</v>
      </c>
      <c r="K235" s="26">
        <v>0</v>
      </c>
      <c r="L235" s="19">
        <v>25000</v>
      </c>
      <c r="M235" s="19"/>
      <c r="N235" s="20"/>
      <c r="O235" s="19"/>
      <c r="P235" s="19"/>
      <c r="Q235" s="20"/>
      <c r="R235" s="19"/>
      <c r="S235" s="19"/>
      <c r="T235" s="20"/>
      <c r="U235" s="19"/>
      <c r="V235" s="19"/>
      <c r="W235" s="20"/>
      <c r="X235" s="19"/>
      <c r="Y235" s="19">
        <v>22576</v>
      </c>
      <c r="Z235" s="20">
        <v>5.2900000000000003E-2</v>
      </c>
      <c r="AA235" s="19">
        <f t="shared" ref="AA235:AA236" si="55">(Y235*Z235)+Y235</f>
        <v>23770.270400000001</v>
      </c>
      <c r="AB235" s="19"/>
      <c r="AC235" s="20">
        <v>5.2900000000000003E-2</v>
      </c>
      <c r="AD235" s="19"/>
      <c r="AE235" s="23">
        <f t="shared" si="1"/>
        <v>23923.423466666671</v>
      </c>
      <c r="AF235" s="23">
        <f t="shared" si="2"/>
        <v>23770.270400000001</v>
      </c>
      <c r="AG235" s="23">
        <f t="shared" si="3"/>
        <v>23909.325375937638</v>
      </c>
      <c r="AH235" s="23">
        <f t="shared" si="4"/>
        <v>1008.7576004036119</v>
      </c>
      <c r="AI235" s="23">
        <v>23385.135200000001</v>
      </c>
      <c r="AJ235" s="23">
        <v>24461.711729999999</v>
      </c>
      <c r="AK235" s="24">
        <f t="shared" si="5"/>
        <v>23770.270400000001</v>
      </c>
    </row>
    <row r="236" spans="1:37" ht="108" customHeight="1" x14ac:dyDescent="0.2">
      <c r="A236" s="17" t="s">
        <v>29</v>
      </c>
      <c r="B236" s="17">
        <v>234</v>
      </c>
      <c r="C236" s="17" t="s">
        <v>582</v>
      </c>
      <c r="D236" s="17" t="s">
        <v>31</v>
      </c>
      <c r="E236" s="18" t="s">
        <v>583</v>
      </c>
      <c r="F236" s="18" t="s">
        <v>75</v>
      </c>
      <c r="G236" s="19">
        <v>35000</v>
      </c>
      <c r="H236" s="20">
        <v>0</v>
      </c>
      <c r="I236" s="19">
        <v>35000</v>
      </c>
      <c r="J236" s="21">
        <v>20000</v>
      </c>
      <c r="K236" s="26">
        <v>0</v>
      </c>
      <c r="L236" s="19">
        <v>20000</v>
      </c>
      <c r="M236" s="19"/>
      <c r="N236" s="26"/>
      <c r="O236" s="19"/>
      <c r="P236" s="19"/>
      <c r="Q236" s="20"/>
      <c r="R236" s="19"/>
      <c r="S236" s="19"/>
      <c r="T236" s="20"/>
      <c r="U236" s="19"/>
      <c r="V236" s="19"/>
      <c r="W236" s="20"/>
      <c r="X236" s="19"/>
      <c r="Y236" s="19">
        <v>31513</v>
      </c>
      <c r="Z236" s="20">
        <v>5.2900000000000003E-2</v>
      </c>
      <c r="AA236" s="19">
        <f t="shared" si="55"/>
        <v>33180.037700000001</v>
      </c>
      <c r="AB236" s="19"/>
      <c r="AC236" s="20">
        <v>5.2900000000000003E-2</v>
      </c>
      <c r="AD236" s="19"/>
      <c r="AE236" s="23">
        <f t="shared" si="1"/>
        <v>29393.3459</v>
      </c>
      <c r="AF236" s="23">
        <f t="shared" si="2"/>
        <v>33180.037700000001</v>
      </c>
      <c r="AG236" s="23">
        <f t="shared" si="3"/>
        <v>28531.524116689445</v>
      </c>
      <c r="AH236" s="23">
        <f t="shared" si="4"/>
        <v>8185.613971544255</v>
      </c>
      <c r="AI236" s="23">
        <v>26590.01885</v>
      </c>
      <c r="AJ236" s="23">
        <v>30453.17295</v>
      </c>
      <c r="AK236" s="24">
        <f t="shared" si="5"/>
        <v>28531.524116689445</v>
      </c>
    </row>
    <row r="237" spans="1:37" ht="275.25" customHeight="1" x14ac:dyDescent="0.2">
      <c r="A237" s="17" t="s">
        <v>96</v>
      </c>
      <c r="B237" s="17">
        <v>235</v>
      </c>
      <c r="C237" s="17" t="s">
        <v>584</v>
      </c>
      <c r="D237" s="17" t="s">
        <v>31</v>
      </c>
      <c r="E237" s="18" t="s">
        <v>585</v>
      </c>
      <c r="F237" s="18" t="s">
        <v>131</v>
      </c>
      <c r="G237" s="19">
        <v>65000</v>
      </c>
      <c r="H237" s="20">
        <v>0</v>
      </c>
      <c r="I237" s="19">
        <v>65000</v>
      </c>
      <c r="J237" s="21">
        <v>212345</v>
      </c>
      <c r="K237" s="26">
        <v>0.19</v>
      </c>
      <c r="L237" s="19">
        <v>252690.55</v>
      </c>
      <c r="M237" s="19"/>
      <c r="N237" s="22"/>
      <c r="O237" s="19"/>
      <c r="P237" s="19"/>
      <c r="Q237" s="22"/>
      <c r="R237" s="19"/>
      <c r="S237" s="19"/>
      <c r="T237" s="22"/>
      <c r="U237" s="19"/>
      <c r="V237" s="19"/>
      <c r="W237" s="22"/>
      <c r="X237" s="19"/>
      <c r="Y237" s="19"/>
      <c r="Z237" s="20">
        <v>5.2900000000000003E-2</v>
      </c>
      <c r="AA237" s="19"/>
      <c r="AB237" s="19"/>
      <c r="AC237" s="20">
        <v>5.2900000000000003E-2</v>
      </c>
      <c r="AD237" s="19"/>
      <c r="AE237" s="23">
        <f t="shared" si="1"/>
        <v>158845.27499999999</v>
      </c>
      <c r="AF237" s="23">
        <f t="shared" si="2"/>
        <v>158845.27499999999</v>
      </c>
      <c r="AG237" s="23">
        <f t="shared" si="3"/>
        <v>128159.61044728561</v>
      </c>
      <c r="AH237" s="23">
        <f t="shared" si="4"/>
        <v>132717.26066963276</v>
      </c>
      <c r="AI237" s="23">
        <v>111922.6375</v>
      </c>
      <c r="AJ237" s="23">
        <v>198970.06880000001</v>
      </c>
      <c r="AK237" s="24">
        <f t="shared" si="5"/>
        <v>128159.61044728561</v>
      </c>
    </row>
    <row r="238" spans="1:37" ht="75" customHeight="1" x14ac:dyDescent="0.2">
      <c r="A238" s="17" t="s">
        <v>52</v>
      </c>
      <c r="B238" s="17">
        <v>236</v>
      </c>
      <c r="C238" s="17" t="s">
        <v>586</v>
      </c>
      <c r="D238" s="17" t="s">
        <v>587</v>
      </c>
      <c r="E238" s="18" t="s">
        <v>588</v>
      </c>
      <c r="F238" s="18" t="s">
        <v>56</v>
      </c>
      <c r="G238" s="19">
        <v>100840</v>
      </c>
      <c r="H238" s="20">
        <v>0.19</v>
      </c>
      <c r="I238" s="19">
        <v>119999.59999999999</v>
      </c>
      <c r="J238" s="21">
        <v>45600</v>
      </c>
      <c r="K238" s="26">
        <v>0.19</v>
      </c>
      <c r="L238" s="19">
        <v>54264</v>
      </c>
      <c r="M238" s="19">
        <v>111900</v>
      </c>
      <c r="N238" s="20">
        <v>0</v>
      </c>
      <c r="O238" s="19">
        <v>111900</v>
      </c>
      <c r="P238" s="19">
        <v>87600</v>
      </c>
      <c r="Q238" s="20">
        <v>0.19</v>
      </c>
      <c r="R238" s="19">
        <v>104244</v>
      </c>
      <c r="S238" s="19"/>
      <c r="T238" s="22"/>
      <c r="U238" s="19"/>
      <c r="V238" s="19"/>
      <c r="W238" s="22"/>
      <c r="X238" s="19"/>
      <c r="Y238" s="19"/>
      <c r="Z238" s="20">
        <v>5.2900000000000003E-2</v>
      </c>
      <c r="AA238" s="19"/>
      <c r="AB238" s="19"/>
      <c r="AC238" s="20">
        <v>5.2900000000000003E-2</v>
      </c>
      <c r="AD238" s="19"/>
      <c r="AE238" s="23">
        <f t="shared" si="1"/>
        <v>97601.9</v>
      </c>
      <c r="AF238" s="23">
        <f t="shared" si="2"/>
        <v>108072</v>
      </c>
      <c r="AG238" s="23">
        <f t="shared" si="3"/>
        <v>93356.205029482197</v>
      </c>
      <c r="AH238" s="23">
        <f t="shared" si="4"/>
        <v>29599.457752465674</v>
      </c>
      <c r="AI238" s="23">
        <v>91749</v>
      </c>
      <c r="AJ238" s="23">
        <v>101176.425</v>
      </c>
      <c r="AK238" s="24">
        <f t="shared" si="5"/>
        <v>93356.205029482197</v>
      </c>
    </row>
    <row r="239" spans="1:37" ht="210" customHeight="1" x14ac:dyDescent="0.2">
      <c r="A239" s="17" t="s">
        <v>36</v>
      </c>
      <c r="B239" s="17">
        <v>237</v>
      </c>
      <c r="C239" s="17" t="s">
        <v>589</v>
      </c>
      <c r="D239" s="17" t="s">
        <v>31</v>
      </c>
      <c r="E239" s="18" t="s">
        <v>590</v>
      </c>
      <c r="F239" s="18" t="s">
        <v>75</v>
      </c>
      <c r="G239" s="19">
        <v>184684</v>
      </c>
      <c r="H239" s="20">
        <v>0</v>
      </c>
      <c r="I239" s="19">
        <v>184684</v>
      </c>
      <c r="J239" s="21">
        <v>167895</v>
      </c>
      <c r="K239" s="20">
        <v>0</v>
      </c>
      <c r="L239" s="19">
        <v>167895</v>
      </c>
      <c r="M239" s="19">
        <v>114000</v>
      </c>
      <c r="N239" s="20">
        <v>0</v>
      </c>
      <c r="O239" s="19">
        <v>114000</v>
      </c>
      <c r="P239" s="19"/>
      <c r="Q239" s="22"/>
      <c r="R239" s="19"/>
      <c r="S239" s="19"/>
      <c r="T239" s="22"/>
      <c r="U239" s="19"/>
      <c r="V239" s="19"/>
      <c r="W239" s="22"/>
      <c r="X239" s="19"/>
      <c r="Y239" s="19">
        <v>228815</v>
      </c>
      <c r="Z239" s="20">
        <v>5.2900000000000003E-2</v>
      </c>
      <c r="AA239" s="19">
        <f>(Y239*Z239)+Y239</f>
        <v>240919.31349999999</v>
      </c>
      <c r="AB239" s="19">
        <v>160000</v>
      </c>
      <c r="AC239" s="20">
        <v>5.2900000000000003E-2</v>
      </c>
      <c r="AD239" s="19">
        <f>(AB239*AC239)+AB239</f>
        <v>168464</v>
      </c>
      <c r="AE239" s="23">
        <f t="shared" si="1"/>
        <v>175192.46269999997</v>
      </c>
      <c r="AF239" s="23">
        <f t="shared" si="2"/>
        <v>168464</v>
      </c>
      <c r="AG239" s="23">
        <f t="shared" si="3"/>
        <v>170353.13188462888</v>
      </c>
      <c r="AH239" s="23">
        <f t="shared" si="4"/>
        <v>45423.426939897552</v>
      </c>
      <c r="AI239" s="23">
        <v>167895</v>
      </c>
      <c r="AJ239" s="23">
        <v>175192.4627</v>
      </c>
      <c r="AK239" s="24">
        <f t="shared" si="5"/>
        <v>168464</v>
      </c>
    </row>
    <row r="240" spans="1:37" ht="45" customHeight="1" x14ac:dyDescent="0.2">
      <c r="A240" s="17" t="s">
        <v>107</v>
      </c>
      <c r="B240" s="17">
        <v>238</v>
      </c>
      <c r="C240" s="17" t="s">
        <v>591</v>
      </c>
      <c r="D240" s="17" t="s">
        <v>31</v>
      </c>
      <c r="E240" s="18" t="s">
        <v>592</v>
      </c>
      <c r="F240" s="18" t="s">
        <v>75</v>
      </c>
      <c r="G240" s="19">
        <v>84000</v>
      </c>
      <c r="H240" s="20">
        <v>0.19</v>
      </c>
      <c r="I240" s="19">
        <v>99960</v>
      </c>
      <c r="J240" s="21">
        <v>324000</v>
      </c>
      <c r="K240" s="26">
        <v>0.19</v>
      </c>
      <c r="L240" s="19">
        <v>385560</v>
      </c>
      <c r="M240" s="19"/>
      <c r="N240" s="22"/>
      <c r="O240" s="19"/>
      <c r="P240" s="19"/>
      <c r="Q240" s="22"/>
      <c r="R240" s="19"/>
      <c r="S240" s="19"/>
      <c r="T240" s="22"/>
      <c r="U240" s="19"/>
      <c r="V240" s="19"/>
      <c r="W240" s="22"/>
      <c r="X240" s="19"/>
      <c r="Y240" s="19"/>
      <c r="Z240" s="20">
        <v>5.2900000000000003E-2</v>
      </c>
      <c r="AA240" s="19"/>
      <c r="AB240" s="19"/>
      <c r="AC240" s="20">
        <v>5.2900000000000003E-2</v>
      </c>
      <c r="AD240" s="19"/>
      <c r="AE240" s="23">
        <f t="shared" si="1"/>
        <v>242760</v>
      </c>
      <c r="AF240" s="23">
        <f t="shared" si="2"/>
        <v>242760</v>
      </c>
      <c r="AG240" s="23">
        <f t="shared" si="3"/>
        <v>196317.54277190819</v>
      </c>
      <c r="AH240" s="23">
        <f t="shared" si="4"/>
        <v>201949.69670687796</v>
      </c>
      <c r="AI240" s="23">
        <v>171360</v>
      </c>
      <c r="AJ240" s="23">
        <v>303690</v>
      </c>
      <c r="AK240" s="24">
        <f t="shared" si="5"/>
        <v>196317.54277190819</v>
      </c>
    </row>
    <row r="241" spans="1:37" ht="94.5" customHeight="1" x14ac:dyDescent="0.2">
      <c r="A241" s="17" t="s">
        <v>96</v>
      </c>
      <c r="B241" s="17">
        <v>239</v>
      </c>
      <c r="C241" s="17" t="s">
        <v>593</v>
      </c>
      <c r="D241" s="17" t="s">
        <v>31</v>
      </c>
      <c r="E241" s="18" t="s">
        <v>594</v>
      </c>
      <c r="F241" s="18" t="s">
        <v>72</v>
      </c>
      <c r="G241" s="19">
        <v>235000</v>
      </c>
      <c r="H241" s="20">
        <v>0</v>
      </c>
      <c r="I241" s="19">
        <v>235000</v>
      </c>
      <c r="J241" s="21">
        <v>122800</v>
      </c>
      <c r="K241" s="26">
        <v>0.19</v>
      </c>
      <c r="L241" s="19">
        <v>146132</v>
      </c>
      <c r="M241" s="19"/>
      <c r="N241" s="22"/>
      <c r="O241" s="19"/>
      <c r="P241" s="19"/>
      <c r="Q241" s="22"/>
      <c r="R241" s="19"/>
      <c r="S241" s="19"/>
      <c r="T241" s="22"/>
      <c r="U241" s="19"/>
      <c r="V241" s="19"/>
      <c r="W241" s="22"/>
      <c r="X241" s="19"/>
      <c r="Y241" s="19"/>
      <c r="Z241" s="20">
        <v>5.2900000000000003E-2</v>
      </c>
      <c r="AA241" s="19"/>
      <c r="AB241" s="19"/>
      <c r="AC241" s="20">
        <v>5.2900000000000003E-2</v>
      </c>
      <c r="AD241" s="19"/>
      <c r="AE241" s="23">
        <f t="shared" si="1"/>
        <v>190566</v>
      </c>
      <c r="AF241" s="23">
        <f t="shared" si="2"/>
        <v>190566</v>
      </c>
      <c r="AG241" s="23">
        <f t="shared" si="3"/>
        <v>185313.30227482322</v>
      </c>
      <c r="AH241" s="23">
        <f t="shared" si="4"/>
        <v>62839.165430486108</v>
      </c>
      <c r="AI241" s="23">
        <v>168349</v>
      </c>
      <c r="AJ241" s="23">
        <v>173624.5</v>
      </c>
      <c r="AK241" s="24">
        <f t="shared" si="5"/>
        <v>185313.30227482322</v>
      </c>
    </row>
    <row r="242" spans="1:37" ht="180" customHeight="1" x14ac:dyDescent="0.2">
      <c r="A242" s="17" t="s">
        <v>36</v>
      </c>
      <c r="B242" s="17">
        <v>240</v>
      </c>
      <c r="C242" s="17" t="s">
        <v>595</v>
      </c>
      <c r="D242" s="17" t="s">
        <v>31</v>
      </c>
      <c r="E242" s="18" t="s">
        <v>596</v>
      </c>
      <c r="F242" s="18" t="s">
        <v>597</v>
      </c>
      <c r="G242" s="19">
        <v>61099</v>
      </c>
      <c r="H242" s="20">
        <v>0</v>
      </c>
      <c r="I242" s="19">
        <v>61099</v>
      </c>
      <c r="J242" s="21">
        <v>55545</v>
      </c>
      <c r="K242" s="20">
        <v>0</v>
      </c>
      <c r="L242" s="19">
        <v>55545</v>
      </c>
      <c r="M242" s="19">
        <v>33333</v>
      </c>
      <c r="N242" s="20">
        <v>0.05</v>
      </c>
      <c r="O242" s="19">
        <v>34999.65</v>
      </c>
      <c r="P242" s="19">
        <v>23000</v>
      </c>
      <c r="Q242" s="20">
        <v>0</v>
      </c>
      <c r="R242" s="19">
        <v>23000</v>
      </c>
      <c r="S242" s="19"/>
      <c r="T242" s="22"/>
      <c r="U242" s="19"/>
      <c r="V242" s="19"/>
      <c r="W242" s="22"/>
      <c r="X242" s="19"/>
      <c r="Y242" s="19">
        <v>31089</v>
      </c>
      <c r="Z242" s="20">
        <v>5.2900000000000003E-2</v>
      </c>
      <c r="AA242" s="19">
        <f>(Y242*Z242)+Y242</f>
        <v>32733.608100000001</v>
      </c>
      <c r="AB242" s="19">
        <v>54621</v>
      </c>
      <c r="AC242" s="20">
        <v>5.2900000000000003E-2</v>
      </c>
      <c r="AD242" s="19">
        <f>(AB242*AC242)+AB242</f>
        <v>57510.450900000003</v>
      </c>
      <c r="AE242" s="23">
        <f t="shared" si="1"/>
        <v>44147.951500000003</v>
      </c>
      <c r="AF242" s="23">
        <f t="shared" si="2"/>
        <v>45272.324999999997</v>
      </c>
      <c r="AG242" s="23">
        <f t="shared" si="3"/>
        <v>41546.573366315781</v>
      </c>
      <c r="AH242" s="23">
        <f t="shared" si="4"/>
        <v>15855.60883857875</v>
      </c>
      <c r="AI242" s="23">
        <v>33300.118580000002</v>
      </c>
      <c r="AJ242" s="23">
        <v>52002.737880000001</v>
      </c>
      <c r="AK242" s="24">
        <f t="shared" si="5"/>
        <v>41546.573366315781</v>
      </c>
    </row>
    <row r="243" spans="1:37" ht="96" customHeight="1" x14ac:dyDescent="0.2">
      <c r="A243" s="17" t="s">
        <v>29</v>
      </c>
      <c r="B243" s="17">
        <v>241</v>
      </c>
      <c r="C243" s="17" t="s">
        <v>598</v>
      </c>
      <c r="D243" s="17" t="s">
        <v>31</v>
      </c>
      <c r="E243" s="18" t="s">
        <v>599</v>
      </c>
      <c r="F243" s="18" t="s">
        <v>600</v>
      </c>
      <c r="G243" s="19">
        <v>12000</v>
      </c>
      <c r="H243" s="20">
        <v>0</v>
      </c>
      <c r="I243" s="19">
        <v>12000</v>
      </c>
      <c r="J243" s="21">
        <v>40000</v>
      </c>
      <c r="K243" s="26">
        <v>0</v>
      </c>
      <c r="L243" s="19">
        <v>40000</v>
      </c>
      <c r="M243" s="19">
        <v>17000</v>
      </c>
      <c r="N243" s="20">
        <v>0</v>
      </c>
      <c r="O243" s="19">
        <v>17000</v>
      </c>
      <c r="P243" s="19"/>
      <c r="Q243" s="20"/>
      <c r="R243" s="19"/>
      <c r="S243" s="19"/>
      <c r="T243" s="20"/>
      <c r="U243" s="19"/>
      <c r="V243" s="19"/>
      <c r="W243" s="20"/>
      <c r="X243" s="19"/>
      <c r="Y243" s="19"/>
      <c r="Z243" s="20">
        <v>5.2900000000000003E-2</v>
      </c>
      <c r="AA243" s="19"/>
      <c r="AB243" s="19"/>
      <c r="AC243" s="20">
        <v>5.2900000000000003E-2</v>
      </c>
      <c r="AD243" s="19"/>
      <c r="AE243" s="23">
        <f t="shared" si="1"/>
        <v>23000</v>
      </c>
      <c r="AF243" s="23">
        <f t="shared" si="2"/>
        <v>17000</v>
      </c>
      <c r="AG243" s="23">
        <f t="shared" si="3"/>
        <v>20132.454191202258</v>
      </c>
      <c r="AH243" s="23">
        <f t="shared" si="4"/>
        <v>14933.184523068079</v>
      </c>
      <c r="AI243" s="23">
        <v>14500</v>
      </c>
      <c r="AJ243" s="23">
        <v>31500</v>
      </c>
      <c r="AK243" s="24">
        <f t="shared" si="5"/>
        <v>17000</v>
      </c>
    </row>
    <row r="244" spans="1:37" ht="45" customHeight="1" x14ac:dyDescent="0.2">
      <c r="A244" s="17" t="s">
        <v>36</v>
      </c>
      <c r="B244" s="17">
        <v>242</v>
      </c>
      <c r="C244" s="17" t="s">
        <v>601</v>
      </c>
      <c r="D244" s="17" t="s">
        <v>31</v>
      </c>
      <c r="E244" s="18" t="s">
        <v>602</v>
      </c>
      <c r="F244" s="18" t="s">
        <v>95</v>
      </c>
      <c r="G244" s="19">
        <v>420997</v>
      </c>
      <c r="H244" s="20">
        <v>0</v>
      </c>
      <c r="I244" s="19">
        <v>420997</v>
      </c>
      <c r="J244" s="21">
        <v>382725</v>
      </c>
      <c r="K244" s="20">
        <v>0</v>
      </c>
      <c r="L244" s="19">
        <v>382725</v>
      </c>
      <c r="M244" s="19">
        <v>374000</v>
      </c>
      <c r="N244" s="20">
        <v>0</v>
      </c>
      <c r="O244" s="19">
        <v>374000</v>
      </c>
      <c r="P244" s="19"/>
      <c r="Q244" s="22"/>
      <c r="R244" s="19"/>
      <c r="S244" s="19"/>
      <c r="T244" s="22"/>
      <c r="U244" s="19"/>
      <c r="V244" s="19"/>
      <c r="W244" s="22"/>
      <c r="X244" s="19"/>
      <c r="Y244" s="19"/>
      <c r="Z244" s="20">
        <v>5.2900000000000003E-2</v>
      </c>
      <c r="AA244" s="19"/>
      <c r="AB244" s="19">
        <v>275000</v>
      </c>
      <c r="AC244" s="20">
        <v>5.2900000000000003E-2</v>
      </c>
      <c r="AD244" s="19">
        <f>(AB244*AC244)+AB244</f>
        <v>289547.5</v>
      </c>
      <c r="AE244" s="23">
        <f t="shared" si="1"/>
        <v>366817.375</v>
      </c>
      <c r="AF244" s="23">
        <f t="shared" si="2"/>
        <v>378362.5</v>
      </c>
      <c r="AG244" s="23">
        <f t="shared" si="3"/>
        <v>363445.514747879</v>
      </c>
      <c r="AH244" s="23">
        <f t="shared" si="4"/>
        <v>55409.710288262351</v>
      </c>
      <c r="AI244" s="23">
        <v>352886.875</v>
      </c>
      <c r="AJ244" s="23">
        <v>376181.25</v>
      </c>
      <c r="AK244" s="24">
        <f t="shared" si="5"/>
        <v>363445.514747879</v>
      </c>
    </row>
    <row r="245" spans="1:37" ht="75" customHeight="1" x14ac:dyDescent="0.2">
      <c r="A245" s="17" t="s">
        <v>29</v>
      </c>
      <c r="B245" s="17">
        <v>243</v>
      </c>
      <c r="C245" s="17" t="s">
        <v>603</v>
      </c>
      <c r="D245" s="17" t="s">
        <v>31</v>
      </c>
      <c r="E245" s="18" t="s">
        <v>604</v>
      </c>
      <c r="F245" s="18" t="s">
        <v>75</v>
      </c>
      <c r="G245" s="19">
        <v>140000</v>
      </c>
      <c r="H245" s="20">
        <v>0</v>
      </c>
      <c r="I245" s="19">
        <v>140000</v>
      </c>
      <c r="J245" s="21">
        <v>125000</v>
      </c>
      <c r="K245" s="26">
        <v>0</v>
      </c>
      <c r="L245" s="19">
        <v>125000</v>
      </c>
      <c r="M245" s="19"/>
      <c r="N245" s="20"/>
      <c r="O245" s="19"/>
      <c r="P245" s="19"/>
      <c r="Q245" s="20"/>
      <c r="R245" s="19"/>
      <c r="S245" s="19"/>
      <c r="T245" s="20"/>
      <c r="U245" s="19"/>
      <c r="V245" s="19"/>
      <c r="W245" s="20"/>
      <c r="X245" s="19"/>
      <c r="Y245" s="19">
        <v>128188</v>
      </c>
      <c r="Z245" s="20">
        <v>5.2900000000000003E-2</v>
      </c>
      <c r="AA245" s="19">
        <f>(Y245*Z245)+Y245</f>
        <v>134969.1452</v>
      </c>
      <c r="AB245" s="19"/>
      <c r="AC245" s="20">
        <v>5.2900000000000003E-2</v>
      </c>
      <c r="AD245" s="19"/>
      <c r="AE245" s="23">
        <f t="shared" si="1"/>
        <v>133323.0484</v>
      </c>
      <c r="AF245" s="23">
        <f t="shared" si="2"/>
        <v>134969.1452</v>
      </c>
      <c r="AG245" s="23">
        <f t="shared" si="3"/>
        <v>133175.45278441918</v>
      </c>
      <c r="AH245" s="23">
        <f t="shared" si="4"/>
        <v>7634.2796651830668</v>
      </c>
      <c r="AI245" s="23">
        <v>129984.5726</v>
      </c>
      <c r="AJ245" s="23">
        <v>130755.5242</v>
      </c>
      <c r="AK245" s="24">
        <f t="shared" si="5"/>
        <v>133175.45278441918</v>
      </c>
    </row>
    <row r="246" spans="1:37" ht="90" customHeight="1" x14ac:dyDescent="0.2">
      <c r="A246" s="17" t="s">
        <v>29</v>
      </c>
      <c r="B246" s="17">
        <v>244</v>
      </c>
      <c r="C246" s="17" t="s">
        <v>605</v>
      </c>
      <c r="D246" s="17" t="s">
        <v>31</v>
      </c>
      <c r="E246" s="18" t="s">
        <v>606</v>
      </c>
      <c r="F246" s="18" t="s">
        <v>607</v>
      </c>
      <c r="G246" s="19">
        <v>25000</v>
      </c>
      <c r="H246" s="20">
        <v>0</v>
      </c>
      <c r="I246" s="19">
        <v>25000</v>
      </c>
      <c r="J246" s="21">
        <v>20000</v>
      </c>
      <c r="K246" s="26">
        <v>0</v>
      </c>
      <c r="L246" s="19">
        <v>20000</v>
      </c>
      <c r="M246" s="19">
        <v>23000</v>
      </c>
      <c r="N246" s="20">
        <v>0</v>
      </c>
      <c r="O246" s="19">
        <v>23000</v>
      </c>
      <c r="P246" s="19"/>
      <c r="Q246" s="20"/>
      <c r="R246" s="19"/>
      <c r="S246" s="19"/>
      <c r="T246" s="20"/>
      <c r="U246" s="19"/>
      <c r="V246" s="19"/>
      <c r="W246" s="20"/>
      <c r="X246" s="19"/>
      <c r="Y246" s="19"/>
      <c r="Z246" s="20">
        <v>5.2900000000000003E-2</v>
      </c>
      <c r="AA246" s="19"/>
      <c r="AB246" s="19"/>
      <c r="AC246" s="20">
        <v>5.2900000000000003E-2</v>
      </c>
      <c r="AD246" s="19"/>
      <c r="AE246" s="23">
        <f t="shared" si="1"/>
        <v>22666.666666666668</v>
      </c>
      <c r="AF246" s="23">
        <f t="shared" si="2"/>
        <v>23000</v>
      </c>
      <c r="AG246" s="23">
        <f t="shared" si="3"/>
        <v>22571.787177370006</v>
      </c>
      <c r="AH246" s="23">
        <f t="shared" si="4"/>
        <v>2516.6114784235833</v>
      </c>
      <c r="AI246" s="23">
        <v>21500</v>
      </c>
      <c r="AJ246" s="23">
        <v>22833.333330000001</v>
      </c>
      <c r="AK246" s="24">
        <f t="shared" si="5"/>
        <v>22571.787177370006</v>
      </c>
    </row>
    <row r="247" spans="1:37" ht="135" customHeight="1" x14ac:dyDescent="0.2">
      <c r="A247" s="17" t="s">
        <v>52</v>
      </c>
      <c r="B247" s="17">
        <v>245</v>
      </c>
      <c r="C247" s="17" t="s">
        <v>608</v>
      </c>
      <c r="D247" s="17" t="s">
        <v>31</v>
      </c>
      <c r="E247" s="18" t="s">
        <v>609</v>
      </c>
      <c r="F247" s="18" t="s">
        <v>56</v>
      </c>
      <c r="G247" s="19">
        <v>39915</v>
      </c>
      <c r="H247" s="20">
        <v>0.19</v>
      </c>
      <c r="I247" s="19">
        <v>47498.85</v>
      </c>
      <c r="J247" s="21">
        <v>40900</v>
      </c>
      <c r="K247" s="20">
        <v>0</v>
      </c>
      <c r="L247" s="19">
        <v>40900</v>
      </c>
      <c r="M247" s="19"/>
      <c r="N247" s="22"/>
      <c r="O247" s="19"/>
      <c r="P247" s="19"/>
      <c r="Q247" s="22"/>
      <c r="R247" s="19"/>
      <c r="S247" s="19"/>
      <c r="T247" s="22"/>
      <c r="U247" s="19"/>
      <c r="V247" s="19"/>
      <c r="W247" s="22"/>
      <c r="X247" s="19"/>
      <c r="Y247" s="19">
        <v>29796</v>
      </c>
      <c r="Z247" s="20">
        <v>5.2900000000000003E-2</v>
      </c>
      <c r="AA247" s="19">
        <f t="shared" ref="AA247:AA249" si="56">(Y247*Z247)+Y247</f>
        <v>31372.2084</v>
      </c>
      <c r="AB247" s="19"/>
      <c r="AC247" s="20">
        <v>5.2900000000000003E-2</v>
      </c>
      <c r="AD247" s="19"/>
      <c r="AE247" s="23">
        <f t="shared" si="1"/>
        <v>39923.686133333336</v>
      </c>
      <c r="AF247" s="23">
        <f t="shared" si="2"/>
        <v>40900</v>
      </c>
      <c r="AG247" s="23">
        <f t="shared" si="3"/>
        <v>39353.54240544101</v>
      </c>
      <c r="AH247" s="23">
        <f t="shared" si="4"/>
        <v>8107.5294571402264</v>
      </c>
      <c r="AI247" s="23">
        <v>36136.104200000002</v>
      </c>
      <c r="AJ247" s="23">
        <v>40411.843070000003</v>
      </c>
      <c r="AK247" s="24">
        <f t="shared" si="5"/>
        <v>39353.54240544101</v>
      </c>
    </row>
    <row r="248" spans="1:37" ht="135" customHeight="1" x14ac:dyDescent="0.2">
      <c r="A248" s="17" t="s">
        <v>52</v>
      </c>
      <c r="B248" s="17">
        <v>246</v>
      </c>
      <c r="C248" s="17" t="s">
        <v>610</v>
      </c>
      <c r="D248" s="17" t="s">
        <v>185</v>
      </c>
      <c r="E248" s="18" t="s">
        <v>611</v>
      </c>
      <c r="F248" s="18" t="s">
        <v>303</v>
      </c>
      <c r="G248" s="19">
        <v>15042</v>
      </c>
      <c r="H248" s="20">
        <v>0.19</v>
      </c>
      <c r="I248" s="19">
        <v>17899.98</v>
      </c>
      <c r="J248" s="21">
        <v>29000</v>
      </c>
      <c r="K248" s="21">
        <v>0.19</v>
      </c>
      <c r="L248" s="19">
        <v>34510</v>
      </c>
      <c r="M248" s="19">
        <v>15000</v>
      </c>
      <c r="N248" s="26">
        <v>0.19</v>
      </c>
      <c r="O248" s="19">
        <v>17850</v>
      </c>
      <c r="P248" s="19"/>
      <c r="Q248" s="22"/>
      <c r="R248" s="19"/>
      <c r="S248" s="19"/>
      <c r="T248" s="22"/>
      <c r="U248" s="19"/>
      <c r="V248" s="19"/>
      <c r="W248" s="22"/>
      <c r="X248" s="19"/>
      <c r="Y248" s="19">
        <v>32893</v>
      </c>
      <c r="Z248" s="20">
        <v>5.2900000000000003E-2</v>
      </c>
      <c r="AA248" s="19">
        <f t="shared" si="56"/>
        <v>34633.039700000001</v>
      </c>
      <c r="AB248" s="19"/>
      <c r="AC248" s="20">
        <v>5.2900000000000003E-2</v>
      </c>
      <c r="AD248" s="19"/>
      <c r="AE248" s="23">
        <f t="shared" si="1"/>
        <v>26223.254925000001</v>
      </c>
      <c r="AF248" s="23">
        <f t="shared" si="2"/>
        <v>26204.989999999998</v>
      </c>
      <c r="AG248" s="23">
        <f t="shared" si="3"/>
        <v>24858.881496631511</v>
      </c>
      <c r="AH248" s="23">
        <f t="shared" si="4"/>
        <v>9639.8984679305358</v>
      </c>
      <c r="AI248" s="23">
        <v>17887.485000000001</v>
      </c>
      <c r="AJ248" s="23">
        <v>29973.25</v>
      </c>
      <c r="AK248" s="24">
        <f t="shared" si="5"/>
        <v>24858.881496631511</v>
      </c>
    </row>
    <row r="249" spans="1:37" ht="120" customHeight="1" x14ac:dyDescent="0.2">
      <c r="A249" s="17" t="s">
        <v>52</v>
      </c>
      <c r="B249" s="17">
        <v>247</v>
      </c>
      <c r="C249" s="17" t="s">
        <v>612</v>
      </c>
      <c r="D249" s="17" t="s">
        <v>31</v>
      </c>
      <c r="E249" s="18" t="s">
        <v>613</v>
      </c>
      <c r="F249" s="18" t="s">
        <v>56</v>
      </c>
      <c r="G249" s="19">
        <v>48235</v>
      </c>
      <c r="H249" s="20">
        <v>0.19</v>
      </c>
      <c r="I249" s="19">
        <v>57399.649999999994</v>
      </c>
      <c r="J249" s="21">
        <v>720288</v>
      </c>
      <c r="K249" s="26">
        <v>0.19</v>
      </c>
      <c r="L249" s="19">
        <v>857142.72</v>
      </c>
      <c r="M249" s="19">
        <v>48900</v>
      </c>
      <c r="N249" s="26">
        <v>0</v>
      </c>
      <c r="O249" s="19">
        <v>48900</v>
      </c>
      <c r="P249" s="19"/>
      <c r="Q249" s="22"/>
      <c r="R249" s="19"/>
      <c r="S249" s="19"/>
      <c r="T249" s="22"/>
      <c r="U249" s="19"/>
      <c r="V249" s="19"/>
      <c r="W249" s="22"/>
      <c r="X249" s="19"/>
      <c r="Y249" s="19">
        <v>49208</v>
      </c>
      <c r="Z249" s="20">
        <v>5.2900000000000003E-2</v>
      </c>
      <c r="AA249" s="19">
        <f t="shared" si="56"/>
        <v>51811.103199999998</v>
      </c>
      <c r="AB249" s="19"/>
      <c r="AC249" s="20">
        <v>5.2900000000000003E-2</v>
      </c>
      <c r="AD249" s="19"/>
      <c r="AE249" s="23">
        <f t="shared" si="1"/>
        <v>253813.3683</v>
      </c>
      <c r="AF249" s="23">
        <f t="shared" si="2"/>
        <v>54605.376599999996</v>
      </c>
      <c r="AG249" s="23">
        <f t="shared" si="3"/>
        <v>105663.14206404434</v>
      </c>
      <c r="AH249" s="23">
        <f t="shared" si="4"/>
        <v>402235.03037103248</v>
      </c>
      <c r="AI249" s="23">
        <v>51083.327400000002</v>
      </c>
      <c r="AJ249" s="23">
        <v>370432.02620000002</v>
      </c>
      <c r="AK249" s="38">
        <f t="shared" si="5"/>
        <v>54605.376599999996</v>
      </c>
    </row>
    <row r="250" spans="1:37" ht="14.25" customHeight="1" x14ac:dyDescent="0.2">
      <c r="A250" s="39"/>
      <c r="B250" s="39"/>
      <c r="C250" s="39"/>
      <c r="D250" s="39"/>
      <c r="E250" s="40"/>
      <c r="F250" s="41"/>
      <c r="G250" s="42"/>
      <c r="H250" s="43"/>
      <c r="I250" s="42"/>
      <c r="J250" s="44"/>
      <c r="K250" s="45"/>
      <c r="L250" s="42"/>
      <c r="M250" s="42"/>
      <c r="N250" s="43"/>
      <c r="O250" s="42"/>
      <c r="P250" s="42"/>
      <c r="Q250" s="43"/>
      <c r="R250" s="42"/>
      <c r="S250" s="42"/>
      <c r="T250" s="43"/>
      <c r="U250" s="42"/>
      <c r="V250" s="42"/>
      <c r="W250" s="43"/>
      <c r="X250" s="42"/>
      <c r="Y250" s="42"/>
      <c r="Z250" s="46"/>
      <c r="AA250" s="46"/>
      <c r="AB250" s="42"/>
      <c r="AC250" s="46"/>
      <c r="AD250" s="46"/>
      <c r="AE250" s="42"/>
      <c r="AF250" s="42"/>
      <c r="AG250" s="42"/>
      <c r="AH250" s="46"/>
      <c r="AI250" s="46"/>
      <c r="AJ250" s="46"/>
      <c r="AK250" s="47">
        <f>SUM(AK3:AK249)</f>
        <v>184482189.95477632</v>
      </c>
    </row>
    <row r="251" spans="1:37" ht="30" customHeight="1" x14ac:dyDescent="0.2">
      <c r="A251" s="134"/>
      <c r="B251" s="135"/>
      <c r="C251" s="134" t="s">
        <v>614</v>
      </c>
      <c r="D251" s="136"/>
      <c r="E251" s="135"/>
      <c r="F251" s="40"/>
      <c r="G251" s="42"/>
      <c r="H251" s="43"/>
      <c r="I251" s="42"/>
      <c r="J251" s="44"/>
      <c r="K251" s="45"/>
      <c r="L251" s="42"/>
      <c r="M251" s="42"/>
      <c r="N251" s="43"/>
      <c r="O251" s="42"/>
      <c r="P251" s="42"/>
      <c r="Q251" s="43"/>
      <c r="R251" s="42"/>
      <c r="S251" s="42"/>
      <c r="T251" s="43"/>
      <c r="U251" s="42"/>
      <c r="V251" s="42"/>
      <c r="W251" s="43"/>
      <c r="X251" s="42"/>
      <c r="Y251" s="42"/>
      <c r="Z251" s="46"/>
      <c r="AA251" s="46"/>
      <c r="AB251" s="42"/>
      <c r="AC251" s="46"/>
      <c r="AD251" s="46"/>
      <c r="AE251" s="42"/>
      <c r="AF251" s="42"/>
      <c r="AG251" s="42"/>
      <c r="AH251" s="46"/>
      <c r="AI251" s="46"/>
      <c r="AJ251" s="46"/>
      <c r="AK251" s="47"/>
    </row>
    <row r="252" spans="1:37" ht="15.75" customHeight="1" x14ac:dyDescent="0.2">
      <c r="A252" s="46"/>
      <c r="B252" s="46"/>
      <c r="C252" s="39"/>
      <c r="D252" s="39"/>
      <c r="E252" s="40"/>
      <c r="F252" s="40"/>
      <c r="G252" s="42"/>
      <c r="H252" s="43"/>
      <c r="I252" s="42"/>
      <c r="J252" s="42"/>
      <c r="K252" s="43"/>
      <c r="L252" s="42"/>
      <c r="M252" s="42"/>
      <c r="N252" s="43"/>
      <c r="O252" s="42"/>
      <c r="P252" s="42"/>
      <c r="Q252" s="43"/>
      <c r="R252" s="42"/>
      <c r="S252" s="42"/>
      <c r="T252" s="43"/>
      <c r="U252" s="42"/>
      <c r="V252" s="42"/>
      <c r="W252" s="43"/>
      <c r="X252" s="42"/>
      <c r="Y252" s="42"/>
      <c r="Z252" s="46"/>
      <c r="AA252" s="46"/>
      <c r="AB252" s="42"/>
      <c r="AC252" s="46"/>
      <c r="AD252" s="46"/>
      <c r="AE252" s="42"/>
      <c r="AF252" s="42"/>
      <c r="AG252" s="42"/>
      <c r="AH252" s="46"/>
      <c r="AI252" s="46"/>
      <c r="AJ252" s="46"/>
      <c r="AK252" s="47"/>
    </row>
    <row r="253" spans="1:37" ht="15.75" customHeight="1" x14ac:dyDescent="0.2">
      <c r="A253" s="46"/>
      <c r="B253" s="46"/>
      <c r="C253" s="39"/>
      <c r="D253" s="39"/>
      <c r="E253" s="40"/>
      <c r="F253" s="40"/>
      <c r="G253" s="42"/>
      <c r="H253" s="43"/>
      <c r="I253" s="42"/>
      <c r="J253" s="42"/>
      <c r="K253" s="43"/>
      <c r="L253" s="42"/>
      <c r="M253" s="42"/>
      <c r="N253" s="43"/>
      <c r="O253" s="42"/>
      <c r="P253" s="42"/>
      <c r="Q253" s="43"/>
      <c r="R253" s="42"/>
      <c r="S253" s="42"/>
      <c r="T253" s="43"/>
      <c r="U253" s="42"/>
      <c r="V253" s="42"/>
      <c r="W253" s="43"/>
      <c r="X253" s="42"/>
      <c r="Y253" s="42"/>
      <c r="Z253" s="46"/>
      <c r="AA253" s="46"/>
      <c r="AB253" s="42"/>
      <c r="AC253" s="46"/>
      <c r="AD253" s="46"/>
      <c r="AE253" s="42"/>
      <c r="AF253" s="42"/>
      <c r="AG253" s="42"/>
      <c r="AH253" s="46"/>
      <c r="AI253" s="46"/>
      <c r="AJ253" s="46"/>
      <c r="AK253" s="47"/>
    </row>
    <row r="254" spans="1:37" ht="15.75" customHeight="1" x14ac:dyDescent="0.2">
      <c r="A254" s="46"/>
      <c r="B254" s="46"/>
      <c r="C254" s="39"/>
      <c r="D254" s="39"/>
      <c r="E254" s="40"/>
      <c r="F254" s="40"/>
      <c r="G254" s="42"/>
      <c r="H254" s="43"/>
      <c r="I254" s="42"/>
      <c r="J254" s="42"/>
      <c r="K254" s="43"/>
      <c r="L254" s="42"/>
      <c r="M254" s="42"/>
      <c r="N254" s="43"/>
      <c r="O254" s="42"/>
      <c r="P254" s="42"/>
      <c r="Q254" s="43"/>
      <c r="R254" s="42"/>
      <c r="S254" s="42"/>
      <c r="T254" s="43"/>
      <c r="U254" s="42"/>
      <c r="V254" s="42"/>
      <c r="W254" s="43"/>
      <c r="X254" s="42"/>
      <c r="Y254" s="42"/>
      <c r="Z254" s="46"/>
      <c r="AA254" s="46"/>
      <c r="AB254" s="42"/>
      <c r="AC254" s="46"/>
      <c r="AD254" s="46"/>
      <c r="AE254" s="42"/>
      <c r="AF254" s="42"/>
      <c r="AG254" s="42"/>
      <c r="AH254" s="46"/>
      <c r="AI254" s="46"/>
      <c r="AJ254" s="46"/>
      <c r="AK254" s="47"/>
    </row>
    <row r="255" spans="1:37" ht="15.75" customHeight="1" x14ac:dyDescent="0.2">
      <c r="A255" s="46"/>
      <c r="B255" s="46"/>
      <c r="C255" s="39"/>
      <c r="D255" s="39"/>
      <c r="E255" s="40"/>
      <c r="F255" s="40"/>
      <c r="G255" s="42"/>
      <c r="H255" s="43"/>
      <c r="I255" s="42"/>
      <c r="J255" s="42"/>
      <c r="K255" s="43"/>
      <c r="L255" s="42"/>
      <c r="M255" s="42"/>
      <c r="N255" s="43"/>
      <c r="O255" s="42"/>
      <c r="P255" s="42"/>
      <c r="Q255" s="43"/>
      <c r="R255" s="42"/>
      <c r="S255" s="42"/>
      <c r="T255" s="43"/>
      <c r="U255" s="42"/>
      <c r="V255" s="42"/>
      <c r="W255" s="43"/>
      <c r="X255" s="42"/>
      <c r="Y255" s="42"/>
      <c r="Z255" s="46"/>
      <c r="AA255" s="46"/>
      <c r="AB255" s="42"/>
      <c r="AC255" s="46"/>
      <c r="AD255" s="46"/>
      <c r="AE255" s="42"/>
      <c r="AF255" s="42"/>
      <c r="AG255" s="42"/>
      <c r="AH255" s="46"/>
      <c r="AI255" s="46"/>
      <c r="AJ255" s="46"/>
      <c r="AK255" s="47"/>
    </row>
    <row r="256" spans="1:37" ht="15.75" customHeight="1" x14ac:dyDescent="0.2">
      <c r="A256" s="46"/>
      <c r="B256" s="46"/>
      <c r="C256" s="39"/>
      <c r="D256" s="39"/>
      <c r="E256" s="40"/>
      <c r="F256" s="40"/>
      <c r="G256" s="42"/>
      <c r="H256" s="43"/>
      <c r="I256" s="42"/>
      <c r="J256" s="42"/>
      <c r="K256" s="43"/>
      <c r="L256" s="42"/>
      <c r="M256" s="42"/>
      <c r="N256" s="43"/>
      <c r="O256" s="42"/>
      <c r="P256" s="42"/>
      <c r="Q256" s="43"/>
      <c r="R256" s="42"/>
      <c r="S256" s="42"/>
      <c r="T256" s="43"/>
      <c r="U256" s="42"/>
      <c r="V256" s="42"/>
      <c r="W256" s="43"/>
      <c r="X256" s="42"/>
      <c r="Y256" s="42"/>
      <c r="Z256" s="46"/>
      <c r="AA256" s="46"/>
      <c r="AB256" s="42"/>
      <c r="AC256" s="46"/>
      <c r="AD256" s="46"/>
      <c r="AE256" s="42"/>
      <c r="AF256" s="42"/>
      <c r="AG256" s="42"/>
      <c r="AH256" s="46"/>
      <c r="AI256" s="46"/>
      <c r="AJ256" s="46"/>
      <c r="AK256" s="47"/>
    </row>
    <row r="257" spans="1:37" ht="15.75" customHeight="1" x14ac:dyDescent="0.2">
      <c r="A257" s="46"/>
      <c r="B257" s="46"/>
      <c r="C257" s="39"/>
      <c r="D257" s="39"/>
      <c r="E257" s="40"/>
      <c r="F257" s="40"/>
      <c r="G257" s="42"/>
      <c r="H257" s="43"/>
      <c r="I257" s="42"/>
      <c r="J257" s="42"/>
      <c r="K257" s="43"/>
      <c r="L257" s="42"/>
      <c r="M257" s="42"/>
      <c r="N257" s="43"/>
      <c r="O257" s="42"/>
      <c r="P257" s="42"/>
      <c r="Q257" s="43"/>
      <c r="R257" s="42"/>
      <c r="S257" s="42"/>
      <c r="T257" s="43"/>
      <c r="U257" s="42"/>
      <c r="V257" s="42"/>
      <c r="W257" s="43"/>
      <c r="X257" s="42"/>
      <c r="Y257" s="42"/>
      <c r="Z257" s="46"/>
      <c r="AA257" s="46"/>
      <c r="AB257" s="42"/>
      <c r="AC257" s="46"/>
      <c r="AD257" s="46"/>
      <c r="AE257" s="42"/>
      <c r="AF257" s="42"/>
      <c r="AG257" s="42"/>
      <c r="AH257" s="46"/>
      <c r="AI257" s="46"/>
      <c r="AJ257" s="46"/>
      <c r="AK257" s="47"/>
    </row>
    <row r="258" spans="1:37" ht="15.75" customHeight="1" x14ac:dyDescent="0.2">
      <c r="A258" s="46"/>
      <c r="B258" s="46"/>
      <c r="C258" s="39"/>
      <c r="D258" s="39"/>
      <c r="E258" s="40"/>
      <c r="F258" s="40"/>
      <c r="G258" s="42"/>
      <c r="H258" s="43"/>
      <c r="I258" s="42"/>
      <c r="J258" s="42"/>
      <c r="K258" s="43"/>
      <c r="L258" s="42"/>
      <c r="M258" s="42"/>
      <c r="N258" s="43"/>
      <c r="O258" s="42"/>
      <c r="P258" s="42"/>
      <c r="Q258" s="43"/>
      <c r="R258" s="42"/>
      <c r="S258" s="42"/>
      <c r="T258" s="43"/>
      <c r="U258" s="42"/>
      <c r="V258" s="42"/>
      <c r="W258" s="43"/>
      <c r="X258" s="42"/>
      <c r="Y258" s="42"/>
      <c r="Z258" s="46"/>
      <c r="AA258" s="46"/>
      <c r="AB258" s="42"/>
      <c r="AC258" s="46"/>
      <c r="AD258" s="46"/>
      <c r="AE258" s="42"/>
      <c r="AF258" s="42"/>
      <c r="AG258" s="42"/>
      <c r="AH258" s="46"/>
      <c r="AI258" s="46"/>
      <c r="AJ258" s="46"/>
      <c r="AK258" s="47"/>
    </row>
    <row r="259" spans="1:37" ht="15.75" customHeight="1" x14ac:dyDescent="0.2">
      <c r="A259" s="46"/>
      <c r="B259" s="46"/>
      <c r="C259" s="39"/>
      <c r="D259" s="39"/>
      <c r="E259" s="40"/>
      <c r="F259" s="40"/>
      <c r="G259" s="42"/>
      <c r="H259" s="43"/>
      <c r="I259" s="42"/>
      <c r="J259" s="42"/>
      <c r="K259" s="43"/>
      <c r="L259" s="42"/>
      <c r="M259" s="42"/>
      <c r="N259" s="43"/>
      <c r="O259" s="42"/>
      <c r="P259" s="42"/>
      <c r="Q259" s="43"/>
      <c r="R259" s="42"/>
      <c r="S259" s="42"/>
      <c r="T259" s="43"/>
      <c r="U259" s="42"/>
      <c r="V259" s="42"/>
      <c r="W259" s="43"/>
      <c r="X259" s="42"/>
      <c r="Y259" s="42"/>
      <c r="Z259" s="46"/>
      <c r="AA259" s="46"/>
      <c r="AB259" s="42"/>
      <c r="AC259" s="46"/>
      <c r="AD259" s="46"/>
      <c r="AE259" s="42"/>
      <c r="AF259" s="42"/>
      <c r="AG259" s="42"/>
      <c r="AH259" s="46"/>
      <c r="AI259" s="46"/>
      <c r="AJ259" s="46"/>
      <c r="AK259" s="47"/>
    </row>
    <row r="260" spans="1:37" ht="15.75" customHeight="1" x14ac:dyDescent="0.2">
      <c r="A260" s="46"/>
      <c r="B260" s="46"/>
      <c r="C260" s="39"/>
      <c r="D260" s="39"/>
      <c r="E260" s="40"/>
      <c r="F260" s="40"/>
      <c r="G260" s="42"/>
      <c r="H260" s="43"/>
      <c r="I260" s="42"/>
      <c r="J260" s="42"/>
      <c r="K260" s="43"/>
      <c r="L260" s="42"/>
      <c r="M260" s="42"/>
      <c r="N260" s="43"/>
      <c r="O260" s="42"/>
      <c r="P260" s="42"/>
      <c r="Q260" s="43"/>
      <c r="R260" s="42"/>
      <c r="S260" s="42"/>
      <c r="T260" s="43"/>
      <c r="U260" s="42"/>
      <c r="V260" s="42"/>
      <c r="W260" s="43"/>
      <c r="X260" s="42"/>
      <c r="Y260" s="42"/>
      <c r="Z260" s="46"/>
      <c r="AA260" s="46"/>
      <c r="AB260" s="42"/>
      <c r="AC260" s="46"/>
      <c r="AD260" s="46"/>
      <c r="AE260" s="42"/>
      <c r="AF260" s="42"/>
      <c r="AG260" s="42"/>
      <c r="AH260" s="46"/>
      <c r="AI260" s="46"/>
      <c r="AJ260" s="46"/>
      <c r="AK260" s="47"/>
    </row>
    <row r="261" spans="1:37" ht="15.75" customHeight="1" x14ac:dyDescent="0.2">
      <c r="A261" s="46"/>
      <c r="B261" s="46"/>
      <c r="C261" s="39"/>
      <c r="D261" s="39"/>
      <c r="E261" s="40"/>
      <c r="F261" s="40"/>
      <c r="G261" s="42"/>
      <c r="H261" s="43"/>
      <c r="I261" s="42"/>
      <c r="J261" s="42"/>
      <c r="K261" s="43"/>
      <c r="L261" s="42"/>
      <c r="M261" s="42"/>
      <c r="N261" s="43"/>
      <c r="O261" s="42"/>
      <c r="P261" s="42"/>
      <c r="Q261" s="43"/>
      <c r="R261" s="42"/>
      <c r="S261" s="42"/>
      <c r="T261" s="43"/>
      <c r="U261" s="42"/>
      <c r="V261" s="42"/>
      <c r="W261" s="43"/>
      <c r="X261" s="42"/>
      <c r="Y261" s="42"/>
      <c r="Z261" s="46"/>
      <c r="AA261" s="46"/>
      <c r="AB261" s="42"/>
      <c r="AC261" s="46"/>
      <c r="AD261" s="46"/>
      <c r="AE261" s="42"/>
      <c r="AF261" s="42"/>
      <c r="AG261" s="42"/>
      <c r="AH261" s="46"/>
      <c r="AI261" s="46"/>
      <c r="AJ261" s="46"/>
      <c r="AK261" s="47"/>
    </row>
    <row r="262" spans="1:37" ht="15.75" customHeight="1" x14ac:dyDescent="0.2">
      <c r="A262" s="46"/>
      <c r="B262" s="46"/>
      <c r="C262" s="39"/>
      <c r="D262" s="39"/>
      <c r="E262" s="40"/>
      <c r="F262" s="40"/>
      <c r="G262" s="42"/>
      <c r="H262" s="43"/>
      <c r="I262" s="42"/>
      <c r="J262" s="42"/>
      <c r="K262" s="43"/>
      <c r="L262" s="42"/>
      <c r="M262" s="42"/>
      <c r="N262" s="43"/>
      <c r="O262" s="42"/>
      <c r="P262" s="42"/>
      <c r="Q262" s="43"/>
      <c r="R262" s="42"/>
      <c r="S262" s="42"/>
      <c r="T262" s="43"/>
      <c r="U262" s="42"/>
      <c r="V262" s="42"/>
      <c r="W262" s="43"/>
      <c r="X262" s="42"/>
      <c r="Y262" s="42"/>
      <c r="Z262" s="46"/>
      <c r="AA262" s="46"/>
      <c r="AB262" s="42"/>
      <c r="AC262" s="46"/>
      <c r="AD262" s="46"/>
      <c r="AE262" s="42"/>
      <c r="AF262" s="42"/>
      <c r="AG262" s="42"/>
      <c r="AH262" s="46"/>
      <c r="AI262" s="46"/>
      <c r="AJ262" s="46"/>
      <c r="AK262" s="47"/>
    </row>
    <row r="263" spans="1:37" ht="15.75" customHeight="1" x14ac:dyDescent="0.2">
      <c r="A263" s="46"/>
      <c r="B263" s="46"/>
      <c r="C263" s="39"/>
      <c r="D263" s="39"/>
      <c r="E263" s="40"/>
      <c r="F263" s="40"/>
      <c r="G263" s="42"/>
      <c r="H263" s="43"/>
      <c r="I263" s="42"/>
      <c r="J263" s="42"/>
      <c r="K263" s="43"/>
      <c r="L263" s="42"/>
      <c r="M263" s="42"/>
      <c r="N263" s="43"/>
      <c r="O263" s="42"/>
      <c r="P263" s="42"/>
      <c r="Q263" s="43"/>
      <c r="R263" s="42"/>
      <c r="S263" s="42"/>
      <c r="T263" s="43"/>
      <c r="U263" s="42"/>
      <c r="V263" s="42"/>
      <c r="W263" s="43"/>
      <c r="X263" s="42"/>
      <c r="Y263" s="42"/>
      <c r="Z263" s="46"/>
      <c r="AA263" s="46"/>
      <c r="AB263" s="42"/>
      <c r="AC263" s="46"/>
      <c r="AD263" s="46"/>
      <c r="AE263" s="42"/>
      <c r="AF263" s="42"/>
      <c r="AG263" s="42"/>
      <c r="AH263" s="46"/>
      <c r="AI263" s="46"/>
      <c r="AJ263" s="46"/>
      <c r="AK263" s="47"/>
    </row>
    <row r="264" spans="1:37" ht="15.75" customHeight="1" x14ac:dyDescent="0.2">
      <c r="A264" s="46"/>
      <c r="B264" s="46"/>
      <c r="C264" s="39"/>
      <c r="D264" s="39"/>
      <c r="E264" s="40"/>
      <c r="F264" s="40"/>
      <c r="G264" s="42"/>
      <c r="H264" s="43"/>
      <c r="I264" s="42"/>
      <c r="J264" s="42"/>
      <c r="K264" s="43"/>
      <c r="L264" s="42"/>
      <c r="M264" s="42"/>
      <c r="N264" s="43"/>
      <c r="O264" s="42"/>
      <c r="P264" s="42"/>
      <c r="Q264" s="43"/>
      <c r="R264" s="42"/>
      <c r="S264" s="42"/>
      <c r="T264" s="43"/>
      <c r="U264" s="42"/>
      <c r="V264" s="42"/>
      <c r="W264" s="43"/>
      <c r="X264" s="42"/>
      <c r="Y264" s="42"/>
      <c r="Z264" s="46"/>
      <c r="AA264" s="46"/>
      <c r="AB264" s="42"/>
      <c r="AC264" s="46"/>
      <c r="AD264" s="46"/>
      <c r="AE264" s="42"/>
      <c r="AF264" s="42"/>
      <c r="AG264" s="42"/>
      <c r="AH264" s="46"/>
      <c r="AI264" s="46"/>
      <c r="AJ264" s="46"/>
      <c r="AK264" s="47"/>
    </row>
    <row r="265" spans="1:37" ht="15.75" customHeight="1" x14ac:dyDescent="0.2">
      <c r="A265" s="46"/>
      <c r="B265" s="46"/>
      <c r="C265" s="39"/>
      <c r="D265" s="39"/>
      <c r="E265" s="40"/>
      <c r="F265" s="40"/>
      <c r="G265" s="42"/>
      <c r="H265" s="43"/>
      <c r="I265" s="42"/>
      <c r="J265" s="42"/>
      <c r="K265" s="43"/>
      <c r="L265" s="42"/>
      <c r="M265" s="42"/>
      <c r="N265" s="43"/>
      <c r="O265" s="42"/>
      <c r="P265" s="42"/>
      <c r="Q265" s="43"/>
      <c r="R265" s="42"/>
      <c r="S265" s="42"/>
      <c r="T265" s="43"/>
      <c r="U265" s="42"/>
      <c r="V265" s="42"/>
      <c r="W265" s="43"/>
      <c r="X265" s="42"/>
      <c r="Y265" s="42"/>
      <c r="Z265" s="46"/>
      <c r="AA265" s="46"/>
      <c r="AB265" s="42"/>
      <c r="AC265" s="46"/>
      <c r="AD265" s="46"/>
      <c r="AE265" s="42"/>
      <c r="AF265" s="42"/>
      <c r="AG265" s="42"/>
      <c r="AH265" s="46"/>
      <c r="AI265" s="46"/>
      <c r="AJ265" s="46"/>
      <c r="AK265" s="47"/>
    </row>
    <row r="266" spans="1:37" ht="15.75" customHeight="1" x14ac:dyDescent="0.2">
      <c r="A266" s="46"/>
      <c r="B266" s="46"/>
      <c r="C266" s="39"/>
      <c r="D266" s="39"/>
      <c r="E266" s="40"/>
      <c r="F266" s="40"/>
      <c r="G266" s="42"/>
      <c r="H266" s="43"/>
      <c r="I266" s="42"/>
      <c r="J266" s="42"/>
      <c r="K266" s="43"/>
      <c r="L266" s="42"/>
      <c r="M266" s="42"/>
      <c r="N266" s="43"/>
      <c r="O266" s="42"/>
      <c r="P266" s="42"/>
      <c r="Q266" s="43"/>
      <c r="R266" s="42"/>
      <c r="S266" s="42"/>
      <c r="T266" s="43"/>
      <c r="U266" s="42"/>
      <c r="V266" s="42"/>
      <c r="W266" s="43"/>
      <c r="X266" s="42"/>
      <c r="Y266" s="42"/>
      <c r="Z266" s="46"/>
      <c r="AA266" s="46"/>
      <c r="AB266" s="42"/>
      <c r="AC266" s="46"/>
      <c r="AD266" s="46"/>
      <c r="AE266" s="42"/>
      <c r="AF266" s="42"/>
      <c r="AG266" s="42"/>
      <c r="AH266" s="46"/>
      <c r="AI266" s="46"/>
      <c r="AJ266" s="46"/>
      <c r="AK266" s="47"/>
    </row>
    <row r="267" spans="1:37" ht="15.75" customHeight="1" x14ac:dyDescent="0.2">
      <c r="A267" s="46"/>
      <c r="B267" s="46"/>
      <c r="C267" s="39"/>
      <c r="D267" s="39"/>
      <c r="E267" s="40"/>
      <c r="F267" s="40"/>
      <c r="G267" s="42"/>
      <c r="H267" s="43"/>
      <c r="I267" s="42"/>
      <c r="J267" s="42"/>
      <c r="K267" s="43"/>
      <c r="L267" s="42"/>
      <c r="M267" s="42"/>
      <c r="N267" s="43"/>
      <c r="O267" s="42"/>
      <c r="P267" s="42"/>
      <c r="Q267" s="43"/>
      <c r="R267" s="42"/>
      <c r="S267" s="42"/>
      <c r="T267" s="43"/>
      <c r="U267" s="42"/>
      <c r="V267" s="42"/>
      <c r="W267" s="43"/>
      <c r="X267" s="42"/>
      <c r="Y267" s="42"/>
      <c r="Z267" s="46"/>
      <c r="AA267" s="46"/>
      <c r="AB267" s="42"/>
      <c r="AC267" s="46"/>
      <c r="AD267" s="46"/>
      <c r="AE267" s="42"/>
      <c r="AF267" s="42"/>
      <c r="AG267" s="42"/>
      <c r="AH267" s="46"/>
      <c r="AI267" s="46"/>
      <c r="AJ267" s="46"/>
      <c r="AK267" s="47"/>
    </row>
    <row r="268" spans="1:37" ht="15.75" customHeight="1" x14ac:dyDescent="0.2">
      <c r="A268" s="46"/>
      <c r="B268" s="46"/>
      <c r="C268" s="39"/>
      <c r="D268" s="39"/>
      <c r="E268" s="40"/>
      <c r="F268" s="40"/>
      <c r="G268" s="42"/>
      <c r="H268" s="43"/>
      <c r="I268" s="42"/>
      <c r="J268" s="42"/>
      <c r="K268" s="43"/>
      <c r="L268" s="42"/>
      <c r="M268" s="42"/>
      <c r="N268" s="43"/>
      <c r="O268" s="42"/>
      <c r="P268" s="42"/>
      <c r="Q268" s="43"/>
      <c r="R268" s="42"/>
      <c r="S268" s="42"/>
      <c r="T268" s="43"/>
      <c r="U268" s="42"/>
      <c r="V268" s="42"/>
      <c r="W268" s="43"/>
      <c r="X268" s="42"/>
      <c r="Y268" s="42"/>
      <c r="Z268" s="46"/>
      <c r="AA268" s="46"/>
      <c r="AB268" s="42"/>
      <c r="AC268" s="46"/>
      <c r="AD268" s="46"/>
      <c r="AE268" s="42"/>
      <c r="AF268" s="42"/>
      <c r="AG268" s="42"/>
      <c r="AH268" s="46"/>
      <c r="AI268" s="46"/>
      <c r="AJ268" s="46"/>
      <c r="AK268" s="47"/>
    </row>
    <row r="269" spans="1:37" ht="15.75" customHeight="1" x14ac:dyDescent="0.2">
      <c r="A269" s="46"/>
      <c r="B269" s="46"/>
      <c r="C269" s="39"/>
      <c r="D269" s="39"/>
      <c r="E269" s="40"/>
      <c r="F269" s="40"/>
      <c r="G269" s="42"/>
      <c r="H269" s="43"/>
      <c r="I269" s="42"/>
      <c r="J269" s="42"/>
      <c r="K269" s="43"/>
      <c r="L269" s="42"/>
      <c r="M269" s="42"/>
      <c r="N269" s="43"/>
      <c r="O269" s="42"/>
      <c r="P269" s="42"/>
      <c r="Q269" s="43"/>
      <c r="R269" s="42"/>
      <c r="S269" s="42"/>
      <c r="T269" s="43"/>
      <c r="U269" s="42"/>
      <c r="V269" s="42"/>
      <c r="W269" s="43"/>
      <c r="X269" s="42"/>
      <c r="Y269" s="42"/>
      <c r="Z269" s="46"/>
      <c r="AA269" s="46"/>
      <c r="AB269" s="42"/>
      <c r="AC269" s="46"/>
      <c r="AD269" s="46"/>
      <c r="AE269" s="42"/>
      <c r="AF269" s="42"/>
      <c r="AG269" s="42"/>
      <c r="AH269" s="46"/>
      <c r="AI269" s="46"/>
      <c r="AJ269" s="46"/>
      <c r="AK269" s="47"/>
    </row>
    <row r="270" spans="1:37" ht="15.75" customHeight="1" x14ac:dyDescent="0.2">
      <c r="A270" s="46"/>
      <c r="B270" s="46"/>
      <c r="C270" s="39"/>
      <c r="D270" s="39"/>
      <c r="E270" s="40"/>
      <c r="F270" s="40"/>
      <c r="G270" s="42"/>
      <c r="H270" s="43"/>
      <c r="I270" s="42"/>
      <c r="J270" s="42"/>
      <c r="K270" s="43"/>
      <c r="L270" s="42"/>
      <c r="M270" s="42"/>
      <c r="N270" s="43"/>
      <c r="O270" s="42"/>
      <c r="P270" s="42"/>
      <c r="Q270" s="43"/>
      <c r="R270" s="42"/>
      <c r="S270" s="42"/>
      <c r="T270" s="43"/>
      <c r="U270" s="42"/>
      <c r="V270" s="42"/>
      <c r="W270" s="43"/>
      <c r="X270" s="42"/>
      <c r="Y270" s="42"/>
      <c r="Z270" s="46"/>
      <c r="AA270" s="46"/>
      <c r="AB270" s="42"/>
      <c r="AC270" s="46"/>
      <c r="AD270" s="46"/>
      <c r="AE270" s="42"/>
      <c r="AF270" s="42"/>
      <c r="AG270" s="42"/>
      <c r="AH270" s="46"/>
      <c r="AI270" s="46"/>
      <c r="AJ270" s="46"/>
      <c r="AK270" s="47"/>
    </row>
    <row r="271" spans="1:37" ht="15.75" customHeight="1" x14ac:dyDescent="0.2">
      <c r="A271" s="46"/>
      <c r="B271" s="46"/>
      <c r="C271" s="39"/>
      <c r="D271" s="39"/>
      <c r="E271" s="40"/>
      <c r="F271" s="40"/>
      <c r="G271" s="42"/>
      <c r="H271" s="43"/>
      <c r="I271" s="42"/>
      <c r="J271" s="42"/>
      <c r="K271" s="43"/>
      <c r="L271" s="42"/>
      <c r="M271" s="42"/>
      <c r="N271" s="43"/>
      <c r="O271" s="42"/>
      <c r="P271" s="42"/>
      <c r="Q271" s="43"/>
      <c r="R271" s="42"/>
      <c r="S271" s="42"/>
      <c r="T271" s="43"/>
      <c r="U271" s="42"/>
      <c r="V271" s="42"/>
      <c r="W271" s="43"/>
      <c r="X271" s="42"/>
      <c r="Y271" s="42"/>
      <c r="Z271" s="46"/>
      <c r="AA271" s="46"/>
      <c r="AB271" s="42"/>
      <c r="AC271" s="46"/>
      <c r="AD271" s="46"/>
      <c r="AE271" s="42"/>
      <c r="AF271" s="42"/>
      <c r="AG271" s="42"/>
      <c r="AH271" s="46"/>
      <c r="AI271" s="46"/>
      <c r="AJ271" s="46"/>
      <c r="AK271" s="47"/>
    </row>
    <row r="272" spans="1:37" ht="15.75" customHeight="1" x14ac:dyDescent="0.2">
      <c r="A272" s="46"/>
      <c r="B272" s="46"/>
      <c r="C272" s="39"/>
      <c r="D272" s="39"/>
      <c r="E272" s="40"/>
      <c r="F272" s="40"/>
      <c r="G272" s="42"/>
      <c r="H272" s="43"/>
      <c r="I272" s="42"/>
      <c r="J272" s="42"/>
      <c r="K272" s="43"/>
      <c r="L272" s="42"/>
      <c r="M272" s="42"/>
      <c r="N272" s="43"/>
      <c r="O272" s="42"/>
      <c r="P272" s="42"/>
      <c r="Q272" s="43"/>
      <c r="R272" s="42"/>
      <c r="S272" s="42"/>
      <c r="T272" s="43"/>
      <c r="U272" s="42"/>
      <c r="V272" s="42"/>
      <c r="W272" s="43"/>
      <c r="X272" s="42"/>
      <c r="Y272" s="42"/>
      <c r="Z272" s="46"/>
      <c r="AA272" s="46"/>
      <c r="AB272" s="42"/>
      <c r="AC272" s="46"/>
      <c r="AD272" s="46"/>
      <c r="AE272" s="42"/>
      <c r="AF272" s="42"/>
      <c r="AG272" s="42"/>
      <c r="AH272" s="46"/>
      <c r="AI272" s="46"/>
      <c r="AJ272" s="46"/>
      <c r="AK272" s="47"/>
    </row>
    <row r="273" spans="1:37" ht="15.75" customHeight="1" x14ac:dyDescent="0.2">
      <c r="A273" s="46"/>
      <c r="B273" s="46"/>
      <c r="C273" s="39"/>
      <c r="D273" s="39"/>
      <c r="E273" s="40"/>
      <c r="F273" s="40"/>
      <c r="G273" s="42"/>
      <c r="H273" s="43"/>
      <c r="I273" s="42"/>
      <c r="J273" s="42"/>
      <c r="K273" s="43"/>
      <c r="L273" s="42"/>
      <c r="M273" s="42"/>
      <c r="N273" s="43"/>
      <c r="O273" s="42"/>
      <c r="P273" s="42"/>
      <c r="Q273" s="43"/>
      <c r="R273" s="42"/>
      <c r="S273" s="42"/>
      <c r="T273" s="43"/>
      <c r="U273" s="42"/>
      <c r="V273" s="42"/>
      <c r="W273" s="43"/>
      <c r="X273" s="42"/>
      <c r="Y273" s="42"/>
      <c r="Z273" s="46"/>
      <c r="AA273" s="46"/>
      <c r="AB273" s="42"/>
      <c r="AC273" s="46"/>
      <c r="AD273" s="46"/>
      <c r="AE273" s="42"/>
      <c r="AF273" s="42"/>
      <c r="AG273" s="42"/>
      <c r="AH273" s="46"/>
      <c r="AI273" s="46"/>
      <c r="AJ273" s="46"/>
      <c r="AK273" s="47"/>
    </row>
    <row r="274" spans="1:37" ht="15.75" customHeight="1" x14ac:dyDescent="0.2">
      <c r="A274" s="46"/>
      <c r="B274" s="46"/>
      <c r="C274" s="39"/>
      <c r="D274" s="39"/>
      <c r="E274" s="40"/>
      <c r="F274" s="40"/>
      <c r="G274" s="42"/>
      <c r="H274" s="43"/>
      <c r="I274" s="42"/>
      <c r="J274" s="42"/>
      <c r="K274" s="43"/>
      <c r="L274" s="42"/>
      <c r="M274" s="42"/>
      <c r="N274" s="43"/>
      <c r="O274" s="42"/>
      <c r="P274" s="42"/>
      <c r="Q274" s="43"/>
      <c r="R274" s="42"/>
      <c r="S274" s="42"/>
      <c r="T274" s="43"/>
      <c r="U274" s="42"/>
      <c r="V274" s="42"/>
      <c r="W274" s="43"/>
      <c r="X274" s="42"/>
      <c r="Y274" s="42"/>
      <c r="Z274" s="46"/>
      <c r="AA274" s="46"/>
      <c r="AB274" s="42"/>
      <c r="AC274" s="46"/>
      <c r="AD274" s="46"/>
      <c r="AE274" s="42"/>
      <c r="AF274" s="42"/>
      <c r="AG274" s="42"/>
      <c r="AH274" s="46"/>
      <c r="AI274" s="46"/>
      <c r="AJ274" s="46"/>
      <c r="AK274" s="47"/>
    </row>
    <row r="275" spans="1:37" ht="15.75" customHeight="1" x14ac:dyDescent="0.2">
      <c r="A275" s="46"/>
      <c r="B275" s="46"/>
      <c r="C275" s="39"/>
      <c r="D275" s="39"/>
      <c r="E275" s="40"/>
      <c r="F275" s="40"/>
      <c r="G275" s="42"/>
      <c r="H275" s="43"/>
      <c r="I275" s="42"/>
      <c r="J275" s="42"/>
      <c r="K275" s="43"/>
      <c r="L275" s="42"/>
      <c r="M275" s="42"/>
      <c r="N275" s="43"/>
      <c r="O275" s="42"/>
      <c r="P275" s="42"/>
      <c r="Q275" s="43"/>
      <c r="R275" s="42"/>
      <c r="S275" s="42"/>
      <c r="T275" s="43"/>
      <c r="U275" s="42"/>
      <c r="V275" s="42"/>
      <c r="W275" s="43"/>
      <c r="X275" s="42"/>
      <c r="Y275" s="42"/>
      <c r="Z275" s="46"/>
      <c r="AA275" s="46"/>
      <c r="AB275" s="42"/>
      <c r="AC275" s="46"/>
      <c r="AD275" s="46"/>
      <c r="AE275" s="42"/>
      <c r="AF275" s="42"/>
      <c r="AG275" s="42"/>
      <c r="AH275" s="46"/>
      <c r="AI275" s="46"/>
      <c r="AJ275" s="46"/>
      <c r="AK275" s="47"/>
    </row>
    <row r="276" spans="1:37" ht="15.75" customHeight="1" x14ac:dyDescent="0.2">
      <c r="A276" s="46"/>
      <c r="B276" s="46"/>
      <c r="C276" s="39"/>
      <c r="D276" s="39"/>
      <c r="E276" s="40"/>
      <c r="F276" s="40"/>
      <c r="G276" s="42"/>
      <c r="H276" s="43"/>
      <c r="I276" s="42"/>
      <c r="J276" s="42"/>
      <c r="K276" s="43"/>
      <c r="L276" s="42"/>
      <c r="M276" s="42"/>
      <c r="N276" s="43"/>
      <c r="O276" s="42"/>
      <c r="P276" s="42"/>
      <c r="Q276" s="43"/>
      <c r="R276" s="42"/>
      <c r="S276" s="42"/>
      <c r="T276" s="43"/>
      <c r="U276" s="42"/>
      <c r="V276" s="42"/>
      <c r="W276" s="43"/>
      <c r="X276" s="42"/>
      <c r="Y276" s="42"/>
      <c r="Z276" s="46"/>
      <c r="AA276" s="46"/>
      <c r="AB276" s="42"/>
      <c r="AC276" s="46"/>
      <c r="AD276" s="46"/>
      <c r="AE276" s="42"/>
      <c r="AF276" s="42"/>
      <c r="AG276" s="42"/>
      <c r="AH276" s="46"/>
      <c r="AI276" s="46"/>
      <c r="AJ276" s="46"/>
      <c r="AK276" s="47"/>
    </row>
    <row r="277" spans="1:37" ht="15.75" customHeight="1" x14ac:dyDescent="0.2">
      <c r="A277" s="46"/>
      <c r="B277" s="46"/>
      <c r="C277" s="39"/>
      <c r="D277" s="39"/>
      <c r="E277" s="40"/>
      <c r="F277" s="40"/>
      <c r="G277" s="42"/>
      <c r="H277" s="43"/>
      <c r="I277" s="42"/>
      <c r="J277" s="42"/>
      <c r="K277" s="43"/>
      <c r="L277" s="42"/>
      <c r="M277" s="42"/>
      <c r="N277" s="43"/>
      <c r="O277" s="42"/>
      <c r="P277" s="42"/>
      <c r="Q277" s="43"/>
      <c r="R277" s="42"/>
      <c r="S277" s="42"/>
      <c r="T277" s="43"/>
      <c r="U277" s="42"/>
      <c r="V277" s="42"/>
      <c r="W277" s="43"/>
      <c r="X277" s="42"/>
      <c r="Y277" s="42"/>
      <c r="Z277" s="46"/>
      <c r="AA277" s="46"/>
      <c r="AB277" s="42"/>
      <c r="AC277" s="46"/>
      <c r="AD277" s="46"/>
      <c r="AE277" s="42"/>
      <c r="AF277" s="42"/>
      <c r="AG277" s="42"/>
      <c r="AH277" s="46"/>
      <c r="AI277" s="46"/>
      <c r="AJ277" s="46"/>
      <c r="AK277" s="47"/>
    </row>
    <row r="278" spans="1:37" ht="15.75" customHeight="1" x14ac:dyDescent="0.2">
      <c r="A278" s="46"/>
      <c r="B278" s="46"/>
      <c r="C278" s="39"/>
      <c r="D278" s="39"/>
      <c r="E278" s="40"/>
      <c r="F278" s="40"/>
      <c r="G278" s="42"/>
      <c r="H278" s="43"/>
      <c r="I278" s="42"/>
      <c r="J278" s="42"/>
      <c r="K278" s="43"/>
      <c r="L278" s="42"/>
      <c r="M278" s="42"/>
      <c r="N278" s="43"/>
      <c r="O278" s="42"/>
      <c r="P278" s="42"/>
      <c r="Q278" s="43"/>
      <c r="R278" s="42"/>
      <c r="S278" s="42"/>
      <c r="T278" s="43"/>
      <c r="U278" s="42"/>
      <c r="V278" s="42"/>
      <c r="W278" s="43"/>
      <c r="X278" s="42"/>
      <c r="Y278" s="42"/>
      <c r="Z278" s="46"/>
      <c r="AA278" s="46"/>
      <c r="AB278" s="42"/>
      <c r="AC278" s="46"/>
      <c r="AD278" s="46"/>
      <c r="AE278" s="46"/>
      <c r="AF278" s="46"/>
      <c r="AG278" s="46"/>
      <c r="AH278" s="46"/>
      <c r="AI278" s="46"/>
      <c r="AJ278" s="46"/>
      <c r="AK278" s="47"/>
    </row>
    <row r="279" spans="1:37" ht="15.75" customHeight="1" x14ac:dyDescent="0.2">
      <c r="A279" s="46"/>
      <c r="B279" s="46"/>
      <c r="C279" s="39"/>
      <c r="D279" s="39"/>
      <c r="E279" s="40"/>
      <c r="F279" s="40"/>
      <c r="G279" s="42"/>
      <c r="H279" s="43"/>
      <c r="I279" s="42"/>
      <c r="J279" s="42"/>
      <c r="K279" s="43"/>
      <c r="L279" s="42"/>
      <c r="M279" s="42"/>
      <c r="N279" s="43"/>
      <c r="O279" s="42"/>
      <c r="P279" s="42"/>
      <c r="Q279" s="43"/>
      <c r="R279" s="42"/>
      <c r="S279" s="42"/>
      <c r="T279" s="43"/>
      <c r="U279" s="42"/>
      <c r="V279" s="42"/>
      <c r="W279" s="43"/>
      <c r="X279" s="42"/>
      <c r="Y279" s="42"/>
      <c r="Z279" s="46"/>
      <c r="AA279" s="46"/>
      <c r="AB279" s="42"/>
      <c r="AC279" s="46"/>
      <c r="AD279" s="46"/>
      <c r="AE279" s="46"/>
      <c r="AF279" s="46"/>
      <c r="AG279" s="46"/>
      <c r="AH279" s="46"/>
      <c r="AI279" s="46"/>
      <c r="AJ279" s="46"/>
      <c r="AK279" s="47"/>
    </row>
    <row r="280" spans="1:37" ht="15.75" customHeight="1" x14ac:dyDescent="0.2">
      <c r="A280" s="46"/>
      <c r="B280" s="46"/>
      <c r="C280" s="39"/>
      <c r="D280" s="39"/>
      <c r="E280" s="40"/>
      <c r="F280" s="40"/>
      <c r="G280" s="42"/>
      <c r="H280" s="43"/>
      <c r="I280" s="42"/>
      <c r="J280" s="42"/>
      <c r="K280" s="43"/>
      <c r="L280" s="42"/>
      <c r="M280" s="42"/>
      <c r="N280" s="43"/>
      <c r="O280" s="42"/>
      <c r="P280" s="42"/>
      <c r="Q280" s="43"/>
      <c r="R280" s="42"/>
      <c r="S280" s="42"/>
      <c r="T280" s="43"/>
      <c r="U280" s="42"/>
      <c r="V280" s="42"/>
      <c r="W280" s="43"/>
      <c r="X280" s="42"/>
      <c r="Y280" s="42"/>
      <c r="Z280" s="46"/>
      <c r="AA280" s="46"/>
      <c r="AB280" s="42"/>
      <c r="AC280" s="46"/>
      <c r="AD280" s="46"/>
      <c r="AE280" s="46"/>
      <c r="AF280" s="46"/>
      <c r="AG280" s="46"/>
      <c r="AH280" s="46"/>
      <c r="AI280" s="46"/>
      <c r="AJ280" s="46"/>
      <c r="AK280" s="47"/>
    </row>
    <row r="281" spans="1:37" ht="15.75" customHeight="1" x14ac:dyDescent="0.2">
      <c r="A281" s="46"/>
      <c r="B281" s="46"/>
      <c r="C281" s="39"/>
      <c r="D281" s="39"/>
      <c r="E281" s="40"/>
      <c r="F281" s="40"/>
      <c r="G281" s="42"/>
      <c r="H281" s="43"/>
      <c r="I281" s="42"/>
      <c r="J281" s="42"/>
      <c r="K281" s="43"/>
      <c r="L281" s="42"/>
      <c r="M281" s="42"/>
      <c r="N281" s="43"/>
      <c r="O281" s="42"/>
      <c r="P281" s="42"/>
      <c r="Q281" s="43"/>
      <c r="R281" s="42"/>
      <c r="S281" s="42"/>
      <c r="T281" s="43"/>
      <c r="U281" s="42"/>
      <c r="V281" s="42"/>
      <c r="W281" s="43"/>
      <c r="X281" s="42"/>
      <c r="Y281" s="42"/>
      <c r="Z281" s="46"/>
      <c r="AA281" s="46"/>
      <c r="AB281" s="42"/>
      <c r="AC281" s="46"/>
      <c r="AD281" s="46"/>
      <c r="AE281" s="46"/>
      <c r="AF281" s="46"/>
      <c r="AG281" s="46"/>
      <c r="AH281" s="46"/>
      <c r="AI281" s="46"/>
      <c r="AJ281" s="46"/>
      <c r="AK281" s="47"/>
    </row>
    <row r="282" spans="1:37" ht="15.75" customHeight="1" x14ac:dyDescent="0.2">
      <c r="A282" s="46"/>
      <c r="B282" s="46"/>
      <c r="C282" s="39"/>
      <c r="D282" s="39"/>
      <c r="E282" s="40"/>
      <c r="F282" s="40"/>
      <c r="G282" s="42"/>
      <c r="H282" s="43"/>
      <c r="I282" s="42"/>
      <c r="J282" s="42"/>
      <c r="K282" s="43"/>
      <c r="L282" s="42"/>
      <c r="M282" s="42"/>
      <c r="N282" s="43"/>
      <c r="O282" s="42"/>
      <c r="P282" s="42"/>
      <c r="Q282" s="43"/>
      <c r="R282" s="42"/>
      <c r="S282" s="42"/>
      <c r="T282" s="43"/>
      <c r="U282" s="42"/>
      <c r="V282" s="42"/>
      <c r="W282" s="43"/>
      <c r="X282" s="42"/>
      <c r="Y282" s="42"/>
      <c r="Z282" s="46"/>
      <c r="AA282" s="46"/>
      <c r="AB282" s="42"/>
      <c r="AC282" s="46"/>
      <c r="AD282" s="46"/>
      <c r="AE282" s="46"/>
      <c r="AF282" s="46"/>
      <c r="AG282" s="46"/>
      <c r="AH282" s="46"/>
      <c r="AI282" s="46"/>
      <c r="AJ282" s="46"/>
      <c r="AK282" s="47"/>
    </row>
    <row r="283" spans="1:37" ht="15.75" customHeight="1" x14ac:dyDescent="0.2">
      <c r="A283" s="46"/>
      <c r="B283" s="46"/>
      <c r="C283" s="39"/>
      <c r="D283" s="39"/>
      <c r="E283" s="40"/>
      <c r="F283" s="40"/>
      <c r="G283" s="42"/>
      <c r="H283" s="43"/>
      <c r="I283" s="42"/>
      <c r="J283" s="42"/>
      <c r="K283" s="43"/>
      <c r="L283" s="42"/>
      <c r="M283" s="42"/>
      <c r="N283" s="43"/>
      <c r="O283" s="42"/>
      <c r="P283" s="42"/>
      <c r="Q283" s="43"/>
      <c r="R283" s="42"/>
      <c r="S283" s="42"/>
      <c r="T283" s="43"/>
      <c r="U283" s="42"/>
      <c r="V283" s="42"/>
      <c r="W283" s="43"/>
      <c r="X283" s="42"/>
      <c r="Y283" s="42"/>
      <c r="Z283" s="46"/>
      <c r="AA283" s="46"/>
      <c r="AB283" s="42"/>
      <c r="AC283" s="46"/>
      <c r="AD283" s="46"/>
      <c r="AE283" s="46"/>
      <c r="AF283" s="46"/>
      <c r="AG283" s="46"/>
      <c r="AH283" s="46"/>
      <c r="AI283" s="46"/>
      <c r="AJ283" s="46"/>
      <c r="AK283" s="47"/>
    </row>
    <row r="284" spans="1:37" ht="15.75" customHeight="1" x14ac:dyDescent="0.2">
      <c r="A284" s="46"/>
      <c r="B284" s="46"/>
      <c r="C284" s="39"/>
      <c r="D284" s="39"/>
      <c r="E284" s="40"/>
      <c r="F284" s="40"/>
      <c r="G284" s="42"/>
      <c r="H284" s="43"/>
      <c r="I284" s="42"/>
      <c r="J284" s="42"/>
      <c r="K284" s="43"/>
      <c r="L284" s="42"/>
      <c r="M284" s="42"/>
      <c r="N284" s="43"/>
      <c r="O284" s="42"/>
      <c r="P284" s="42"/>
      <c r="Q284" s="43"/>
      <c r="R284" s="42"/>
      <c r="S284" s="42"/>
      <c r="T284" s="43"/>
      <c r="U284" s="42"/>
      <c r="V284" s="42"/>
      <c r="W284" s="43"/>
      <c r="X284" s="42"/>
      <c r="Y284" s="42"/>
      <c r="Z284" s="46"/>
      <c r="AA284" s="46"/>
      <c r="AB284" s="42"/>
      <c r="AC284" s="46"/>
      <c r="AD284" s="46"/>
      <c r="AE284" s="46"/>
      <c r="AF284" s="46"/>
      <c r="AG284" s="46"/>
      <c r="AH284" s="46"/>
      <c r="AI284" s="46"/>
      <c r="AJ284" s="46"/>
      <c r="AK284" s="47"/>
    </row>
    <row r="285" spans="1:37" ht="15.75" customHeight="1" x14ac:dyDescent="0.2">
      <c r="A285" s="46"/>
      <c r="B285" s="46"/>
      <c r="C285" s="39"/>
      <c r="D285" s="39"/>
      <c r="E285" s="40"/>
      <c r="F285" s="40"/>
      <c r="G285" s="42"/>
      <c r="H285" s="43"/>
      <c r="I285" s="42"/>
      <c r="J285" s="42"/>
      <c r="K285" s="43"/>
      <c r="L285" s="42"/>
      <c r="M285" s="42"/>
      <c r="N285" s="43"/>
      <c r="O285" s="42"/>
      <c r="P285" s="42"/>
      <c r="Q285" s="43"/>
      <c r="R285" s="42"/>
      <c r="S285" s="42"/>
      <c r="T285" s="43"/>
      <c r="U285" s="42"/>
      <c r="V285" s="42"/>
      <c r="W285" s="43"/>
      <c r="X285" s="42"/>
      <c r="Y285" s="42"/>
      <c r="Z285" s="46"/>
      <c r="AA285" s="46"/>
      <c r="AB285" s="42"/>
      <c r="AC285" s="46"/>
      <c r="AD285" s="46"/>
      <c r="AE285" s="46"/>
      <c r="AF285" s="46"/>
      <c r="AG285" s="46"/>
      <c r="AH285" s="46"/>
      <c r="AI285" s="46"/>
      <c r="AJ285" s="46"/>
      <c r="AK285" s="47"/>
    </row>
    <row r="286" spans="1:37" ht="15.75" customHeight="1" x14ac:dyDescent="0.2">
      <c r="A286" s="46"/>
      <c r="B286" s="46"/>
      <c r="C286" s="39"/>
      <c r="D286" s="39"/>
      <c r="E286" s="40"/>
      <c r="F286" s="40"/>
      <c r="G286" s="42"/>
      <c r="H286" s="43"/>
      <c r="I286" s="42"/>
      <c r="J286" s="42"/>
      <c r="K286" s="43"/>
      <c r="L286" s="42"/>
      <c r="M286" s="42"/>
      <c r="N286" s="43"/>
      <c r="O286" s="42"/>
      <c r="P286" s="42"/>
      <c r="Q286" s="43"/>
      <c r="R286" s="42"/>
      <c r="S286" s="42"/>
      <c r="T286" s="43"/>
      <c r="U286" s="42"/>
      <c r="V286" s="42"/>
      <c r="W286" s="43"/>
      <c r="X286" s="42"/>
      <c r="Y286" s="42"/>
      <c r="Z286" s="46"/>
      <c r="AA286" s="46"/>
      <c r="AB286" s="42"/>
      <c r="AC286" s="46"/>
      <c r="AD286" s="46"/>
      <c r="AE286" s="46"/>
      <c r="AF286" s="46"/>
      <c r="AG286" s="46"/>
      <c r="AH286" s="46"/>
      <c r="AI286" s="46"/>
      <c r="AJ286" s="46"/>
      <c r="AK286" s="47"/>
    </row>
    <row r="287" spans="1:37" ht="15.75" customHeight="1" x14ac:dyDescent="0.2">
      <c r="A287" s="46"/>
      <c r="B287" s="46"/>
      <c r="C287" s="39"/>
      <c r="D287" s="39"/>
      <c r="E287" s="40"/>
      <c r="F287" s="40"/>
      <c r="G287" s="42"/>
      <c r="H287" s="43"/>
      <c r="I287" s="42"/>
      <c r="J287" s="42"/>
      <c r="K287" s="43"/>
      <c r="L287" s="42"/>
      <c r="M287" s="42"/>
      <c r="N287" s="43"/>
      <c r="O287" s="42"/>
      <c r="P287" s="42"/>
      <c r="Q287" s="43"/>
      <c r="R287" s="42"/>
      <c r="S287" s="42"/>
      <c r="T287" s="43"/>
      <c r="U287" s="42"/>
      <c r="V287" s="42"/>
      <c r="W287" s="43"/>
      <c r="X287" s="42"/>
      <c r="Y287" s="42"/>
      <c r="Z287" s="46"/>
      <c r="AA287" s="46"/>
      <c r="AB287" s="42"/>
      <c r="AC287" s="46"/>
      <c r="AD287" s="46"/>
      <c r="AE287" s="46"/>
      <c r="AF287" s="46"/>
      <c r="AG287" s="46"/>
      <c r="AH287" s="46"/>
      <c r="AI287" s="46"/>
      <c r="AJ287" s="46"/>
      <c r="AK287" s="47"/>
    </row>
    <row r="288" spans="1:37" ht="15.75" customHeight="1" x14ac:dyDescent="0.2">
      <c r="A288" s="46"/>
      <c r="B288" s="46"/>
      <c r="C288" s="39"/>
      <c r="D288" s="39"/>
      <c r="E288" s="40"/>
      <c r="F288" s="40"/>
      <c r="G288" s="42"/>
      <c r="H288" s="43"/>
      <c r="I288" s="42"/>
      <c r="J288" s="42"/>
      <c r="K288" s="43"/>
      <c r="L288" s="42"/>
      <c r="M288" s="42"/>
      <c r="N288" s="43"/>
      <c r="O288" s="42"/>
      <c r="P288" s="42"/>
      <c r="Q288" s="43"/>
      <c r="R288" s="42"/>
      <c r="S288" s="42"/>
      <c r="T288" s="43"/>
      <c r="U288" s="42"/>
      <c r="V288" s="42"/>
      <c r="W288" s="43"/>
      <c r="X288" s="42"/>
      <c r="Y288" s="42"/>
      <c r="Z288" s="46"/>
      <c r="AA288" s="46"/>
      <c r="AB288" s="42"/>
      <c r="AC288" s="46"/>
      <c r="AD288" s="46"/>
      <c r="AE288" s="46"/>
      <c r="AF288" s="46"/>
      <c r="AG288" s="46"/>
      <c r="AH288" s="46"/>
      <c r="AI288" s="46"/>
      <c r="AJ288" s="46"/>
      <c r="AK288" s="47"/>
    </row>
    <row r="289" spans="1:37" ht="15.75" customHeight="1" x14ac:dyDescent="0.2">
      <c r="A289" s="46"/>
      <c r="B289" s="46"/>
      <c r="C289" s="39"/>
      <c r="D289" s="39"/>
      <c r="E289" s="40"/>
      <c r="F289" s="40"/>
      <c r="G289" s="42"/>
      <c r="H289" s="43"/>
      <c r="I289" s="42"/>
      <c r="J289" s="42"/>
      <c r="K289" s="43"/>
      <c r="L289" s="42"/>
      <c r="M289" s="42"/>
      <c r="N289" s="43"/>
      <c r="O289" s="42"/>
      <c r="P289" s="42"/>
      <c r="Q289" s="43"/>
      <c r="R289" s="42"/>
      <c r="S289" s="42"/>
      <c r="T289" s="43"/>
      <c r="U289" s="42"/>
      <c r="V289" s="42"/>
      <c r="W289" s="43"/>
      <c r="X289" s="42"/>
      <c r="Y289" s="42"/>
      <c r="Z289" s="46"/>
      <c r="AA289" s="46"/>
      <c r="AB289" s="42"/>
      <c r="AC289" s="46"/>
      <c r="AD289" s="46"/>
      <c r="AE289" s="46"/>
      <c r="AF289" s="46"/>
      <c r="AG289" s="46"/>
      <c r="AH289" s="46"/>
      <c r="AI289" s="46"/>
      <c r="AJ289" s="46"/>
      <c r="AK289" s="47"/>
    </row>
    <row r="290" spans="1:37" ht="15.75" customHeight="1" x14ac:dyDescent="0.2">
      <c r="A290" s="46"/>
      <c r="B290" s="46"/>
      <c r="C290" s="39"/>
      <c r="D290" s="39"/>
      <c r="E290" s="40"/>
      <c r="F290" s="40"/>
      <c r="G290" s="42"/>
      <c r="H290" s="43"/>
      <c r="I290" s="42"/>
      <c r="J290" s="42"/>
      <c r="K290" s="43"/>
      <c r="L290" s="42"/>
      <c r="M290" s="42"/>
      <c r="N290" s="43"/>
      <c r="O290" s="42"/>
      <c r="P290" s="42"/>
      <c r="Q290" s="43"/>
      <c r="R290" s="42"/>
      <c r="S290" s="42"/>
      <c r="T290" s="43"/>
      <c r="U290" s="42"/>
      <c r="V290" s="42"/>
      <c r="W290" s="43"/>
      <c r="X290" s="42"/>
      <c r="Y290" s="42"/>
      <c r="Z290" s="46"/>
      <c r="AA290" s="46"/>
      <c r="AB290" s="42"/>
      <c r="AC290" s="46"/>
      <c r="AD290" s="46"/>
      <c r="AE290" s="46"/>
      <c r="AF290" s="46"/>
      <c r="AG290" s="46"/>
      <c r="AH290" s="46"/>
      <c r="AI290" s="46"/>
      <c r="AJ290" s="46"/>
      <c r="AK290" s="47"/>
    </row>
    <row r="291" spans="1:37" ht="15.75" customHeight="1" x14ac:dyDescent="0.2">
      <c r="A291" s="46"/>
      <c r="B291" s="46"/>
      <c r="C291" s="39"/>
      <c r="D291" s="39"/>
      <c r="E291" s="40"/>
      <c r="F291" s="40"/>
      <c r="G291" s="42"/>
      <c r="H291" s="43"/>
      <c r="I291" s="42"/>
      <c r="J291" s="42"/>
      <c r="K291" s="43"/>
      <c r="L291" s="42"/>
      <c r="M291" s="42"/>
      <c r="N291" s="43"/>
      <c r="O291" s="42"/>
      <c r="P291" s="42"/>
      <c r="Q291" s="43"/>
      <c r="R291" s="42"/>
      <c r="S291" s="42"/>
      <c r="T291" s="43"/>
      <c r="U291" s="42"/>
      <c r="V291" s="42"/>
      <c r="W291" s="43"/>
      <c r="X291" s="42"/>
      <c r="Y291" s="42"/>
      <c r="Z291" s="46"/>
      <c r="AA291" s="46"/>
      <c r="AB291" s="42"/>
      <c r="AC291" s="46"/>
      <c r="AD291" s="46"/>
      <c r="AE291" s="46"/>
      <c r="AF291" s="46"/>
      <c r="AG291" s="46"/>
      <c r="AH291" s="46"/>
      <c r="AI291" s="46"/>
      <c r="AJ291" s="46"/>
      <c r="AK291" s="47"/>
    </row>
    <row r="292" spans="1:37" ht="15.75" customHeight="1" x14ac:dyDescent="0.2">
      <c r="A292" s="46"/>
      <c r="B292" s="46"/>
      <c r="C292" s="39"/>
      <c r="D292" s="39"/>
      <c r="E292" s="40"/>
      <c r="F292" s="40"/>
      <c r="G292" s="42"/>
      <c r="H292" s="43"/>
      <c r="I292" s="42"/>
      <c r="J292" s="42"/>
      <c r="K292" s="43"/>
      <c r="L292" s="42"/>
      <c r="M292" s="42"/>
      <c r="N292" s="43"/>
      <c r="O292" s="42"/>
      <c r="P292" s="42"/>
      <c r="Q292" s="43"/>
      <c r="R292" s="42"/>
      <c r="S292" s="42"/>
      <c r="T292" s="43"/>
      <c r="U292" s="42"/>
      <c r="V292" s="42"/>
      <c r="W292" s="43"/>
      <c r="X292" s="42"/>
      <c r="Y292" s="42"/>
      <c r="Z292" s="46"/>
      <c r="AA292" s="46"/>
      <c r="AB292" s="42"/>
      <c r="AC292" s="46"/>
      <c r="AD292" s="46"/>
      <c r="AE292" s="46"/>
      <c r="AF292" s="46"/>
      <c r="AG292" s="46"/>
      <c r="AH292" s="46"/>
      <c r="AI292" s="46"/>
      <c r="AJ292" s="46"/>
      <c r="AK292" s="47"/>
    </row>
    <row r="293" spans="1:37" ht="15.75" customHeight="1" x14ac:dyDescent="0.2">
      <c r="A293" s="46"/>
      <c r="B293" s="46"/>
      <c r="C293" s="39"/>
      <c r="D293" s="39"/>
      <c r="E293" s="40"/>
      <c r="F293" s="40"/>
      <c r="G293" s="42"/>
      <c r="H293" s="43"/>
      <c r="I293" s="42"/>
      <c r="J293" s="42"/>
      <c r="K293" s="43"/>
      <c r="L293" s="42"/>
      <c r="M293" s="42"/>
      <c r="N293" s="43"/>
      <c r="O293" s="42"/>
      <c r="P293" s="42"/>
      <c r="Q293" s="43"/>
      <c r="R293" s="42"/>
      <c r="S293" s="42"/>
      <c r="T293" s="43"/>
      <c r="U293" s="42"/>
      <c r="V293" s="42"/>
      <c r="W293" s="43"/>
      <c r="X293" s="42"/>
      <c r="Y293" s="42"/>
      <c r="Z293" s="46"/>
      <c r="AA293" s="46"/>
      <c r="AB293" s="42"/>
      <c r="AC293" s="46"/>
      <c r="AD293" s="46"/>
      <c r="AE293" s="46"/>
      <c r="AF293" s="46"/>
      <c r="AG293" s="46"/>
      <c r="AH293" s="46"/>
      <c r="AI293" s="46"/>
      <c r="AJ293" s="46"/>
      <c r="AK293" s="47"/>
    </row>
    <row r="294" spans="1:37" ht="15.75" customHeight="1" x14ac:dyDescent="0.2">
      <c r="A294" s="46"/>
      <c r="B294" s="46"/>
      <c r="C294" s="39"/>
      <c r="D294" s="39"/>
      <c r="E294" s="40"/>
      <c r="F294" s="40"/>
      <c r="G294" s="42"/>
      <c r="H294" s="43"/>
      <c r="I294" s="42"/>
      <c r="J294" s="42"/>
      <c r="K294" s="43"/>
      <c r="L294" s="42"/>
      <c r="M294" s="42"/>
      <c r="N294" s="43"/>
      <c r="O294" s="42"/>
      <c r="P294" s="42"/>
      <c r="Q294" s="43"/>
      <c r="R294" s="42"/>
      <c r="S294" s="42"/>
      <c r="T294" s="43"/>
      <c r="U294" s="42"/>
      <c r="V294" s="42"/>
      <c r="W294" s="43"/>
      <c r="X294" s="42"/>
      <c r="Y294" s="42"/>
      <c r="Z294" s="46"/>
      <c r="AA294" s="46"/>
      <c r="AB294" s="42"/>
      <c r="AC294" s="46"/>
      <c r="AD294" s="46"/>
      <c r="AE294" s="46"/>
      <c r="AF294" s="46"/>
      <c r="AG294" s="46"/>
      <c r="AH294" s="46"/>
      <c r="AI294" s="46"/>
      <c r="AJ294" s="46"/>
      <c r="AK294" s="47"/>
    </row>
    <row r="295" spans="1:37" ht="15.75" customHeight="1" x14ac:dyDescent="0.2">
      <c r="A295" s="46"/>
      <c r="B295" s="46"/>
      <c r="C295" s="39"/>
      <c r="D295" s="39"/>
      <c r="E295" s="40"/>
      <c r="F295" s="40"/>
      <c r="G295" s="42"/>
      <c r="H295" s="43"/>
      <c r="I295" s="42"/>
      <c r="J295" s="42"/>
      <c r="K295" s="43"/>
      <c r="L295" s="42"/>
      <c r="M295" s="42"/>
      <c r="N295" s="43"/>
      <c r="O295" s="42"/>
      <c r="P295" s="42"/>
      <c r="Q295" s="43"/>
      <c r="R295" s="42"/>
      <c r="S295" s="42"/>
      <c r="T295" s="43"/>
      <c r="U295" s="42"/>
      <c r="V295" s="42"/>
      <c r="W295" s="43"/>
      <c r="X295" s="42"/>
      <c r="Y295" s="42"/>
      <c r="Z295" s="46"/>
      <c r="AA295" s="46"/>
      <c r="AB295" s="42"/>
      <c r="AC295" s="46"/>
      <c r="AD295" s="46"/>
      <c r="AE295" s="46"/>
      <c r="AF295" s="46"/>
      <c r="AG295" s="46"/>
      <c r="AH295" s="46"/>
      <c r="AI295" s="46"/>
      <c r="AJ295" s="46"/>
      <c r="AK295" s="47"/>
    </row>
    <row r="296" spans="1:37" ht="15.75" customHeight="1" x14ac:dyDescent="0.2">
      <c r="A296" s="46"/>
      <c r="B296" s="46"/>
      <c r="C296" s="39"/>
      <c r="D296" s="39"/>
      <c r="E296" s="40"/>
      <c r="F296" s="40"/>
      <c r="G296" s="42"/>
      <c r="H296" s="43"/>
      <c r="I296" s="42"/>
      <c r="J296" s="42"/>
      <c r="K296" s="43"/>
      <c r="L296" s="42"/>
      <c r="M296" s="42"/>
      <c r="N296" s="43"/>
      <c r="O296" s="42"/>
      <c r="P296" s="42"/>
      <c r="Q296" s="43"/>
      <c r="R296" s="42"/>
      <c r="S296" s="42"/>
      <c r="T296" s="43"/>
      <c r="U296" s="42"/>
      <c r="V296" s="42"/>
      <c r="W296" s="43"/>
      <c r="X296" s="42"/>
      <c r="Y296" s="42"/>
      <c r="Z296" s="46"/>
      <c r="AA296" s="46"/>
      <c r="AB296" s="42"/>
      <c r="AC296" s="46"/>
      <c r="AD296" s="46"/>
      <c r="AE296" s="46"/>
      <c r="AF296" s="46"/>
      <c r="AG296" s="46"/>
      <c r="AH296" s="46"/>
      <c r="AI296" s="46"/>
      <c r="AJ296" s="46"/>
      <c r="AK296" s="47"/>
    </row>
    <row r="297" spans="1:37" ht="15.75" customHeight="1" x14ac:dyDescent="0.2">
      <c r="A297" s="46"/>
      <c r="B297" s="46"/>
      <c r="C297" s="39"/>
      <c r="D297" s="39"/>
      <c r="E297" s="40"/>
      <c r="F297" s="40"/>
      <c r="G297" s="42"/>
      <c r="H297" s="43"/>
      <c r="I297" s="42"/>
      <c r="J297" s="42"/>
      <c r="K297" s="43"/>
      <c r="L297" s="42"/>
      <c r="M297" s="42"/>
      <c r="N297" s="43"/>
      <c r="O297" s="42"/>
      <c r="P297" s="42"/>
      <c r="Q297" s="43"/>
      <c r="R297" s="42"/>
      <c r="S297" s="42"/>
      <c r="T297" s="43"/>
      <c r="U297" s="42"/>
      <c r="V297" s="42"/>
      <c r="W297" s="43"/>
      <c r="X297" s="42"/>
      <c r="Y297" s="42"/>
      <c r="Z297" s="46"/>
      <c r="AA297" s="46"/>
      <c r="AB297" s="42"/>
      <c r="AC297" s="46"/>
      <c r="AD297" s="46"/>
      <c r="AE297" s="46"/>
      <c r="AF297" s="46"/>
      <c r="AG297" s="46"/>
      <c r="AH297" s="46"/>
      <c r="AI297" s="46"/>
      <c r="AJ297" s="46"/>
      <c r="AK297" s="47"/>
    </row>
    <row r="298" spans="1:37" ht="15.75" customHeight="1" x14ac:dyDescent="0.2">
      <c r="A298" s="46"/>
      <c r="B298" s="46"/>
      <c r="C298" s="39"/>
      <c r="D298" s="39"/>
      <c r="E298" s="40"/>
      <c r="F298" s="40"/>
      <c r="G298" s="42"/>
      <c r="H298" s="43"/>
      <c r="I298" s="42"/>
      <c r="J298" s="42"/>
      <c r="K298" s="43"/>
      <c r="L298" s="42"/>
      <c r="M298" s="42"/>
      <c r="N298" s="43"/>
      <c r="O298" s="42"/>
      <c r="P298" s="42"/>
      <c r="Q298" s="43"/>
      <c r="R298" s="42"/>
      <c r="S298" s="42"/>
      <c r="T298" s="43"/>
      <c r="U298" s="42"/>
      <c r="V298" s="42"/>
      <c r="W298" s="43"/>
      <c r="X298" s="42"/>
      <c r="Y298" s="42"/>
      <c r="Z298" s="46"/>
      <c r="AA298" s="46"/>
      <c r="AB298" s="42"/>
      <c r="AC298" s="46"/>
      <c r="AD298" s="46"/>
      <c r="AE298" s="46"/>
      <c r="AF298" s="46"/>
      <c r="AG298" s="46"/>
      <c r="AH298" s="46"/>
      <c r="AI298" s="46"/>
      <c r="AJ298" s="46"/>
      <c r="AK298" s="47"/>
    </row>
    <row r="299" spans="1:37" ht="15.75" customHeight="1" x14ac:dyDescent="0.2">
      <c r="A299" s="46"/>
      <c r="B299" s="46"/>
      <c r="C299" s="39"/>
      <c r="D299" s="39"/>
      <c r="E299" s="40"/>
      <c r="F299" s="40"/>
      <c r="G299" s="42"/>
      <c r="H299" s="43"/>
      <c r="I299" s="42"/>
      <c r="J299" s="42"/>
      <c r="K299" s="43"/>
      <c r="L299" s="42"/>
      <c r="M299" s="42"/>
      <c r="N299" s="43"/>
      <c r="O299" s="42"/>
      <c r="P299" s="42"/>
      <c r="Q299" s="43"/>
      <c r="R299" s="42"/>
      <c r="S299" s="42"/>
      <c r="T299" s="43"/>
      <c r="U299" s="42"/>
      <c r="V299" s="42"/>
      <c r="W299" s="43"/>
      <c r="X299" s="42"/>
      <c r="Y299" s="42"/>
      <c r="Z299" s="46"/>
      <c r="AA299" s="46"/>
      <c r="AB299" s="42"/>
      <c r="AC299" s="46"/>
      <c r="AD299" s="46"/>
      <c r="AE299" s="46"/>
      <c r="AF299" s="46"/>
      <c r="AG299" s="46"/>
      <c r="AH299" s="46"/>
      <c r="AI299" s="46"/>
      <c r="AJ299" s="46"/>
      <c r="AK299" s="47"/>
    </row>
    <row r="300" spans="1:37" ht="15.75" customHeight="1" x14ac:dyDescent="0.2">
      <c r="A300" s="46"/>
      <c r="B300" s="46"/>
      <c r="C300" s="39"/>
      <c r="D300" s="39"/>
      <c r="E300" s="40"/>
      <c r="F300" s="40"/>
      <c r="G300" s="42"/>
      <c r="H300" s="43"/>
      <c r="I300" s="42"/>
      <c r="J300" s="42"/>
      <c r="K300" s="43"/>
      <c r="L300" s="42"/>
      <c r="M300" s="42"/>
      <c r="N300" s="43"/>
      <c r="O300" s="42"/>
      <c r="P300" s="42"/>
      <c r="Q300" s="43"/>
      <c r="R300" s="42"/>
      <c r="S300" s="42"/>
      <c r="T300" s="43"/>
      <c r="U300" s="42"/>
      <c r="V300" s="42"/>
      <c r="W300" s="43"/>
      <c r="X300" s="42"/>
      <c r="Y300" s="42"/>
      <c r="Z300" s="46"/>
      <c r="AA300" s="46"/>
      <c r="AB300" s="42"/>
      <c r="AC300" s="46"/>
      <c r="AD300" s="46"/>
      <c r="AE300" s="46"/>
      <c r="AF300" s="46"/>
      <c r="AG300" s="46"/>
      <c r="AH300" s="46"/>
      <c r="AI300" s="46"/>
      <c r="AJ300" s="46"/>
      <c r="AK300" s="47"/>
    </row>
    <row r="301" spans="1:37" ht="15.75" customHeight="1" x14ac:dyDescent="0.2">
      <c r="A301" s="46"/>
      <c r="B301" s="46"/>
      <c r="C301" s="39"/>
      <c r="D301" s="39"/>
      <c r="E301" s="40"/>
      <c r="F301" s="40"/>
      <c r="G301" s="42"/>
      <c r="H301" s="43"/>
      <c r="I301" s="42"/>
      <c r="J301" s="42"/>
      <c r="K301" s="43"/>
      <c r="L301" s="42"/>
      <c r="M301" s="42"/>
      <c r="N301" s="43"/>
      <c r="O301" s="42"/>
      <c r="P301" s="42"/>
      <c r="Q301" s="43"/>
      <c r="R301" s="42"/>
      <c r="S301" s="42"/>
      <c r="T301" s="43"/>
      <c r="U301" s="42"/>
      <c r="V301" s="42"/>
      <c r="W301" s="43"/>
      <c r="X301" s="42"/>
      <c r="Y301" s="42"/>
      <c r="Z301" s="46"/>
      <c r="AA301" s="46"/>
      <c r="AB301" s="42"/>
      <c r="AC301" s="46"/>
      <c r="AD301" s="46"/>
      <c r="AE301" s="46"/>
      <c r="AF301" s="46"/>
      <c r="AG301" s="46"/>
      <c r="AH301" s="46"/>
      <c r="AI301" s="46"/>
      <c r="AJ301" s="46"/>
      <c r="AK301" s="47"/>
    </row>
    <row r="302" spans="1:37" ht="15.75" customHeight="1" x14ac:dyDescent="0.2">
      <c r="A302" s="46"/>
      <c r="B302" s="46"/>
      <c r="C302" s="39"/>
      <c r="D302" s="39"/>
      <c r="E302" s="40"/>
      <c r="F302" s="40"/>
      <c r="G302" s="42"/>
      <c r="H302" s="43"/>
      <c r="I302" s="42"/>
      <c r="J302" s="42"/>
      <c r="K302" s="43"/>
      <c r="L302" s="42"/>
      <c r="M302" s="42"/>
      <c r="N302" s="43"/>
      <c r="O302" s="42"/>
      <c r="P302" s="42"/>
      <c r="Q302" s="43"/>
      <c r="R302" s="42"/>
      <c r="S302" s="42"/>
      <c r="T302" s="43"/>
      <c r="U302" s="42"/>
      <c r="V302" s="42"/>
      <c r="W302" s="43"/>
      <c r="X302" s="42"/>
      <c r="Y302" s="42"/>
      <c r="Z302" s="46"/>
      <c r="AA302" s="46"/>
      <c r="AB302" s="42"/>
      <c r="AC302" s="46"/>
      <c r="AD302" s="46"/>
      <c r="AE302" s="46"/>
      <c r="AF302" s="46"/>
      <c r="AG302" s="46"/>
      <c r="AH302" s="46"/>
      <c r="AI302" s="46"/>
      <c r="AJ302" s="46"/>
      <c r="AK302" s="47"/>
    </row>
    <row r="303" spans="1:37" ht="15.75" customHeight="1" x14ac:dyDescent="0.2">
      <c r="A303" s="46"/>
      <c r="B303" s="46"/>
      <c r="C303" s="39"/>
      <c r="D303" s="39"/>
      <c r="E303" s="40"/>
      <c r="F303" s="40"/>
      <c r="G303" s="42"/>
      <c r="H303" s="43"/>
      <c r="I303" s="42"/>
      <c r="J303" s="42"/>
      <c r="K303" s="43"/>
      <c r="L303" s="42"/>
      <c r="M303" s="42"/>
      <c r="N303" s="43"/>
      <c r="O303" s="42"/>
      <c r="P303" s="42"/>
      <c r="Q303" s="43"/>
      <c r="R303" s="42"/>
      <c r="S303" s="42"/>
      <c r="T303" s="43"/>
      <c r="U303" s="42"/>
      <c r="V303" s="42"/>
      <c r="W303" s="43"/>
      <c r="X303" s="42"/>
      <c r="Y303" s="42"/>
      <c r="Z303" s="46"/>
      <c r="AA303" s="46"/>
      <c r="AB303" s="42"/>
      <c r="AC303" s="46"/>
      <c r="AD303" s="46"/>
      <c r="AE303" s="46"/>
      <c r="AF303" s="46"/>
      <c r="AG303" s="46"/>
      <c r="AH303" s="46"/>
      <c r="AI303" s="46"/>
      <c r="AJ303" s="46"/>
      <c r="AK303" s="47"/>
    </row>
    <row r="304" spans="1:37" ht="15.75" customHeight="1" x14ac:dyDescent="0.2">
      <c r="A304" s="46"/>
      <c r="B304" s="46"/>
      <c r="C304" s="39"/>
      <c r="D304" s="39"/>
      <c r="E304" s="40"/>
      <c r="F304" s="40"/>
      <c r="G304" s="42"/>
      <c r="H304" s="43"/>
      <c r="I304" s="42"/>
      <c r="J304" s="42"/>
      <c r="K304" s="43"/>
      <c r="L304" s="42"/>
      <c r="M304" s="42"/>
      <c r="N304" s="43"/>
      <c r="O304" s="42"/>
      <c r="P304" s="42"/>
      <c r="Q304" s="43"/>
      <c r="R304" s="42"/>
      <c r="S304" s="42"/>
      <c r="T304" s="43"/>
      <c r="U304" s="42"/>
      <c r="V304" s="42"/>
      <c r="W304" s="43"/>
      <c r="X304" s="42"/>
      <c r="Y304" s="42"/>
      <c r="Z304" s="46"/>
      <c r="AA304" s="46"/>
      <c r="AB304" s="42"/>
      <c r="AC304" s="46"/>
      <c r="AD304" s="46"/>
      <c r="AE304" s="46"/>
      <c r="AF304" s="46"/>
      <c r="AG304" s="46"/>
      <c r="AH304" s="46"/>
      <c r="AI304" s="46"/>
      <c r="AJ304" s="46"/>
      <c r="AK304" s="47"/>
    </row>
    <row r="305" spans="1:37" ht="15.75" customHeight="1" x14ac:dyDescent="0.2">
      <c r="A305" s="46"/>
      <c r="B305" s="46"/>
      <c r="C305" s="39"/>
      <c r="D305" s="39"/>
      <c r="E305" s="40"/>
      <c r="F305" s="40"/>
      <c r="G305" s="42"/>
      <c r="H305" s="43"/>
      <c r="I305" s="42"/>
      <c r="J305" s="42"/>
      <c r="K305" s="43"/>
      <c r="L305" s="42"/>
      <c r="M305" s="42"/>
      <c r="N305" s="43"/>
      <c r="O305" s="42"/>
      <c r="P305" s="42"/>
      <c r="Q305" s="43"/>
      <c r="R305" s="42"/>
      <c r="S305" s="42"/>
      <c r="T305" s="43"/>
      <c r="U305" s="42"/>
      <c r="V305" s="42"/>
      <c r="W305" s="43"/>
      <c r="X305" s="42"/>
      <c r="Y305" s="42"/>
      <c r="Z305" s="46"/>
      <c r="AA305" s="46"/>
      <c r="AB305" s="42"/>
      <c r="AC305" s="46"/>
      <c r="AD305" s="46"/>
      <c r="AE305" s="46"/>
      <c r="AF305" s="46"/>
      <c r="AG305" s="46"/>
      <c r="AH305" s="46"/>
      <c r="AI305" s="46"/>
      <c r="AJ305" s="46"/>
      <c r="AK305" s="47"/>
    </row>
    <row r="306" spans="1:37" ht="15.75" customHeight="1" x14ac:dyDescent="0.2">
      <c r="A306" s="46"/>
      <c r="B306" s="46"/>
      <c r="C306" s="39"/>
      <c r="D306" s="39"/>
      <c r="E306" s="40"/>
      <c r="F306" s="40"/>
      <c r="G306" s="42"/>
      <c r="H306" s="43"/>
      <c r="I306" s="42"/>
      <c r="J306" s="42"/>
      <c r="K306" s="43"/>
      <c r="L306" s="42"/>
      <c r="M306" s="42"/>
      <c r="N306" s="43"/>
      <c r="O306" s="42"/>
      <c r="P306" s="42"/>
      <c r="Q306" s="43"/>
      <c r="R306" s="42"/>
      <c r="S306" s="42"/>
      <c r="T306" s="43"/>
      <c r="U306" s="42"/>
      <c r="V306" s="42"/>
      <c r="W306" s="43"/>
      <c r="X306" s="42"/>
      <c r="Y306" s="42"/>
      <c r="Z306" s="46"/>
      <c r="AA306" s="46"/>
      <c r="AB306" s="42"/>
      <c r="AC306" s="46"/>
      <c r="AD306" s="46"/>
      <c r="AE306" s="46"/>
      <c r="AF306" s="46"/>
      <c r="AG306" s="46"/>
      <c r="AH306" s="46"/>
      <c r="AI306" s="46"/>
      <c r="AJ306" s="46"/>
      <c r="AK306" s="47"/>
    </row>
    <row r="307" spans="1:37" ht="15.75" customHeight="1" x14ac:dyDescent="0.2">
      <c r="A307" s="46"/>
      <c r="B307" s="46"/>
      <c r="C307" s="39"/>
      <c r="D307" s="39"/>
      <c r="E307" s="40"/>
      <c r="F307" s="40"/>
      <c r="G307" s="42"/>
      <c r="H307" s="43"/>
      <c r="I307" s="42"/>
      <c r="J307" s="42"/>
      <c r="K307" s="43"/>
      <c r="L307" s="42"/>
      <c r="M307" s="42"/>
      <c r="N307" s="43"/>
      <c r="O307" s="42"/>
      <c r="P307" s="42"/>
      <c r="Q307" s="43"/>
      <c r="R307" s="42"/>
      <c r="S307" s="42"/>
      <c r="T307" s="43"/>
      <c r="U307" s="42"/>
      <c r="V307" s="42"/>
      <c r="W307" s="43"/>
      <c r="X307" s="42"/>
      <c r="Y307" s="42"/>
      <c r="Z307" s="46"/>
      <c r="AA307" s="46"/>
      <c r="AB307" s="42"/>
      <c r="AC307" s="46"/>
      <c r="AD307" s="46"/>
      <c r="AE307" s="46"/>
      <c r="AF307" s="46"/>
      <c r="AG307" s="46"/>
      <c r="AH307" s="46"/>
      <c r="AI307" s="46"/>
      <c r="AJ307" s="46"/>
      <c r="AK307" s="47"/>
    </row>
    <row r="308" spans="1:37" ht="15.75" customHeight="1" x14ac:dyDescent="0.2">
      <c r="A308" s="46"/>
      <c r="B308" s="46"/>
      <c r="C308" s="39"/>
      <c r="D308" s="39"/>
      <c r="E308" s="40"/>
      <c r="F308" s="40"/>
      <c r="G308" s="42"/>
      <c r="H308" s="43"/>
      <c r="I308" s="42"/>
      <c r="J308" s="42"/>
      <c r="K308" s="43"/>
      <c r="L308" s="42"/>
      <c r="M308" s="42"/>
      <c r="N308" s="43"/>
      <c r="O308" s="42"/>
      <c r="P308" s="42"/>
      <c r="Q308" s="43"/>
      <c r="R308" s="42"/>
      <c r="S308" s="42"/>
      <c r="T308" s="43"/>
      <c r="U308" s="42"/>
      <c r="V308" s="42"/>
      <c r="W308" s="43"/>
      <c r="X308" s="42"/>
      <c r="Y308" s="42"/>
      <c r="Z308" s="46"/>
      <c r="AA308" s="46"/>
      <c r="AB308" s="42"/>
      <c r="AC308" s="46"/>
      <c r="AD308" s="46"/>
      <c r="AE308" s="46"/>
      <c r="AF308" s="46"/>
      <c r="AG308" s="46"/>
      <c r="AH308" s="46"/>
      <c r="AI308" s="46"/>
      <c r="AJ308" s="46"/>
      <c r="AK308" s="47"/>
    </row>
    <row r="309" spans="1:37" ht="15.75" customHeight="1" x14ac:dyDescent="0.2">
      <c r="A309" s="46"/>
      <c r="B309" s="46"/>
      <c r="C309" s="39"/>
      <c r="D309" s="39"/>
      <c r="E309" s="40"/>
      <c r="F309" s="40"/>
      <c r="G309" s="42"/>
      <c r="H309" s="43"/>
      <c r="I309" s="42"/>
      <c r="J309" s="42"/>
      <c r="K309" s="43"/>
      <c r="L309" s="42"/>
      <c r="M309" s="42"/>
      <c r="N309" s="43"/>
      <c r="O309" s="42"/>
      <c r="P309" s="42"/>
      <c r="Q309" s="43"/>
      <c r="R309" s="42"/>
      <c r="S309" s="42"/>
      <c r="T309" s="43"/>
      <c r="U309" s="42"/>
      <c r="V309" s="42"/>
      <c r="W309" s="43"/>
      <c r="X309" s="42"/>
      <c r="Y309" s="42"/>
      <c r="Z309" s="46"/>
      <c r="AA309" s="46"/>
      <c r="AB309" s="42"/>
      <c r="AC309" s="46"/>
      <c r="AD309" s="46"/>
      <c r="AE309" s="46"/>
      <c r="AF309" s="46"/>
      <c r="AG309" s="46"/>
      <c r="AH309" s="46"/>
      <c r="AI309" s="46"/>
      <c r="AJ309" s="46"/>
      <c r="AK309" s="47"/>
    </row>
    <row r="310" spans="1:37" ht="15.75" customHeight="1" x14ac:dyDescent="0.2">
      <c r="A310" s="46"/>
      <c r="B310" s="46"/>
      <c r="C310" s="39"/>
      <c r="D310" s="39"/>
      <c r="E310" s="40"/>
      <c r="F310" s="40"/>
      <c r="G310" s="42"/>
      <c r="H310" s="43"/>
      <c r="I310" s="42"/>
      <c r="J310" s="42"/>
      <c r="K310" s="43"/>
      <c r="L310" s="42"/>
      <c r="M310" s="42"/>
      <c r="N310" s="43"/>
      <c r="O310" s="42"/>
      <c r="P310" s="42"/>
      <c r="Q310" s="43"/>
      <c r="R310" s="42"/>
      <c r="S310" s="42"/>
      <c r="T310" s="43"/>
      <c r="U310" s="42"/>
      <c r="V310" s="42"/>
      <c r="W310" s="43"/>
      <c r="X310" s="42"/>
      <c r="Y310" s="42"/>
      <c r="Z310" s="46"/>
      <c r="AA310" s="46"/>
      <c r="AB310" s="42"/>
      <c r="AC310" s="46"/>
      <c r="AD310" s="46"/>
      <c r="AE310" s="46"/>
      <c r="AF310" s="46"/>
      <c r="AG310" s="46"/>
      <c r="AH310" s="46"/>
      <c r="AI310" s="46"/>
      <c r="AJ310" s="46"/>
      <c r="AK310" s="47"/>
    </row>
    <row r="311" spans="1:37" ht="15.75" customHeight="1" x14ac:dyDescent="0.2">
      <c r="A311" s="46"/>
      <c r="B311" s="46"/>
      <c r="C311" s="39"/>
      <c r="D311" s="39"/>
      <c r="E311" s="40"/>
      <c r="F311" s="40"/>
      <c r="G311" s="42"/>
      <c r="H311" s="43"/>
      <c r="I311" s="42"/>
      <c r="J311" s="42"/>
      <c r="K311" s="43"/>
      <c r="L311" s="42"/>
      <c r="M311" s="42"/>
      <c r="N311" s="43"/>
      <c r="O311" s="42"/>
      <c r="P311" s="42"/>
      <c r="Q311" s="43"/>
      <c r="R311" s="42"/>
      <c r="S311" s="42"/>
      <c r="T311" s="43"/>
      <c r="U311" s="42"/>
      <c r="V311" s="42"/>
      <c r="W311" s="43"/>
      <c r="X311" s="42"/>
      <c r="Y311" s="42"/>
      <c r="Z311" s="46"/>
      <c r="AA311" s="46"/>
      <c r="AB311" s="42"/>
      <c r="AC311" s="46"/>
      <c r="AD311" s="46"/>
      <c r="AE311" s="46"/>
      <c r="AF311" s="46"/>
      <c r="AG311" s="46"/>
      <c r="AH311" s="46"/>
      <c r="AI311" s="46"/>
      <c r="AJ311" s="46"/>
      <c r="AK311" s="47"/>
    </row>
    <row r="312" spans="1:37" ht="15.75" customHeight="1" x14ac:dyDescent="0.2">
      <c r="A312" s="46"/>
      <c r="B312" s="46"/>
      <c r="C312" s="39"/>
      <c r="D312" s="39"/>
      <c r="E312" s="40"/>
      <c r="F312" s="40"/>
      <c r="G312" s="42"/>
      <c r="H312" s="43"/>
      <c r="I312" s="42"/>
      <c r="J312" s="42"/>
      <c r="K312" s="43"/>
      <c r="L312" s="42"/>
      <c r="M312" s="42"/>
      <c r="N312" s="43"/>
      <c r="O312" s="42"/>
      <c r="P312" s="42"/>
      <c r="Q312" s="43"/>
      <c r="R312" s="42"/>
      <c r="S312" s="42"/>
      <c r="T312" s="43"/>
      <c r="U312" s="42"/>
      <c r="V312" s="42"/>
      <c r="W312" s="43"/>
      <c r="X312" s="42"/>
      <c r="Y312" s="42"/>
      <c r="Z312" s="46"/>
      <c r="AA312" s="46"/>
      <c r="AB312" s="42"/>
      <c r="AC312" s="46"/>
      <c r="AD312" s="46"/>
      <c r="AE312" s="46"/>
      <c r="AF312" s="46"/>
      <c r="AG312" s="46"/>
      <c r="AH312" s="46"/>
      <c r="AI312" s="46"/>
      <c r="AJ312" s="46"/>
      <c r="AK312" s="47"/>
    </row>
    <row r="313" spans="1:37" ht="15.75" customHeight="1" x14ac:dyDescent="0.2">
      <c r="A313" s="46"/>
      <c r="B313" s="46"/>
      <c r="C313" s="39"/>
      <c r="D313" s="39"/>
      <c r="E313" s="40"/>
      <c r="F313" s="40"/>
      <c r="G313" s="42"/>
      <c r="H313" s="43"/>
      <c r="I313" s="42"/>
      <c r="J313" s="42"/>
      <c r="K313" s="43"/>
      <c r="L313" s="42"/>
      <c r="M313" s="42"/>
      <c r="N313" s="43"/>
      <c r="O313" s="42"/>
      <c r="P313" s="42"/>
      <c r="Q313" s="43"/>
      <c r="R313" s="42"/>
      <c r="S313" s="42"/>
      <c r="T313" s="43"/>
      <c r="U313" s="42"/>
      <c r="V313" s="42"/>
      <c r="W313" s="43"/>
      <c r="X313" s="42"/>
      <c r="Y313" s="42"/>
      <c r="Z313" s="46"/>
      <c r="AA313" s="46"/>
      <c r="AB313" s="42"/>
      <c r="AC313" s="46"/>
      <c r="AD313" s="46"/>
      <c r="AE313" s="46"/>
      <c r="AF313" s="46"/>
      <c r="AG313" s="46"/>
      <c r="AH313" s="46"/>
      <c r="AI313" s="46"/>
      <c r="AJ313" s="46"/>
      <c r="AK313" s="47"/>
    </row>
    <row r="314" spans="1:37" ht="15.75" customHeight="1" x14ac:dyDescent="0.2">
      <c r="A314" s="46"/>
      <c r="B314" s="46"/>
      <c r="C314" s="39"/>
      <c r="D314" s="39"/>
      <c r="E314" s="40"/>
      <c r="F314" s="40"/>
      <c r="G314" s="42"/>
      <c r="H314" s="43"/>
      <c r="I314" s="42"/>
      <c r="J314" s="42"/>
      <c r="K314" s="43"/>
      <c r="L314" s="42"/>
      <c r="M314" s="42"/>
      <c r="N314" s="43"/>
      <c r="O314" s="42"/>
      <c r="P314" s="42"/>
      <c r="Q314" s="43"/>
      <c r="R314" s="42"/>
      <c r="S314" s="42"/>
      <c r="T314" s="43"/>
      <c r="U314" s="42"/>
      <c r="V314" s="42"/>
      <c r="W314" s="43"/>
      <c r="X314" s="42"/>
      <c r="Y314" s="42"/>
      <c r="Z314" s="46"/>
      <c r="AA314" s="46"/>
      <c r="AB314" s="42"/>
      <c r="AC314" s="46"/>
      <c r="AD314" s="46"/>
      <c r="AE314" s="46"/>
      <c r="AF314" s="46"/>
      <c r="AG314" s="46"/>
      <c r="AH314" s="46"/>
      <c r="AI314" s="46"/>
      <c r="AJ314" s="46"/>
      <c r="AK314" s="47"/>
    </row>
    <row r="315" spans="1:37" ht="15.75" customHeight="1" x14ac:dyDescent="0.2">
      <c r="A315" s="46"/>
      <c r="B315" s="46"/>
      <c r="C315" s="39"/>
      <c r="D315" s="39"/>
      <c r="E315" s="40"/>
      <c r="F315" s="40"/>
      <c r="G315" s="42"/>
      <c r="H315" s="43"/>
      <c r="I315" s="42"/>
      <c r="J315" s="42"/>
      <c r="K315" s="43"/>
      <c r="L315" s="42"/>
      <c r="M315" s="42"/>
      <c r="N315" s="43"/>
      <c r="O315" s="42"/>
      <c r="P315" s="42"/>
      <c r="Q315" s="43"/>
      <c r="R315" s="42"/>
      <c r="S315" s="42"/>
      <c r="T315" s="43"/>
      <c r="U315" s="42"/>
      <c r="V315" s="42"/>
      <c r="W315" s="43"/>
      <c r="X315" s="42"/>
      <c r="Y315" s="42"/>
      <c r="Z315" s="46"/>
      <c r="AA315" s="46"/>
      <c r="AB315" s="42"/>
      <c r="AC315" s="46"/>
      <c r="AD315" s="46"/>
      <c r="AE315" s="46"/>
      <c r="AF315" s="46"/>
      <c r="AG315" s="46"/>
      <c r="AH315" s="46"/>
      <c r="AI315" s="46"/>
      <c r="AJ315" s="46"/>
      <c r="AK315" s="47"/>
    </row>
    <row r="316" spans="1:37" ht="15.75" customHeight="1" x14ac:dyDescent="0.2">
      <c r="A316" s="46"/>
      <c r="B316" s="46"/>
      <c r="C316" s="39"/>
      <c r="D316" s="39"/>
      <c r="E316" s="40"/>
      <c r="F316" s="40"/>
      <c r="G316" s="42"/>
      <c r="H316" s="43"/>
      <c r="I316" s="42"/>
      <c r="J316" s="42"/>
      <c r="K316" s="43"/>
      <c r="L316" s="42"/>
      <c r="M316" s="42"/>
      <c r="N316" s="43"/>
      <c r="O316" s="42"/>
      <c r="P316" s="42"/>
      <c r="Q316" s="43"/>
      <c r="R316" s="42"/>
      <c r="S316" s="42"/>
      <c r="T316" s="43"/>
      <c r="U316" s="42"/>
      <c r="V316" s="42"/>
      <c r="W316" s="43"/>
      <c r="X316" s="42"/>
      <c r="Y316" s="42"/>
      <c r="Z316" s="46"/>
      <c r="AA316" s="46"/>
      <c r="AB316" s="42"/>
      <c r="AC316" s="46"/>
      <c r="AD316" s="46"/>
      <c r="AE316" s="46"/>
      <c r="AF316" s="46"/>
      <c r="AG316" s="46"/>
      <c r="AH316" s="46"/>
      <c r="AI316" s="46"/>
      <c r="AJ316" s="46"/>
      <c r="AK316" s="47"/>
    </row>
    <row r="317" spans="1:37" ht="15.75" customHeight="1" x14ac:dyDescent="0.2">
      <c r="A317" s="46"/>
      <c r="B317" s="46"/>
      <c r="C317" s="39"/>
      <c r="D317" s="39"/>
      <c r="E317" s="40"/>
      <c r="F317" s="40"/>
      <c r="G317" s="42"/>
      <c r="H317" s="43"/>
      <c r="I317" s="42"/>
      <c r="J317" s="42"/>
      <c r="K317" s="43"/>
      <c r="L317" s="42"/>
      <c r="M317" s="42"/>
      <c r="N317" s="43"/>
      <c r="O317" s="42"/>
      <c r="P317" s="42"/>
      <c r="Q317" s="43"/>
      <c r="R317" s="42"/>
      <c r="S317" s="42"/>
      <c r="T317" s="43"/>
      <c r="U317" s="42"/>
      <c r="V317" s="42"/>
      <c r="W317" s="43"/>
      <c r="X317" s="42"/>
      <c r="Y317" s="42"/>
      <c r="Z317" s="46"/>
      <c r="AA317" s="46"/>
      <c r="AB317" s="42"/>
      <c r="AC317" s="46"/>
      <c r="AD317" s="46"/>
      <c r="AE317" s="46"/>
      <c r="AF317" s="46"/>
      <c r="AG317" s="46"/>
      <c r="AH317" s="46"/>
      <c r="AI317" s="46"/>
      <c r="AJ317" s="46"/>
      <c r="AK317" s="47"/>
    </row>
    <row r="318" spans="1:37" ht="15.75" customHeight="1" x14ac:dyDescent="0.2">
      <c r="A318" s="46"/>
      <c r="B318" s="46"/>
      <c r="C318" s="39"/>
      <c r="D318" s="39"/>
      <c r="E318" s="40"/>
      <c r="F318" s="40"/>
      <c r="G318" s="42"/>
      <c r="H318" s="43"/>
      <c r="I318" s="42"/>
      <c r="J318" s="42"/>
      <c r="K318" s="43"/>
      <c r="L318" s="42"/>
      <c r="M318" s="42"/>
      <c r="N318" s="43"/>
      <c r="O318" s="42"/>
      <c r="P318" s="42"/>
      <c r="Q318" s="43"/>
      <c r="R318" s="42"/>
      <c r="S318" s="42"/>
      <c r="T318" s="43"/>
      <c r="U318" s="42"/>
      <c r="V318" s="42"/>
      <c r="W318" s="43"/>
      <c r="X318" s="42"/>
      <c r="Y318" s="42"/>
      <c r="Z318" s="46"/>
      <c r="AA318" s="46"/>
      <c r="AB318" s="42"/>
      <c r="AC318" s="46"/>
      <c r="AD318" s="46"/>
      <c r="AE318" s="46"/>
      <c r="AF318" s="46"/>
      <c r="AG318" s="46"/>
      <c r="AH318" s="46"/>
      <c r="AI318" s="46"/>
      <c r="AJ318" s="46"/>
      <c r="AK318" s="47"/>
    </row>
    <row r="319" spans="1:37" ht="15.75" customHeight="1" x14ac:dyDescent="0.2">
      <c r="A319" s="46"/>
      <c r="B319" s="46"/>
      <c r="C319" s="39"/>
      <c r="D319" s="39"/>
      <c r="E319" s="40"/>
      <c r="F319" s="40"/>
      <c r="G319" s="42"/>
      <c r="H319" s="43"/>
      <c r="I319" s="42"/>
      <c r="J319" s="42"/>
      <c r="K319" s="43"/>
      <c r="L319" s="42"/>
      <c r="M319" s="42"/>
      <c r="N319" s="43"/>
      <c r="O319" s="42"/>
      <c r="P319" s="42"/>
      <c r="Q319" s="43"/>
      <c r="R319" s="42"/>
      <c r="S319" s="42"/>
      <c r="T319" s="43"/>
      <c r="U319" s="42"/>
      <c r="V319" s="42"/>
      <c r="W319" s="43"/>
      <c r="X319" s="42"/>
      <c r="Y319" s="42"/>
      <c r="Z319" s="46"/>
      <c r="AA319" s="46"/>
      <c r="AB319" s="42"/>
      <c r="AC319" s="46"/>
      <c r="AD319" s="46"/>
      <c r="AE319" s="46"/>
      <c r="AF319" s="46"/>
      <c r="AG319" s="46"/>
      <c r="AH319" s="46"/>
      <c r="AI319" s="46"/>
      <c r="AJ319" s="46"/>
      <c r="AK319" s="47"/>
    </row>
    <row r="320" spans="1:37" ht="15.75" customHeight="1" x14ac:dyDescent="0.2">
      <c r="A320" s="46"/>
      <c r="B320" s="46"/>
      <c r="C320" s="39"/>
      <c r="D320" s="39"/>
      <c r="E320" s="40"/>
      <c r="F320" s="40"/>
      <c r="G320" s="42"/>
      <c r="H320" s="43"/>
      <c r="I320" s="42"/>
      <c r="J320" s="42"/>
      <c r="K320" s="43"/>
      <c r="L320" s="42"/>
      <c r="M320" s="42"/>
      <c r="N320" s="43"/>
      <c r="O320" s="42"/>
      <c r="P320" s="42"/>
      <c r="Q320" s="43"/>
      <c r="R320" s="42"/>
      <c r="S320" s="42"/>
      <c r="T320" s="43"/>
      <c r="U320" s="42"/>
      <c r="V320" s="42"/>
      <c r="W320" s="43"/>
      <c r="X320" s="42"/>
      <c r="Y320" s="42"/>
      <c r="Z320" s="46"/>
      <c r="AA320" s="46"/>
      <c r="AB320" s="42"/>
      <c r="AC320" s="46"/>
      <c r="AD320" s="46"/>
      <c r="AE320" s="46"/>
      <c r="AF320" s="46"/>
      <c r="AG320" s="46"/>
      <c r="AH320" s="46"/>
      <c r="AI320" s="46"/>
      <c r="AJ320" s="46"/>
      <c r="AK320" s="47"/>
    </row>
    <row r="321" spans="1:37" ht="15.75" customHeight="1" x14ac:dyDescent="0.2">
      <c r="A321" s="46"/>
      <c r="B321" s="46"/>
      <c r="C321" s="39"/>
      <c r="D321" s="39"/>
      <c r="E321" s="40"/>
      <c r="F321" s="40"/>
      <c r="G321" s="42"/>
      <c r="H321" s="43"/>
      <c r="I321" s="42"/>
      <c r="J321" s="42"/>
      <c r="K321" s="43"/>
      <c r="L321" s="42"/>
      <c r="M321" s="42"/>
      <c r="N321" s="43"/>
      <c r="O321" s="42"/>
      <c r="P321" s="42"/>
      <c r="Q321" s="43"/>
      <c r="R321" s="42"/>
      <c r="S321" s="42"/>
      <c r="T321" s="43"/>
      <c r="U321" s="42"/>
      <c r="V321" s="42"/>
      <c r="W321" s="43"/>
      <c r="X321" s="42"/>
      <c r="Y321" s="42"/>
      <c r="Z321" s="46"/>
      <c r="AA321" s="46"/>
      <c r="AB321" s="42"/>
      <c r="AC321" s="46"/>
      <c r="AD321" s="46"/>
      <c r="AE321" s="46"/>
      <c r="AF321" s="46"/>
      <c r="AG321" s="46"/>
      <c r="AH321" s="46"/>
      <c r="AI321" s="46"/>
      <c r="AJ321" s="46"/>
      <c r="AK321" s="47"/>
    </row>
    <row r="322" spans="1:37" ht="15.75" customHeight="1" x14ac:dyDescent="0.2">
      <c r="A322" s="46"/>
      <c r="B322" s="46"/>
      <c r="C322" s="39"/>
      <c r="D322" s="39"/>
      <c r="E322" s="40"/>
      <c r="F322" s="40"/>
      <c r="G322" s="42"/>
      <c r="H322" s="43"/>
      <c r="I322" s="42"/>
      <c r="J322" s="42"/>
      <c r="K322" s="43"/>
      <c r="L322" s="42"/>
      <c r="M322" s="42"/>
      <c r="N322" s="43"/>
      <c r="O322" s="42"/>
      <c r="P322" s="42"/>
      <c r="Q322" s="43"/>
      <c r="R322" s="42"/>
      <c r="S322" s="42"/>
      <c r="T322" s="43"/>
      <c r="U322" s="42"/>
      <c r="V322" s="42"/>
      <c r="W322" s="43"/>
      <c r="X322" s="42"/>
      <c r="Y322" s="42"/>
      <c r="Z322" s="46"/>
      <c r="AA322" s="46"/>
      <c r="AB322" s="42"/>
      <c r="AC322" s="46"/>
      <c r="AD322" s="46"/>
      <c r="AE322" s="46"/>
      <c r="AF322" s="46"/>
      <c r="AG322" s="46"/>
      <c r="AH322" s="46"/>
      <c r="AI322" s="46"/>
      <c r="AJ322" s="46"/>
      <c r="AK322" s="47"/>
    </row>
    <row r="323" spans="1:37" ht="15.75" customHeight="1" x14ac:dyDescent="0.2">
      <c r="A323" s="46"/>
      <c r="B323" s="46"/>
      <c r="C323" s="39"/>
      <c r="D323" s="39"/>
      <c r="E323" s="40"/>
      <c r="F323" s="40"/>
      <c r="G323" s="42"/>
      <c r="H323" s="43"/>
      <c r="I323" s="42"/>
      <c r="J323" s="42"/>
      <c r="K323" s="43"/>
      <c r="L323" s="42"/>
      <c r="M323" s="42"/>
      <c r="N323" s="43"/>
      <c r="O323" s="42"/>
      <c r="P323" s="42"/>
      <c r="Q323" s="43"/>
      <c r="R323" s="42"/>
      <c r="S323" s="42"/>
      <c r="T323" s="43"/>
      <c r="U323" s="42"/>
      <c r="V323" s="42"/>
      <c r="W323" s="43"/>
      <c r="X323" s="42"/>
      <c r="Y323" s="42"/>
      <c r="Z323" s="46"/>
      <c r="AA323" s="46"/>
      <c r="AB323" s="42"/>
      <c r="AC323" s="46"/>
      <c r="AD323" s="46"/>
      <c r="AE323" s="46"/>
      <c r="AF323" s="46"/>
      <c r="AG323" s="46"/>
      <c r="AH323" s="46"/>
      <c r="AI323" s="46"/>
      <c r="AJ323" s="46"/>
      <c r="AK323" s="47"/>
    </row>
    <row r="324" spans="1:37" ht="15.75" customHeight="1" x14ac:dyDescent="0.2">
      <c r="A324" s="46"/>
      <c r="B324" s="46"/>
      <c r="C324" s="39"/>
      <c r="D324" s="39"/>
      <c r="E324" s="40"/>
      <c r="F324" s="40"/>
      <c r="G324" s="42"/>
      <c r="H324" s="43"/>
      <c r="I324" s="42"/>
      <c r="J324" s="42"/>
      <c r="K324" s="43"/>
      <c r="L324" s="42"/>
      <c r="M324" s="42"/>
      <c r="N324" s="43"/>
      <c r="O324" s="42"/>
      <c r="P324" s="42"/>
      <c r="Q324" s="43"/>
      <c r="R324" s="42"/>
      <c r="S324" s="42"/>
      <c r="T324" s="43"/>
      <c r="U324" s="42"/>
      <c r="V324" s="42"/>
      <c r="W324" s="43"/>
      <c r="X324" s="42"/>
      <c r="Y324" s="42"/>
      <c r="Z324" s="46"/>
      <c r="AA324" s="46"/>
      <c r="AB324" s="42"/>
      <c r="AC324" s="46"/>
      <c r="AD324" s="46"/>
      <c r="AE324" s="46"/>
      <c r="AF324" s="46"/>
      <c r="AG324" s="46"/>
      <c r="AH324" s="46"/>
      <c r="AI324" s="46"/>
      <c r="AJ324" s="46"/>
      <c r="AK324" s="47"/>
    </row>
    <row r="325" spans="1:37" ht="15.75" customHeight="1" x14ac:dyDescent="0.2">
      <c r="A325" s="46"/>
      <c r="B325" s="46"/>
      <c r="C325" s="39"/>
      <c r="D325" s="39"/>
      <c r="E325" s="40"/>
      <c r="F325" s="40"/>
      <c r="G325" s="42"/>
      <c r="H325" s="43"/>
      <c r="I325" s="42"/>
      <c r="J325" s="42"/>
      <c r="K325" s="43"/>
      <c r="L325" s="42"/>
      <c r="M325" s="42"/>
      <c r="N325" s="43"/>
      <c r="O325" s="42"/>
      <c r="P325" s="42"/>
      <c r="Q325" s="43"/>
      <c r="R325" s="42"/>
      <c r="S325" s="42"/>
      <c r="T325" s="43"/>
      <c r="U325" s="42"/>
      <c r="V325" s="42"/>
      <c r="W325" s="43"/>
      <c r="X325" s="42"/>
      <c r="Y325" s="42"/>
      <c r="Z325" s="46"/>
      <c r="AA325" s="46"/>
      <c r="AB325" s="42"/>
      <c r="AC325" s="46"/>
      <c r="AD325" s="46"/>
      <c r="AE325" s="46"/>
      <c r="AF325" s="46"/>
      <c r="AG325" s="46"/>
      <c r="AH325" s="46"/>
      <c r="AI325" s="46"/>
      <c r="AJ325" s="46"/>
      <c r="AK325" s="47"/>
    </row>
    <row r="326" spans="1:37" ht="15.75" customHeight="1" x14ac:dyDescent="0.2">
      <c r="A326" s="46"/>
      <c r="B326" s="46"/>
      <c r="C326" s="39"/>
      <c r="D326" s="39"/>
      <c r="E326" s="40"/>
      <c r="F326" s="40"/>
      <c r="G326" s="42"/>
      <c r="H326" s="43"/>
      <c r="I326" s="42"/>
      <c r="J326" s="42"/>
      <c r="K326" s="43"/>
      <c r="L326" s="42"/>
      <c r="M326" s="42"/>
      <c r="N326" s="43"/>
      <c r="O326" s="42"/>
      <c r="P326" s="42"/>
      <c r="Q326" s="43"/>
      <c r="R326" s="42"/>
      <c r="S326" s="42"/>
      <c r="T326" s="43"/>
      <c r="U326" s="42"/>
      <c r="V326" s="42"/>
      <c r="W326" s="43"/>
      <c r="X326" s="42"/>
      <c r="Y326" s="42"/>
      <c r="Z326" s="46"/>
      <c r="AA326" s="46"/>
      <c r="AB326" s="42"/>
      <c r="AC326" s="46"/>
      <c r="AD326" s="46"/>
      <c r="AE326" s="46"/>
      <c r="AF326" s="46"/>
      <c r="AG326" s="46"/>
      <c r="AH326" s="46"/>
      <c r="AI326" s="46"/>
      <c r="AJ326" s="46"/>
      <c r="AK326" s="47"/>
    </row>
    <row r="327" spans="1:37" ht="15.75" customHeight="1" x14ac:dyDescent="0.2">
      <c r="A327" s="46"/>
      <c r="B327" s="46"/>
      <c r="C327" s="39"/>
      <c r="D327" s="39"/>
      <c r="E327" s="40"/>
      <c r="F327" s="40"/>
      <c r="G327" s="42"/>
      <c r="H327" s="43"/>
      <c r="I327" s="42"/>
      <c r="J327" s="42"/>
      <c r="K327" s="43"/>
      <c r="L327" s="42"/>
      <c r="M327" s="42"/>
      <c r="N327" s="43"/>
      <c r="O327" s="42"/>
      <c r="P327" s="42"/>
      <c r="Q327" s="43"/>
      <c r="R327" s="42"/>
      <c r="S327" s="42"/>
      <c r="T327" s="43"/>
      <c r="U327" s="42"/>
      <c r="V327" s="42"/>
      <c r="W327" s="43"/>
      <c r="X327" s="42"/>
      <c r="Y327" s="42"/>
      <c r="Z327" s="46"/>
      <c r="AA327" s="46"/>
      <c r="AB327" s="42"/>
      <c r="AC327" s="46"/>
      <c r="AD327" s="46"/>
      <c r="AE327" s="46"/>
      <c r="AF327" s="46"/>
      <c r="AG327" s="46"/>
      <c r="AH327" s="46"/>
      <c r="AI327" s="46"/>
      <c r="AJ327" s="46"/>
      <c r="AK327" s="47"/>
    </row>
    <row r="328" spans="1:37" ht="15.75" customHeight="1" x14ac:dyDescent="0.2">
      <c r="A328" s="46"/>
      <c r="B328" s="46"/>
      <c r="C328" s="39"/>
      <c r="D328" s="39"/>
      <c r="E328" s="40"/>
      <c r="F328" s="40"/>
      <c r="G328" s="42"/>
      <c r="H328" s="43"/>
      <c r="I328" s="42"/>
      <c r="J328" s="42"/>
      <c r="K328" s="43"/>
      <c r="L328" s="42"/>
      <c r="M328" s="42"/>
      <c r="N328" s="43"/>
      <c r="O328" s="42"/>
      <c r="P328" s="42"/>
      <c r="Q328" s="43"/>
      <c r="R328" s="42"/>
      <c r="S328" s="42"/>
      <c r="T328" s="43"/>
      <c r="U328" s="42"/>
      <c r="V328" s="42"/>
      <c r="W328" s="43"/>
      <c r="X328" s="42"/>
      <c r="Y328" s="42"/>
      <c r="Z328" s="46"/>
      <c r="AA328" s="46"/>
      <c r="AB328" s="42"/>
      <c r="AC328" s="46"/>
      <c r="AD328" s="46"/>
      <c r="AE328" s="46"/>
      <c r="AF328" s="46"/>
      <c r="AG328" s="46"/>
      <c r="AH328" s="46"/>
      <c r="AI328" s="46"/>
      <c r="AJ328" s="46"/>
      <c r="AK328" s="47"/>
    </row>
    <row r="329" spans="1:37" ht="15.75" customHeight="1" x14ac:dyDescent="0.2">
      <c r="A329" s="46"/>
      <c r="B329" s="46"/>
      <c r="C329" s="39"/>
      <c r="D329" s="39"/>
      <c r="E329" s="40"/>
      <c r="F329" s="40"/>
      <c r="G329" s="42"/>
      <c r="H329" s="43"/>
      <c r="I329" s="42"/>
      <c r="J329" s="42"/>
      <c r="K329" s="43"/>
      <c r="L329" s="42"/>
      <c r="M329" s="42"/>
      <c r="N329" s="43"/>
      <c r="O329" s="42"/>
      <c r="P329" s="42"/>
      <c r="Q329" s="43"/>
      <c r="R329" s="42"/>
      <c r="S329" s="42"/>
      <c r="T329" s="43"/>
      <c r="U329" s="42"/>
      <c r="V329" s="42"/>
      <c r="W329" s="43"/>
      <c r="X329" s="42"/>
      <c r="Y329" s="42"/>
      <c r="Z329" s="46"/>
      <c r="AA329" s="46"/>
      <c r="AB329" s="42"/>
      <c r="AC329" s="46"/>
      <c r="AD329" s="46"/>
      <c r="AE329" s="46"/>
      <c r="AF329" s="46"/>
      <c r="AG329" s="46"/>
      <c r="AH329" s="46"/>
      <c r="AI329" s="46"/>
      <c r="AJ329" s="46"/>
      <c r="AK329" s="47"/>
    </row>
    <row r="330" spans="1:37" ht="15.75" customHeight="1" x14ac:dyDescent="0.2">
      <c r="A330" s="46"/>
      <c r="B330" s="46"/>
      <c r="C330" s="39"/>
      <c r="D330" s="39"/>
      <c r="E330" s="40"/>
      <c r="F330" s="40"/>
      <c r="G330" s="42"/>
      <c r="H330" s="43"/>
      <c r="I330" s="42"/>
      <c r="J330" s="42"/>
      <c r="K330" s="43"/>
      <c r="L330" s="42"/>
      <c r="M330" s="42"/>
      <c r="N330" s="43"/>
      <c r="O330" s="42"/>
      <c r="P330" s="42"/>
      <c r="Q330" s="43"/>
      <c r="R330" s="42"/>
      <c r="S330" s="42"/>
      <c r="T330" s="43"/>
      <c r="U330" s="42"/>
      <c r="V330" s="42"/>
      <c r="W330" s="43"/>
      <c r="X330" s="42"/>
      <c r="Y330" s="42"/>
      <c r="Z330" s="46"/>
      <c r="AA330" s="46"/>
      <c r="AB330" s="42"/>
      <c r="AC330" s="46"/>
      <c r="AD330" s="46"/>
      <c r="AE330" s="46"/>
      <c r="AF330" s="46"/>
      <c r="AG330" s="46"/>
      <c r="AH330" s="46"/>
      <c r="AI330" s="46"/>
      <c r="AJ330" s="46"/>
      <c r="AK330" s="47"/>
    </row>
    <row r="331" spans="1:37" ht="15.75" customHeight="1" x14ac:dyDescent="0.2">
      <c r="A331" s="46"/>
      <c r="B331" s="46"/>
      <c r="C331" s="39"/>
      <c r="D331" s="39"/>
      <c r="E331" s="40"/>
      <c r="F331" s="40"/>
      <c r="G331" s="42"/>
      <c r="H331" s="43"/>
      <c r="I331" s="42"/>
      <c r="J331" s="42"/>
      <c r="K331" s="43"/>
      <c r="L331" s="42"/>
      <c r="M331" s="42"/>
      <c r="N331" s="43"/>
      <c r="O331" s="42"/>
      <c r="P331" s="42"/>
      <c r="Q331" s="43"/>
      <c r="R331" s="42"/>
      <c r="S331" s="42"/>
      <c r="T331" s="43"/>
      <c r="U331" s="42"/>
      <c r="V331" s="42"/>
      <c r="W331" s="43"/>
      <c r="X331" s="42"/>
      <c r="Y331" s="42"/>
      <c r="Z331" s="46"/>
      <c r="AA331" s="46"/>
      <c r="AB331" s="42"/>
      <c r="AC331" s="46"/>
      <c r="AD331" s="46"/>
      <c r="AE331" s="46"/>
      <c r="AF331" s="46"/>
      <c r="AG331" s="46"/>
      <c r="AH331" s="46"/>
      <c r="AI331" s="46"/>
      <c r="AJ331" s="46"/>
      <c r="AK331" s="47"/>
    </row>
    <row r="332" spans="1:37" ht="15.75" customHeight="1" x14ac:dyDescent="0.2">
      <c r="A332" s="46"/>
      <c r="B332" s="46"/>
      <c r="C332" s="39"/>
      <c r="D332" s="39"/>
      <c r="E332" s="40"/>
      <c r="F332" s="40"/>
      <c r="G332" s="42"/>
      <c r="H332" s="43"/>
      <c r="I332" s="42"/>
      <c r="J332" s="42"/>
      <c r="K332" s="43"/>
      <c r="L332" s="42"/>
      <c r="M332" s="42"/>
      <c r="N332" s="43"/>
      <c r="O332" s="42"/>
      <c r="P332" s="42"/>
      <c r="Q332" s="43"/>
      <c r="R332" s="42"/>
      <c r="S332" s="42"/>
      <c r="T332" s="43"/>
      <c r="U332" s="42"/>
      <c r="V332" s="42"/>
      <c r="W332" s="43"/>
      <c r="X332" s="42"/>
      <c r="Y332" s="42"/>
      <c r="Z332" s="46"/>
      <c r="AA332" s="46"/>
      <c r="AB332" s="42"/>
      <c r="AC332" s="46"/>
      <c r="AD332" s="46"/>
      <c r="AE332" s="46"/>
      <c r="AF332" s="46"/>
      <c r="AG332" s="46"/>
      <c r="AH332" s="46"/>
      <c r="AI332" s="46"/>
      <c r="AJ332" s="46"/>
      <c r="AK332" s="47"/>
    </row>
    <row r="333" spans="1:37" ht="15.75" customHeight="1" x14ac:dyDescent="0.2">
      <c r="A333" s="46"/>
      <c r="B333" s="46"/>
      <c r="C333" s="39"/>
      <c r="D333" s="39"/>
      <c r="E333" s="40"/>
      <c r="F333" s="40"/>
      <c r="G333" s="42"/>
      <c r="H333" s="43"/>
      <c r="I333" s="42"/>
      <c r="J333" s="42"/>
      <c r="K333" s="43"/>
      <c r="L333" s="42"/>
      <c r="M333" s="42"/>
      <c r="N333" s="43"/>
      <c r="O333" s="42"/>
      <c r="P333" s="42"/>
      <c r="Q333" s="43"/>
      <c r="R333" s="42"/>
      <c r="S333" s="42"/>
      <c r="T333" s="43"/>
      <c r="U333" s="42"/>
      <c r="V333" s="42"/>
      <c r="W333" s="43"/>
      <c r="X333" s="42"/>
      <c r="Y333" s="42"/>
      <c r="Z333" s="46"/>
      <c r="AA333" s="46"/>
      <c r="AB333" s="42"/>
      <c r="AC333" s="46"/>
      <c r="AD333" s="46"/>
      <c r="AE333" s="46"/>
      <c r="AF333" s="46"/>
      <c r="AG333" s="46"/>
      <c r="AH333" s="46"/>
      <c r="AI333" s="46"/>
      <c r="AJ333" s="46"/>
      <c r="AK333" s="47"/>
    </row>
    <row r="334" spans="1:37" ht="15.75" customHeight="1" x14ac:dyDescent="0.2">
      <c r="A334" s="46"/>
      <c r="B334" s="46"/>
      <c r="C334" s="39"/>
      <c r="D334" s="39"/>
      <c r="E334" s="40"/>
      <c r="F334" s="40"/>
      <c r="G334" s="42"/>
      <c r="H334" s="43"/>
      <c r="I334" s="42"/>
      <c r="J334" s="42"/>
      <c r="K334" s="43"/>
      <c r="L334" s="42"/>
      <c r="M334" s="42"/>
      <c r="N334" s="43"/>
      <c r="O334" s="42"/>
      <c r="P334" s="42"/>
      <c r="Q334" s="43"/>
      <c r="R334" s="42"/>
      <c r="S334" s="42"/>
      <c r="T334" s="43"/>
      <c r="U334" s="42"/>
      <c r="V334" s="42"/>
      <c r="W334" s="43"/>
      <c r="X334" s="42"/>
      <c r="Y334" s="42"/>
      <c r="Z334" s="46"/>
      <c r="AA334" s="46"/>
      <c r="AB334" s="42"/>
      <c r="AC334" s="46"/>
      <c r="AD334" s="46"/>
      <c r="AE334" s="46"/>
      <c r="AF334" s="46"/>
      <c r="AG334" s="46"/>
      <c r="AH334" s="46"/>
      <c r="AI334" s="46"/>
      <c r="AJ334" s="46"/>
      <c r="AK334" s="47"/>
    </row>
    <row r="335" spans="1:37" ht="15.75" customHeight="1" x14ac:dyDescent="0.2">
      <c r="A335" s="46"/>
      <c r="B335" s="46"/>
      <c r="C335" s="39"/>
      <c r="D335" s="39"/>
      <c r="E335" s="40"/>
      <c r="F335" s="40"/>
      <c r="G335" s="42"/>
      <c r="H335" s="43"/>
      <c r="I335" s="42"/>
      <c r="J335" s="42"/>
      <c r="K335" s="43"/>
      <c r="L335" s="42"/>
      <c r="M335" s="42"/>
      <c r="N335" s="43"/>
      <c r="O335" s="42"/>
      <c r="P335" s="42"/>
      <c r="Q335" s="43"/>
      <c r="R335" s="42"/>
      <c r="S335" s="42"/>
      <c r="T335" s="43"/>
      <c r="U335" s="42"/>
      <c r="V335" s="42"/>
      <c r="W335" s="43"/>
      <c r="X335" s="42"/>
      <c r="Y335" s="42"/>
      <c r="Z335" s="46"/>
      <c r="AA335" s="46"/>
      <c r="AB335" s="42"/>
      <c r="AC335" s="46"/>
      <c r="AD335" s="46"/>
      <c r="AE335" s="46"/>
      <c r="AF335" s="46"/>
      <c r="AG335" s="46"/>
      <c r="AH335" s="46"/>
      <c r="AI335" s="46"/>
      <c r="AJ335" s="46"/>
      <c r="AK335" s="47"/>
    </row>
    <row r="336" spans="1:37" ht="15.75" customHeight="1" x14ac:dyDescent="0.2">
      <c r="A336" s="46"/>
      <c r="B336" s="46"/>
      <c r="C336" s="39"/>
      <c r="D336" s="39"/>
      <c r="E336" s="40"/>
      <c r="F336" s="40"/>
      <c r="G336" s="42"/>
      <c r="H336" s="43"/>
      <c r="I336" s="42"/>
      <c r="J336" s="42"/>
      <c r="K336" s="43"/>
      <c r="L336" s="42"/>
      <c r="M336" s="42"/>
      <c r="N336" s="43"/>
      <c r="O336" s="42"/>
      <c r="P336" s="42"/>
      <c r="Q336" s="43"/>
      <c r="R336" s="42"/>
      <c r="S336" s="42"/>
      <c r="T336" s="43"/>
      <c r="U336" s="42"/>
      <c r="V336" s="42"/>
      <c r="W336" s="43"/>
      <c r="X336" s="42"/>
      <c r="Y336" s="42"/>
      <c r="Z336" s="46"/>
      <c r="AA336" s="46"/>
      <c r="AB336" s="42"/>
      <c r="AC336" s="46"/>
      <c r="AD336" s="46"/>
      <c r="AE336" s="46"/>
      <c r="AF336" s="46"/>
      <c r="AG336" s="46"/>
      <c r="AH336" s="46"/>
      <c r="AI336" s="46"/>
      <c r="AJ336" s="46"/>
      <c r="AK336" s="47"/>
    </row>
    <row r="337" spans="1:37" ht="15.75" customHeight="1" x14ac:dyDescent="0.2">
      <c r="A337" s="46"/>
      <c r="B337" s="46"/>
      <c r="C337" s="39"/>
      <c r="D337" s="39"/>
      <c r="E337" s="40"/>
      <c r="F337" s="40"/>
      <c r="G337" s="42"/>
      <c r="H337" s="43"/>
      <c r="I337" s="42"/>
      <c r="J337" s="42"/>
      <c r="K337" s="43"/>
      <c r="L337" s="42"/>
      <c r="M337" s="42"/>
      <c r="N337" s="43"/>
      <c r="O337" s="42"/>
      <c r="P337" s="42"/>
      <c r="Q337" s="43"/>
      <c r="R337" s="42"/>
      <c r="S337" s="42"/>
      <c r="T337" s="43"/>
      <c r="U337" s="42"/>
      <c r="V337" s="42"/>
      <c r="W337" s="43"/>
      <c r="X337" s="42"/>
      <c r="Y337" s="42"/>
      <c r="Z337" s="46"/>
      <c r="AA337" s="46"/>
      <c r="AB337" s="42"/>
      <c r="AC337" s="46"/>
      <c r="AD337" s="46"/>
      <c r="AE337" s="46"/>
      <c r="AF337" s="46"/>
      <c r="AG337" s="46"/>
      <c r="AH337" s="46"/>
      <c r="AI337" s="46"/>
      <c r="AJ337" s="46"/>
      <c r="AK337" s="47"/>
    </row>
    <row r="338" spans="1:37" ht="15.75" customHeight="1" x14ac:dyDescent="0.2">
      <c r="A338" s="46"/>
      <c r="B338" s="46"/>
      <c r="C338" s="39"/>
      <c r="D338" s="39"/>
      <c r="E338" s="40"/>
      <c r="F338" s="40"/>
      <c r="G338" s="42"/>
      <c r="H338" s="43"/>
      <c r="I338" s="42"/>
      <c r="J338" s="42"/>
      <c r="K338" s="43"/>
      <c r="L338" s="42"/>
      <c r="M338" s="42"/>
      <c r="N338" s="43"/>
      <c r="O338" s="42"/>
      <c r="P338" s="42"/>
      <c r="Q338" s="43"/>
      <c r="R338" s="42"/>
      <c r="S338" s="42"/>
      <c r="T338" s="43"/>
      <c r="U338" s="42"/>
      <c r="V338" s="42"/>
      <c r="W338" s="43"/>
      <c r="X338" s="42"/>
      <c r="Y338" s="42"/>
      <c r="Z338" s="46"/>
      <c r="AA338" s="46"/>
      <c r="AB338" s="42"/>
      <c r="AC338" s="46"/>
      <c r="AD338" s="46"/>
      <c r="AE338" s="46"/>
      <c r="AF338" s="46"/>
      <c r="AG338" s="46"/>
      <c r="AH338" s="46"/>
      <c r="AI338" s="46"/>
      <c r="AJ338" s="46"/>
      <c r="AK338" s="47"/>
    </row>
    <row r="339" spans="1:37" ht="15.75" customHeight="1" x14ac:dyDescent="0.2">
      <c r="A339" s="46"/>
      <c r="B339" s="46"/>
      <c r="C339" s="39"/>
      <c r="D339" s="39"/>
      <c r="E339" s="40"/>
      <c r="F339" s="40"/>
      <c r="G339" s="42"/>
      <c r="H339" s="43"/>
      <c r="I339" s="42"/>
      <c r="J339" s="42"/>
      <c r="K339" s="43"/>
      <c r="L339" s="42"/>
      <c r="M339" s="42"/>
      <c r="N339" s="43"/>
      <c r="O339" s="42"/>
      <c r="P339" s="42"/>
      <c r="Q339" s="43"/>
      <c r="R339" s="42"/>
      <c r="S339" s="42"/>
      <c r="T339" s="43"/>
      <c r="U339" s="42"/>
      <c r="V339" s="42"/>
      <c r="W339" s="43"/>
      <c r="X339" s="42"/>
      <c r="Y339" s="42"/>
      <c r="Z339" s="46"/>
      <c r="AA339" s="46"/>
      <c r="AB339" s="42"/>
      <c r="AC339" s="46"/>
      <c r="AD339" s="46"/>
      <c r="AE339" s="46"/>
      <c r="AF339" s="46"/>
      <c r="AG339" s="46"/>
      <c r="AH339" s="46"/>
      <c r="AI339" s="46"/>
      <c r="AJ339" s="46"/>
      <c r="AK339" s="47"/>
    </row>
    <row r="340" spans="1:37" ht="15.75" customHeight="1" x14ac:dyDescent="0.2">
      <c r="A340" s="46"/>
      <c r="B340" s="46"/>
      <c r="C340" s="39"/>
      <c r="D340" s="39"/>
      <c r="E340" s="40"/>
      <c r="F340" s="40"/>
      <c r="G340" s="42"/>
      <c r="H340" s="43"/>
      <c r="I340" s="42"/>
      <c r="J340" s="42"/>
      <c r="K340" s="43"/>
      <c r="L340" s="42"/>
      <c r="M340" s="42"/>
      <c r="N340" s="43"/>
      <c r="O340" s="42"/>
      <c r="P340" s="42"/>
      <c r="Q340" s="43"/>
      <c r="R340" s="42"/>
      <c r="S340" s="42"/>
      <c r="T340" s="43"/>
      <c r="U340" s="42"/>
      <c r="V340" s="42"/>
      <c r="W340" s="43"/>
      <c r="X340" s="42"/>
      <c r="Y340" s="42"/>
      <c r="Z340" s="46"/>
      <c r="AA340" s="46"/>
      <c r="AB340" s="42"/>
      <c r="AC340" s="46"/>
      <c r="AD340" s="46"/>
      <c r="AE340" s="46"/>
      <c r="AF340" s="46"/>
      <c r="AG340" s="46"/>
      <c r="AH340" s="46"/>
      <c r="AI340" s="46"/>
      <c r="AJ340" s="46"/>
      <c r="AK340" s="47"/>
    </row>
    <row r="341" spans="1:37" ht="15.75" customHeight="1" x14ac:dyDescent="0.2">
      <c r="A341" s="46"/>
      <c r="B341" s="46"/>
      <c r="C341" s="39"/>
      <c r="D341" s="39"/>
      <c r="E341" s="40"/>
      <c r="F341" s="40"/>
      <c r="G341" s="42"/>
      <c r="H341" s="43"/>
      <c r="I341" s="42"/>
      <c r="J341" s="42"/>
      <c r="K341" s="43"/>
      <c r="L341" s="42"/>
      <c r="M341" s="42"/>
      <c r="N341" s="43"/>
      <c r="O341" s="42"/>
      <c r="P341" s="42"/>
      <c r="Q341" s="43"/>
      <c r="R341" s="42"/>
      <c r="S341" s="42"/>
      <c r="T341" s="43"/>
      <c r="U341" s="42"/>
      <c r="V341" s="42"/>
      <c r="W341" s="43"/>
      <c r="X341" s="42"/>
      <c r="Y341" s="42"/>
      <c r="Z341" s="46"/>
      <c r="AA341" s="46"/>
      <c r="AB341" s="42"/>
      <c r="AC341" s="46"/>
      <c r="AD341" s="46"/>
      <c r="AE341" s="46"/>
      <c r="AF341" s="46"/>
      <c r="AG341" s="46"/>
      <c r="AH341" s="46"/>
      <c r="AI341" s="46"/>
      <c r="AJ341" s="46"/>
      <c r="AK341" s="47"/>
    </row>
    <row r="342" spans="1:37" ht="15.75" customHeight="1" x14ac:dyDescent="0.2">
      <c r="A342" s="46"/>
      <c r="B342" s="46"/>
      <c r="C342" s="39"/>
      <c r="D342" s="39"/>
      <c r="E342" s="40"/>
      <c r="F342" s="40"/>
      <c r="G342" s="42"/>
      <c r="H342" s="43"/>
      <c r="I342" s="42"/>
      <c r="J342" s="42"/>
      <c r="K342" s="43"/>
      <c r="L342" s="42"/>
      <c r="M342" s="42"/>
      <c r="N342" s="43"/>
      <c r="O342" s="42"/>
      <c r="P342" s="42"/>
      <c r="Q342" s="43"/>
      <c r="R342" s="42"/>
      <c r="S342" s="42"/>
      <c r="T342" s="43"/>
      <c r="U342" s="42"/>
      <c r="V342" s="42"/>
      <c r="W342" s="43"/>
      <c r="X342" s="42"/>
      <c r="Y342" s="42"/>
      <c r="Z342" s="46"/>
      <c r="AA342" s="46"/>
      <c r="AB342" s="42"/>
      <c r="AC342" s="46"/>
      <c r="AD342" s="46"/>
      <c r="AE342" s="46"/>
      <c r="AF342" s="46"/>
      <c r="AG342" s="46"/>
      <c r="AH342" s="46"/>
      <c r="AI342" s="46"/>
      <c r="AJ342" s="46"/>
      <c r="AK342" s="47"/>
    </row>
    <row r="343" spans="1:37" ht="15.75" customHeight="1" x14ac:dyDescent="0.2">
      <c r="A343" s="46"/>
      <c r="B343" s="46"/>
      <c r="C343" s="39"/>
      <c r="D343" s="39"/>
      <c r="E343" s="40"/>
      <c r="F343" s="40"/>
      <c r="G343" s="42"/>
      <c r="H343" s="43"/>
      <c r="I343" s="42"/>
      <c r="J343" s="42"/>
      <c r="K343" s="43"/>
      <c r="L343" s="42"/>
      <c r="M343" s="42"/>
      <c r="N343" s="43"/>
      <c r="O343" s="42"/>
      <c r="P343" s="42"/>
      <c r="Q343" s="43"/>
      <c r="R343" s="42"/>
      <c r="S343" s="42"/>
      <c r="T343" s="43"/>
      <c r="U343" s="42"/>
      <c r="V343" s="42"/>
      <c r="W343" s="43"/>
      <c r="X343" s="42"/>
      <c r="Y343" s="42"/>
      <c r="Z343" s="46"/>
      <c r="AA343" s="46"/>
      <c r="AB343" s="42"/>
      <c r="AC343" s="46"/>
      <c r="AD343" s="46"/>
      <c r="AE343" s="46"/>
      <c r="AF343" s="46"/>
      <c r="AG343" s="46"/>
      <c r="AH343" s="46"/>
      <c r="AI343" s="46"/>
      <c r="AJ343" s="46"/>
      <c r="AK343" s="47"/>
    </row>
    <row r="344" spans="1:37" ht="15.75" customHeight="1" x14ac:dyDescent="0.2">
      <c r="A344" s="46"/>
      <c r="B344" s="46"/>
      <c r="C344" s="39"/>
      <c r="D344" s="39"/>
      <c r="E344" s="40"/>
      <c r="F344" s="40"/>
      <c r="G344" s="42"/>
      <c r="H344" s="43"/>
      <c r="I344" s="42"/>
      <c r="J344" s="42"/>
      <c r="K344" s="43"/>
      <c r="L344" s="42"/>
      <c r="M344" s="42"/>
      <c r="N344" s="43"/>
      <c r="O344" s="42"/>
      <c r="P344" s="42"/>
      <c r="Q344" s="43"/>
      <c r="R344" s="42"/>
      <c r="S344" s="42"/>
      <c r="T344" s="43"/>
      <c r="U344" s="42"/>
      <c r="V344" s="42"/>
      <c r="W344" s="43"/>
      <c r="X344" s="42"/>
      <c r="Y344" s="42"/>
      <c r="Z344" s="46"/>
      <c r="AA344" s="46"/>
      <c r="AB344" s="42"/>
      <c r="AC344" s="46"/>
      <c r="AD344" s="46"/>
      <c r="AE344" s="46"/>
      <c r="AF344" s="46"/>
      <c r="AG344" s="46"/>
      <c r="AH344" s="46"/>
      <c r="AI344" s="46"/>
      <c r="AJ344" s="46"/>
      <c r="AK344" s="47"/>
    </row>
    <row r="345" spans="1:37" ht="15.75" customHeight="1" x14ac:dyDescent="0.2">
      <c r="A345" s="46"/>
      <c r="B345" s="46"/>
      <c r="C345" s="39"/>
      <c r="D345" s="39"/>
      <c r="E345" s="40"/>
      <c r="F345" s="40"/>
      <c r="G345" s="42"/>
      <c r="H345" s="43"/>
      <c r="I345" s="42"/>
      <c r="J345" s="42"/>
      <c r="K345" s="43"/>
      <c r="L345" s="42"/>
      <c r="M345" s="42"/>
      <c r="N345" s="43"/>
      <c r="O345" s="42"/>
      <c r="P345" s="42"/>
      <c r="Q345" s="43"/>
      <c r="R345" s="42"/>
      <c r="S345" s="42"/>
      <c r="T345" s="43"/>
      <c r="U345" s="42"/>
      <c r="V345" s="42"/>
      <c r="W345" s="43"/>
      <c r="X345" s="42"/>
      <c r="Y345" s="42"/>
      <c r="Z345" s="46"/>
      <c r="AA345" s="46"/>
      <c r="AB345" s="42"/>
      <c r="AC345" s="46"/>
      <c r="AD345" s="46"/>
      <c r="AE345" s="46"/>
      <c r="AF345" s="46"/>
      <c r="AG345" s="46"/>
      <c r="AH345" s="46"/>
      <c r="AI345" s="46"/>
      <c r="AJ345" s="46"/>
      <c r="AK345" s="47"/>
    </row>
    <row r="346" spans="1:37" ht="15.75" customHeight="1" x14ac:dyDescent="0.2">
      <c r="A346" s="46"/>
      <c r="B346" s="46"/>
      <c r="C346" s="39"/>
      <c r="D346" s="39"/>
      <c r="E346" s="40"/>
      <c r="F346" s="40"/>
      <c r="G346" s="42"/>
      <c r="H346" s="43"/>
      <c r="I346" s="42"/>
      <c r="J346" s="42"/>
      <c r="K346" s="43"/>
      <c r="L346" s="42"/>
      <c r="M346" s="42"/>
      <c r="N346" s="43"/>
      <c r="O346" s="42"/>
      <c r="P346" s="42"/>
      <c r="Q346" s="43"/>
      <c r="R346" s="42"/>
      <c r="S346" s="42"/>
      <c r="T346" s="43"/>
      <c r="U346" s="42"/>
      <c r="V346" s="42"/>
      <c r="W346" s="43"/>
      <c r="X346" s="42"/>
      <c r="Y346" s="42"/>
      <c r="Z346" s="46"/>
      <c r="AA346" s="46"/>
      <c r="AB346" s="42"/>
      <c r="AC346" s="46"/>
      <c r="AD346" s="46"/>
      <c r="AE346" s="46"/>
      <c r="AF346" s="46"/>
      <c r="AG346" s="46"/>
      <c r="AH346" s="46"/>
      <c r="AI346" s="46"/>
      <c r="AJ346" s="46"/>
      <c r="AK346" s="47"/>
    </row>
    <row r="347" spans="1:37" ht="15.75" customHeight="1" x14ac:dyDescent="0.2">
      <c r="A347" s="46"/>
      <c r="B347" s="46"/>
      <c r="C347" s="39"/>
      <c r="D347" s="39"/>
      <c r="E347" s="40"/>
      <c r="F347" s="40"/>
      <c r="G347" s="42"/>
      <c r="H347" s="43"/>
      <c r="I347" s="42"/>
      <c r="J347" s="42"/>
      <c r="K347" s="43"/>
      <c r="L347" s="42"/>
      <c r="M347" s="42"/>
      <c r="N347" s="43"/>
      <c r="O347" s="42"/>
      <c r="P347" s="42"/>
      <c r="Q347" s="43"/>
      <c r="R347" s="42"/>
      <c r="S347" s="42"/>
      <c r="T347" s="43"/>
      <c r="U347" s="42"/>
      <c r="V347" s="42"/>
      <c r="W347" s="43"/>
      <c r="X347" s="42"/>
      <c r="Y347" s="42"/>
      <c r="Z347" s="46"/>
      <c r="AA347" s="46"/>
      <c r="AB347" s="42"/>
      <c r="AC347" s="46"/>
      <c r="AD347" s="46"/>
      <c r="AE347" s="46"/>
      <c r="AF347" s="46"/>
      <c r="AG347" s="46"/>
      <c r="AH347" s="46"/>
      <c r="AI347" s="46"/>
      <c r="AJ347" s="46"/>
      <c r="AK347" s="47"/>
    </row>
    <row r="348" spans="1:37" ht="15.75" customHeight="1" x14ac:dyDescent="0.2">
      <c r="A348" s="46"/>
      <c r="B348" s="46"/>
      <c r="C348" s="39"/>
      <c r="D348" s="39"/>
      <c r="E348" s="40"/>
      <c r="F348" s="40"/>
      <c r="G348" s="42"/>
      <c r="H348" s="43"/>
      <c r="I348" s="42"/>
      <c r="J348" s="42"/>
      <c r="K348" s="43"/>
      <c r="L348" s="42"/>
      <c r="M348" s="42"/>
      <c r="N348" s="43"/>
      <c r="O348" s="42"/>
      <c r="P348" s="42"/>
      <c r="Q348" s="43"/>
      <c r="R348" s="42"/>
      <c r="S348" s="42"/>
      <c r="T348" s="43"/>
      <c r="U348" s="42"/>
      <c r="V348" s="42"/>
      <c r="W348" s="43"/>
      <c r="X348" s="42"/>
      <c r="Y348" s="42"/>
      <c r="Z348" s="46"/>
      <c r="AA348" s="46"/>
      <c r="AB348" s="42"/>
      <c r="AC348" s="46"/>
      <c r="AD348" s="46"/>
      <c r="AE348" s="46"/>
      <c r="AF348" s="46"/>
      <c r="AG348" s="46"/>
      <c r="AH348" s="46"/>
      <c r="AI348" s="46"/>
      <c r="AJ348" s="46"/>
      <c r="AK348" s="47"/>
    </row>
    <row r="349" spans="1:37" ht="15.75" customHeight="1" x14ac:dyDescent="0.2">
      <c r="A349" s="46"/>
      <c r="B349" s="46"/>
      <c r="C349" s="39"/>
      <c r="D349" s="39"/>
      <c r="E349" s="40"/>
      <c r="F349" s="40"/>
      <c r="G349" s="42"/>
      <c r="H349" s="43"/>
      <c r="I349" s="42"/>
      <c r="J349" s="42"/>
      <c r="K349" s="43"/>
      <c r="L349" s="42"/>
      <c r="M349" s="42"/>
      <c r="N349" s="43"/>
      <c r="O349" s="42"/>
      <c r="P349" s="42"/>
      <c r="Q349" s="43"/>
      <c r="R349" s="42"/>
      <c r="S349" s="42"/>
      <c r="T349" s="43"/>
      <c r="U349" s="42"/>
      <c r="V349" s="42"/>
      <c r="W349" s="43"/>
      <c r="X349" s="42"/>
      <c r="Y349" s="42"/>
      <c r="Z349" s="46"/>
      <c r="AA349" s="46"/>
      <c r="AB349" s="42"/>
      <c r="AC349" s="46"/>
      <c r="AD349" s="46"/>
      <c r="AE349" s="46"/>
      <c r="AF349" s="46"/>
      <c r="AG349" s="46"/>
      <c r="AH349" s="46"/>
      <c r="AI349" s="46"/>
      <c r="AJ349" s="46"/>
      <c r="AK349" s="47"/>
    </row>
    <row r="350" spans="1:37" ht="15.75" customHeight="1" x14ac:dyDescent="0.2">
      <c r="A350" s="46"/>
      <c r="B350" s="46"/>
      <c r="C350" s="39"/>
      <c r="D350" s="39"/>
      <c r="E350" s="40"/>
      <c r="F350" s="40"/>
      <c r="G350" s="42"/>
      <c r="H350" s="43"/>
      <c r="I350" s="42"/>
      <c r="J350" s="42"/>
      <c r="K350" s="43"/>
      <c r="L350" s="42"/>
      <c r="M350" s="42"/>
      <c r="N350" s="43"/>
      <c r="O350" s="42"/>
      <c r="P350" s="42"/>
      <c r="Q350" s="43"/>
      <c r="R350" s="42"/>
      <c r="S350" s="42"/>
      <c r="T350" s="43"/>
      <c r="U350" s="42"/>
      <c r="V350" s="42"/>
      <c r="W350" s="43"/>
      <c r="X350" s="42"/>
      <c r="Y350" s="42"/>
      <c r="Z350" s="46"/>
      <c r="AA350" s="46"/>
      <c r="AB350" s="42"/>
      <c r="AC350" s="46"/>
      <c r="AD350" s="46"/>
      <c r="AE350" s="46"/>
      <c r="AF350" s="46"/>
      <c r="AG350" s="46"/>
      <c r="AH350" s="46"/>
      <c r="AI350" s="46"/>
      <c r="AJ350" s="46"/>
      <c r="AK350" s="47"/>
    </row>
    <row r="351" spans="1:37" ht="15.75" customHeight="1" x14ac:dyDescent="0.2">
      <c r="A351" s="46"/>
      <c r="B351" s="46"/>
      <c r="C351" s="39"/>
      <c r="D351" s="39"/>
      <c r="E351" s="40"/>
      <c r="F351" s="40"/>
      <c r="G351" s="42"/>
      <c r="H351" s="43"/>
      <c r="I351" s="42"/>
      <c r="J351" s="42"/>
      <c r="K351" s="43"/>
      <c r="L351" s="42"/>
      <c r="M351" s="42"/>
      <c r="N351" s="43"/>
      <c r="O351" s="42"/>
      <c r="P351" s="42"/>
      <c r="Q351" s="43"/>
      <c r="R351" s="42"/>
      <c r="S351" s="42"/>
      <c r="T351" s="43"/>
      <c r="U351" s="42"/>
      <c r="V351" s="42"/>
      <c r="W351" s="43"/>
      <c r="X351" s="42"/>
      <c r="Y351" s="42"/>
      <c r="Z351" s="46"/>
      <c r="AA351" s="46"/>
      <c r="AB351" s="42"/>
      <c r="AC351" s="46"/>
      <c r="AD351" s="46"/>
      <c r="AE351" s="46"/>
      <c r="AF351" s="46"/>
      <c r="AG351" s="46"/>
      <c r="AH351" s="46"/>
      <c r="AI351" s="46"/>
      <c r="AJ351" s="46"/>
      <c r="AK351" s="47"/>
    </row>
    <row r="352" spans="1:37" ht="15.75" customHeight="1" x14ac:dyDescent="0.2">
      <c r="A352" s="46"/>
      <c r="B352" s="46"/>
      <c r="C352" s="39"/>
      <c r="D352" s="39"/>
      <c r="E352" s="40"/>
      <c r="F352" s="40"/>
      <c r="G352" s="42"/>
      <c r="H352" s="43"/>
      <c r="I352" s="42"/>
      <c r="J352" s="42"/>
      <c r="K352" s="43"/>
      <c r="L352" s="42"/>
      <c r="M352" s="42"/>
      <c r="N352" s="43"/>
      <c r="O352" s="42"/>
      <c r="P352" s="42"/>
      <c r="Q352" s="43"/>
      <c r="R352" s="42"/>
      <c r="S352" s="42"/>
      <c r="T352" s="43"/>
      <c r="U352" s="42"/>
      <c r="V352" s="42"/>
      <c r="W352" s="43"/>
      <c r="X352" s="42"/>
      <c r="Y352" s="42"/>
      <c r="Z352" s="46"/>
      <c r="AA352" s="46"/>
      <c r="AB352" s="42"/>
      <c r="AC352" s="46"/>
      <c r="AD352" s="46"/>
      <c r="AE352" s="46"/>
      <c r="AF352" s="46"/>
      <c r="AG352" s="46"/>
      <c r="AH352" s="46"/>
      <c r="AI352" s="46"/>
      <c r="AJ352" s="46"/>
      <c r="AK352" s="47"/>
    </row>
    <row r="353" spans="1:37" ht="15.75" customHeight="1" x14ac:dyDescent="0.2">
      <c r="A353" s="46"/>
      <c r="B353" s="46"/>
      <c r="C353" s="39"/>
      <c r="D353" s="39"/>
      <c r="E353" s="40"/>
      <c r="F353" s="40"/>
      <c r="G353" s="42"/>
      <c r="H353" s="43"/>
      <c r="I353" s="42"/>
      <c r="J353" s="42"/>
      <c r="K353" s="43"/>
      <c r="L353" s="42"/>
      <c r="M353" s="42"/>
      <c r="N353" s="43"/>
      <c r="O353" s="42"/>
      <c r="P353" s="42"/>
      <c r="Q353" s="43"/>
      <c r="R353" s="42"/>
      <c r="S353" s="42"/>
      <c r="T353" s="43"/>
      <c r="U353" s="42"/>
      <c r="V353" s="42"/>
      <c r="W353" s="43"/>
      <c r="X353" s="42"/>
      <c r="Y353" s="42"/>
      <c r="Z353" s="46"/>
      <c r="AA353" s="46"/>
      <c r="AB353" s="42"/>
      <c r="AC353" s="46"/>
      <c r="AD353" s="46"/>
      <c r="AE353" s="46"/>
      <c r="AF353" s="46"/>
      <c r="AG353" s="46"/>
      <c r="AH353" s="46"/>
      <c r="AI353" s="46"/>
      <c r="AJ353" s="46"/>
      <c r="AK353" s="47"/>
    </row>
    <row r="354" spans="1:37" ht="15.75" customHeight="1" x14ac:dyDescent="0.2">
      <c r="A354" s="46"/>
      <c r="B354" s="46"/>
      <c r="C354" s="39"/>
      <c r="D354" s="39"/>
      <c r="E354" s="40"/>
      <c r="F354" s="40"/>
      <c r="G354" s="42"/>
      <c r="H354" s="43"/>
      <c r="I354" s="42"/>
      <c r="J354" s="42"/>
      <c r="K354" s="43"/>
      <c r="L354" s="42"/>
      <c r="M354" s="42"/>
      <c r="N354" s="43"/>
      <c r="O354" s="42"/>
      <c r="P354" s="42"/>
      <c r="Q354" s="43"/>
      <c r="R354" s="42"/>
      <c r="S354" s="42"/>
      <c r="T354" s="43"/>
      <c r="U354" s="42"/>
      <c r="V354" s="42"/>
      <c r="W354" s="43"/>
      <c r="X354" s="42"/>
      <c r="Y354" s="42"/>
      <c r="Z354" s="46"/>
      <c r="AA354" s="46"/>
      <c r="AB354" s="42"/>
      <c r="AC354" s="46"/>
      <c r="AD354" s="46"/>
      <c r="AE354" s="46"/>
      <c r="AF354" s="46"/>
      <c r="AG354" s="46"/>
      <c r="AH354" s="46"/>
      <c r="AI354" s="46"/>
      <c r="AJ354" s="46"/>
      <c r="AK354" s="47"/>
    </row>
    <row r="355" spans="1:37" ht="15.75" customHeight="1" x14ac:dyDescent="0.2">
      <c r="A355" s="46"/>
      <c r="B355" s="46"/>
      <c r="C355" s="39"/>
      <c r="D355" s="39"/>
      <c r="E355" s="40"/>
      <c r="F355" s="40"/>
      <c r="G355" s="42"/>
      <c r="H355" s="43"/>
      <c r="I355" s="42"/>
      <c r="J355" s="42"/>
      <c r="K355" s="43"/>
      <c r="L355" s="42"/>
      <c r="M355" s="42"/>
      <c r="N355" s="43"/>
      <c r="O355" s="42"/>
      <c r="P355" s="42"/>
      <c r="Q355" s="43"/>
      <c r="R355" s="42"/>
      <c r="S355" s="42"/>
      <c r="T355" s="43"/>
      <c r="U355" s="42"/>
      <c r="V355" s="42"/>
      <c r="W355" s="43"/>
      <c r="X355" s="42"/>
      <c r="Y355" s="42"/>
      <c r="Z355" s="46"/>
      <c r="AA355" s="46"/>
      <c r="AB355" s="42"/>
      <c r="AC355" s="46"/>
      <c r="AD355" s="46"/>
      <c r="AE355" s="46"/>
      <c r="AF355" s="46"/>
      <c r="AG355" s="46"/>
      <c r="AH355" s="46"/>
      <c r="AI355" s="46"/>
      <c r="AJ355" s="46"/>
      <c r="AK355" s="47"/>
    </row>
    <row r="356" spans="1:37" ht="15.75" customHeight="1" x14ac:dyDescent="0.2">
      <c r="A356" s="46"/>
      <c r="B356" s="46"/>
      <c r="C356" s="39"/>
      <c r="D356" s="39"/>
      <c r="E356" s="40"/>
      <c r="F356" s="40"/>
      <c r="G356" s="42"/>
      <c r="H356" s="43"/>
      <c r="I356" s="42"/>
      <c r="J356" s="42"/>
      <c r="K356" s="43"/>
      <c r="L356" s="42"/>
      <c r="M356" s="42"/>
      <c r="N356" s="43"/>
      <c r="O356" s="42"/>
      <c r="P356" s="42"/>
      <c r="Q356" s="43"/>
      <c r="R356" s="42"/>
      <c r="S356" s="42"/>
      <c r="T356" s="43"/>
      <c r="U356" s="42"/>
      <c r="V356" s="42"/>
      <c r="W356" s="43"/>
      <c r="X356" s="42"/>
      <c r="Y356" s="42"/>
      <c r="Z356" s="46"/>
      <c r="AA356" s="46"/>
      <c r="AB356" s="42"/>
      <c r="AC356" s="46"/>
      <c r="AD356" s="46"/>
      <c r="AE356" s="46"/>
      <c r="AF356" s="46"/>
      <c r="AG356" s="46"/>
      <c r="AH356" s="46"/>
      <c r="AI356" s="46"/>
      <c r="AJ356" s="46"/>
      <c r="AK356" s="47"/>
    </row>
    <row r="357" spans="1:37" ht="15.75" customHeight="1" x14ac:dyDescent="0.2">
      <c r="A357" s="46"/>
      <c r="B357" s="46"/>
      <c r="C357" s="39"/>
      <c r="D357" s="39"/>
      <c r="E357" s="40"/>
      <c r="F357" s="40"/>
      <c r="G357" s="42"/>
      <c r="H357" s="43"/>
      <c r="I357" s="42"/>
      <c r="J357" s="42"/>
      <c r="K357" s="43"/>
      <c r="L357" s="42"/>
      <c r="M357" s="42"/>
      <c r="N357" s="43"/>
      <c r="O357" s="42"/>
      <c r="P357" s="42"/>
      <c r="Q357" s="43"/>
      <c r="R357" s="42"/>
      <c r="S357" s="42"/>
      <c r="T357" s="43"/>
      <c r="U357" s="42"/>
      <c r="V357" s="42"/>
      <c r="W357" s="43"/>
      <c r="X357" s="42"/>
      <c r="Y357" s="42"/>
      <c r="Z357" s="46"/>
      <c r="AA357" s="46"/>
      <c r="AB357" s="42"/>
      <c r="AC357" s="46"/>
      <c r="AD357" s="46"/>
      <c r="AE357" s="46"/>
      <c r="AF357" s="46"/>
      <c r="AG357" s="46"/>
      <c r="AH357" s="46"/>
      <c r="AI357" s="46"/>
      <c r="AJ357" s="46"/>
      <c r="AK357" s="47"/>
    </row>
    <row r="358" spans="1:37" ht="15.75" customHeight="1" x14ac:dyDescent="0.2">
      <c r="A358" s="46"/>
      <c r="B358" s="46"/>
      <c r="C358" s="39"/>
      <c r="D358" s="39"/>
      <c r="E358" s="40"/>
      <c r="F358" s="40"/>
      <c r="G358" s="42"/>
      <c r="H358" s="43"/>
      <c r="I358" s="42"/>
      <c r="J358" s="42"/>
      <c r="K358" s="43"/>
      <c r="L358" s="42"/>
      <c r="M358" s="42"/>
      <c r="N358" s="43"/>
      <c r="O358" s="42"/>
      <c r="P358" s="42"/>
      <c r="Q358" s="43"/>
      <c r="R358" s="42"/>
      <c r="S358" s="42"/>
      <c r="T358" s="43"/>
      <c r="U358" s="42"/>
      <c r="V358" s="42"/>
      <c r="W358" s="43"/>
      <c r="X358" s="42"/>
      <c r="Y358" s="42"/>
      <c r="Z358" s="46"/>
      <c r="AA358" s="46"/>
      <c r="AB358" s="42"/>
      <c r="AC358" s="46"/>
      <c r="AD358" s="46"/>
      <c r="AE358" s="46"/>
      <c r="AF358" s="46"/>
      <c r="AG358" s="46"/>
      <c r="AH358" s="46"/>
      <c r="AI358" s="46"/>
      <c r="AJ358" s="46"/>
      <c r="AK358" s="47"/>
    </row>
    <row r="359" spans="1:37" ht="15.75" customHeight="1" x14ac:dyDescent="0.2">
      <c r="A359" s="46"/>
      <c r="B359" s="46"/>
      <c r="C359" s="39"/>
      <c r="D359" s="39"/>
      <c r="E359" s="40"/>
      <c r="F359" s="40"/>
      <c r="G359" s="42"/>
      <c r="H359" s="43"/>
      <c r="I359" s="42"/>
      <c r="J359" s="42"/>
      <c r="K359" s="43"/>
      <c r="L359" s="42"/>
      <c r="M359" s="42"/>
      <c r="N359" s="43"/>
      <c r="O359" s="42"/>
      <c r="P359" s="42"/>
      <c r="Q359" s="43"/>
      <c r="R359" s="42"/>
      <c r="S359" s="42"/>
      <c r="T359" s="43"/>
      <c r="U359" s="42"/>
      <c r="V359" s="42"/>
      <c r="W359" s="43"/>
      <c r="X359" s="42"/>
      <c r="Y359" s="42"/>
      <c r="Z359" s="46"/>
      <c r="AA359" s="46"/>
      <c r="AB359" s="42"/>
      <c r="AC359" s="46"/>
      <c r="AD359" s="46"/>
      <c r="AE359" s="46"/>
      <c r="AF359" s="46"/>
      <c r="AG359" s="46"/>
      <c r="AH359" s="46"/>
      <c r="AI359" s="46"/>
      <c r="AJ359" s="46"/>
      <c r="AK359" s="47"/>
    </row>
    <row r="360" spans="1:37" ht="15.75" customHeight="1" x14ac:dyDescent="0.2">
      <c r="A360" s="46"/>
      <c r="B360" s="46"/>
      <c r="C360" s="39"/>
      <c r="D360" s="39"/>
      <c r="E360" s="40"/>
      <c r="F360" s="40"/>
      <c r="G360" s="42"/>
      <c r="H360" s="43"/>
      <c r="I360" s="42"/>
      <c r="J360" s="42"/>
      <c r="K360" s="43"/>
      <c r="L360" s="42"/>
      <c r="M360" s="42"/>
      <c r="N360" s="43"/>
      <c r="O360" s="42"/>
      <c r="P360" s="42"/>
      <c r="Q360" s="43"/>
      <c r="R360" s="42"/>
      <c r="S360" s="42"/>
      <c r="T360" s="43"/>
      <c r="U360" s="42"/>
      <c r="V360" s="42"/>
      <c r="W360" s="43"/>
      <c r="X360" s="42"/>
      <c r="Y360" s="42"/>
      <c r="Z360" s="46"/>
      <c r="AA360" s="46"/>
      <c r="AB360" s="42"/>
      <c r="AC360" s="46"/>
      <c r="AD360" s="46"/>
      <c r="AE360" s="46"/>
      <c r="AF360" s="46"/>
      <c r="AG360" s="46"/>
      <c r="AH360" s="46"/>
      <c r="AI360" s="46"/>
      <c r="AJ360" s="46"/>
      <c r="AK360" s="47"/>
    </row>
    <row r="361" spans="1:37" ht="15.75" customHeight="1" x14ac:dyDescent="0.2">
      <c r="A361" s="46"/>
      <c r="B361" s="46"/>
      <c r="C361" s="39"/>
      <c r="D361" s="39"/>
      <c r="E361" s="40"/>
      <c r="F361" s="40"/>
      <c r="G361" s="42"/>
      <c r="H361" s="43"/>
      <c r="I361" s="42"/>
      <c r="J361" s="42"/>
      <c r="K361" s="43"/>
      <c r="L361" s="42"/>
      <c r="M361" s="42"/>
      <c r="N361" s="43"/>
      <c r="O361" s="42"/>
      <c r="P361" s="42"/>
      <c r="Q361" s="43"/>
      <c r="R361" s="42"/>
      <c r="S361" s="42"/>
      <c r="T361" s="43"/>
      <c r="U361" s="42"/>
      <c r="V361" s="42"/>
      <c r="W361" s="43"/>
      <c r="X361" s="42"/>
      <c r="Y361" s="42"/>
      <c r="Z361" s="46"/>
      <c r="AA361" s="46"/>
      <c r="AB361" s="42"/>
      <c r="AC361" s="46"/>
      <c r="AD361" s="46"/>
      <c r="AE361" s="46"/>
      <c r="AF361" s="46"/>
      <c r="AG361" s="46"/>
      <c r="AH361" s="46"/>
      <c r="AI361" s="46"/>
      <c r="AJ361" s="46"/>
      <c r="AK361" s="47"/>
    </row>
    <row r="362" spans="1:37" ht="15.75" customHeight="1" x14ac:dyDescent="0.2">
      <c r="A362" s="46"/>
      <c r="B362" s="46"/>
      <c r="C362" s="39"/>
      <c r="D362" s="39"/>
      <c r="E362" s="40"/>
      <c r="F362" s="40"/>
      <c r="G362" s="42"/>
      <c r="H362" s="43"/>
      <c r="I362" s="42"/>
      <c r="J362" s="42"/>
      <c r="K362" s="43"/>
      <c r="L362" s="42"/>
      <c r="M362" s="42"/>
      <c r="N362" s="43"/>
      <c r="O362" s="42"/>
      <c r="P362" s="42"/>
      <c r="Q362" s="43"/>
      <c r="R362" s="42"/>
      <c r="S362" s="42"/>
      <c r="T362" s="43"/>
      <c r="U362" s="42"/>
      <c r="V362" s="42"/>
      <c r="W362" s="43"/>
      <c r="X362" s="42"/>
      <c r="Y362" s="42"/>
      <c r="Z362" s="46"/>
      <c r="AA362" s="46"/>
      <c r="AB362" s="42"/>
      <c r="AC362" s="46"/>
      <c r="AD362" s="46"/>
      <c r="AE362" s="46"/>
      <c r="AF362" s="46"/>
      <c r="AG362" s="46"/>
      <c r="AH362" s="46"/>
      <c r="AI362" s="46"/>
      <c r="AJ362" s="46"/>
      <c r="AK362" s="47"/>
    </row>
    <row r="363" spans="1:37" ht="15.75" customHeight="1" x14ac:dyDescent="0.2">
      <c r="A363" s="46"/>
      <c r="B363" s="46"/>
      <c r="C363" s="39"/>
      <c r="D363" s="39"/>
      <c r="E363" s="40"/>
      <c r="F363" s="40"/>
      <c r="G363" s="42"/>
      <c r="H363" s="43"/>
      <c r="I363" s="42"/>
      <c r="J363" s="42"/>
      <c r="K363" s="43"/>
      <c r="L363" s="42"/>
      <c r="M363" s="42"/>
      <c r="N363" s="43"/>
      <c r="O363" s="42"/>
      <c r="P363" s="42"/>
      <c r="Q363" s="43"/>
      <c r="R363" s="42"/>
      <c r="S363" s="42"/>
      <c r="T363" s="43"/>
      <c r="U363" s="42"/>
      <c r="V363" s="42"/>
      <c r="W363" s="43"/>
      <c r="X363" s="42"/>
      <c r="Y363" s="42"/>
      <c r="Z363" s="46"/>
      <c r="AA363" s="46"/>
      <c r="AB363" s="42"/>
      <c r="AC363" s="46"/>
      <c r="AD363" s="46"/>
      <c r="AE363" s="46"/>
      <c r="AF363" s="46"/>
      <c r="AG363" s="46"/>
      <c r="AH363" s="46"/>
      <c r="AI363" s="46"/>
      <c r="AJ363" s="46"/>
      <c r="AK363" s="47"/>
    </row>
    <row r="364" spans="1:37" ht="15.75" customHeight="1" x14ac:dyDescent="0.2">
      <c r="A364" s="46"/>
      <c r="B364" s="46"/>
      <c r="C364" s="39"/>
      <c r="D364" s="39"/>
      <c r="E364" s="40"/>
      <c r="F364" s="40"/>
      <c r="G364" s="42"/>
      <c r="H364" s="43"/>
      <c r="I364" s="42"/>
      <c r="J364" s="42"/>
      <c r="K364" s="43"/>
      <c r="L364" s="42"/>
      <c r="M364" s="42"/>
      <c r="N364" s="43"/>
      <c r="O364" s="42"/>
      <c r="P364" s="42"/>
      <c r="Q364" s="43"/>
      <c r="R364" s="42"/>
      <c r="S364" s="42"/>
      <c r="T364" s="43"/>
      <c r="U364" s="42"/>
      <c r="V364" s="42"/>
      <c r="W364" s="43"/>
      <c r="X364" s="42"/>
      <c r="Y364" s="42"/>
      <c r="Z364" s="46"/>
      <c r="AA364" s="46"/>
      <c r="AB364" s="42"/>
      <c r="AC364" s="46"/>
      <c r="AD364" s="46"/>
      <c r="AE364" s="46"/>
      <c r="AF364" s="46"/>
      <c r="AG364" s="46"/>
      <c r="AH364" s="46"/>
      <c r="AI364" s="46"/>
      <c r="AJ364" s="46"/>
      <c r="AK364" s="47"/>
    </row>
    <row r="365" spans="1:37" ht="15.75" customHeight="1" x14ac:dyDescent="0.2">
      <c r="A365" s="46"/>
      <c r="B365" s="46"/>
      <c r="C365" s="39"/>
      <c r="D365" s="39"/>
      <c r="E365" s="40"/>
      <c r="F365" s="40"/>
      <c r="G365" s="42"/>
      <c r="H365" s="43"/>
      <c r="I365" s="42"/>
      <c r="J365" s="42"/>
      <c r="K365" s="43"/>
      <c r="L365" s="42"/>
      <c r="M365" s="42"/>
      <c r="N365" s="43"/>
      <c r="O365" s="42"/>
      <c r="P365" s="42"/>
      <c r="Q365" s="43"/>
      <c r="R365" s="42"/>
      <c r="S365" s="42"/>
      <c r="T365" s="43"/>
      <c r="U365" s="42"/>
      <c r="V365" s="42"/>
      <c r="W365" s="43"/>
      <c r="X365" s="42"/>
      <c r="Y365" s="42"/>
      <c r="Z365" s="46"/>
      <c r="AA365" s="46"/>
      <c r="AB365" s="42"/>
      <c r="AC365" s="46"/>
      <c r="AD365" s="46"/>
      <c r="AE365" s="46"/>
      <c r="AF365" s="46"/>
      <c r="AG365" s="46"/>
      <c r="AH365" s="46"/>
      <c r="AI365" s="46"/>
      <c r="AJ365" s="46"/>
      <c r="AK365" s="47"/>
    </row>
    <row r="366" spans="1:37" ht="15.75" customHeight="1" x14ac:dyDescent="0.2">
      <c r="A366" s="46"/>
      <c r="B366" s="46"/>
      <c r="C366" s="39"/>
      <c r="D366" s="39"/>
      <c r="E366" s="40"/>
      <c r="F366" s="40"/>
      <c r="G366" s="42"/>
      <c r="H366" s="43"/>
      <c r="I366" s="42"/>
      <c r="J366" s="42"/>
      <c r="K366" s="43"/>
      <c r="L366" s="42"/>
      <c r="M366" s="42"/>
      <c r="N366" s="43"/>
      <c r="O366" s="42"/>
      <c r="P366" s="42"/>
      <c r="Q366" s="43"/>
      <c r="R366" s="42"/>
      <c r="S366" s="42"/>
      <c r="T366" s="43"/>
      <c r="U366" s="42"/>
      <c r="V366" s="42"/>
      <c r="W366" s="43"/>
      <c r="X366" s="42"/>
      <c r="Y366" s="42"/>
      <c r="Z366" s="46"/>
      <c r="AA366" s="46"/>
      <c r="AB366" s="42"/>
      <c r="AC366" s="46"/>
      <c r="AD366" s="46"/>
      <c r="AE366" s="46"/>
      <c r="AF366" s="46"/>
      <c r="AG366" s="46"/>
      <c r="AH366" s="46"/>
      <c r="AI366" s="46"/>
      <c r="AJ366" s="46"/>
      <c r="AK366" s="47"/>
    </row>
    <row r="367" spans="1:37" ht="15.75" customHeight="1" x14ac:dyDescent="0.2">
      <c r="A367" s="46"/>
      <c r="B367" s="46"/>
      <c r="C367" s="39"/>
      <c r="D367" s="39"/>
      <c r="E367" s="40"/>
      <c r="F367" s="40"/>
      <c r="G367" s="42"/>
      <c r="H367" s="43"/>
      <c r="I367" s="42"/>
      <c r="J367" s="42"/>
      <c r="K367" s="43"/>
      <c r="L367" s="42"/>
      <c r="M367" s="42"/>
      <c r="N367" s="43"/>
      <c r="O367" s="42"/>
      <c r="P367" s="42"/>
      <c r="Q367" s="43"/>
      <c r="R367" s="42"/>
      <c r="S367" s="42"/>
      <c r="T367" s="43"/>
      <c r="U367" s="42"/>
      <c r="V367" s="42"/>
      <c r="W367" s="43"/>
      <c r="X367" s="42"/>
      <c r="Y367" s="42"/>
      <c r="Z367" s="46"/>
      <c r="AA367" s="46"/>
      <c r="AB367" s="42"/>
      <c r="AC367" s="46"/>
      <c r="AD367" s="46"/>
      <c r="AE367" s="46"/>
      <c r="AF367" s="46"/>
      <c r="AG367" s="46"/>
      <c r="AH367" s="46"/>
      <c r="AI367" s="46"/>
      <c r="AJ367" s="46"/>
      <c r="AK367" s="47"/>
    </row>
    <row r="368" spans="1:37" ht="15.75" customHeight="1" x14ac:dyDescent="0.2">
      <c r="A368" s="46"/>
      <c r="B368" s="46"/>
      <c r="C368" s="39"/>
      <c r="D368" s="39"/>
      <c r="E368" s="40"/>
      <c r="F368" s="40"/>
      <c r="G368" s="42"/>
      <c r="H368" s="43"/>
      <c r="I368" s="42"/>
      <c r="J368" s="42"/>
      <c r="K368" s="43"/>
      <c r="L368" s="42"/>
      <c r="M368" s="42"/>
      <c r="N368" s="43"/>
      <c r="O368" s="42"/>
      <c r="P368" s="42"/>
      <c r="Q368" s="43"/>
      <c r="R368" s="42"/>
      <c r="S368" s="42"/>
      <c r="T368" s="43"/>
      <c r="U368" s="42"/>
      <c r="V368" s="42"/>
      <c r="W368" s="43"/>
      <c r="X368" s="42"/>
      <c r="Y368" s="42"/>
      <c r="Z368" s="46"/>
      <c r="AA368" s="46"/>
      <c r="AB368" s="42"/>
      <c r="AC368" s="46"/>
      <c r="AD368" s="46"/>
      <c r="AE368" s="46"/>
      <c r="AF368" s="46"/>
      <c r="AG368" s="46"/>
      <c r="AH368" s="46"/>
      <c r="AI368" s="46"/>
      <c r="AJ368" s="46"/>
      <c r="AK368" s="47"/>
    </row>
    <row r="369" spans="1:37" ht="15.75" customHeight="1" x14ac:dyDescent="0.2">
      <c r="A369" s="46"/>
      <c r="B369" s="46"/>
      <c r="C369" s="39"/>
      <c r="D369" s="39"/>
      <c r="E369" s="40"/>
      <c r="F369" s="40"/>
      <c r="G369" s="42"/>
      <c r="H369" s="43"/>
      <c r="I369" s="42"/>
      <c r="J369" s="42"/>
      <c r="K369" s="43"/>
      <c r="L369" s="42"/>
      <c r="M369" s="42"/>
      <c r="N369" s="43"/>
      <c r="O369" s="42"/>
      <c r="P369" s="42"/>
      <c r="Q369" s="43"/>
      <c r="R369" s="42"/>
      <c r="S369" s="42"/>
      <c r="T369" s="43"/>
      <c r="U369" s="42"/>
      <c r="V369" s="42"/>
      <c r="W369" s="43"/>
      <c r="X369" s="42"/>
      <c r="Y369" s="42"/>
      <c r="Z369" s="46"/>
      <c r="AA369" s="46"/>
      <c r="AB369" s="42"/>
      <c r="AC369" s="46"/>
      <c r="AD369" s="46"/>
      <c r="AE369" s="46"/>
      <c r="AF369" s="46"/>
      <c r="AG369" s="46"/>
      <c r="AH369" s="46"/>
      <c r="AI369" s="46"/>
      <c r="AJ369" s="46"/>
      <c r="AK369" s="47"/>
    </row>
    <row r="370" spans="1:37" ht="15.75" customHeight="1" x14ac:dyDescent="0.2">
      <c r="A370" s="46"/>
      <c r="B370" s="46"/>
      <c r="C370" s="39"/>
      <c r="D370" s="39"/>
      <c r="E370" s="40"/>
      <c r="F370" s="40"/>
      <c r="G370" s="42"/>
      <c r="H370" s="43"/>
      <c r="I370" s="42"/>
      <c r="J370" s="42"/>
      <c r="K370" s="43"/>
      <c r="L370" s="42"/>
      <c r="M370" s="42"/>
      <c r="N370" s="43"/>
      <c r="O370" s="42"/>
      <c r="P370" s="42"/>
      <c r="Q370" s="43"/>
      <c r="R370" s="42"/>
      <c r="S370" s="42"/>
      <c r="T370" s="43"/>
      <c r="U370" s="42"/>
      <c r="V370" s="42"/>
      <c r="W370" s="43"/>
      <c r="X370" s="42"/>
      <c r="Y370" s="42"/>
      <c r="Z370" s="46"/>
      <c r="AA370" s="46"/>
      <c r="AB370" s="42"/>
      <c r="AC370" s="46"/>
      <c r="AD370" s="46"/>
      <c r="AE370" s="46"/>
      <c r="AF370" s="46"/>
      <c r="AG370" s="46"/>
      <c r="AH370" s="46"/>
      <c r="AI370" s="46"/>
      <c r="AJ370" s="46"/>
      <c r="AK370" s="47"/>
    </row>
    <row r="371" spans="1:37" ht="15.75" customHeight="1" x14ac:dyDescent="0.2">
      <c r="A371" s="46"/>
      <c r="B371" s="46"/>
      <c r="C371" s="39"/>
      <c r="D371" s="39"/>
      <c r="E371" s="40"/>
      <c r="F371" s="40"/>
      <c r="G371" s="42"/>
      <c r="H371" s="43"/>
      <c r="I371" s="42"/>
      <c r="J371" s="42"/>
      <c r="K371" s="43"/>
      <c r="L371" s="42"/>
      <c r="M371" s="42"/>
      <c r="N371" s="43"/>
      <c r="O371" s="42"/>
      <c r="P371" s="42"/>
      <c r="Q371" s="43"/>
      <c r="R371" s="42"/>
      <c r="S371" s="42"/>
      <c r="T371" s="43"/>
      <c r="U371" s="42"/>
      <c r="V371" s="42"/>
      <c r="W371" s="43"/>
      <c r="X371" s="42"/>
      <c r="Y371" s="42"/>
      <c r="Z371" s="46"/>
      <c r="AA371" s="46"/>
      <c r="AB371" s="42"/>
      <c r="AC371" s="46"/>
      <c r="AD371" s="46"/>
      <c r="AE371" s="46"/>
      <c r="AF371" s="46"/>
      <c r="AG371" s="46"/>
      <c r="AH371" s="46"/>
      <c r="AI371" s="46"/>
      <c r="AJ371" s="46"/>
      <c r="AK371" s="47"/>
    </row>
    <row r="372" spans="1:37" ht="15.75" customHeight="1" x14ac:dyDescent="0.2">
      <c r="A372" s="46"/>
      <c r="B372" s="46"/>
      <c r="C372" s="39"/>
      <c r="D372" s="39"/>
      <c r="E372" s="40"/>
      <c r="F372" s="40"/>
      <c r="G372" s="42"/>
      <c r="H372" s="43"/>
      <c r="I372" s="42"/>
      <c r="J372" s="42"/>
      <c r="K372" s="43"/>
      <c r="L372" s="42"/>
      <c r="M372" s="42"/>
      <c r="N372" s="43"/>
      <c r="O372" s="42"/>
      <c r="P372" s="42"/>
      <c r="Q372" s="43"/>
      <c r="R372" s="42"/>
      <c r="S372" s="42"/>
      <c r="T372" s="43"/>
      <c r="U372" s="42"/>
      <c r="V372" s="42"/>
      <c r="W372" s="43"/>
      <c r="X372" s="42"/>
      <c r="Y372" s="42"/>
      <c r="Z372" s="46"/>
      <c r="AA372" s="46"/>
      <c r="AB372" s="42"/>
      <c r="AC372" s="46"/>
      <c r="AD372" s="46"/>
      <c r="AE372" s="46"/>
      <c r="AF372" s="46"/>
      <c r="AG372" s="46"/>
      <c r="AH372" s="46"/>
      <c r="AI372" s="46"/>
      <c r="AJ372" s="46"/>
      <c r="AK372" s="47"/>
    </row>
    <row r="373" spans="1:37" ht="15.75" customHeight="1" x14ac:dyDescent="0.2">
      <c r="A373" s="46"/>
      <c r="B373" s="46"/>
      <c r="C373" s="39"/>
      <c r="D373" s="39"/>
      <c r="E373" s="40"/>
      <c r="F373" s="40"/>
      <c r="G373" s="42"/>
      <c r="H373" s="43"/>
      <c r="I373" s="42"/>
      <c r="J373" s="42"/>
      <c r="K373" s="43"/>
      <c r="L373" s="42"/>
      <c r="M373" s="42"/>
      <c r="N373" s="43"/>
      <c r="O373" s="42"/>
      <c r="P373" s="42"/>
      <c r="Q373" s="43"/>
      <c r="R373" s="42"/>
      <c r="S373" s="42"/>
      <c r="T373" s="43"/>
      <c r="U373" s="42"/>
      <c r="V373" s="42"/>
      <c r="W373" s="43"/>
      <c r="X373" s="42"/>
      <c r="Y373" s="42"/>
      <c r="Z373" s="46"/>
      <c r="AA373" s="46"/>
      <c r="AB373" s="42"/>
      <c r="AC373" s="46"/>
      <c r="AD373" s="46"/>
      <c r="AE373" s="46"/>
      <c r="AF373" s="46"/>
      <c r="AG373" s="46"/>
      <c r="AH373" s="46"/>
      <c r="AI373" s="46"/>
      <c r="AJ373" s="46"/>
      <c r="AK373" s="47"/>
    </row>
    <row r="374" spans="1:37" ht="15.75" customHeight="1" x14ac:dyDescent="0.2">
      <c r="A374" s="46"/>
      <c r="B374" s="46"/>
      <c r="C374" s="39"/>
      <c r="D374" s="39"/>
      <c r="E374" s="40"/>
      <c r="F374" s="40"/>
      <c r="G374" s="42"/>
      <c r="H374" s="43"/>
      <c r="I374" s="42"/>
      <c r="J374" s="42"/>
      <c r="K374" s="43"/>
      <c r="L374" s="42"/>
      <c r="M374" s="42"/>
      <c r="N374" s="43"/>
      <c r="O374" s="42"/>
      <c r="P374" s="42"/>
      <c r="Q374" s="43"/>
      <c r="R374" s="42"/>
      <c r="S374" s="42"/>
      <c r="T374" s="43"/>
      <c r="U374" s="42"/>
      <c r="V374" s="42"/>
      <c r="W374" s="43"/>
      <c r="X374" s="42"/>
      <c r="Y374" s="42"/>
      <c r="Z374" s="46"/>
      <c r="AA374" s="46"/>
      <c r="AB374" s="42"/>
      <c r="AC374" s="46"/>
      <c r="AD374" s="46"/>
      <c r="AE374" s="46"/>
      <c r="AF374" s="46"/>
      <c r="AG374" s="46"/>
      <c r="AH374" s="46"/>
      <c r="AI374" s="46"/>
      <c r="AJ374" s="46"/>
      <c r="AK374" s="47"/>
    </row>
    <row r="375" spans="1:37" ht="15.75" customHeight="1" x14ac:dyDescent="0.2">
      <c r="A375" s="46"/>
      <c r="B375" s="46"/>
      <c r="C375" s="39"/>
      <c r="D375" s="39"/>
      <c r="E375" s="40"/>
      <c r="F375" s="40"/>
      <c r="G375" s="42"/>
      <c r="H375" s="43"/>
      <c r="I375" s="42"/>
      <c r="J375" s="42"/>
      <c r="K375" s="43"/>
      <c r="L375" s="42"/>
      <c r="M375" s="42"/>
      <c r="N375" s="43"/>
      <c r="O375" s="42"/>
      <c r="P375" s="42"/>
      <c r="Q375" s="43"/>
      <c r="R375" s="42"/>
      <c r="S375" s="42"/>
      <c r="T375" s="43"/>
      <c r="U375" s="42"/>
      <c r="V375" s="42"/>
      <c r="W375" s="43"/>
      <c r="X375" s="42"/>
      <c r="Y375" s="42"/>
      <c r="Z375" s="46"/>
      <c r="AA375" s="46"/>
      <c r="AB375" s="42"/>
      <c r="AC375" s="46"/>
      <c r="AD375" s="46"/>
      <c r="AE375" s="46"/>
      <c r="AF375" s="46"/>
      <c r="AG375" s="46"/>
      <c r="AH375" s="46"/>
      <c r="AI375" s="46"/>
      <c r="AJ375" s="46"/>
      <c r="AK375" s="47"/>
    </row>
    <row r="376" spans="1:37" ht="15.75" customHeight="1" x14ac:dyDescent="0.2">
      <c r="A376" s="46"/>
      <c r="B376" s="46"/>
      <c r="C376" s="39"/>
      <c r="D376" s="39"/>
      <c r="E376" s="40"/>
      <c r="F376" s="40"/>
      <c r="G376" s="42"/>
      <c r="H376" s="43"/>
      <c r="I376" s="42"/>
      <c r="J376" s="42"/>
      <c r="K376" s="43"/>
      <c r="L376" s="42"/>
      <c r="M376" s="42"/>
      <c r="N376" s="43"/>
      <c r="O376" s="42"/>
      <c r="P376" s="42"/>
      <c r="Q376" s="43"/>
      <c r="R376" s="42"/>
      <c r="S376" s="42"/>
      <c r="T376" s="43"/>
      <c r="U376" s="42"/>
      <c r="V376" s="42"/>
      <c r="W376" s="43"/>
      <c r="X376" s="42"/>
      <c r="Y376" s="42"/>
      <c r="Z376" s="46"/>
      <c r="AA376" s="46"/>
      <c r="AB376" s="42"/>
      <c r="AC376" s="46"/>
      <c r="AD376" s="46"/>
      <c r="AE376" s="46"/>
      <c r="AF376" s="46"/>
      <c r="AG376" s="46"/>
      <c r="AH376" s="46"/>
      <c r="AI376" s="46"/>
      <c r="AJ376" s="46"/>
      <c r="AK376" s="47"/>
    </row>
    <row r="377" spans="1:37" ht="15.75" customHeight="1" x14ac:dyDescent="0.2">
      <c r="A377" s="46"/>
      <c r="B377" s="46"/>
      <c r="C377" s="39"/>
      <c r="D377" s="39"/>
      <c r="E377" s="40"/>
      <c r="F377" s="40"/>
      <c r="G377" s="42"/>
      <c r="H377" s="43"/>
      <c r="I377" s="42"/>
      <c r="J377" s="42"/>
      <c r="K377" s="43"/>
      <c r="L377" s="42"/>
      <c r="M377" s="42"/>
      <c r="N377" s="43"/>
      <c r="O377" s="42"/>
      <c r="P377" s="42"/>
      <c r="Q377" s="43"/>
      <c r="R377" s="42"/>
      <c r="S377" s="42"/>
      <c r="T377" s="43"/>
      <c r="U377" s="42"/>
      <c r="V377" s="42"/>
      <c r="W377" s="43"/>
      <c r="X377" s="42"/>
      <c r="Y377" s="42"/>
      <c r="Z377" s="46"/>
      <c r="AA377" s="46"/>
      <c r="AB377" s="42"/>
      <c r="AC377" s="46"/>
      <c r="AD377" s="46"/>
      <c r="AE377" s="46"/>
      <c r="AF377" s="46"/>
      <c r="AG377" s="46"/>
      <c r="AH377" s="46"/>
      <c r="AI377" s="46"/>
      <c r="AJ377" s="46"/>
      <c r="AK377" s="47"/>
    </row>
    <row r="378" spans="1:37" ht="15.75" customHeight="1" x14ac:dyDescent="0.2">
      <c r="A378" s="46"/>
      <c r="B378" s="46"/>
      <c r="C378" s="39"/>
      <c r="D378" s="39"/>
      <c r="E378" s="40"/>
      <c r="F378" s="40"/>
      <c r="G378" s="42"/>
      <c r="H378" s="43"/>
      <c r="I378" s="42"/>
      <c r="J378" s="42"/>
      <c r="K378" s="43"/>
      <c r="L378" s="42"/>
      <c r="M378" s="42"/>
      <c r="N378" s="43"/>
      <c r="O378" s="42"/>
      <c r="P378" s="42"/>
      <c r="Q378" s="43"/>
      <c r="R378" s="42"/>
      <c r="S378" s="42"/>
      <c r="T378" s="43"/>
      <c r="U378" s="42"/>
      <c r="V378" s="42"/>
      <c r="W378" s="43"/>
      <c r="X378" s="42"/>
      <c r="Y378" s="42"/>
      <c r="Z378" s="46"/>
      <c r="AA378" s="46"/>
      <c r="AB378" s="42"/>
      <c r="AC378" s="46"/>
      <c r="AD378" s="46"/>
      <c r="AE378" s="46"/>
      <c r="AF378" s="46"/>
      <c r="AG378" s="46"/>
      <c r="AH378" s="46"/>
      <c r="AI378" s="46"/>
      <c r="AJ378" s="46"/>
      <c r="AK378" s="47"/>
    </row>
    <row r="379" spans="1:37" ht="15.75" customHeight="1" x14ac:dyDescent="0.2">
      <c r="A379" s="46"/>
      <c r="B379" s="46"/>
      <c r="C379" s="39"/>
      <c r="D379" s="39"/>
      <c r="E379" s="40"/>
      <c r="F379" s="40"/>
      <c r="G379" s="42"/>
      <c r="H379" s="43"/>
      <c r="I379" s="42"/>
      <c r="J379" s="42"/>
      <c r="K379" s="43"/>
      <c r="L379" s="42"/>
      <c r="M379" s="42"/>
      <c r="N379" s="43"/>
      <c r="O379" s="42"/>
      <c r="P379" s="42"/>
      <c r="Q379" s="43"/>
      <c r="R379" s="42"/>
      <c r="S379" s="42"/>
      <c r="T379" s="43"/>
      <c r="U379" s="42"/>
      <c r="V379" s="42"/>
      <c r="W379" s="43"/>
      <c r="X379" s="42"/>
      <c r="Y379" s="42"/>
      <c r="Z379" s="46"/>
      <c r="AA379" s="46"/>
      <c r="AB379" s="42"/>
      <c r="AC379" s="46"/>
      <c r="AD379" s="46"/>
      <c r="AE379" s="46"/>
      <c r="AF379" s="46"/>
      <c r="AG379" s="46"/>
      <c r="AH379" s="46"/>
      <c r="AI379" s="46"/>
      <c r="AJ379" s="46"/>
      <c r="AK379" s="47"/>
    </row>
    <row r="380" spans="1:37" ht="15.75" customHeight="1" x14ac:dyDescent="0.2">
      <c r="A380" s="46"/>
      <c r="B380" s="46"/>
      <c r="C380" s="39"/>
      <c r="D380" s="39"/>
      <c r="E380" s="40"/>
      <c r="F380" s="40"/>
      <c r="G380" s="42"/>
      <c r="H380" s="43"/>
      <c r="I380" s="42"/>
      <c r="J380" s="42"/>
      <c r="K380" s="43"/>
      <c r="L380" s="42"/>
      <c r="M380" s="42"/>
      <c r="N380" s="43"/>
      <c r="O380" s="42"/>
      <c r="P380" s="42"/>
      <c r="Q380" s="43"/>
      <c r="R380" s="42"/>
      <c r="S380" s="42"/>
      <c r="T380" s="43"/>
      <c r="U380" s="42"/>
      <c r="V380" s="42"/>
      <c r="W380" s="43"/>
      <c r="X380" s="42"/>
      <c r="Y380" s="42"/>
      <c r="Z380" s="46"/>
      <c r="AA380" s="46"/>
      <c r="AB380" s="42"/>
      <c r="AC380" s="46"/>
      <c r="AD380" s="46"/>
      <c r="AE380" s="46"/>
      <c r="AF380" s="46"/>
      <c r="AG380" s="46"/>
      <c r="AH380" s="46"/>
      <c r="AI380" s="46"/>
      <c r="AJ380" s="46"/>
      <c r="AK380" s="47"/>
    </row>
    <row r="381" spans="1:37" ht="15.75" customHeight="1" x14ac:dyDescent="0.2">
      <c r="A381" s="46"/>
      <c r="B381" s="46"/>
      <c r="C381" s="39"/>
      <c r="D381" s="39"/>
      <c r="E381" s="40"/>
      <c r="F381" s="40"/>
      <c r="G381" s="42"/>
      <c r="H381" s="43"/>
      <c r="I381" s="42"/>
      <c r="J381" s="42"/>
      <c r="K381" s="43"/>
      <c r="L381" s="42"/>
      <c r="M381" s="42"/>
      <c r="N381" s="43"/>
      <c r="O381" s="42"/>
      <c r="P381" s="42"/>
      <c r="Q381" s="43"/>
      <c r="R381" s="42"/>
      <c r="S381" s="42"/>
      <c r="T381" s="43"/>
      <c r="U381" s="42"/>
      <c r="V381" s="42"/>
      <c r="W381" s="43"/>
      <c r="X381" s="42"/>
      <c r="Y381" s="42"/>
      <c r="Z381" s="46"/>
      <c r="AA381" s="46"/>
      <c r="AB381" s="42"/>
      <c r="AC381" s="46"/>
      <c r="AD381" s="46"/>
      <c r="AE381" s="46"/>
      <c r="AF381" s="46"/>
      <c r="AG381" s="46"/>
      <c r="AH381" s="46"/>
      <c r="AI381" s="46"/>
      <c r="AJ381" s="46"/>
      <c r="AK381" s="47"/>
    </row>
    <row r="382" spans="1:37" ht="15.75" customHeight="1" x14ac:dyDescent="0.2">
      <c r="A382" s="46"/>
      <c r="B382" s="46"/>
      <c r="C382" s="39"/>
      <c r="D382" s="39"/>
      <c r="E382" s="40"/>
      <c r="F382" s="40"/>
      <c r="G382" s="42"/>
      <c r="H382" s="43"/>
      <c r="I382" s="42"/>
      <c r="J382" s="42"/>
      <c r="K382" s="43"/>
      <c r="L382" s="42"/>
      <c r="M382" s="42"/>
      <c r="N382" s="43"/>
      <c r="O382" s="42"/>
      <c r="P382" s="42"/>
      <c r="Q382" s="43"/>
      <c r="R382" s="42"/>
      <c r="S382" s="42"/>
      <c r="T382" s="43"/>
      <c r="U382" s="42"/>
      <c r="V382" s="42"/>
      <c r="W382" s="43"/>
      <c r="X382" s="42"/>
      <c r="Y382" s="42"/>
      <c r="Z382" s="46"/>
      <c r="AA382" s="46"/>
      <c r="AB382" s="42"/>
      <c r="AC382" s="46"/>
      <c r="AD382" s="46"/>
      <c r="AE382" s="46"/>
      <c r="AF382" s="46"/>
      <c r="AG382" s="46"/>
      <c r="AH382" s="46"/>
      <c r="AI382" s="46"/>
      <c r="AJ382" s="46"/>
      <c r="AK382" s="47"/>
    </row>
    <row r="383" spans="1:37" ht="15.75" customHeight="1" x14ac:dyDescent="0.2">
      <c r="A383" s="46"/>
      <c r="B383" s="46"/>
      <c r="C383" s="39"/>
      <c r="D383" s="39"/>
      <c r="E383" s="40"/>
      <c r="F383" s="40"/>
      <c r="G383" s="42"/>
      <c r="H383" s="43"/>
      <c r="I383" s="42"/>
      <c r="J383" s="42"/>
      <c r="K383" s="43"/>
      <c r="L383" s="42"/>
      <c r="M383" s="42"/>
      <c r="N383" s="43"/>
      <c r="O383" s="42"/>
      <c r="P383" s="42"/>
      <c r="Q383" s="43"/>
      <c r="R383" s="42"/>
      <c r="S383" s="42"/>
      <c r="T383" s="43"/>
      <c r="U383" s="42"/>
      <c r="V383" s="42"/>
      <c r="W383" s="43"/>
      <c r="X383" s="42"/>
      <c r="Y383" s="42"/>
      <c r="Z383" s="46"/>
      <c r="AA383" s="46"/>
      <c r="AB383" s="42"/>
      <c r="AC383" s="46"/>
      <c r="AD383" s="46"/>
      <c r="AE383" s="46"/>
      <c r="AF383" s="46"/>
      <c r="AG383" s="46"/>
      <c r="AH383" s="46"/>
      <c r="AI383" s="46"/>
      <c r="AJ383" s="46"/>
      <c r="AK383" s="47"/>
    </row>
    <row r="384" spans="1:37" ht="15.75" customHeight="1" x14ac:dyDescent="0.2">
      <c r="A384" s="46"/>
      <c r="B384" s="46"/>
      <c r="C384" s="39"/>
      <c r="D384" s="39"/>
      <c r="E384" s="40"/>
      <c r="F384" s="40"/>
      <c r="G384" s="42"/>
      <c r="H384" s="43"/>
      <c r="I384" s="42"/>
      <c r="J384" s="42"/>
      <c r="K384" s="43"/>
      <c r="L384" s="42"/>
      <c r="M384" s="42"/>
      <c r="N384" s="43"/>
      <c r="O384" s="42"/>
      <c r="P384" s="42"/>
      <c r="Q384" s="43"/>
      <c r="R384" s="42"/>
      <c r="S384" s="42"/>
      <c r="T384" s="43"/>
      <c r="U384" s="42"/>
      <c r="V384" s="42"/>
      <c r="W384" s="43"/>
      <c r="X384" s="42"/>
      <c r="Y384" s="42"/>
      <c r="Z384" s="46"/>
      <c r="AA384" s="46"/>
      <c r="AB384" s="42"/>
      <c r="AC384" s="46"/>
      <c r="AD384" s="46"/>
      <c r="AE384" s="46"/>
      <c r="AF384" s="46"/>
      <c r="AG384" s="46"/>
      <c r="AH384" s="46"/>
      <c r="AI384" s="46"/>
      <c r="AJ384" s="46"/>
      <c r="AK384" s="47"/>
    </row>
    <row r="385" spans="1:37" ht="15.75" customHeight="1" x14ac:dyDescent="0.2">
      <c r="A385" s="46"/>
      <c r="B385" s="46"/>
      <c r="C385" s="39"/>
      <c r="D385" s="39"/>
      <c r="E385" s="40"/>
      <c r="F385" s="40"/>
      <c r="G385" s="42"/>
      <c r="H385" s="43"/>
      <c r="I385" s="42"/>
      <c r="J385" s="42"/>
      <c r="K385" s="43"/>
      <c r="L385" s="42"/>
      <c r="M385" s="42"/>
      <c r="N385" s="43"/>
      <c r="O385" s="42"/>
      <c r="P385" s="42"/>
      <c r="Q385" s="43"/>
      <c r="R385" s="42"/>
      <c r="S385" s="42"/>
      <c r="T385" s="43"/>
      <c r="U385" s="42"/>
      <c r="V385" s="42"/>
      <c r="W385" s="43"/>
      <c r="X385" s="42"/>
      <c r="Y385" s="42"/>
      <c r="Z385" s="46"/>
      <c r="AA385" s="46"/>
      <c r="AB385" s="42"/>
      <c r="AC385" s="46"/>
      <c r="AD385" s="46"/>
      <c r="AE385" s="46"/>
      <c r="AF385" s="46"/>
      <c r="AG385" s="46"/>
      <c r="AH385" s="46"/>
      <c r="AI385" s="46"/>
      <c r="AJ385" s="46"/>
      <c r="AK385" s="47"/>
    </row>
    <row r="386" spans="1:37" ht="15.75" customHeight="1" x14ac:dyDescent="0.2">
      <c r="A386" s="46"/>
      <c r="B386" s="46"/>
      <c r="C386" s="39"/>
      <c r="D386" s="39"/>
      <c r="E386" s="40"/>
      <c r="F386" s="40"/>
      <c r="G386" s="42"/>
      <c r="H386" s="43"/>
      <c r="I386" s="42"/>
      <c r="J386" s="42"/>
      <c r="K386" s="43"/>
      <c r="L386" s="42"/>
      <c r="M386" s="42"/>
      <c r="N386" s="43"/>
      <c r="O386" s="42"/>
      <c r="P386" s="42"/>
      <c r="Q386" s="43"/>
      <c r="R386" s="42"/>
      <c r="S386" s="42"/>
      <c r="T386" s="43"/>
      <c r="U386" s="42"/>
      <c r="V386" s="42"/>
      <c r="W386" s="43"/>
      <c r="X386" s="42"/>
      <c r="Y386" s="42"/>
      <c r="Z386" s="46"/>
      <c r="AA386" s="46"/>
      <c r="AB386" s="42"/>
      <c r="AC386" s="46"/>
      <c r="AD386" s="46"/>
      <c r="AE386" s="46"/>
      <c r="AF386" s="46"/>
      <c r="AG386" s="46"/>
      <c r="AH386" s="46"/>
      <c r="AI386" s="46"/>
      <c r="AJ386" s="46"/>
      <c r="AK386" s="47"/>
    </row>
    <row r="387" spans="1:37" ht="15.75" customHeight="1" x14ac:dyDescent="0.2">
      <c r="A387" s="46"/>
      <c r="B387" s="46"/>
      <c r="C387" s="39"/>
      <c r="D387" s="39"/>
      <c r="E387" s="40"/>
      <c r="F387" s="40"/>
      <c r="G387" s="42"/>
      <c r="H387" s="43"/>
      <c r="I387" s="42"/>
      <c r="J387" s="42"/>
      <c r="K387" s="43"/>
      <c r="L387" s="42"/>
      <c r="M387" s="42"/>
      <c r="N387" s="43"/>
      <c r="O387" s="42"/>
      <c r="P387" s="42"/>
      <c r="Q387" s="43"/>
      <c r="R387" s="42"/>
      <c r="S387" s="42"/>
      <c r="T387" s="43"/>
      <c r="U387" s="42"/>
      <c r="V387" s="42"/>
      <c r="W387" s="43"/>
      <c r="X387" s="42"/>
      <c r="Y387" s="42"/>
      <c r="Z387" s="46"/>
      <c r="AA387" s="46"/>
      <c r="AB387" s="42"/>
      <c r="AC387" s="46"/>
      <c r="AD387" s="46"/>
      <c r="AE387" s="46"/>
      <c r="AF387" s="46"/>
      <c r="AG387" s="46"/>
      <c r="AH387" s="46"/>
      <c r="AI387" s="46"/>
      <c r="AJ387" s="46"/>
      <c r="AK387" s="47"/>
    </row>
    <row r="388" spans="1:37" ht="15.75" customHeight="1" x14ac:dyDescent="0.2">
      <c r="A388" s="46"/>
      <c r="B388" s="46"/>
      <c r="C388" s="39"/>
      <c r="D388" s="39"/>
      <c r="E388" s="40"/>
      <c r="F388" s="40"/>
      <c r="G388" s="42"/>
      <c r="H388" s="43"/>
      <c r="I388" s="42"/>
      <c r="J388" s="42"/>
      <c r="K388" s="43"/>
      <c r="L388" s="42"/>
      <c r="M388" s="42"/>
      <c r="N388" s="43"/>
      <c r="O388" s="42"/>
      <c r="P388" s="42"/>
      <c r="Q388" s="43"/>
      <c r="R388" s="42"/>
      <c r="S388" s="42"/>
      <c r="T388" s="43"/>
      <c r="U388" s="42"/>
      <c r="V388" s="42"/>
      <c r="W388" s="43"/>
      <c r="X388" s="42"/>
      <c r="Y388" s="42"/>
      <c r="Z388" s="46"/>
      <c r="AA388" s="46"/>
      <c r="AB388" s="42"/>
      <c r="AC388" s="46"/>
      <c r="AD388" s="46"/>
      <c r="AE388" s="46"/>
      <c r="AF388" s="46"/>
      <c r="AG388" s="46"/>
      <c r="AH388" s="46"/>
      <c r="AI388" s="46"/>
      <c r="AJ388" s="46"/>
      <c r="AK388" s="47"/>
    </row>
    <row r="389" spans="1:37" ht="15.75" customHeight="1" x14ac:dyDescent="0.2">
      <c r="A389" s="46"/>
      <c r="B389" s="46"/>
      <c r="C389" s="39"/>
      <c r="D389" s="39"/>
      <c r="E389" s="40"/>
      <c r="F389" s="40"/>
      <c r="G389" s="42"/>
      <c r="H389" s="43"/>
      <c r="I389" s="42"/>
      <c r="J389" s="42"/>
      <c r="K389" s="43"/>
      <c r="L389" s="42"/>
      <c r="M389" s="42"/>
      <c r="N389" s="43"/>
      <c r="O389" s="42"/>
      <c r="P389" s="42"/>
      <c r="Q389" s="43"/>
      <c r="R389" s="42"/>
      <c r="S389" s="42"/>
      <c r="T389" s="43"/>
      <c r="U389" s="42"/>
      <c r="V389" s="42"/>
      <c r="W389" s="43"/>
      <c r="X389" s="42"/>
      <c r="Y389" s="42"/>
      <c r="Z389" s="46"/>
      <c r="AA389" s="46"/>
      <c r="AB389" s="42"/>
      <c r="AC389" s="46"/>
      <c r="AD389" s="46"/>
      <c r="AE389" s="46"/>
      <c r="AF389" s="46"/>
      <c r="AG389" s="46"/>
      <c r="AH389" s="46"/>
      <c r="AI389" s="46"/>
      <c r="AJ389" s="46"/>
      <c r="AK389" s="47"/>
    </row>
    <row r="390" spans="1:37" ht="15.75" customHeight="1" x14ac:dyDescent="0.2">
      <c r="A390" s="46"/>
      <c r="B390" s="46"/>
      <c r="C390" s="39"/>
      <c r="D390" s="39"/>
      <c r="E390" s="40"/>
      <c r="F390" s="40"/>
      <c r="G390" s="42"/>
      <c r="H390" s="43"/>
      <c r="I390" s="42"/>
      <c r="J390" s="42"/>
      <c r="K390" s="43"/>
      <c r="L390" s="42"/>
      <c r="M390" s="42"/>
      <c r="N390" s="43"/>
      <c r="O390" s="42"/>
      <c r="P390" s="42"/>
      <c r="Q390" s="43"/>
      <c r="R390" s="42"/>
      <c r="S390" s="42"/>
      <c r="T390" s="43"/>
      <c r="U390" s="42"/>
      <c r="V390" s="42"/>
      <c r="W390" s="43"/>
      <c r="X390" s="42"/>
      <c r="Y390" s="42"/>
      <c r="Z390" s="46"/>
      <c r="AA390" s="46"/>
      <c r="AB390" s="42"/>
      <c r="AC390" s="46"/>
      <c r="AD390" s="46"/>
      <c r="AE390" s="46"/>
      <c r="AF390" s="46"/>
      <c r="AG390" s="46"/>
      <c r="AH390" s="46"/>
      <c r="AI390" s="46"/>
      <c r="AJ390" s="46"/>
      <c r="AK390" s="47"/>
    </row>
    <row r="391" spans="1:37" ht="15.75" customHeight="1" x14ac:dyDescent="0.2">
      <c r="A391" s="46"/>
      <c r="B391" s="46"/>
      <c r="C391" s="39"/>
      <c r="D391" s="39"/>
      <c r="E391" s="40"/>
      <c r="F391" s="40"/>
      <c r="G391" s="42"/>
      <c r="H391" s="43"/>
      <c r="I391" s="42"/>
      <c r="J391" s="42"/>
      <c r="K391" s="43"/>
      <c r="L391" s="42"/>
      <c r="M391" s="42"/>
      <c r="N391" s="43"/>
      <c r="O391" s="42"/>
      <c r="P391" s="42"/>
      <c r="Q391" s="43"/>
      <c r="R391" s="42"/>
      <c r="S391" s="42"/>
      <c r="T391" s="43"/>
      <c r="U391" s="42"/>
      <c r="V391" s="42"/>
      <c r="W391" s="43"/>
      <c r="X391" s="42"/>
      <c r="Y391" s="42"/>
      <c r="Z391" s="46"/>
      <c r="AA391" s="46"/>
      <c r="AB391" s="42"/>
      <c r="AC391" s="46"/>
      <c r="AD391" s="46"/>
      <c r="AE391" s="46"/>
      <c r="AF391" s="46"/>
      <c r="AG391" s="46"/>
      <c r="AH391" s="46"/>
      <c r="AI391" s="46"/>
      <c r="AJ391" s="46"/>
      <c r="AK391" s="47"/>
    </row>
    <row r="392" spans="1:37" ht="15.75" customHeight="1" x14ac:dyDescent="0.2">
      <c r="A392" s="46"/>
      <c r="B392" s="46"/>
      <c r="C392" s="39"/>
      <c r="D392" s="39"/>
      <c r="E392" s="40"/>
      <c r="F392" s="40"/>
      <c r="G392" s="42"/>
      <c r="H392" s="43"/>
      <c r="I392" s="42"/>
      <c r="J392" s="42"/>
      <c r="K392" s="43"/>
      <c r="L392" s="42"/>
      <c r="M392" s="42"/>
      <c r="N392" s="43"/>
      <c r="O392" s="42"/>
      <c r="P392" s="42"/>
      <c r="Q392" s="43"/>
      <c r="R392" s="42"/>
      <c r="S392" s="42"/>
      <c r="T392" s="43"/>
      <c r="U392" s="42"/>
      <c r="V392" s="42"/>
      <c r="W392" s="43"/>
      <c r="X392" s="42"/>
      <c r="Y392" s="42"/>
      <c r="Z392" s="46"/>
      <c r="AA392" s="46"/>
      <c r="AB392" s="42"/>
      <c r="AC392" s="46"/>
      <c r="AD392" s="46"/>
      <c r="AE392" s="46"/>
      <c r="AF392" s="46"/>
      <c r="AG392" s="46"/>
      <c r="AH392" s="46"/>
      <c r="AI392" s="46"/>
      <c r="AJ392" s="46"/>
      <c r="AK392" s="47"/>
    </row>
    <row r="393" spans="1:37" ht="15.75" customHeight="1" x14ac:dyDescent="0.2">
      <c r="A393" s="46"/>
      <c r="B393" s="46"/>
      <c r="C393" s="39"/>
      <c r="D393" s="39"/>
      <c r="E393" s="40"/>
      <c r="F393" s="40"/>
      <c r="G393" s="42"/>
      <c r="H393" s="43"/>
      <c r="I393" s="42"/>
      <c r="J393" s="42"/>
      <c r="K393" s="43"/>
      <c r="L393" s="42"/>
      <c r="M393" s="42"/>
      <c r="N393" s="43"/>
      <c r="O393" s="42"/>
      <c r="P393" s="42"/>
      <c r="Q393" s="43"/>
      <c r="R393" s="42"/>
      <c r="S393" s="42"/>
      <c r="T393" s="43"/>
      <c r="U393" s="42"/>
      <c r="V393" s="42"/>
      <c r="W393" s="43"/>
      <c r="X393" s="42"/>
      <c r="Y393" s="42"/>
      <c r="Z393" s="46"/>
      <c r="AA393" s="46"/>
      <c r="AB393" s="42"/>
      <c r="AC393" s="46"/>
      <c r="AD393" s="46"/>
      <c r="AE393" s="46"/>
      <c r="AF393" s="46"/>
      <c r="AG393" s="46"/>
      <c r="AH393" s="46"/>
      <c r="AI393" s="46"/>
      <c r="AJ393" s="46"/>
      <c r="AK393" s="47"/>
    </row>
    <row r="394" spans="1:37" ht="15.75" customHeight="1" x14ac:dyDescent="0.2">
      <c r="A394" s="46"/>
      <c r="B394" s="46"/>
      <c r="C394" s="39"/>
      <c r="D394" s="39"/>
      <c r="E394" s="40"/>
      <c r="F394" s="40"/>
      <c r="G394" s="42"/>
      <c r="H394" s="43"/>
      <c r="I394" s="42"/>
      <c r="J394" s="42"/>
      <c r="K394" s="43"/>
      <c r="L394" s="42"/>
      <c r="M394" s="42"/>
      <c r="N394" s="43"/>
      <c r="O394" s="42"/>
      <c r="P394" s="42"/>
      <c r="Q394" s="43"/>
      <c r="R394" s="42"/>
      <c r="S394" s="42"/>
      <c r="T394" s="43"/>
      <c r="U394" s="42"/>
      <c r="V394" s="42"/>
      <c r="W394" s="43"/>
      <c r="X394" s="42"/>
      <c r="Y394" s="42"/>
      <c r="Z394" s="46"/>
      <c r="AA394" s="46"/>
      <c r="AB394" s="42"/>
      <c r="AC394" s="46"/>
      <c r="AD394" s="46"/>
      <c r="AE394" s="46"/>
      <c r="AF394" s="46"/>
      <c r="AG394" s="46"/>
      <c r="AH394" s="46"/>
      <c r="AI394" s="46"/>
      <c r="AJ394" s="46"/>
      <c r="AK394" s="47"/>
    </row>
    <row r="395" spans="1:37" ht="15.75" customHeight="1" x14ac:dyDescent="0.2">
      <c r="A395" s="46"/>
      <c r="B395" s="46"/>
      <c r="C395" s="39"/>
      <c r="D395" s="39"/>
      <c r="E395" s="40"/>
      <c r="F395" s="40"/>
      <c r="G395" s="42"/>
      <c r="H395" s="43"/>
      <c r="I395" s="42"/>
      <c r="J395" s="42"/>
      <c r="K395" s="43"/>
      <c r="L395" s="42"/>
      <c r="M395" s="42"/>
      <c r="N395" s="43"/>
      <c r="O395" s="42"/>
      <c r="P395" s="42"/>
      <c r="Q395" s="43"/>
      <c r="R395" s="42"/>
      <c r="S395" s="42"/>
      <c r="T395" s="43"/>
      <c r="U395" s="42"/>
      <c r="V395" s="42"/>
      <c r="W395" s="43"/>
      <c r="X395" s="42"/>
      <c r="Y395" s="42"/>
      <c r="Z395" s="46"/>
      <c r="AA395" s="46"/>
      <c r="AB395" s="42"/>
      <c r="AC395" s="46"/>
      <c r="AD395" s="46"/>
      <c r="AE395" s="46"/>
      <c r="AF395" s="46"/>
      <c r="AG395" s="46"/>
      <c r="AH395" s="46"/>
      <c r="AI395" s="46"/>
      <c r="AJ395" s="46"/>
      <c r="AK395" s="47"/>
    </row>
    <row r="396" spans="1:37" ht="15.75" customHeight="1" x14ac:dyDescent="0.2">
      <c r="A396" s="46"/>
      <c r="B396" s="46"/>
      <c r="C396" s="39"/>
      <c r="D396" s="39"/>
      <c r="E396" s="40"/>
      <c r="F396" s="40"/>
      <c r="G396" s="42"/>
      <c r="H396" s="43"/>
      <c r="I396" s="42"/>
      <c r="J396" s="42"/>
      <c r="K396" s="43"/>
      <c r="L396" s="42"/>
      <c r="M396" s="42"/>
      <c r="N396" s="43"/>
      <c r="O396" s="42"/>
      <c r="P396" s="42"/>
      <c r="Q396" s="43"/>
      <c r="R396" s="42"/>
      <c r="S396" s="42"/>
      <c r="T396" s="43"/>
      <c r="U396" s="42"/>
      <c r="V396" s="42"/>
      <c r="W396" s="43"/>
      <c r="X396" s="42"/>
      <c r="Y396" s="42"/>
      <c r="Z396" s="46"/>
      <c r="AA396" s="46"/>
      <c r="AB396" s="42"/>
      <c r="AC396" s="46"/>
      <c r="AD396" s="46"/>
      <c r="AE396" s="46"/>
      <c r="AF396" s="46"/>
      <c r="AG396" s="46"/>
      <c r="AH396" s="46"/>
      <c r="AI396" s="46"/>
      <c r="AJ396" s="46"/>
      <c r="AK396" s="47"/>
    </row>
    <row r="397" spans="1:37" ht="15.75" customHeight="1" x14ac:dyDescent="0.2">
      <c r="A397" s="46"/>
      <c r="B397" s="46"/>
      <c r="C397" s="39"/>
      <c r="D397" s="39"/>
      <c r="E397" s="40"/>
      <c r="F397" s="40"/>
      <c r="G397" s="42"/>
      <c r="H397" s="43"/>
      <c r="I397" s="42"/>
      <c r="J397" s="42"/>
      <c r="K397" s="43"/>
      <c r="L397" s="42"/>
      <c r="M397" s="42"/>
      <c r="N397" s="43"/>
      <c r="O397" s="42"/>
      <c r="P397" s="42"/>
      <c r="Q397" s="43"/>
      <c r="R397" s="42"/>
      <c r="S397" s="42"/>
      <c r="T397" s="43"/>
      <c r="U397" s="42"/>
      <c r="V397" s="42"/>
      <c r="W397" s="43"/>
      <c r="X397" s="42"/>
      <c r="Y397" s="42"/>
      <c r="Z397" s="46"/>
      <c r="AA397" s="46"/>
      <c r="AB397" s="42"/>
      <c r="AC397" s="46"/>
      <c r="AD397" s="46"/>
      <c r="AE397" s="46"/>
      <c r="AF397" s="46"/>
      <c r="AG397" s="46"/>
      <c r="AH397" s="46"/>
      <c r="AI397" s="46"/>
      <c r="AJ397" s="46"/>
      <c r="AK397" s="47"/>
    </row>
    <row r="398" spans="1:37" ht="15.75" customHeight="1" x14ac:dyDescent="0.2">
      <c r="A398" s="46"/>
      <c r="B398" s="46"/>
      <c r="C398" s="39"/>
      <c r="D398" s="39"/>
      <c r="E398" s="40"/>
      <c r="F398" s="40"/>
      <c r="G398" s="42"/>
      <c r="H398" s="43"/>
      <c r="I398" s="42"/>
      <c r="J398" s="42"/>
      <c r="K398" s="43"/>
      <c r="L398" s="42"/>
      <c r="M398" s="42"/>
      <c r="N398" s="43"/>
      <c r="O398" s="42"/>
      <c r="P398" s="42"/>
      <c r="Q398" s="43"/>
      <c r="R398" s="42"/>
      <c r="S398" s="42"/>
      <c r="T398" s="43"/>
      <c r="U398" s="42"/>
      <c r="V398" s="42"/>
      <c r="W398" s="43"/>
      <c r="X398" s="42"/>
      <c r="Y398" s="42"/>
      <c r="Z398" s="46"/>
      <c r="AA398" s="46"/>
      <c r="AB398" s="42"/>
      <c r="AC398" s="46"/>
      <c r="AD398" s="46"/>
      <c r="AE398" s="46"/>
      <c r="AF398" s="46"/>
      <c r="AG398" s="46"/>
      <c r="AH398" s="46"/>
      <c r="AI398" s="46"/>
      <c r="AJ398" s="46"/>
      <c r="AK398" s="47"/>
    </row>
    <row r="399" spans="1:37" ht="15.75" customHeight="1" x14ac:dyDescent="0.2">
      <c r="A399" s="46"/>
      <c r="B399" s="46"/>
      <c r="C399" s="39"/>
      <c r="D399" s="39"/>
      <c r="E399" s="40"/>
      <c r="F399" s="40"/>
      <c r="G399" s="42"/>
      <c r="H399" s="43"/>
      <c r="I399" s="42"/>
      <c r="J399" s="42"/>
      <c r="K399" s="43"/>
      <c r="L399" s="42"/>
      <c r="M399" s="42"/>
      <c r="N399" s="43"/>
      <c r="O399" s="42"/>
      <c r="P399" s="42"/>
      <c r="Q399" s="43"/>
      <c r="R399" s="42"/>
      <c r="S399" s="42"/>
      <c r="T399" s="43"/>
      <c r="U399" s="42"/>
      <c r="V399" s="42"/>
      <c r="W399" s="43"/>
      <c r="X399" s="42"/>
      <c r="Y399" s="42"/>
      <c r="Z399" s="46"/>
      <c r="AA399" s="46"/>
      <c r="AB399" s="42"/>
      <c r="AC399" s="46"/>
      <c r="AD399" s="46"/>
      <c r="AE399" s="46"/>
      <c r="AF399" s="46"/>
      <c r="AG399" s="46"/>
      <c r="AH399" s="46"/>
      <c r="AI399" s="46"/>
      <c r="AJ399" s="46"/>
      <c r="AK399" s="47"/>
    </row>
    <row r="400" spans="1:37" ht="15.75" customHeight="1" x14ac:dyDescent="0.2">
      <c r="A400" s="46"/>
      <c r="B400" s="46"/>
      <c r="C400" s="39"/>
      <c r="D400" s="39"/>
      <c r="E400" s="40"/>
      <c r="F400" s="40"/>
      <c r="G400" s="42"/>
      <c r="H400" s="43"/>
      <c r="I400" s="42"/>
      <c r="J400" s="42"/>
      <c r="K400" s="43"/>
      <c r="L400" s="42"/>
      <c r="M400" s="42"/>
      <c r="N400" s="43"/>
      <c r="O400" s="42"/>
      <c r="P400" s="42"/>
      <c r="Q400" s="43"/>
      <c r="R400" s="42"/>
      <c r="S400" s="42"/>
      <c r="T400" s="43"/>
      <c r="U400" s="42"/>
      <c r="V400" s="42"/>
      <c r="W400" s="43"/>
      <c r="X400" s="42"/>
      <c r="Y400" s="42"/>
      <c r="Z400" s="46"/>
      <c r="AA400" s="46"/>
      <c r="AB400" s="42"/>
      <c r="AC400" s="46"/>
      <c r="AD400" s="46"/>
      <c r="AE400" s="46"/>
      <c r="AF400" s="46"/>
      <c r="AG400" s="46"/>
      <c r="AH400" s="46"/>
      <c r="AI400" s="46"/>
      <c r="AJ400" s="46"/>
      <c r="AK400" s="47"/>
    </row>
    <row r="401" spans="1:37" ht="15.75" customHeight="1" x14ac:dyDescent="0.2">
      <c r="A401" s="46"/>
      <c r="B401" s="46"/>
      <c r="C401" s="39"/>
      <c r="D401" s="39"/>
      <c r="E401" s="40"/>
      <c r="F401" s="40"/>
      <c r="G401" s="42"/>
      <c r="H401" s="43"/>
      <c r="I401" s="42"/>
      <c r="J401" s="42"/>
      <c r="K401" s="43"/>
      <c r="L401" s="42"/>
      <c r="M401" s="42"/>
      <c r="N401" s="43"/>
      <c r="O401" s="42"/>
      <c r="P401" s="42"/>
      <c r="Q401" s="43"/>
      <c r="R401" s="42"/>
      <c r="S401" s="42"/>
      <c r="T401" s="43"/>
      <c r="U401" s="42"/>
      <c r="V401" s="42"/>
      <c r="W401" s="43"/>
      <c r="X401" s="42"/>
      <c r="Y401" s="42"/>
      <c r="Z401" s="46"/>
      <c r="AA401" s="46"/>
      <c r="AB401" s="42"/>
      <c r="AC401" s="46"/>
      <c r="AD401" s="46"/>
      <c r="AE401" s="46"/>
      <c r="AF401" s="46"/>
      <c r="AG401" s="46"/>
      <c r="AH401" s="46"/>
      <c r="AI401" s="46"/>
      <c r="AJ401" s="46"/>
      <c r="AK401" s="47"/>
    </row>
    <row r="402" spans="1:37" ht="15.75" customHeight="1" x14ac:dyDescent="0.2">
      <c r="A402" s="46"/>
      <c r="B402" s="46"/>
      <c r="C402" s="39"/>
      <c r="D402" s="39"/>
      <c r="E402" s="40"/>
      <c r="F402" s="40"/>
      <c r="G402" s="42"/>
      <c r="H402" s="43"/>
      <c r="I402" s="42"/>
      <c r="J402" s="42"/>
      <c r="K402" s="43"/>
      <c r="L402" s="42"/>
      <c r="M402" s="42"/>
      <c r="N402" s="43"/>
      <c r="O402" s="42"/>
      <c r="P402" s="42"/>
      <c r="Q402" s="43"/>
      <c r="R402" s="42"/>
      <c r="S402" s="42"/>
      <c r="T402" s="43"/>
      <c r="U402" s="42"/>
      <c r="V402" s="42"/>
      <c r="W402" s="43"/>
      <c r="X402" s="42"/>
      <c r="Y402" s="42"/>
      <c r="Z402" s="46"/>
      <c r="AA402" s="46"/>
      <c r="AB402" s="42"/>
      <c r="AC402" s="46"/>
      <c r="AD402" s="46"/>
      <c r="AE402" s="46"/>
      <c r="AF402" s="46"/>
      <c r="AG402" s="46"/>
      <c r="AH402" s="46"/>
      <c r="AI402" s="46"/>
      <c r="AJ402" s="46"/>
      <c r="AK402" s="47"/>
    </row>
    <row r="403" spans="1:37" ht="15.75" customHeight="1" x14ac:dyDescent="0.2">
      <c r="A403" s="46"/>
      <c r="B403" s="46"/>
      <c r="C403" s="39"/>
      <c r="D403" s="39"/>
      <c r="E403" s="40"/>
      <c r="F403" s="40"/>
      <c r="G403" s="42"/>
      <c r="H403" s="43"/>
      <c r="I403" s="42"/>
      <c r="J403" s="42"/>
      <c r="K403" s="43"/>
      <c r="L403" s="42"/>
      <c r="M403" s="42"/>
      <c r="N403" s="43"/>
      <c r="O403" s="42"/>
      <c r="P403" s="42"/>
      <c r="Q403" s="43"/>
      <c r="R403" s="42"/>
      <c r="S403" s="42"/>
      <c r="T403" s="43"/>
      <c r="U403" s="42"/>
      <c r="V403" s="42"/>
      <c r="W403" s="43"/>
      <c r="X403" s="42"/>
      <c r="Y403" s="42"/>
      <c r="Z403" s="46"/>
      <c r="AA403" s="46"/>
      <c r="AB403" s="42"/>
      <c r="AC403" s="46"/>
      <c r="AD403" s="46"/>
      <c r="AE403" s="46"/>
      <c r="AF403" s="46"/>
      <c r="AG403" s="46"/>
      <c r="AH403" s="46"/>
      <c r="AI403" s="46"/>
      <c r="AJ403" s="46"/>
      <c r="AK403" s="47"/>
    </row>
    <row r="404" spans="1:37" ht="15.75" customHeight="1" x14ac:dyDescent="0.2">
      <c r="A404" s="46"/>
      <c r="B404" s="46"/>
      <c r="C404" s="39"/>
      <c r="D404" s="39"/>
      <c r="E404" s="40"/>
      <c r="F404" s="40"/>
      <c r="G404" s="42"/>
      <c r="H404" s="43"/>
      <c r="I404" s="42"/>
      <c r="J404" s="42"/>
      <c r="K404" s="43"/>
      <c r="L404" s="42"/>
      <c r="M404" s="42"/>
      <c r="N404" s="43"/>
      <c r="O404" s="42"/>
      <c r="P404" s="42"/>
      <c r="Q404" s="43"/>
      <c r="R404" s="42"/>
      <c r="S404" s="42"/>
      <c r="T404" s="43"/>
      <c r="U404" s="42"/>
      <c r="V404" s="42"/>
      <c r="W404" s="43"/>
      <c r="X404" s="42"/>
      <c r="Y404" s="42"/>
      <c r="Z404" s="46"/>
      <c r="AA404" s="46"/>
      <c r="AB404" s="42"/>
      <c r="AC404" s="46"/>
      <c r="AD404" s="46"/>
      <c r="AE404" s="46"/>
      <c r="AF404" s="46"/>
      <c r="AG404" s="46"/>
      <c r="AH404" s="46"/>
      <c r="AI404" s="46"/>
      <c r="AJ404" s="46"/>
      <c r="AK404" s="47"/>
    </row>
    <row r="405" spans="1:37" ht="15.75" customHeight="1" x14ac:dyDescent="0.2">
      <c r="A405" s="46"/>
      <c r="B405" s="46"/>
      <c r="C405" s="39"/>
      <c r="D405" s="39"/>
      <c r="E405" s="40"/>
      <c r="F405" s="40"/>
      <c r="G405" s="42"/>
      <c r="H405" s="43"/>
      <c r="I405" s="42"/>
      <c r="J405" s="42"/>
      <c r="K405" s="43"/>
      <c r="L405" s="42"/>
      <c r="M405" s="42"/>
      <c r="N405" s="43"/>
      <c r="O405" s="42"/>
      <c r="P405" s="42"/>
      <c r="Q405" s="43"/>
      <c r="R405" s="42"/>
      <c r="S405" s="42"/>
      <c r="T405" s="43"/>
      <c r="U405" s="42"/>
      <c r="V405" s="42"/>
      <c r="W405" s="43"/>
      <c r="X405" s="42"/>
      <c r="Y405" s="42"/>
      <c r="Z405" s="46"/>
      <c r="AA405" s="46"/>
      <c r="AB405" s="42"/>
      <c r="AC405" s="46"/>
      <c r="AD405" s="46"/>
      <c r="AE405" s="46"/>
      <c r="AF405" s="46"/>
      <c r="AG405" s="46"/>
      <c r="AH405" s="46"/>
      <c r="AI405" s="46"/>
      <c r="AJ405" s="46"/>
      <c r="AK405" s="47"/>
    </row>
    <row r="406" spans="1:37" ht="15.75" customHeight="1" x14ac:dyDescent="0.2">
      <c r="A406" s="46"/>
      <c r="B406" s="46"/>
      <c r="C406" s="39"/>
      <c r="D406" s="39"/>
      <c r="E406" s="40"/>
      <c r="F406" s="40"/>
      <c r="G406" s="42"/>
      <c r="H406" s="43"/>
      <c r="I406" s="42"/>
      <c r="J406" s="42"/>
      <c r="K406" s="43"/>
      <c r="L406" s="42"/>
      <c r="M406" s="42"/>
      <c r="N406" s="43"/>
      <c r="O406" s="42"/>
      <c r="P406" s="42"/>
      <c r="Q406" s="43"/>
      <c r="R406" s="42"/>
      <c r="S406" s="42"/>
      <c r="T406" s="43"/>
      <c r="U406" s="42"/>
      <c r="V406" s="42"/>
      <c r="W406" s="43"/>
      <c r="X406" s="42"/>
      <c r="Y406" s="42"/>
      <c r="Z406" s="46"/>
      <c r="AA406" s="46"/>
      <c r="AB406" s="42"/>
      <c r="AC406" s="46"/>
      <c r="AD406" s="46"/>
      <c r="AE406" s="46"/>
      <c r="AF406" s="46"/>
      <c r="AG406" s="46"/>
      <c r="AH406" s="46"/>
      <c r="AI406" s="46"/>
      <c r="AJ406" s="46"/>
      <c r="AK406" s="47"/>
    </row>
    <row r="407" spans="1:37" ht="15.75" customHeight="1" x14ac:dyDescent="0.2">
      <c r="A407" s="46"/>
      <c r="B407" s="46"/>
      <c r="C407" s="39"/>
      <c r="D407" s="39"/>
      <c r="E407" s="40"/>
      <c r="F407" s="40"/>
      <c r="G407" s="42"/>
      <c r="H407" s="43"/>
      <c r="I407" s="42"/>
      <c r="J407" s="42"/>
      <c r="K407" s="43"/>
      <c r="L407" s="42"/>
      <c r="M407" s="42"/>
      <c r="N407" s="43"/>
      <c r="O407" s="42"/>
      <c r="P407" s="42"/>
      <c r="Q407" s="43"/>
      <c r="R407" s="42"/>
      <c r="S407" s="42"/>
      <c r="T407" s="43"/>
      <c r="U407" s="42"/>
      <c r="V407" s="42"/>
      <c r="W407" s="43"/>
      <c r="X407" s="42"/>
      <c r="Y407" s="42"/>
      <c r="Z407" s="46"/>
      <c r="AA407" s="46"/>
      <c r="AB407" s="42"/>
      <c r="AC407" s="46"/>
      <c r="AD407" s="46"/>
      <c r="AE407" s="46"/>
      <c r="AF407" s="46"/>
      <c r="AG407" s="46"/>
      <c r="AH407" s="46"/>
      <c r="AI407" s="46"/>
      <c r="AJ407" s="46"/>
      <c r="AK407" s="47"/>
    </row>
    <row r="408" spans="1:37" ht="15.75" customHeight="1" x14ac:dyDescent="0.2">
      <c r="A408" s="46"/>
      <c r="B408" s="46"/>
      <c r="C408" s="39"/>
      <c r="D408" s="39"/>
      <c r="E408" s="40"/>
      <c r="F408" s="40"/>
      <c r="G408" s="42"/>
      <c r="H408" s="43"/>
      <c r="I408" s="42"/>
      <c r="J408" s="42"/>
      <c r="K408" s="43"/>
      <c r="L408" s="42"/>
      <c r="M408" s="42"/>
      <c r="N408" s="43"/>
      <c r="O408" s="42"/>
      <c r="P408" s="42"/>
      <c r="Q408" s="43"/>
      <c r="R408" s="42"/>
      <c r="S408" s="42"/>
      <c r="T408" s="43"/>
      <c r="U408" s="42"/>
      <c r="V408" s="42"/>
      <c r="W408" s="43"/>
      <c r="X408" s="42"/>
      <c r="Y408" s="42"/>
      <c r="Z408" s="46"/>
      <c r="AA408" s="46"/>
      <c r="AB408" s="42"/>
      <c r="AC408" s="46"/>
      <c r="AD408" s="46"/>
      <c r="AE408" s="46"/>
      <c r="AF408" s="46"/>
      <c r="AG408" s="46"/>
      <c r="AH408" s="46"/>
      <c r="AI408" s="46"/>
      <c r="AJ408" s="46"/>
      <c r="AK408" s="47"/>
    </row>
    <row r="409" spans="1:37" ht="15.75" customHeight="1" x14ac:dyDescent="0.2">
      <c r="A409" s="46"/>
      <c r="B409" s="46"/>
      <c r="C409" s="39"/>
      <c r="D409" s="39"/>
      <c r="E409" s="40"/>
      <c r="F409" s="40"/>
      <c r="G409" s="42"/>
      <c r="H409" s="43"/>
      <c r="I409" s="42"/>
      <c r="J409" s="42"/>
      <c r="K409" s="43"/>
      <c r="L409" s="42"/>
      <c r="M409" s="42"/>
      <c r="N409" s="43"/>
      <c r="O409" s="42"/>
      <c r="P409" s="42"/>
      <c r="Q409" s="43"/>
      <c r="R409" s="42"/>
      <c r="S409" s="42"/>
      <c r="T409" s="43"/>
      <c r="U409" s="42"/>
      <c r="V409" s="42"/>
      <c r="W409" s="43"/>
      <c r="X409" s="42"/>
      <c r="Y409" s="42"/>
      <c r="Z409" s="46"/>
      <c r="AA409" s="46"/>
      <c r="AB409" s="42"/>
      <c r="AC409" s="46"/>
      <c r="AD409" s="46"/>
      <c r="AE409" s="46"/>
      <c r="AF409" s="46"/>
      <c r="AG409" s="46"/>
      <c r="AH409" s="46"/>
      <c r="AI409" s="46"/>
      <c r="AJ409" s="46"/>
      <c r="AK409" s="47"/>
    </row>
    <row r="410" spans="1:37" ht="15.75" customHeight="1" x14ac:dyDescent="0.2">
      <c r="A410" s="46"/>
      <c r="B410" s="46"/>
      <c r="C410" s="39"/>
      <c r="D410" s="39"/>
      <c r="E410" s="40"/>
      <c r="F410" s="40"/>
      <c r="G410" s="42"/>
      <c r="H410" s="43"/>
      <c r="I410" s="42"/>
      <c r="J410" s="42"/>
      <c r="K410" s="43"/>
      <c r="L410" s="42"/>
      <c r="M410" s="42"/>
      <c r="N410" s="43"/>
      <c r="O410" s="42"/>
      <c r="P410" s="42"/>
      <c r="Q410" s="43"/>
      <c r="R410" s="42"/>
      <c r="S410" s="42"/>
      <c r="T410" s="43"/>
      <c r="U410" s="42"/>
      <c r="V410" s="42"/>
      <c r="W410" s="43"/>
      <c r="X410" s="42"/>
      <c r="Y410" s="42"/>
      <c r="Z410" s="46"/>
      <c r="AA410" s="46"/>
      <c r="AB410" s="42"/>
      <c r="AC410" s="46"/>
      <c r="AD410" s="46"/>
      <c r="AE410" s="46"/>
      <c r="AF410" s="46"/>
      <c r="AG410" s="46"/>
      <c r="AH410" s="46"/>
      <c r="AI410" s="46"/>
      <c r="AJ410" s="46"/>
      <c r="AK410" s="47"/>
    </row>
    <row r="411" spans="1:37" ht="15.75" customHeight="1" x14ac:dyDescent="0.2">
      <c r="A411" s="46"/>
      <c r="B411" s="46"/>
      <c r="C411" s="39"/>
      <c r="D411" s="39"/>
      <c r="E411" s="40"/>
      <c r="F411" s="40"/>
      <c r="G411" s="42"/>
      <c r="H411" s="43"/>
      <c r="I411" s="42"/>
      <c r="J411" s="42"/>
      <c r="K411" s="43"/>
      <c r="L411" s="42"/>
      <c r="M411" s="42"/>
      <c r="N411" s="43"/>
      <c r="O411" s="42"/>
      <c r="P411" s="42"/>
      <c r="Q411" s="43"/>
      <c r="R411" s="42"/>
      <c r="S411" s="42"/>
      <c r="T411" s="43"/>
      <c r="U411" s="42"/>
      <c r="V411" s="42"/>
      <c r="W411" s="43"/>
      <c r="X411" s="42"/>
      <c r="Y411" s="42"/>
      <c r="Z411" s="46"/>
      <c r="AA411" s="46"/>
      <c r="AB411" s="42"/>
      <c r="AC411" s="46"/>
      <c r="AD411" s="46"/>
      <c r="AE411" s="46"/>
      <c r="AF411" s="46"/>
      <c r="AG411" s="46"/>
      <c r="AH411" s="46"/>
      <c r="AI411" s="46"/>
      <c r="AJ411" s="46"/>
      <c r="AK411" s="47"/>
    </row>
    <row r="412" spans="1:37" ht="15.75" customHeight="1" x14ac:dyDescent="0.2">
      <c r="A412" s="46"/>
      <c r="B412" s="46"/>
      <c r="C412" s="39"/>
      <c r="D412" s="39"/>
      <c r="E412" s="40"/>
      <c r="F412" s="40"/>
      <c r="G412" s="42"/>
      <c r="H412" s="43"/>
      <c r="I412" s="42"/>
      <c r="J412" s="42"/>
      <c r="K412" s="43"/>
      <c r="L412" s="42"/>
      <c r="M412" s="42"/>
      <c r="N412" s="43"/>
      <c r="O412" s="42"/>
      <c r="P412" s="42"/>
      <c r="Q412" s="43"/>
      <c r="R412" s="42"/>
      <c r="S412" s="42"/>
      <c r="T412" s="43"/>
      <c r="U412" s="42"/>
      <c r="V412" s="42"/>
      <c r="W412" s="43"/>
      <c r="X412" s="42"/>
      <c r="Y412" s="42"/>
      <c r="Z412" s="46"/>
      <c r="AA412" s="46"/>
      <c r="AB412" s="42"/>
      <c r="AC412" s="46"/>
      <c r="AD412" s="46"/>
      <c r="AE412" s="46"/>
      <c r="AF412" s="46"/>
      <c r="AG412" s="46"/>
      <c r="AH412" s="46"/>
      <c r="AI412" s="46"/>
      <c r="AJ412" s="46"/>
      <c r="AK412" s="47"/>
    </row>
    <row r="413" spans="1:37" ht="15.75" customHeight="1" x14ac:dyDescent="0.2">
      <c r="A413" s="46"/>
      <c r="B413" s="46"/>
      <c r="C413" s="39"/>
      <c r="D413" s="39"/>
      <c r="E413" s="40"/>
      <c r="F413" s="40"/>
      <c r="G413" s="42"/>
      <c r="H413" s="43"/>
      <c r="I413" s="42"/>
      <c r="J413" s="42"/>
      <c r="K413" s="43"/>
      <c r="L413" s="42"/>
      <c r="M413" s="42"/>
      <c r="N413" s="43"/>
      <c r="O413" s="42"/>
      <c r="P413" s="42"/>
      <c r="Q413" s="43"/>
      <c r="R413" s="42"/>
      <c r="S413" s="42"/>
      <c r="T413" s="43"/>
      <c r="U413" s="42"/>
      <c r="V413" s="42"/>
      <c r="W413" s="43"/>
      <c r="X413" s="42"/>
      <c r="Y413" s="42"/>
      <c r="Z413" s="46"/>
      <c r="AA413" s="46"/>
      <c r="AB413" s="42"/>
      <c r="AC413" s="46"/>
      <c r="AD413" s="46"/>
      <c r="AE413" s="46"/>
      <c r="AF413" s="46"/>
      <c r="AG413" s="46"/>
      <c r="AH413" s="46"/>
      <c r="AI413" s="46"/>
      <c r="AJ413" s="46"/>
      <c r="AK413" s="47"/>
    </row>
    <row r="414" spans="1:37" ht="15.75" customHeight="1" x14ac:dyDescent="0.2">
      <c r="A414" s="46"/>
      <c r="B414" s="46"/>
      <c r="C414" s="39"/>
      <c r="D414" s="39"/>
      <c r="E414" s="40"/>
      <c r="F414" s="40"/>
      <c r="G414" s="42"/>
      <c r="H414" s="43"/>
      <c r="I414" s="42"/>
      <c r="J414" s="42"/>
      <c r="K414" s="43"/>
      <c r="L414" s="42"/>
      <c r="M414" s="42"/>
      <c r="N414" s="43"/>
      <c r="O414" s="42"/>
      <c r="P414" s="42"/>
      <c r="Q414" s="43"/>
      <c r="R414" s="42"/>
      <c r="S414" s="42"/>
      <c r="T414" s="43"/>
      <c r="U414" s="42"/>
      <c r="V414" s="42"/>
      <c r="W414" s="43"/>
      <c r="X414" s="42"/>
      <c r="Y414" s="42"/>
      <c r="Z414" s="46"/>
      <c r="AA414" s="46"/>
      <c r="AB414" s="42"/>
      <c r="AC414" s="46"/>
      <c r="AD414" s="46"/>
      <c r="AE414" s="46"/>
      <c r="AF414" s="46"/>
      <c r="AG414" s="46"/>
      <c r="AH414" s="46"/>
      <c r="AI414" s="46"/>
      <c r="AJ414" s="46"/>
      <c r="AK414" s="47"/>
    </row>
    <row r="415" spans="1:37" ht="15.75" customHeight="1" x14ac:dyDescent="0.2">
      <c r="A415" s="46"/>
      <c r="B415" s="46"/>
      <c r="C415" s="39"/>
      <c r="D415" s="39"/>
      <c r="E415" s="40"/>
      <c r="F415" s="40"/>
      <c r="G415" s="42"/>
      <c r="H415" s="43"/>
      <c r="I415" s="42"/>
      <c r="J415" s="42"/>
      <c r="K415" s="43"/>
      <c r="L415" s="42"/>
      <c r="M415" s="42"/>
      <c r="N415" s="43"/>
      <c r="O415" s="42"/>
      <c r="P415" s="42"/>
      <c r="Q415" s="43"/>
      <c r="R415" s="42"/>
      <c r="S415" s="42"/>
      <c r="T415" s="43"/>
      <c r="U415" s="42"/>
      <c r="V415" s="42"/>
      <c r="W415" s="43"/>
      <c r="X415" s="42"/>
      <c r="Y415" s="42"/>
      <c r="Z415" s="46"/>
      <c r="AA415" s="46"/>
      <c r="AB415" s="42"/>
      <c r="AC415" s="46"/>
      <c r="AD415" s="46"/>
      <c r="AE415" s="46"/>
      <c r="AF415" s="46"/>
      <c r="AG415" s="46"/>
      <c r="AH415" s="46"/>
      <c r="AI415" s="46"/>
      <c r="AJ415" s="46"/>
      <c r="AK415" s="47"/>
    </row>
    <row r="416" spans="1:37" ht="15.75" customHeight="1" x14ac:dyDescent="0.2">
      <c r="A416" s="46"/>
      <c r="B416" s="46"/>
      <c r="C416" s="39"/>
      <c r="D416" s="39"/>
      <c r="E416" s="40"/>
      <c r="F416" s="40"/>
      <c r="G416" s="42"/>
      <c r="H416" s="43"/>
      <c r="I416" s="42"/>
      <c r="J416" s="42"/>
      <c r="K416" s="43"/>
      <c r="L416" s="42"/>
      <c r="M416" s="42"/>
      <c r="N416" s="43"/>
      <c r="O416" s="42"/>
      <c r="P416" s="42"/>
      <c r="Q416" s="43"/>
      <c r="R416" s="42"/>
      <c r="S416" s="42"/>
      <c r="T416" s="43"/>
      <c r="U416" s="42"/>
      <c r="V416" s="42"/>
      <c r="W416" s="43"/>
      <c r="X416" s="42"/>
      <c r="Y416" s="42"/>
      <c r="Z416" s="46"/>
      <c r="AA416" s="46"/>
      <c r="AB416" s="42"/>
      <c r="AC416" s="46"/>
      <c r="AD416" s="46"/>
      <c r="AE416" s="46"/>
      <c r="AF416" s="46"/>
      <c r="AG416" s="46"/>
      <c r="AH416" s="46"/>
      <c r="AI416" s="46"/>
      <c r="AJ416" s="46"/>
      <c r="AK416" s="47"/>
    </row>
    <row r="417" spans="1:37" ht="15.75" customHeight="1" x14ac:dyDescent="0.2">
      <c r="A417" s="46"/>
      <c r="B417" s="46"/>
      <c r="C417" s="39"/>
      <c r="D417" s="39"/>
      <c r="E417" s="40"/>
      <c r="F417" s="40"/>
      <c r="G417" s="42"/>
      <c r="H417" s="43"/>
      <c r="I417" s="42"/>
      <c r="J417" s="42"/>
      <c r="K417" s="43"/>
      <c r="L417" s="42"/>
      <c r="M417" s="42"/>
      <c r="N417" s="43"/>
      <c r="O417" s="42"/>
      <c r="P417" s="42"/>
      <c r="Q417" s="43"/>
      <c r="R417" s="42"/>
      <c r="S417" s="42"/>
      <c r="T417" s="43"/>
      <c r="U417" s="42"/>
      <c r="V417" s="42"/>
      <c r="W417" s="43"/>
      <c r="X417" s="42"/>
      <c r="Y417" s="42"/>
      <c r="Z417" s="46"/>
      <c r="AA417" s="46"/>
      <c r="AB417" s="42"/>
      <c r="AC417" s="46"/>
      <c r="AD417" s="46"/>
      <c r="AE417" s="46"/>
      <c r="AF417" s="46"/>
      <c r="AG417" s="46"/>
      <c r="AH417" s="46"/>
      <c r="AI417" s="46"/>
      <c r="AJ417" s="46"/>
      <c r="AK417" s="47"/>
    </row>
    <row r="418" spans="1:37" ht="15.75" customHeight="1" x14ac:dyDescent="0.2">
      <c r="A418" s="46"/>
      <c r="B418" s="46"/>
      <c r="C418" s="39"/>
      <c r="D418" s="39"/>
      <c r="E418" s="40"/>
      <c r="F418" s="40"/>
      <c r="G418" s="42"/>
      <c r="H418" s="43"/>
      <c r="I418" s="42"/>
      <c r="J418" s="42"/>
      <c r="K418" s="43"/>
      <c r="L418" s="42"/>
      <c r="M418" s="42"/>
      <c r="N418" s="43"/>
      <c r="O418" s="42"/>
      <c r="P418" s="42"/>
      <c r="Q418" s="43"/>
      <c r="R418" s="42"/>
      <c r="S418" s="42"/>
      <c r="T418" s="43"/>
      <c r="U418" s="42"/>
      <c r="V418" s="42"/>
      <c r="W418" s="43"/>
      <c r="X418" s="42"/>
      <c r="Y418" s="42"/>
      <c r="Z418" s="46"/>
      <c r="AA418" s="46"/>
      <c r="AB418" s="42"/>
      <c r="AC418" s="46"/>
      <c r="AD418" s="46"/>
      <c r="AE418" s="46"/>
      <c r="AF418" s="46"/>
      <c r="AG418" s="46"/>
      <c r="AH418" s="46"/>
      <c r="AI418" s="46"/>
      <c r="AJ418" s="46"/>
      <c r="AK418" s="47"/>
    </row>
    <row r="419" spans="1:37" ht="15.75" customHeight="1" x14ac:dyDescent="0.2">
      <c r="A419" s="46"/>
      <c r="B419" s="46"/>
      <c r="C419" s="39"/>
      <c r="D419" s="39"/>
      <c r="E419" s="40"/>
      <c r="F419" s="40"/>
      <c r="G419" s="42"/>
      <c r="H419" s="43"/>
      <c r="I419" s="42"/>
      <c r="J419" s="42"/>
      <c r="K419" s="43"/>
      <c r="L419" s="42"/>
      <c r="M419" s="42"/>
      <c r="N419" s="43"/>
      <c r="O419" s="42"/>
      <c r="P419" s="42"/>
      <c r="Q419" s="43"/>
      <c r="R419" s="42"/>
      <c r="S419" s="42"/>
      <c r="T419" s="43"/>
      <c r="U419" s="42"/>
      <c r="V419" s="42"/>
      <c r="W419" s="43"/>
      <c r="X419" s="42"/>
      <c r="Y419" s="42"/>
      <c r="Z419" s="46"/>
      <c r="AA419" s="46"/>
      <c r="AB419" s="42"/>
      <c r="AC419" s="46"/>
      <c r="AD419" s="46"/>
      <c r="AE419" s="46"/>
      <c r="AF419" s="46"/>
      <c r="AG419" s="46"/>
      <c r="AH419" s="46"/>
      <c r="AI419" s="46"/>
      <c r="AJ419" s="46"/>
      <c r="AK419" s="47"/>
    </row>
    <row r="420" spans="1:37" ht="15.75" customHeight="1" x14ac:dyDescent="0.2">
      <c r="A420" s="46"/>
      <c r="B420" s="46"/>
      <c r="C420" s="39"/>
      <c r="D420" s="39"/>
      <c r="E420" s="40"/>
      <c r="F420" s="40"/>
      <c r="G420" s="42"/>
      <c r="H420" s="43"/>
      <c r="I420" s="42"/>
      <c r="J420" s="42"/>
      <c r="K420" s="43"/>
      <c r="L420" s="42"/>
      <c r="M420" s="42"/>
      <c r="N420" s="43"/>
      <c r="O420" s="42"/>
      <c r="P420" s="42"/>
      <c r="Q420" s="43"/>
      <c r="R420" s="42"/>
      <c r="S420" s="42"/>
      <c r="T420" s="43"/>
      <c r="U420" s="42"/>
      <c r="V420" s="42"/>
      <c r="W420" s="43"/>
      <c r="X420" s="42"/>
      <c r="Y420" s="42"/>
      <c r="Z420" s="46"/>
      <c r="AA420" s="46"/>
      <c r="AB420" s="42"/>
      <c r="AC420" s="46"/>
      <c r="AD420" s="46"/>
      <c r="AE420" s="46"/>
      <c r="AF420" s="46"/>
      <c r="AG420" s="46"/>
      <c r="AH420" s="46"/>
      <c r="AI420" s="46"/>
      <c r="AJ420" s="46"/>
      <c r="AK420" s="47"/>
    </row>
    <row r="421" spans="1:37" ht="15.75" customHeight="1" x14ac:dyDescent="0.2">
      <c r="A421" s="46"/>
      <c r="B421" s="46"/>
      <c r="C421" s="39"/>
      <c r="D421" s="39"/>
      <c r="E421" s="40"/>
      <c r="F421" s="40"/>
      <c r="G421" s="42"/>
      <c r="H421" s="43"/>
      <c r="I421" s="42"/>
      <c r="J421" s="42"/>
      <c r="K421" s="43"/>
      <c r="L421" s="42"/>
      <c r="M421" s="42"/>
      <c r="N421" s="43"/>
      <c r="O421" s="42"/>
      <c r="P421" s="42"/>
      <c r="Q421" s="43"/>
      <c r="R421" s="42"/>
      <c r="S421" s="42"/>
      <c r="T421" s="43"/>
      <c r="U421" s="42"/>
      <c r="V421" s="42"/>
      <c r="W421" s="43"/>
      <c r="X421" s="42"/>
      <c r="Y421" s="42"/>
      <c r="Z421" s="46"/>
      <c r="AA421" s="46"/>
      <c r="AB421" s="42"/>
      <c r="AC421" s="46"/>
      <c r="AD421" s="46"/>
      <c r="AE421" s="46"/>
      <c r="AF421" s="46"/>
      <c r="AG421" s="46"/>
      <c r="AH421" s="46"/>
      <c r="AI421" s="46"/>
      <c r="AJ421" s="46"/>
      <c r="AK421" s="47"/>
    </row>
    <row r="422" spans="1:37" ht="15.75" customHeight="1" x14ac:dyDescent="0.2">
      <c r="A422" s="46"/>
      <c r="B422" s="46"/>
      <c r="C422" s="39"/>
      <c r="D422" s="39"/>
      <c r="E422" s="40"/>
      <c r="F422" s="40"/>
      <c r="G422" s="42"/>
      <c r="H422" s="43"/>
      <c r="I422" s="42"/>
      <c r="J422" s="42"/>
      <c r="K422" s="43"/>
      <c r="L422" s="42"/>
      <c r="M422" s="42"/>
      <c r="N422" s="43"/>
      <c r="O422" s="42"/>
      <c r="P422" s="42"/>
      <c r="Q422" s="43"/>
      <c r="R422" s="42"/>
      <c r="S422" s="42"/>
      <c r="T422" s="43"/>
      <c r="U422" s="42"/>
      <c r="V422" s="42"/>
      <c r="W422" s="43"/>
      <c r="X422" s="42"/>
      <c r="Y422" s="42"/>
      <c r="Z422" s="46"/>
      <c r="AA422" s="46"/>
      <c r="AB422" s="42"/>
      <c r="AC422" s="46"/>
      <c r="AD422" s="46"/>
      <c r="AE422" s="46"/>
      <c r="AF422" s="46"/>
      <c r="AG422" s="46"/>
      <c r="AH422" s="46"/>
      <c r="AI422" s="46"/>
      <c r="AJ422" s="46"/>
      <c r="AK422" s="47"/>
    </row>
    <row r="423" spans="1:37" ht="15.75" customHeight="1" x14ac:dyDescent="0.2">
      <c r="A423" s="46"/>
      <c r="B423" s="46"/>
      <c r="C423" s="39"/>
      <c r="D423" s="39"/>
      <c r="E423" s="40"/>
      <c r="F423" s="40"/>
      <c r="G423" s="42"/>
      <c r="H423" s="43"/>
      <c r="I423" s="42"/>
      <c r="J423" s="42"/>
      <c r="K423" s="43"/>
      <c r="L423" s="42"/>
      <c r="M423" s="42"/>
      <c r="N423" s="43"/>
      <c r="O423" s="42"/>
      <c r="P423" s="42"/>
      <c r="Q423" s="43"/>
      <c r="R423" s="42"/>
      <c r="S423" s="42"/>
      <c r="T423" s="43"/>
      <c r="U423" s="42"/>
      <c r="V423" s="42"/>
      <c r="W423" s="43"/>
      <c r="X423" s="42"/>
      <c r="Y423" s="42"/>
      <c r="Z423" s="46"/>
      <c r="AA423" s="46"/>
      <c r="AB423" s="42"/>
      <c r="AC423" s="46"/>
      <c r="AD423" s="46"/>
      <c r="AE423" s="46"/>
      <c r="AF423" s="46"/>
      <c r="AG423" s="46"/>
      <c r="AH423" s="46"/>
      <c r="AI423" s="46"/>
      <c r="AJ423" s="46"/>
      <c r="AK423" s="47"/>
    </row>
    <row r="424" spans="1:37" ht="15.75" customHeight="1" x14ac:dyDescent="0.2">
      <c r="A424" s="46"/>
      <c r="B424" s="46"/>
      <c r="C424" s="39"/>
      <c r="D424" s="39"/>
      <c r="E424" s="40"/>
      <c r="F424" s="40"/>
      <c r="G424" s="42"/>
      <c r="H424" s="43"/>
      <c r="I424" s="42"/>
      <c r="J424" s="42"/>
      <c r="K424" s="43"/>
      <c r="L424" s="42"/>
      <c r="M424" s="42"/>
      <c r="N424" s="43"/>
      <c r="O424" s="42"/>
      <c r="P424" s="42"/>
      <c r="Q424" s="43"/>
      <c r="R424" s="42"/>
      <c r="S424" s="42"/>
      <c r="T424" s="43"/>
      <c r="U424" s="42"/>
      <c r="V424" s="42"/>
      <c r="W424" s="43"/>
      <c r="X424" s="42"/>
      <c r="Y424" s="42"/>
      <c r="Z424" s="46"/>
      <c r="AA424" s="46"/>
      <c r="AB424" s="42"/>
      <c r="AC424" s="46"/>
      <c r="AD424" s="46"/>
      <c r="AE424" s="46"/>
      <c r="AF424" s="46"/>
      <c r="AG424" s="46"/>
      <c r="AH424" s="46"/>
      <c r="AI424" s="46"/>
      <c r="AJ424" s="46"/>
      <c r="AK424" s="47"/>
    </row>
    <row r="425" spans="1:37" ht="15.75" customHeight="1" x14ac:dyDescent="0.2">
      <c r="A425" s="46"/>
      <c r="B425" s="46"/>
      <c r="C425" s="39"/>
      <c r="D425" s="39"/>
      <c r="E425" s="40"/>
      <c r="F425" s="40"/>
      <c r="G425" s="42"/>
      <c r="H425" s="43"/>
      <c r="I425" s="42"/>
      <c r="J425" s="42"/>
      <c r="K425" s="43"/>
      <c r="L425" s="42"/>
      <c r="M425" s="42"/>
      <c r="N425" s="43"/>
      <c r="O425" s="42"/>
      <c r="P425" s="42"/>
      <c r="Q425" s="43"/>
      <c r="R425" s="42"/>
      <c r="S425" s="42"/>
      <c r="T425" s="43"/>
      <c r="U425" s="42"/>
      <c r="V425" s="42"/>
      <c r="W425" s="43"/>
      <c r="X425" s="42"/>
      <c r="Y425" s="42"/>
      <c r="Z425" s="46"/>
      <c r="AA425" s="46"/>
      <c r="AB425" s="42"/>
      <c r="AC425" s="46"/>
      <c r="AD425" s="46"/>
      <c r="AE425" s="46"/>
      <c r="AF425" s="46"/>
      <c r="AG425" s="46"/>
      <c r="AH425" s="46"/>
      <c r="AI425" s="46"/>
      <c r="AJ425" s="46"/>
      <c r="AK425" s="47"/>
    </row>
    <row r="426" spans="1:37" ht="15.75" customHeight="1" x14ac:dyDescent="0.2">
      <c r="A426" s="46"/>
      <c r="B426" s="46"/>
      <c r="C426" s="39"/>
      <c r="D426" s="39"/>
      <c r="E426" s="40"/>
      <c r="F426" s="40"/>
      <c r="G426" s="42"/>
      <c r="H426" s="43"/>
      <c r="I426" s="42"/>
      <c r="J426" s="42"/>
      <c r="K426" s="43"/>
      <c r="L426" s="42"/>
      <c r="M426" s="42"/>
      <c r="N426" s="43"/>
      <c r="O426" s="42"/>
      <c r="P426" s="42"/>
      <c r="Q426" s="43"/>
      <c r="R426" s="42"/>
      <c r="S426" s="42"/>
      <c r="T426" s="43"/>
      <c r="U426" s="42"/>
      <c r="V426" s="42"/>
      <c r="W426" s="43"/>
      <c r="X426" s="42"/>
      <c r="Y426" s="42"/>
      <c r="Z426" s="46"/>
      <c r="AA426" s="46"/>
      <c r="AB426" s="42"/>
      <c r="AC426" s="46"/>
      <c r="AD426" s="46"/>
      <c r="AE426" s="46"/>
      <c r="AF426" s="46"/>
      <c r="AG426" s="46"/>
      <c r="AH426" s="46"/>
      <c r="AI426" s="46"/>
      <c r="AJ426" s="46"/>
      <c r="AK426" s="47"/>
    </row>
    <row r="427" spans="1:37" ht="15.75" customHeight="1" x14ac:dyDescent="0.2">
      <c r="A427" s="46"/>
      <c r="B427" s="46"/>
      <c r="C427" s="39"/>
      <c r="D427" s="39"/>
      <c r="E427" s="40"/>
      <c r="F427" s="40"/>
      <c r="G427" s="42"/>
      <c r="H427" s="43"/>
      <c r="I427" s="42"/>
      <c r="J427" s="42"/>
      <c r="K427" s="43"/>
      <c r="L427" s="42"/>
      <c r="M427" s="42"/>
      <c r="N427" s="43"/>
      <c r="O427" s="42"/>
      <c r="P427" s="42"/>
      <c r="Q427" s="43"/>
      <c r="R427" s="42"/>
      <c r="S427" s="42"/>
      <c r="T427" s="43"/>
      <c r="U427" s="42"/>
      <c r="V427" s="42"/>
      <c r="W427" s="43"/>
      <c r="X427" s="42"/>
      <c r="Y427" s="42"/>
      <c r="Z427" s="46"/>
      <c r="AA427" s="46"/>
      <c r="AB427" s="42"/>
      <c r="AC427" s="46"/>
      <c r="AD427" s="46"/>
      <c r="AE427" s="46"/>
      <c r="AF427" s="46"/>
      <c r="AG427" s="46"/>
      <c r="AH427" s="46"/>
      <c r="AI427" s="46"/>
      <c r="AJ427" s="46"/>
      <c r="AK427" s="47"/>
    </row>
    <row r="428" spans="1:37" ht="15.75" customHeight="1" x14ac:dyDescent="0.2">
      <c r="A428" s="46"/>
      <c r="B428" s="46"/>
      <c r="C428" s="39"/>
      <c r="D428" s="39"/>
      <c r="E428" s="40"/>
      <c r="F428" s="40"/>
      <c r="G428" s="42"/>
      <c r="H428" s="43"/>
      <c r="I428" s="42"/>
      <c r="J428" s="42"/>
      <c r="K428" s="43"/>
      <c r="L428" s="42"/>
      <c r="M428" s="42"/>
      <c r="N428" s="43"/>
      <c r="O428" s="42"/>
      <c r="P428" s="42"/>
      <c r="Q428" s="43"/>
      <c r="R428" s="42"/>
      <c r="S428" s="42"/>
      <c r="T428" s="43"/>
      <c r="U428" s="42"/>
      <c r="V428" s="42"/>
      <c r="W428" s="43"/>
      <c r="X428" s="42"/>
      <c r="Y428" s="42"/>
      <c r="Z428" s="46"/>
      <c r="AA428" s="46"/>
      <c r="AB428" s="42"/>
      <c r="AC428" s="46"/>
      <c r="AD428" s="46"/>
      <c r="AE428" s="46"/>
      <c r="AF428" s="46"/>
      <c r="AG428" s="46"/>
      <c r="AH428" s="46"/>
      <c r="AI428" s="46"/>
      <c r="AJ428" s="46"/>
      <c r="AK428" s="47"/>
    </row>
    <row r="429" spans="1:37" ht="15.75" customHeight="1" x14ac:dyDescent="0.2">
      <c r="A429" s="46"/>
      <c r="B429" s="46"/>
      <c r="C429" s="39"/>
      <c r="D429" s="39"/>
      <c r="E429" s="40"/>
      <c r="F429" s="40"/>
      <c r="G429" s="42"/>
      <c r="H429" s="43"/>
      <c r="I429" s="42"/>
      <c r="J429" s="42"/>
      <c r="K429" s="43"/>
      <c r="L429" s="42"/>
      <c r="M429" s="42"/>
      <c r="N429" s="43"/>
      <c r="O429" s="42"/>
      <c r="P429" s="42"/>
      <c r="Q429" s="43"/>
      <c r="R429" s="42"/>
      <c r="S429" s="42"/>
      <c r="T429" s="43"/>
      <c r="U429" s="42"/>
      <c r="V429" s="42"/>
      <c r="W429" s="43"/>
      <c r="X429" s="42"/>
      <c r="Y429" s="42"/>
      <c r="Z429" s="46"/>
      <c r="AA429" s="46"/>
      <c r="AB429" s="42"/>
      <c r="AC429" s="46"/>
      <c r="AD429" s="46"/>
      <c r="AE429" s="46"/>
      <c r="AF429" s="46"/>
      <c r="AG429" s="46"/>
      <c r="AH429" s="46"/>
      <c r="AI429" s="46"/>
      <c r="AJ429" s="46"/>
      <c r="AK429" s="47"/>
    </row>
    <row r="430" spans="1:37" ht="15.75" customHeight="1" x14ac:dyDescent="0.2">
      <c r="A430" s="46"/>
      <c r="B430" s="46"/>
      <c r="C430" s="39"/>
      <c r="D430" s="39"/>
      <c r="E430" s="40"/>
      <c r="F430" s="40"/>
      <c r="G430" s="42"/>
      <c r="H430" s="43"/>
      <c r="I430" s="42"/>
      <c r="J430" s="42"/>
      <c r="K430" s="43"/>
      <c r="L430" s="42"/>
      <c r="M430" s="42"/>
      <c r="N430" s="43"/>
      <c r="O430" s="42"/>
      <c r="P430" s="42"/>
      <c r="Q430" s="43"/>
      <c r="R430" s="42"/>
      <c r="S430" s="42"/>
      <c r="T430" s="43"/>
      <c r="U430" s="42"/>
      <c r="V430" s="42"/>
      <c r="W430" s="43"/>
      <c r="X430" s="42"/>
      <c r="Y430" s="42"/>
      <c r="Z430" s="46"/>
      <c r="AA430" s="46"/>
      <c r="AB430" s="42"/>
      <c r="AC430" s="46"/>
      <c r="AD430" s="46"/>
      <c r="AE430" s="46"/>
      <c r="AF430" s="46"/>
      <c r="AG430" s="46"/>
      <c r="AH430" s="46"/>
      <c r="AI430" s="46"/>
      <c r="AJ430" s="46"/>
      <c r="AK430" s="47"/>
    </row>
    <row r="431" spans="1:37" ht="15.75" customHeight="1" x14ac:dyDescent="0.2">
      <c r="A431" s="46"/>
      <c r="B431" s="46"/>
      <c r="C431" s="39"/>
      <c r="D431" s="39"/>
      <c r="E431" s="40"/>
      <c r="F431" s="40"/>
      <c r="G431" s="42"/>
      <c r="H431" s="43"/>
      <c r="I431" s="42"/>
      <c r="J431" s="42"/>
      <c r="K431" s="43"/>
      <c r="L431" s="42"/>
      <c r="M431" s="42"/>
      <c r="N431" s="43"/>
      <c r="O431" s="42"/>
      <c r="P431" s="42"/>
      <c r="Q431" s="43"/>
      <c r="R431" s="42"/>
      <c r="S431" s="42"/>
      <c r="T431" s="43"/>
      <c r="U431" s="42"/>
      <c r="V431" s="42"/>
      <c r="W431" s="43"/>
      <c r="X431" s="42"/>
      <c r="Y431" s="42"/>
      <c r="Z431" s="46"/>
      <c r="AA431" s="46"/>
      <c r="AB431" s="42"/>
      <c r="AC431" s="46"/>
      <c r="AD431" s="46"/>
      <c r="AE431" s="46"/>
      <c r="AF431" s="46"/>
      <c r="AG431" s="46"/>
      <c r="AH431" s="46"/>
      <c r="AI431" s="46"/>
      <c r="AJ431" s="46"/>
      <c r="AK431" s="47"/>
    </row>
    <row r="432" spans="1:37" ht="15.75" customHeight="1" x14ac:dyDescent="0.2">
      <c r="A432" s="46"/>
      <c r="B432" s="46"/>
      <c r="C432" s="39"/>
      <c r="D432" s="39"/>
      <c r="E432" s="40"/>
      <c r="F432" s="40"/>
      <c r="G432" s="42"/>
      <c r="H432" s="43"/>
      <c r="I432" s="42"/>
      <c r="J432" s="42"/>
      <c r="K432" s="43"/>
      <c r="L432" s="42"/>
      <c r="M432" s="42"/>
      <c r="N432" s="43"/>
      <c r="O432" s="42"/>
      <c r="P432" s="42"/>
      <c r="Q432" s="43"/>
      <c r="R432" s="42"/>
      <c r="S432" s="42"/>
      <c r="T432" s="43"/>
      <c r="U432" s="42"/>
      <c r="V432" s="42"/>
      <c r="W432" s="43"/>
      <c r="X432" s="42"/>
      <c r="Y432" s="42"/>
      <c r="Z432" s="46"/>
      <c r="AA432" s="46"/>
      <c r="AB432" s="42"/>
      <c r="AC432" s="46"/>
      <c r="AD432" s="46"/>
      <c r="AE432" s="46"/>
      <c r="AF432" s="46"/>
      <c r="AG432" s="46"/>
      <c r="AH432" s="46"/>
      <c r="AI432" s="46"/>
      <c r="AJ432" s="46"/>
      <c r="AK432" s="47"/>
    </row>
    <row r="433" spans="1:37" ht="15.75" customHeight="1" x14ac:dyDescent="0.2">
      <c r="A433" s="46"/>
      <c r="B433" s="46"/>
      <c r="C433" s="39"/>
      <c r="D433" s="39"/>
      <c r="E433" s="40"/>
      <c r="F433" s="40"/>
      <c r="G433" s="42"/>
      <c r="H433" s="43"/>
      <c r="I433" s="42"/>
      <c r="J433" s="42"/>
      <c r="K433" s="43"/>
      <c r="L433" s="42"/>
      <c r="M433" s="42"/>
      <c r="N433" s="43"/>
      <c r="O433" s="42"/>
      <c r="P433" s="42"/>
      <c r="Q433" s="43"/>
      <c r="R433" s="42"/>
      <c r="S433" s="42"/>
      <c r="T433" s="43"/>
      <c r="U433" s="42"/>
      <c r="V433" s="42"/>
      <c r="W433" s="43"/>
      <c r="X433" s="42"/>
      <c r="Y433" s="42"/>
      <c r="Z433" s="46"/>
      <c r="AA433" s="46"/>
      <c r="AB433" s="42"/>
      <c r="AC433" s="46"/>
      <c r="AD433" s="46"/>
      <c r="AE433" s="46"/>
      <c r="AF433" s="46"/>
      <c r="AG433" s="46"/>
      <c r="AH433" s="46"/>
      <c r="AI433" s="46"/>
      <c r="AJ433" s="46"/>
      <c r="AK433" s="47"/>
    </row>
    <row r="434" spans="1:37" ht="15.75" customHeight="1" x14ac:dyDescent="0.2">
      <c r="A434" s="46"/>
      <c r="B434" s="46"/>
      <c r="C434" s="39"/>
      <c r="D434" s="39"/>
      <c r="E434" s="40"/>
      <c r="F434" s="40"/>
      <c r="G434" s="42"/>
      <c r="H434" s="43"/>
      <c r="I434" s="42"/>
      <c r="J434" s="42"/>
      <c r="K434" s="43"/>
      <c r="L434" s="42"/>
      <c r="M434" s="42"/>
      <c r="N434" s="43"/>
      <c r="O434" s="42"/>
      <c r="P434" s="42"/>
      <c r="Q434" s="43"/>
      <c r="R434" s="42"/>
      <c r="S434" s="42"/>
      <c r="T434" s="43"/>
      <c r="U434" s="42"/>
      <c r="V434" s="42"/>
      <c r="W434" s="43"/>
      <c r="X434" s="42"/>
      <c r="Y434" s="42"/>
      <c r="Z434" s="46"/>
      <c r="AA434" s="46"/>
      <c r="AB434" s="42"/>
      <c r="AC434" s="46"/>
      <c r="AD434" s="46"/>
      <c r="AE434" s="46"/>
      <c r="AF434" s="46"/>
      <c r="AG434" s="46"/>
      <c r="AH434" s="46"/>
      <c r="AI434" s="46"/>
      <c r="AJ434" s="46"/>
      <c r="AK434" s="47"/>
    </row>
    <row r="435" spans="1:37" ht="15.75" customHeight="1" x14ac:dyDescent="0.2">
      <c r="A435" s="46"/>
      <c r="B435" s="46"/>
      <c r="C435" s="39"/>
      <c r="D435" s="39"/>
      <c r="E435" s="40"/>
      <c r="F435" s="40"/>
      <c r="G435" s="42"/>
      <c r="H435" s="43"/>
      <c r="I435" s="42"/>
      <c r="J435" s="42"/>
      <c r="K435" s="43"/>
      <c r="L435" s="42"/>
      <c r="M435" s="42"/>
      <c r="N435" s="43"/>
      <c r="O435" s="42"/>
      <c r="P435" s="42"/>
      <c r="Q435" s="43"/>
      <c r="R435" s="42"/>
      <c r="S435" s="42"/>
      <c r="T435" s="43"/>
      <c r="U435" s="42"/>
      <c r="V435" s="42"/>
      <c r="W435" s="43"/>
      <c r="X435" s="42"/>
      <c r="Y435" s="42"/>
      <c r="Z435" s="46"/>
      <c r="AA435" s="46"/>
      <c r="AB435" s="42"/>
      <c r="AC435" s="46"/>
      <c r="AD435" s="46"/>
      <c r="AE435" s="46"/>
      <c r="AF435" s="46"/>
      <c r="AG435" s="46"/>
      <c r="AH435" s="46"/>
      <c r="AI435" s="46"/>
      <c r="AJ435" s="46"/>
      <c r="AK435" s="47"/>
    </row>
    <row r="436" spans="1:37" ht="15.75" customHeight="1" x14ac:dyDescent="0.2">
      <c r="A436" s="46"/>
      <c r="B436" s="46"/>
      <c r="C436" s="39"/>
      <c r="D436" s="39"/>
      <c r="E436" s="40"/>
      <c r="F436" s="40"/>
      <c r="G436" s="42"/>
      <c r="H436" s="43"/>
      <c r="I436" s="42"/>
      <c r="J436" s="42"/>
      <c r="K436" s="43"/>
      <c r="L436" s="42"/>
      <c r="M436" s="42"/>
      <c r="N436" s="43"/>
      <c r="O436" s="42"/>
      <c r="P436" s="42"/>
      <c r="Q436" s="43"/>
      <c r="R436" s="42"/>
      <c r="S436" s="42"/>
      <c r="T436" s="43"/>
      <c r="U436" s="42"/>
      <c r="V436" s="42"/>
      <c r="W436" s="43"/>
      <c r="X436" s="42"/>
      <c r="Y436" s="42"/>
      <c r="Z436" s="46"/>
      <c r="AA436" s="46"/>
      <c r="AB436" s="42"/>
      <c r="AC436" s="46"/>
      <c r="AD436" s="46"/>
      <c r="AE436" s="46"/>
      <c r="AF436" s="46"/>
      <c r="AG436" s="46"/>
      <c r="AH436" s="46"/>
      <c r="AI436" s="46"/>
      <c r="AJ436" s="46"/>
      <c r="AK436" s="47"/>
    </row>
    <row r="437" spans="1:37" ht="15.75" customHeight="1" x14ac:dyDescent="0.2">
      <c r="A437" s="46"/>
      <c r="B437" s="46"/>
      <c r="C437" s="39"/>
      <c r="D437" s="39"/>
      <c r="E437" s="40"/>
      <c r="F437" s="40"/>
      <c r="G437" s="42"/>
      <c r="H437" s="43"/>
      <c r="I437" s="42"/>
      <c r="J437" s="42"/>
      <c r="K437" s="43"/>
      <c r="L437" s="42"/>
      <c r="M437" s="42"/>
      <c r="N437" s="43"/>
      <c r="O437" s="42"/>
      <c r="P437" s="42"/>
      <c r="Q437" s="43"/>
      <c r="R437" s="42"/>
      <c r="S437" s="42"/>
      <c r="T437" s="43"/>
      <c r="U437" s="42"/>
      <c r="V437" s="42"/>
      <c r="W437" s="43"/>
      <c r="X437" s="42"/>
      <c r="Y437" s="42"/>
      <c r="Z437" s="46"/>
      <c r="AA437" s="46"/>
      <c r="AB437" s="42"/>
      <c r="AC437" s="46"/>
      <c r="AD437" s="46"/>
      <c r="AE437" s="46"/>
      <c r="AF437" s="46"/>
      <c r="AG437" s="46"/>
      <c r="AH437" s="46"/>
      <c r="AI437" s="46"/>
      <c r="AJ437" s="46"/>
      <c r="AK437" s="47"/>
    </row>
    <row r="438" spans="1:37" ht="15.75" customHeight="1" x14ac:dyDescent="0.2">
      <c r="A438" s="46"/>
      <c r="B438" s="46"/>
      <c r="C438" s="39"/>
      <c r="D438" s="39"/>
      <c r="E438" s="40"/>
      <c r="F438" s="40"/>
      <c r="G438" s="42"/>
      <c r="H438" s="43"/>
      <c r="I438" s="42"/>
      <c r="J438" s="42"/>
      <c r="K438" s="43"/>
      <c r="L438" s="42"/>
      <c r="M438" s="42"/>
      <c r="N438" s="43"/>
      <c r="O438" s="42"/>
      <c r="P438" s="42"/>
      <c r="Q438" s="43"/>
      <c r="R438" s="42"/>
      <c r="S438" s="42"/>
      <c r="T438" s="43"/>
      <c r="U438" s="42"/>
      <c r="V438" s="42"/>
      <c r="W438" s="43"/>
      <c r="X438" s="42"/>
      <c r="Y438" s="42"/>
      <c r="Z438" s="46"/>
      <c r="AA438" s="46"/>
      <c r="AB438" s="42"/>
      <c r="AC438" s="46"/>
      <c r="AD438" s="46"/>
      <c r="AE438" s="46"/>
      <c r="AF438" s="46"/>
      <c r="AG438" s="46"/>
      <c r="AH438" s="46"/>
      <c r="AI438" s="46"/>
      <c r="AJ438" s="46"/>
      <c r="AK438" s="47"/>
    </row>
    <row r="439" spans="1:37" ht="15.75" customHeight="1" x14ac:dyDescent="0.2">
      <c r="A439" s="46"/>
      <c r="B439" s="46"/>
      <c r="C439" s="39"/>
      <c r="D439" s="39"/>
      <c r="E439" s="40"/>
      <c r="F439" s="40"/>
      <c r="G439" s="42"/>
      <c r="H439" s="43"/>
      <c r="I439" s="42"/>
      <c r="J439" s="42"/>
      <c r="K439" s="43"/>
      <c r="L439" s="42"/>
      <c r="M439" s="42"/>
      <c r="N439" s="43"/>
      <c r="O439" s="42"/>
      <c r="P439" s="42"/>
      <c r="Q439" s="43"/>
      <c r="R439" s="42"/>
      <c r="S439" s="42"/>
      <c r="T439" s="43"/>
      <c r="U439" s="42"/>
      <c r="V439" s="42"/>
      <c r="W439" s="43"/>
      <c r="X439" s="42"/>
      <c r="Y439" s="42"/>
      <c r="Z439" s="46"/>
      <c r="AA439" s="46"/>
      <c r="AB439" s="42"/>
      <c r="AC439" s="46"/>
      <c r="AD439" s="46"/>
      <c r="AE439" s="46"/>
      <c r="AF439" s="46"/>
      <c r="AG439" s="46"/>
      <c r="AH439" s="46"/>
      <c r="AI439" s="46"/>
      <c r="AJ439" s="46"/>
      <c r="AK439" s="47"/>
    </row>
    <row r="440" spans="1:37" ht="15.75" customHeight="1" x14ac:dyDescent="0.2">
      <c r="A440" s="46"/>
      <c r="B440" s="46"/>
      <c r="C440" s="39"/>
      <c r="D440" s="39"/>
      <c r="E440" s="40"/>
      <c r="F440" s="40"/>
      <c r="G440" s="42"/>
      <c r="H440" s="43"/>
      <c r="I440" s="42"/>
      <c r="J440" s="42"/>
      <c r="K440" s="43"/>
      <c r="L440" s="42"/>
      <c r="M440" s="42"/>
      <c r="N440" s="43"/>
      <c r="O440" s="42"/>
      <c r="P440" s="42"/>
      <c r="Q440" s="43"/>
      <c r="R440" s="42"/>
      <c r="S440" s="42"/>
      <c r="T440" s="43"/>
      <c r="U440" s="42"/>
      <c r="V440" s="42"/>
      <c r="W440" s="43"/>
      <c r="X440" s="42"/>
      <c r="Y440" s="42"/>
      <c r="Z440" s="46"/>
      <c r="AA440" s="46"/>
      <c r="AB440" s="42"/>
      <c r="AC440" s="46"/>
      <c r="AD440" s="46"/>
      <c r="AE440" s="46"/>
      <c r="AF440" s="46"/>
      <c r="AG440" s="46"/>
      <c r="AH440" s="46"/>
      <c r="AI440" s="46"/>
      <c r="AJ440" s="46"/>
      <c r="AK440" s="47"/>
    </row>
    <row r="441" spans="1:37" ht="15.75" customHeight="1" x14ac:dyDescent="0.2">
      <c r="A441" s="46"/>
      <c r="B441" s="46"/>
      <c r="C441" s="39"/>
      <c r="D441" s="39"/>
      <c r="E441" s="40"/>
      <c r="F441" s="40"/>
      <c r="G441" s="42"/>
      <c r="H441" s="43"/>
      <c r="I441" s="42"/>
      <c r="J441" s="42"/>
      <c r="K441" s="43"/>
      <c r="L441" s="42"/>
      <c r="M441" s="42"/>
      <c r="N441" s="43"/>
      <c r="O441" s="42"/>
      <c r="P441" s="42"/>
      <c r="Q441" s="43"/>
      <c r="R441" s="42"/>
      <c r="S441" s="42"/>
      <c r="T441" s="43"/>
      <c r="U441" s="42"/>
      <c r="V441" s="42"/>
      <c r="W441" s="43"/>
      <c r="X441" s="42"/>
      <c r="Y441" s="42"/>
      <c r="Z441" s="46"/>
      <c r="AA441" s="46"/>
      <c r="AB441" s="42"/>
      <c r="AC441" s="46"/>
      <c r="AD441" s="46"/>
      <c r="AE441" s="46"/>
      <c r="AF441" s="46"/>
      <c r="AG441" s="46"/>
      <c r="AH441" s="46"/>
      <c r="AI441" s="46"/>
      <c r="AJ441" s="46"/>
      <c r="AK441" s="47"/>
    </row>
    <row r="442" spans="1:37" ht="15.75" customHeight="1" x14ac:dyDescent="0.2">
      <c r="A442" s="46"/>
      <c r="B442" s="46"/>
      <c r="C442" s="39"/>
      <c r="D442" s="39"/>
      <c r="E442" s="40"/>
      <c r="F442" s="40"/>
      <c r="G442" s="42"/>
      <c r="H442" s="43"/>
      <c r="I442" s="42"/>
      <c r="J442" s="42"/>
      <c r="K442" s="43"/>
      <c r="L442" s="42"/>
      <c r="M442" s="42"/>
      <c r="N442" s="43"/>
      <c r="O442" s="42"/>
      <c r="P442" s="42"/>
      <c r="Q442" s="43"/>
      <c r="R442" s="42"/>
      <c r="S442" s="42"/>
      <c r="T442" s="43"/>
      <c r="U442" s="42"/>
      <c r="V442" s="42"/>
      <c r="W442" s="43"/>
      <c r="X442" s="42"/>
      <c r="Y442" s="42"/>
      <c r="Z442" s="46"/>
      <c r="AA442" s="46"/>
      <c r="AB442" s="42"/>
      <c r="AC442" s="46"/>
      <c r="AD442" s="46"/>
      <c r="AE442" s="46"/>
      <c r="AF442" s="46"/>
      <c r="AG442" s="46"/>
      <c r="AH442" s="46"/>
      <c r="AI442" s="46"/>
      <c r="AJ442" s="46"/>
      <c r="AK442" s="47"/>
    </row>
    <row r="443" spans="1:37" ht="15.75" customHeight="1" x14ac:dyDescent="0.2">
      <c r="A443" s="46"/>
      <c r="B443" s="46"/>
      <c r="C443" s="39"/>
      <c r="D443" s="39"/>
      <c r="E443" s="40"/>
      <c r="F443" s="40"/>
      <c r="G443" s="42"/>
      <c r="H443" s="43"/>
      <c r="I443" s="42"/>
      <c r="J443" s="42"/>
      <c r="K443" s="43"/>
      <c r="L443" s="42"/>
      <c r="M443" s="42"/>
      <c r="N443" s="43"/>
      <c r="O443" s="42"/>
      <c r="P443" s="42"/>
      <c r="Q443" s="43"/>
      <c r="R443" s="42"/>
      <c r="S443" s="42"/>
      <c r="T443" s="43"/>
      <c r="U443" s="42"/>
      <c r="V443" s="42"/>
      <c r="W443" s="43"/>
      <c r="X443" s="42"/>
      <c r="Y443" s="42"/>
      <c r="Z443" s="46"/>
      <c r="AA443" s="46"/>
      <c r="AB443" s="42"/>
      <c r="AC443" s="46"/>
      <c r="AD443" s="46"/>
      <c r="AE443" s="46"/>
      <c r="AF443" s="46"/>
      <c r="AG443" s="46"/>
      <c r="AH443" s="46"/>
      <c r="AI443" s="46"/>
      <c r="AJ443" s="46"/>
      <c r="AK443" s="47"/>
    </row>
    <row r="444" spans="1:37" ht="15.75" customHeight="1" x14ac:dyDescent="0.2">
      <c r="A444" s="46"/>
      <c r="B444" s="46"/>
      <c r="C444" s="39"/>
      <c r="D444" s="39"/>
      <c r="E444" s="40"/>
      <c r="F444" s="40"/>
      <c r="G444" s="42"/>
      <c r="H444" s="43"/>
      <c r="I444" s="42"/>
      <c r="J444" s="42"/>
      <c r="K444" s="43"/>
      <c r="L444" s="42"/>
      <c r="M444" s="42"/>
      <c r="N444" s="43"/>
      <c r="O444" s="42"/>
      <c r="P444" s="42"/>
      <c r="Q444" s="43"/>
      <c r="R444" s="42"/>
      <c r="S444" s="42"/>
      <c r="T444" s="43"/>
      <c r="U444" s="42"/>
      <c r="V444" s="42"/>
      <c r="W444" s="43"/>
      <c r="X444" s="42"/>
      <c r="Y444" s="42"/>
      <c r="Z444" s="46"/>
      <c r="AA444" s="46"/>
      <c r="AB444" s="42"/>
      <c r="AC444" s="46"/>
      <c r="AD444" s="46"/>
      <c r="AE444" s="46"/>
      <c r="AF444" s="46"/>
      <c r="AG444" s="46"/>
      <c r="AH444" s="46"/>
      <c r="AI444" s="46"/>
      <c r="AJ444" s="46"/>
      <c r="AK444" s="47"/>
    </row>
    <row r="445" spans="1:37" ht="15.75" customHeight="1" x14ac:dyDescent="0.2">
      <c r="A445" s="46"/>
      <c r="B445" s="46"/>
      <c r="C445" s="39"/>
      <c r="D445" s="39"/>
      <c r="E445" s="40"/>
      <c r="F445" s="40"/>
      <c r="G445" s="42"/>
      <c r="H445" s="43"/>
      <c r="I445" s="42"/>
      <c r="J445" s="42"/>
      <c r="K445" s="43"/>
      <c r="L445" s="42"/>
      <c r="M445" s="42"/>
      <c r="N445" s="43"/>
      <c r="O445" s="42"/>
      <c r="P445" s="42"/>
      <c r="Q445" s="43"/>
      <c r="R445" s="42"/>
      <c r="S445" s="42"/>
      <c r="T445" s="43"/>
      <c r="U445" s="42"/>
      <c r="V445" s="42"/>
      <c r="W445" s="43"/>
      <c r="X445" s="42"/>
      <c r="Y445" s="42"/>
      <c r="Z445" s="46"/>
      <c r="AA445" s="46"/>
      <c r="AB445" s="42"/>
      <c r="AC445" s="46"/>
      <c r="AD445" s="46"/>
      <c r="AE445" s="46"/>
      <c r="AF445" s="46"/>
      <c r="AG445" s="46"/>
      <c r="AH445" s="46"/>
      <c r="AI445" s="46"/>
      <c r="AJ445" s="46"/>
      <c r="AK445" s="47"/>
    </row>
    <row r="446" spans="1:37" ht="15.75" customHeight="1" x14ac:dyDescent="0.2">
      <c r="A446" s="46"/>
      <c r="B446" s="46"/>
      <c r="C446" s="39"/>
      <c r="D446" s="39"/>
      <c r="E446" s="40"/>
      <c r="F446" s="40"/>
      <c r="G446" s="42"/>
      <c r="H446" s="43"/>
      <c r="I446" s="42"/>
      <c r="J446" s="42"/>
      <c r="K446" s="43"/>
      <c r="L446" s="42"/>
      <c r="M446" s="42"/>
      <c r="N446" s="43"/>
      <c r="O446" s="42"/>
      <c r="P446" s="42"/>
      <c r="Q446" s="43"/>
      <c r="R446" s="42"/>
      <c r="S446" s="42"/>
      <c r="T446" s="43"/>
      <c r="U446" s="42"/>
      <c r="V446" s="42"/>
      <c r="W446" s="43"/>
      <c r="X446" s="42"/>
      <c r="Y446" s="42"/>
      <c r="Z446" s="46"/>
      <c r="AA446" s="46"/>
      <c r="AB446" s="42"/>
      <c r="AC446" s="46"/>
      <c r="AD446" s="46"/>
      <c r="AE446" s="46"/>
      <c r="AF446" s="46"/>
      <c r="AG446" s="46"/>
      <c r="AH446" s="46"/>
      <c r="AI446" s="46"/>
      <c r="AJ446" s="46"/>
      <c r="AK446" s="47"/>
    </row>
    <row r="447" spans="1:37" ht="15.75" customHeight="1" x14ac:dyDescent="0.2">
      <c r="A447" s="46"/>
      <c r="B447" s="46"/>
      <c r="C447" s="39"/>
      <c r="D447" s="39"/>
      <c r="E447" s="40"/>
      <c r="F447" s="40"/>
      <c r="G447" s="42"/>
      <c r="H447" s="43"/>
      <c r="I447" s="42"/>
      <c r="J447" s="42"/>
      <c r="K447" s="43"/>
      <c r="L447" s="42"/>
      <c r="M447" s="42"/>
      <c r="N447" s="43"/>
      <c r="O447" s="42"/>
      <c r="P447" s="42"/>
      <c r="Q447" s="43"/>
      <c r="R447" s="42"/>
      <c r="S447" s="42"/>
      <c r="T447" s="43"/>
      <c r="U447" s="42"/>
      <c r="V447" s="42"/>
      <c r="W447" s="43"/>
      <c r="X447" s="42"/>
      <c r="Y447" s="42"/>
      <c r="Z447" s="46"/>
      <c r="AA447" s="46"/>
      <c r="AB447" s="42"/>
      <c r="AC447" s="46"/>
      <c r="AD447" s="46"/>
      <c r="AE447" s="46"/>
      <c r="AF447" s="46"/>
      <c r="AG447" s="46"/>
      <c r="AH447" s="46"/>
      <c r="AI447" s="46"/>
      <c r="AJ447" s="46"/>
      <c r="AK447" s="47"/>
    </row>
    <row r="448" spans="1:37" ht="15.75" customHeight="1" x14ac:dyDescent="0.2">
      <c r="A448" s="46"/>
      <c r="B448" s="46"/>
      <c r="C448" s="39"/>
      <c r="D448" s="39"/>
      <c r="E448" s="40"/>
      <c r="F448" s="40"/>
      <c r="G448" s="42"/>
      <c r="H448" s="43"/>
      <c r="I448" s="42"/>
      <c r="J448" s="42"/>
      <c r="K448" s="43"/>
      <c r="L448" s="42"/>
      <c r="M448" s="42"/>
      <c r="N448" s="43"/>
      <c r="O448" s="42"/>
      <c r="P448" s="42"/>
      <c r="Q448" s="43"/>
      <c r="R448" s="42"/>
      <c r="S448" s="42"/>
      <c r="T448" s="43"/>
      <c r="U448" s="42"/>
      <c r="V448" s="42"/>
      <c r="W448" s="43"/>
      <c r="X448" s="42"/>
      <c r="Y448" s="42"/>
      <c r="Z448" s="46"/>
      <c r="AA448" s="46"/>
      <c r="AB448" s="42"/>
      <c r="AC448" s="46"/>
      <c r="AD448" s="46"/>
      <c r="AE448" s="46"/>
      <c r="AF448" s="46"/>
      <c r="AG448" s="46"/>
      <c r="AH448" s="46"/>
      <c r="AI448" s="46"/>
      <c r="AJ448" s="46"/>
      <c r="AK448" s="47"/>
    </row>
    <row r="449" spans="1:37" ht="15.75" customHeight="1" x14ac:dyDescent="0.2">
      <c r="A449" s="46"/>
      <c r="B449" s="46"/>
      <c r="C449" s="39"/>
      <c r="D449" s="39"/>
      <c r="E449" s="40"/>
      <c r="F449" s="40"/>
      <c r="G449" s="42"/>
      <c r="H449" s="43"/>
      <c r="I449" s="42"/>
      <c r="J449" s="42"/>
      <c r="K449" s="43"/>
      <c r="L449" s="42"/>
      <c r="M449" s="42"/>
      <c r="N449" s="43"/>
      <c r="O449" s="42"/>
      <c r="P449" s="42"/>
      <c r="Q449" s="43"/>
      <c r="R449" s="42"/>
      <c r="S449" s="42"/>
      <c r="T449" s="43"/>
      <c r="U449" s="42"/>
      <c r="V449" s="42"/>
      <c r="W449" s="43"/>
      <c r="X449" s="42"/>
      <c r="Y449" s="42"/>
      <c r="Z449" s="46"/>
      <c r="AA449" s="46"/>
      <c r="AB449" s="42"/>
      <c r="AC449" s="46"/>
      <c r="AD449" s="46"/>
      <c r="AE449" s="46"/>
      <c r="AF449" s="46"/>
      <c r="AG449" s="46"/>
      <c r="AH449" s="46"/>
      <c r="AI449" s="46"/>
      <c r="AJ449" s="46"/>
      <c r="AK449" s="47"/>
    </row>
    <row r="450" spans="1:37" ht="15.75" customHeight="1" x14ac:dyDescent="0.2">
      <c r="A450" s="46"/>
      <c r="B450" s="46"/>
      <c r="C450" s="39"/>
      <c r="D450" s="39"/>
      <c r="E450" s="40"/>
      <c r="F450" s="40"/>
      <c r="G450" s="42"/>
      <c r="H450" s="43"/>
      <c r="I450" s="42"/>
      <c r="J450" s="42"/>
      <c r="K450" s="43"/>
      <c r="L450" s="42"/>
      <c r="M450" s="42"/>
      <c r="N450" s="43"/>
      <c r="O450" s="42"/>
      <c r="P450" s="42"/>
      <c r="Q450" s="43"/>
      <c r="R450" s="42"/>
      <c r="S450" s="42"/>
      <c r="T450" s="43"/>
      <c r="U450" s="42"/>
      <c r="V450" s="42"/>
      <c r="W450" s="43"/>
      <c r="X450" s="42"/>
      <c r="Y450" s="42"/>
      <c r="Z450" s="46"/>
      <c r="AA450" s="46"/>
      <c r="AB450" s="42"/>
      <c r="AC450" s="46"/>
      <c r="AD450" s="46"/>
      <c r="AE450" s="46"/>
      <c r="AF450" s="46"/>
      <c r="AG450" s="46"/>
      <c r="AH450" s="46"/>
      <c r="AI450" s="46"/>
      <c r="AJ450" s="46"/>
      <c r="AK450" s="47"/>
    </row>
    <row r="451" spans="1:37" ht="15.75" customHeight="1" x14ac:dyDescent="0.2">
      <c r="A451" s="46"/>
      <c r="B451" s="46"/>
      <c r="C451" s="39"/>
      <c r="D451" s="39"/>
      <c r="E451" s="40"/>
      <c r="F451" s="40"/>
      <c r="G451" s="42"/>
      <c r="H451" s="43"/>
      <c r="I451" s="42"/>
      <c r="J451" s="42"/>
      <c r="K451" s="43"/>
      <c r="L451" s="42"/>
      <c r="M451" s="42"/>
      <c r="N451" s="43"/>
      <c r="O451" s="42"/>
      <c r="P451" s="42"/>
      <c r="Q451" s="43"/>
      <c r="R451" s="42"/>
      <c r="S451" s="42"/>
      <c r="T451" s="43"/>
      <c r="U451" s="42"/>
      <c r="V451" s="42"/>
      <c r="W451" s="43"/>
      <c r="X451" s="42"/>
      <c r="Y451" s="42"/>
      <c r="Z451" s="46"/>
      <c r="AA451" s="46"/>
      <c r="AB451" s="42"/>
      <c r="AC451" s="46"/>
      <c r="AD451" s="46"/>
      <c r="AE451" s="46"/>
      <c r="AF451" s="46"/>
      <c r="AG451" s="46"/>
      <c r="AH451" s="46"/>
      <c r="AI451" s="46"/>
      <c r="AJ451" s="46"/>
      <c r="AK451" s="47"/>
    </row>
    <row r="452" spans="1:37" ht="15.75" customHeight="1" x14ac:dyDescent="0.2">
      <c r="A452" s="46"/>
      <c r="B452" s="46"/>
      <c r="C452" s="39"/>
      <c r="D452" s="39"/>
      <c r="E452" s="40"/>
      <c r="F452" s="40"/>
      <c r="G452" s="42"/>
      <c r="H452" s="43"/>
      <c r="I452" s="42"/>
      <c r="J452" s="42"/>
      <c r="K452" s="43"/>
      <c r="L452" s="42"/>
      <c r="M452" s="42"/>
      <c r="N452" s="43"/>
      <c r="O452" s="42"/>
      <c r="P452" s="42"/>
      <c r="Q452" s="43"/>
      <c r="R452" s="42"/>
      <c r="S452" s="42"/>
      <c r="T452" s="43"/>
      <c r="U452" s="42"/>
      <c r="V452" s="42"/>
      <c r="W452" s="43"/>
      <c r="X452" s="42"/>
      <c r="Y452" s="42"/>
      <c r="Z452" s="46"/>
      <c r="AA452" s="46"/>
      <c r="AB452" s="42"/>
      <c r="AC452" s="46"/>
      <c r="AD452" s="46"/>
      <c r="AE452" s="46"/>
      <c r="AF452" s="46"/>
      <c r="AG452" s="46"/>
      <c r="AH452" s="46"/>
      <c r="AI452" s="46"/>
      <c r="AJ452" s="46"/>
      <c r="AK452" s="47"/>
    </row>
    <row r="453" spans="1:37" ht="15.75" customHeight="1" x14ac:dyDescent="0.2">
      <c r="A453" s="46"/>
      <c r="B453" s="46"/>
      <c r="C453" s="39"/>
      <c r="D453" s="39"/>
      <c r="E453" s="40"/>
      <c r="F453" s="40"/>
      <c r="G453" s="42"/>
      <c r="H453" s="43"/>
      <c r="I453" s="42"/>
      <c r="J453" s="42"/>
      <c r="K453" s="43"/>
      <c r="L453" s="42"/>
      <c r="M453" s="42"/>
      <c r="N453" s="43"/>
      <c r="O453" s="42"/>
      <c r="P453" s="42"/>
      <c r="Q453" s="43"/>
      <c r="R453" s="42"/>
      <c r="S453" s="42"/>
      <c r="T453" s="43"/>
      <c r="U453" s="42"/>
      <c r="V453" s="42"/>
      <c r="W453" s="43"/>
      <c r="X453" s="42"/>
      <c r="Y453" s="42"/>
      <c r="Z453" s="46"/>
      <c r="AA453" s="46"/>
      <c r="AB453" s="42"/>
      <c r="AC453" s="46"/>
      <c r="AD453" s="46"/>
      <c r="AE453" s="46"/>
      <c r="AF453" s="46"/>
      <c r="AG453" s="46"/>
      <c r="AH453" s="46"/>
      <c r="AI453" s="46"/>
      <c r="AJ453" s="46"/>
      <c r="AK453" s="47"/>
    </row>
    <row r="454" spans="1:37" ht="15.75" customHeight="1" x14ac:dyDescent="0.2">
      <c r="A454" s="46"/>
      <c r="B454" s="46"/>
      <c r="C454" s="39"/>
      <c r="D454" s="39"/>
      <c r="E454" s="40"/>
      <c r="F454" s="40"/>
      <c r="G454" s="42"/>
      <c r="H454" s="43"/>
      <c r="I454" s="42"/>
      <c r="J454" s="42"/>
      <c r="K454" s="43"/>
      <c r="L454" s="42"/>
      <c r="M454" s="42"/>
      <c r="N454" s="43"/>
      <c r="O454" s="42"/>
      <c r="P454" s="42"/>
      <c r="Q454" s="43"/>
      <c r="R454" s="42"/>
      <c r="S454" s="42"/>
      <c r="T454" s="43"/>
      <c r="U454" s="42"/>
      <c r="V454" s="42"/>
      <c r="W454" s="43"/>
      <c r="X454" s="42"/>
      <c r="Y454" s="42"/>
      <c r="Z454" s="46"/>
      <c r="AA454" s="46"/>
      <c r="AB454" s="42"/>
      <c r="AC454" s="46"/>
      <c r="AD454" s="46"/>
      <c r="AE454" s="46"/>
      <c r="AF454" s="46"/>
      <c r="AG454" s="46"/>
      <c r="AH454" s="46"/>
      <c r="AI454" s="46"/>
      <c r="AJ454" s="46"/>
      <c r="AK454" s="47"/>
    </row>
    <row r="455" spans="1:37" ht="15.75" customHeight="1" x14ac:dyDescent="0.2">
      <c r="A455" s="46"/>
      <c r="B455" s="46"/>
      <c r="C455" s="39"/>
      <c r="D455" s="39"/>
      <c r="E455" s="40"/>
      <c r="F455" s="40"/>
      <c r="G455" s="42"/>
      <c r="H455" s="43"/>
      <c r="I455" s="42"/>
      <c r="J455" s="42"/>
      <c r="K455" s="43"/>
      <c r="L455" s="42"/>
      <c r="M455" s="42"/>
      <c r="N455" s="43"/>
      <c r="O455" s="42"/>
      <c r="P455" s="42"/>
      <c r="Q455" s="43"/>
      <c r="R455" s="42"/>
      <c r="S455" s="42"/>
      <c r="T455" s="43"/>
      <c r="U455" s="42"/>
      <c r="V455" s="42"/>
      <c r="W455" s="43"/>
      <c r="X455" s="42"/>
      <c r="Y455" s="42"/>
      <c r="Z455" s="46"/>
      <c r="AA455" s="46"/>
      <c r="AB455" s="42"/>
      <c r="AC455" s="46"/>
      <c r="AD455" s="46"/>
      <c r="AE455" s="46"/>
      <c r="AF455" s="46"/>
      <c r="AG455" s="46"/>
      <c r="AH455" s="46"/>
      <c r="AI455" s="46"/>
      <c r="AJ455" s="46"/>
      <c r="AK455" s="47"/>
    </row>
    <row r="456" spans="1:37" ht="15.75" customHeight="1" x14ac:dyDescent="0.2">
      <c r="A456" s="46"/>
      <c r="B456" s="46"/>
      <c r="C456" s="39"/>
      <c r="D456" s="39"/>
      <c r="E456" s="40"/>
      <c r="F456" s="40"/>
      <c r="G456" s="42"/>
      <c r="H456" s="43"/>
      <c r="I456" s="42"/>
      <c r="J456" s="42"/>
      <c r="K456" s="43"/>
      <c r="L456" s="42"/>
      <c r="M456" s="42"/>
      <c r="N456" s="43"/>
      <c r="O456" s="42"/>
      <c r="P456" s="42"/>
      <c r="Q456" s="43"/>
      <c r="R456" s="42"/>
      <c r="S456" s="42"/>
      <c r="T456" s="43"/>
      <c r="U456" s="42"/>
      <c r="V456" s="42"/>
      <c r="W456" s="43"/>
      <c r="X456" s="42"/>
      <c r="Y456" s="42"/>
      <c r="Z456" s="46"/>
      <c r="AA456" s="46"/>
      <c r="AB456" s="42"/>
      <c r="AC456" s="46"/>
      <c r="AD456" s="46"/>
      <c r="AE456" s="46"/>
      <c r="AF456" s="46"/>
      <c r="AG456" s="46"/>
      <c r="AH456" s="46"/>
      <c r="AI456" s="46"/>
      <c r="AJ456" s="46"/>
      <c r="AK456" s="47"/>
    </row>
    <row r="457" spans="1:37" ht="15.75" customHeight="1" x14ac:dyDescent="0.2">
      <c r="A457" s="46"/>
      <c r="B457" s="46"/>
      <c r="C457" s="39"/>
      <c r="D457" s="39"/>
      <c r="E457" s="40"/>
      <c r="F457" s="40"/>
      <c r="G457" s="42"/>
      <c r="H457" s="43"/>
      <c r="I457" s="42"/>
      <c r="J457" s="42"/>
      <c r="K457" s="43"/>
      <c r="L457" s="42"/>
      <c r="M457" s="42"/>
      <c r="N457" s="43"/>
      <c r="O457" s="42"/>
      <c r="P457" s="42"/>
      <c r="Q457" s="43"/>
      <c r="R457" s="42"/>
      <c r="S457" s="42"/>
      <c r="T457" s="43"/>
      <c r="U457" s="42"/>
      <c r="V457" s="42"/>
      <c r="W457" s="43"/>
      <c r="X457" s="42"/>
      <c r="Y457" s="42"/>
      <c r="Z457" s="46"/>
      <c r="AA457" s="46"/>
      <c r="AB457" s="42"/>
      <c r="AC457" s="46"/>
      <c r="AD457" s="46"/>
      <c r="AE457" s="46"/>
      <c r="AF457" s="46"/>
      <c r="AG457" s="46"/>
      <c r="AH457" s="46"/>
      <c r="AI457" s="46"/>
      <c r="AJ457" s="46"/>
      <c r="AK457" s="47"/>
    </row>
    <row r="458" spans="1:37" ht="15.75" customHeight="1" x14ac:dyDescent="0.2">
      <c r="A458" s="46"/>
      <c r="B458" s="46"/>
      <c r="C458" s="39"/>
      <c r="D458" s="39"/>
      <c r="E458" s="40"/>
      <c r="F458" s="40"/>
      <c r="G458" s="42"/>
      <c r="H458" s="43"/>
      <c r="I458" s="42"/>
      <c r="J458" s="42"/>
      <c r="K458" s="43"/>
      <c r="L458" s="42"/>
      <c r="M458" s="42"/>
      <c r="N458" s="43"/>
      <c r="O458" s="42"/>
      <c r="P458" s="42"/>
      <c r="Q458" s="43"/>
      <c r="R458" s="42"/>
      <c r="S458" s="42"/>
      <c r="T458" s="43"/>
      <c r="U458" s="42"/>
      <c r="V458" s="42"/>
      <c r="W458" s="43"/>
      <c r="X458" s="42"/>
      <c r="Y458" s="42"/>
      <c r="Z458" s="46"/>
      <c r="AA458" s="46"/>
      <c r="AB458" s="42"/>
      <c r="AC458" s="46"/>
      <c r="AD458" s="46"/>
      <c r="AE458" s="46"/>
      <c r="AF458" s="46"/>
      <c r="AG458" s="46"/>
      <c r="AH458" s="46"/>
      <c r="AI458" s="46"/>
      <c r="AJ458" s="46"/>
      <c r="AK458" s="47"/>
    </row>
    <row r="459" spans="1:37" ht="15.75" customHeight="1" x14ac:dyDescent="0.2">
      <c r="A459" s="46"/>
      <c r="B459" s="46"/>
      <c r="C459" s="39"/>
      <c r="D459" s="39"/>
      <c r="E459" s="40"/>
      <c r="F459" s="40"/>
      <c r="G459" s="42"/>
      <c r="H459" s="43"/>
      <c r="I459" s="42"/>
      <c r="J459" s="42"/>
      <c r="K459" s="43"/>
      <c r="L459" s="42"/>
      <c r="M459" s="42"/>
      <c r="N459" s="43"/>
      <c r="O459" s="42"/>
      <c r="P459" s="42"/>
      <c r="Q459" s="43"/>
      <c r="R459" s="42"/>
      <c r="S459" s="42"/>
      <c r="T459" s="43"/>
      <c r="U459" s="42"/>
      <c r="V459" s="42"/>
      <c r="W459" s="43"/>
      <c r="X459" s="42"/>
      <c r="Y459" s="42"/>
      <c r="Z459" s="46"/>
      <c r="AA459" s="46"/>
      <c r="AB459" s="42"/>
      <c r="AC459" s="46"/>
      <c r="AD459" s="46"/>
      <c r="AE459" s="46"/>
      <c r="AF459" s="46"/>
      <c r="AG459" s="46"/>
      <c r="AH459" s="46"/>
      <c r="AI459" s="46"/>
      <c r="AJ459" s="46"/>
      <c r="AK459" s="47"/>
    </row>
    <row r="460" spans="1:37" ht="15.75" customHeight="1" x14ac:dyDescent="0.2">
      <c r="A460" s="46"/>
      <c r="B460" s="46"/>
      <c r="C460" s="39"/>
      <c r="D460" s="39"/>
      <c r="E460" s="40"/>
      <c r="F460" s="40"/>
      <c r="G460" s="42"/>
      <c r="H460" s="43"/>
      <c r="I460" s="42"/>
      <c r="J460" s="42"/>
      <c r="K460" s="43"/>
      <c r="L460" s="42"/>
      <c r="M460" s="42"/>
      <c r="N460" s="43"/>
      <c r="O460" s="42"/>
      <c r="P460" s="42"/>
      <c r="Q460" s="43"/>
      <c r="R460" s="42"/>
      <c r="S460" s="42"/>
      <c r="T460" s="43"/>
      <c r="U460" s="42"/>
      <c r="V460" s="42"/>
      <c r="W460" s="43"/>
      <c r="X460" s="42"/>
      <c r="Y460" s="42"/>
      <c r="Z460" s="46"/>
      <c r="AA460" s="46"/>
      <c r="AB460" s="42"/>
      <c r="AC460" s="46"/>
      <c r="AD460" s="46"/>
      <c r="AE460" s="46"/>
      <c r="AF460" s="46"/>
      <c r="AG460" s="46"/>
      <c r="AH460" s="46"/>
      <c r="AI460" s="46"/>
      <c r="AJ460" s="46"/>
      <c r="AK460" s="47"/>
    </row>
    <row r="461" spans="1:37" ht="15.75" customHeight="1" x14ac:dyDescent="0.2">
      <c r="A461" s="46"/>
      <c r="B461" s="46"/>
      <c r="C461" s="39"/>
      <c r="D461" s="39"/>
      <c r="E461" s="40"/>
      <c r="F461" s="40"/>
      <c r="G461" s="42"/>
      <c r="H461" s="43"/>
      <c r="I461" s="42"/>
      <c r="J461" s="42"/>
      <c r="K461" s="43"/>
      <c r="L461" s="42"/>
      <c r="M461" s="42"/>
      <c r="N461" s="43"/>
      <c r="O461" s="42"/>
      <c r="P461" s="42"/>
      <c r="Q461" s="43"/>
      <c r="R461" s="42"/>
      <c r="S461" s="42"/>
      <c r="T461" s="43"/>
      <c r="U461" s="42"/>
      <c r="V461" s="42"/>
      <c r="W461" s="43"/>
      <c r="X461" s="42"/>
      <c r="Y461" s="42"/>
      <c r="Z461" s="46"/>
      <c r="AA461" s="46"/>
      <c r="AB461" s="42"/>
      <c r="AC461" s="46"/>
      <c r="AD461" s="46"/>
      <c r="AE461" s="46"/>
      <c r="AF461" s="46"/>
      <c r="AG461" s="46"/>
      <c r="AH461" s="46"/>
      <c r="AI461" s="46"/>
      <c r="AJ461" s="46"/>
      <c r="AK461" s="47"/>
    </row>
    <row r="462" spans="1:37" ht="15.75" customHeight="1" x14ac:dyDescent="0.2">
      <c r="A462" s="46"/>
      <c r="B462" s="46"/>
      <c r="C462" s="39"/>
      <c r="D462" s="39"/>
      <c r="E462" s="40"/>
      <c r="F462" s="40"/>
      <c r="G462" s="42"/>
      <c r="H462" s="43"/>
      <c r="I462" s="42"/>
      <c r="J462" s="42"/>
      <c r="K462" s="43"/>
      <c r="L462" s="42"/>
      <c r="M462" s="42"/>
      <c r="N462" s="43"/>
      <c r="O462" s="42"/>
      <c r="P462" s="42"/>
      <c r="Q462" s="43"/>
      <c r="R462" s="42"/>
      <c r="S462" s="42"/>
      <c r="T462" s="43"/>
      <c r="U462" s="42"/>
      <c r="V462" s="42"/>
      <c r="W462" s="43"/>
      <c r="X462" s="42"/>
      <c r="Y462" s="42"/>
      <c r="Z462" s="46"/>
      <c r="AA462" s="46"/>
      <c r="AB462" s="42"/>
      <c r="AC462" s="46"/>
      <c r="AD462" s="46"/>
      <c r="AE462" s="46"/>
      <c r="AF462" s="46"/>
      <c r="AG462" s="46"/>
      <c r="AH462" s="46"/>
      <c r="AI462" s="46"/>
      <c r="AJ462" s="46"/>
      <c r="AK462" s="47"/>
    </row>
    <row r="463" spans="1:37" ht="15.75" customHeight="1" x14ac:dyDescent="0.2">
      <c r="A463" s="46"/>
      <c r="B463" s="46"/>
      <c r="C463" s="39"/>
      <c r="D463" s="39"/>
      <c r="E463" s="40"/>
      <c r="F463" s="40"/>
      <c r="G463" s="42"/>
      <c r="H463" s="43"/>
      <c r="I463" s="42"/>
      <c r="J463" s="42"/>
      <c r="K463" s="43"/>
      <c r="L463" s="42"/>
      <c r="M463" s="42"/>
      <c r="N463" s="43"/>
      <c r="O463" s="42"/>
      <c r="P463" s="42"/>
      <c r="Q463" s="43"/>
      <c r="R463" s="42"/>
      <c r="S463" s="42"/>
      <c r="T463" s="43"/>
      <c r="U463" s="42"/>
      <c r="V463" s="42"/>
      <c r="W463" s="43"/>
      <c r="X463" s="42"/>
      <c r="Y463" s="42"/>
      <c r="Z463" s="46"/>
      <c r="AA463" s="46"/>
      <c r="AB463" s="42"/>
      <c r="AC463" s="46"/>
      <c r="AD463" s="46"/>
      <c r="AE463" s="46"/>
      <c r="AF463" s="46"/>
      <c r="AG463" s="46"/>
      <c r="AH463" s="46"/>
      <c r="AI463" s="46"/>
      <c r="AJ463" s="46"/>
      <c r="AK463" s="47"/>
    </row>
    <row r="464" spans="1:37" ht="15.75" customHeight="1" x14ac:dyDescent="0.2">
      <c r="A464" s="46"/>
      <c r="B464" s="46"/>
      <c r="C464" s="39"/>
      <c r="D464" s="39"/>
      <c r="E464" s="40"/>
      <c r="F464" s="40"/>
      <c r="G464" s="42"/>
      <c r="H464" s="43"/>
      <c r="I464" s="42"/>
      <c r="J464" s="42"/>
      <c r="K464" s="43"/>
      <c r="L464" s="42"/>
      <c r="M464" s="42"/>
      <c r="N464" s="43"/>
      <c r="O464" s="42"/>
      <c r="P464" s="42"/>
      <c r="Q464" s="43"/>
      <c r="R464" s="42"/>
      <c r="S464" s="42"/>
      <c r="T464" s="43"/>
      <c r="U464" s="42"/>
      <c r="V464" s="42"/>
      <c r="W464" s="43"/>
      <c r="X464" s="42"/>
      <c r="Y464" s="42"/>
      <c r="Z464" s="46"/>
      <c r="AA464" s="46"/>
      <c r="AB464" s="42"/>
      <c r="AC464" s="46"/>
      <c r="AD464" s="46"/>
      <c r="AE464" s="46"/>
      <c r="AF464" s="46"/>
      <c r="AG464" s="46"/>
      <c r="AH464" s="46"/>
      <c r="AI464" s="46"/>
      <c r="AJ464" s="46"/>
      <c r="AK464" s="47"/>
    </row>
    <row r="465" spans="1:37" ht="15.75" customHeight="1" x14ac:dyDescent="0.2">
      <c r="A465" s="46"/>
      <c r="B465" s="46"/>
      <c r="C465" s="39"/>
      <c r="D465" s="39"/>
      <c r="E465" s="40"/>
      <c r="F465" s="40"/>
      <c r="G465" s="42"/>
      <c r="H465" s="43"/>
      <c r="I465" s="42"/>
      <c r="J465" s="42"/>
      <c r="K465" s="43"/>
      <c r="L465" s="42"/>
      <c r="M465" s="42"/>
      <c r="N465" s="43"/>
      <c r="O465" s="42"/>
      <c r="P465" s="42"/>
      <c r="Q465" s="43"/>
      <c r="R465" s="42"/>
      <c r="S465" s="42"/>
      <c r="T465" s="43"/>
      <c r="U465" s="42"/>
      <c r="V465" s="42"/>
      <c r="W465" s="43"/>
      <c r="X465" s="42"/>
      <c r="Y465" s="42"/>
      <c r="Z465" s="46"/>
      <c r="AA465" s="46"/>
      <c r="AB465" s="42"/>
      <c r="AC465" s="46"/>
      <c r="AD465" s="46"/>
      <c r="AE465" s="46"/>
      <c r="AF465" s="46"/>
      <c r="AG465" s="46"/>
      <c r="AH465" s="46"/>
      <c r="AI465" s="46"/>
      <c r="AJ465" s="46"/>
      <c r="AK465" s="47"/>
    </row>
    <row r="466" spans="1:37" ht="15.75" customHeight="1" x14ac:dyDescent="0.2">
      <c r="A466" s="46"/>
      <c r="B466" s="46"/>
      <c r="C466" s="39"/>
      <c r="D466" s="39"/>
      <c r="E466" s="40"/>
      <c r="F466" s="40"/>
      <c r="G466" s="42"/>
      <c r="H466" s="43"/>
      <c r="I466" s="42"/>
      <c r="J466" s="42"/>
      <c r="K466" s="43"/>
      <c r="L466" s="42"/>
      <c r="M466" s="42"/>
      <c r="N466" s="43"/>
      <c r="O466" s="42"/>
      <c r="P466" s="42"/>
      <c r="Q466" s="43"/>
      <c r="R466" s="42"/>
      <c r="S466" s="42"/>
      <c r="T466" s="43"/>
      <c r="U466" s="42"/>
      <c r="V466" s="42"/>
      <c r="W466" s="43"/>
      <c r="X466" s="42"/>
      <c r="Y466" s="42"/>
      <c r="Z466" s="46"/>
      <c r="AA466" s="46"/>
      <c r="AB466" s="42"/>
      <c r="AC466" s="46"/>
      <c r="AD466" s="46"/>
      <c r="AE466" s="46"/>
      <c r="AF466" s="46"/>
      <c r="AG466" s="46"/>
      <c r="AH466" s="46"/>
      <c r="AI466" s="46"/>
      <c r="AJ466" s="46"/>
      <c r="AK466" s="47"/>
    </row>
    <row r="467" spans="1:37" ht="15.75" customHeight="1" x14ac:dyDescent="0.2">
      <c r="A467" s="46"/>
      <c r="B467" s="46"/>
      <c r="C467" s="39"/>
      <c r="D467" s="39"/>
      <c r="E467" s="40"/>
      <c r="F467" s="40"/>
      <c r="G467" s="42"/>
      <c r="H467" s="43"/>
      <c r="I467" s="42"/>
      <c r="J467" s="42"/>
      <c r="K467" s="43"/>
      <c r="L467" s="42"/>
      <c r="M467" s="42"/>
      <c r="N467" s="43"/>
      <c r="O467" s="42"/>
      <c r="P467" s="42"/>
      <c r="Q467" s="43"/>
      <c r="R467" s="42"/>
      <c r="S467" s="42"/>
      <c r="T467" s="43"/>
      <c r="U467" s="42"/>
      <c r="V467" s="42"/>
      <c r="W467" s="43"/>
      <c r="X467" s="42"/>
      <c r="Y467" s="42"/>
      <c r="Z467" s="46"/>
      <c r="AA467" s="46"/>
      <c r="AB467" s="42"/>
      <c r="AC467" s="46"/>
      <c r="AD467" s="46"/>
      <c r="AE467" s="46"/>
      <c r="AF467" s="46"/>
      <c r="AG467" s="46"/>
      <c r="AH467" s="46"/>
      <c r="AI467" s="46"/>
      <c r="AJ467" s="46"/>
      <c r="AK467" s="47"/>
    </row>
    <row r="468" spans="1:37" ht="15.75" customHeight="1" x14ac:dyDescent="0.2">
      <c r="A468" s="46"/>
      <c r="B468" s="46"/>
      <c r="C468" s="39"/>
      <c r="D468" s="39"/>
      <c r="E468" s="40"/>
      <c r="F468" s="40"/>
      <c r="G468" s="42"/>
      <c r="H468" s="43"/>
      <c r="I468" s="42"/>
      <c r="J468" s="42"/>
      <c r="K468" s="43"/>
      <c r="L468" s="42"/>
      <c r="M468" s="42"/>
      <c r="N468" s="43"/>
      <c r="O468" s="42"/>
      <c r="P468" s="42"/>
      <c r="Q468" s="43"/>
      <c r="R468" s="42"/>
      <c r="S468" s="42"/>
      <c r="T468" s="43"/>
      <c r="U468" s="42"/>
      <c r="V468" s="42"/>
      <c r="W468" s="43"/>
      <c r="X468" s="42"/>
      <c r="Y468" s="42"/>
      <c r="Z468" s="46"/>
      <c r="AA468" s="46"/>
      <c r="AB468" s="42"/>
      <c r="AC468" s="46"/>
      <c r="AD468" s="46"/>
      <c r="AE468" s="46"/>
      <c r="AF468" s="46"/>
      <c r="AG468" s="46"/>
      <c r="AH468" s="46"/>
      <c r="AI468" s="46"/>
      <c r="AJ468" s="46"/>
      <c r="AK468" s="47"/>
    </row>
    <row r="469" spans="1:37" ht="15.75" customHeight="1" x14ac:dyDescent="0.2">
      <c r="A469" s="46"/>
      <c r="B469" s="46"/>
      <c r="C469" s="39"/>
      <c r="D469" s="39"/>
      <c r="E469" s="40"/>
      <c r="F469" s="40"/>
      <c r="G469" s="42"/>
      <c r="H469" s="43"/>
      <c r="I469" s="42"/>
      <c r="J469" s="42"/>
      <c r="K469" s="43"/>
      <c r="L469" s="42"/>
      <c r="M469" s="42"/>
      <c r="N469" s="43"/>
      <c r="O469" s="42"/>
      <c r="P469" s="42"/>
      <c r="Q469" s="43"/>
      <c r="R469" s="42"/>
      <c r="S469" s="42"/>
      <c r="T469" s="43"/>
      <c r="U469" s="42"/>
      <c r="V469" s="42"/>
      <c r="W469" s="43"/>
      <c r="X469" s="42"/>
      <c r="Y469" s="42"/>
      <c r="Z469" s="46"/>
      <c r="AA469" s="46"/>
      <c r="AB469" s="42"/>
      <c r="AC469" s="46"/>
      <c r="AD469" s="46"/>
      <c r="AE469" s="46"/>
      <c r="AF469" s="46"/>
      <c r="AG469" s="46"/>
      <c r="AH469" s="46"/>
      <c r="AI469" s="46"/>
      <c r="AJ469" s="46"/>
      <c r="AK469" s="47"/>
    </row>
    <row r="470" spans="1:37" ht="15.75" customHeight="1" x14ac:dyDescent="0.2">
      <c r="A470" s="46"/>
      <c r="B470" s="46"/>
      <c r="C470" s="39"/>
      <c r="D470" s="39"/>
      <c r="E470" s="40"/>
      <c r="F470" s="40"/>
      <c r="G470" s="42"/>
      <c r="H470" s="43"/>
      <c r="I470" s="42"/>
      <c r="J470" s="42"/>
      <c r="K470" s="43"/>
      <c r="L470" s="42"/>
      <c r="M470" s="42"/>
      <c r="N470" s="43"/>
      <c r="O470" s="42"/>
      <c r="P470" s="42"/>
      <c r="Q470" s="43"/>
      <c r="R470" s="42"/>
      <c r="S470" s="42"/>
      <c r="T470" s="43"/>
      <c r="U470" s="42"/>
      <c r="V470" s="42"/>
      <c r="W470" s="43"/>
      <c r="X470" s="42"/>
      <c r="Y470" s="42"/>
      <c r="Z470" s="46"/>
      <c r="AA470" s="46"/>
      <c r="AB470" s="42"/>
      <c r="AC470" s="46"/>
      <c r="AD470" s="46"/>
      <c r="AE470" s="46"/>
      <c r="AF470" s="46"/>
      <c r="AG470" s="46"/>
      <c r="AH470" s="46"/>
      <c r="AI470" s="46"/>
      <c r="AJ470" s="46"/>
      <c r="AK470" s="47"/>
    </row>
    <row r="471" spans="1:37" ht="15.75" customHeight="1" x14ac:dyDescent="0.2">
      <c r="A471" s="46"/>
      <c r="B471" s="46"/>
      <c r="C471" s="39"/>
      <c r="D471" s="39"/>
      <c r="E471" s="40"/>
      <c r="F471" s="40"/>
      <c r="G471" s="42"/>
      <c r="H471" s="43"/>
      <c r="I471" s="42"/>
      <c r="J471" s="42"/>
      <c r="K471" s="43"/>
      <c r="L471" s="42"/>
      <c r="M471" s="42"/>
      <c r="N471" s="43"/>
      <c r="O471" s="42"/>
      <c r="P471" s="42"/>
      <c r="Q471" s="43"/>
      <c r="R471" s="42"/>
      <c r="S471" s="42"/>
      <c r="T471" s="43"/>
      <c r="U471" s="42"/>
      <c r="V471" s="42"/>
      <c r="W471" s="43"/>
      <c r="X471" s="42"/>
      <c r="Y471" s="42"/>
      <c r="Z471" s="46"/>
      <c r="AA471" s="46"/>
      <c r="AB471" s="42"/>
      <c r="AC471" s="46"/>
      <c r="AD471" s="46"/>
      <c r="AE471" s="46"/>
      <c r="AF471" s="46"/>
      <c r="AG471" s="46"/>
      <c r="AH471" s="46"/>
      <c r="AI471" s="46"/>
      <c r="AJ471" s="46"/>
      <c r="AK471" s="47"/>
    </row>
    <row r="472" spans="1:37" ht="15.75" customHeight="1" x14ac:dyDescent="0.2">
      <c r="A472" s="46"/>
      <c r="B472" s="46"/>
      <c r="C472" s="39"/>
      <c r="D472" s="39"/>
      <c r="E472" s="40"/>
      <c r="F472" s="40"/>
      <c r="G472" s="42"/>
      <c r="H472" s="43"/>
      <c r="I472" s="42"/>
      <c r="J472" s="42"/>
      <c r="K472" s="43"/>
      <c r="L472" s="42"/>
      <c r="M472" s="42"/>
      <c r="N472" s="43"/>
      <c r="O472" s="42"/>
      <c r="P472" s="42"/>
      <c r="Q472" s="43"/>
      <c r="R472" s="42"/>
      <c r="S472" s="42"/>
      <c r="T472" s="43"/>
      <c r="U472" s="42"/>
      <c r="V472" s="42"/>
      <c r="W472" s="43"/>
      <c r="X472" s="42"/>
      <c r="Y472" s="42"/>
      <c r="Z472" s="46"/>
      <c r="AA472" s="46"/>
      <c r="AB472" s="42"/>
      <c r="AC472" s="46"/>
      <c r="AD472" s="46"/>
      <c r="AE472" s="46"/>
      <c r="AF472" s="46"/>
      <c r="AG472" s="46"/>
      <c r="AH472" s="46"/>
      <c r="AI472" s="46"/>
      <c r="AJ472" s="46"/>
      <c r="AK472" s="47"/>
    </row>
    <row r="473" spans="1:37" ht="15.75" customHeight="1" x14ac:dyDescent="0.2">
      <c r="A473" s="46"/>
      <c r="B473" s="46"/>
      <c r="C473" s="39"/>
      <c r="D473" s="39"/>
      <c r="E473" s="40"/>
      <c r="F473" s="40"/>
      <c r="G473" s="42"/>
      <c r="H473" s="43"/>
      <c r="I473" s="42"/>
      <c r="J473" s="42"/>
      <c r="K473" s="43"/>
      <c r="L473" s="42"/>
      <c r="M473" s="42"/>
      <c r="N473" s="43"/>
      <c r="O473" s="42"/>
      <c r="P473" s="42"/>
      <c r="Q473" s="43"/>
      <c r="R473" s="42"/>
      <c r="S473" s="42"/>
      <c r="T473" s="43"/>
      <c r="U473" s="42"/>
      <c r="V473" s="42"/>
      <c r="W473" s="43"/>
      <c r="X473" s="42"/>
      <c r="Y473" s="42"/>
      <c r="Z473" s="46"/>
      <c r="AA473" s="46"/>
      <c r="AB473" s="42"/>
      <c r="AC473" s="46"/>
      <c r="AD473" s="46"/>
      <c r="AE473" s="46"/>
      <c r="AF473" s="46"/>
      <c r="AG473" s="46"/>
      <c r="AH473" s="46"/>
      <c r="AI473" s="46"/>
      <c r="AJ473" s="46"/>
      <c r="AK473" s="47"/>
    </row>
    <row r="474" spans="1:37" ht="15.75" customHeight="1" x14ac:dyDescent="0.2">
      <c r="A474" s="46"/>
      <c r="B474" s="46"/>
      <c r="C474" s="39"/>
      <c r="D474" s="39"/>
      <c r="E474" s="40"/>
      <c r="F474" s="40"/>
      <c r="G474" s="42"/>
      <c r="H474" s="43"/>
      <c r="I474" s="42"/>
      <c r="J474" s="42"/>
      <c r="K474" s="43"/>
      <c r="L474" s="42"/>
      <c r="M474" s="42"/>
      <c r="N474" s="43"/>
      <c r="O474" s="42"/>
      <c r="P474" s="42"/>
      <c r="Q474" s="43"/>
      <c r="R474" s="42"/>
      <c r="S474" s="42"/>
      <c r="T474" s="43"/>
      <c r="U474" s="42"/>
      <c r="V474" s="42"/>
      <c r="W474" s="43"/>
      <c r="X474" s="42"/>
      <c r="Y474" s="42"/>
      <c r="Z474" s="46"/>
      <c r="AA474" s="46"/>
      <c r="AB474" s="42"/>
      <c r="AC474" s="46"/>
      <c r="AD474" s="46"/>
      <c r="AE474" s="46"/>
      <c r="AF474" s="46"/>
      <c r="AG474" s="46"/>
      <c r="AH474" s="46"/>
      <c r="AI474" s="46"/>
      <c r="AJ474" s="46"/>
      <c r="AK474" s="47"/>
    </row>
    <row r="475" spans="1:37" ht="15.75" customHeight="1" x14ac:dyDescent="0.2">
      <c r="A475" s="46"/>
      <c r="B475" s="46"/>
      <c r="C475" s="39"/>
      <c r="D475" s="39"/>
      <c r="E475" s="40"/>
      <c r="F475" s="40"/>
      <c r="G475" s="42"/>
      <c r="H475" s="43"/>
      <c r="I475" s="42"/>
      <c r="J475" s="42"/>
      <c r="K475" s="43"/>
      <c r="L475" s="42"/>
      <c r="M475" s="42"/>
      <c r="N475" s="43"/>
      <c r="O475" s="42"/>
      <c r="P475" s="42"/>
      <c r="Q475" s="43"/>
      <c r="R475" s="42"/>
      <c r="S475" s="42"/>
      <c r="T475" s="43"/>
      <c r="U475" s="42"/>
      <c r="V475" s="42"/>
      <c r="W475" s="43"/>
      <c r="X475" s="42"/>
      <c r="Y475" s="42"/>
      <c r="Z475" s="46"/>
      <c r="AA475" s="46"/>
      <c r="AB475" s="42"/>
      <c r="AC475" s="46"/>
      <c r="AD475" s="46"/>
      <c r="AE475" s="46"/>
      <c r="AF475" s="46"/>
      <c r="AG475" s="46"/>
      <c r="AH475" s="46"/>
      <c r="AI475" s="46"/>
      <c r="AJ475" s="46"/>
      <c r="AK475" s="47"/>
    </row>
    <row r="476" spans="1:37" ht="15.75" customHeight="1" x14ac:dyDescent="0.2">
      <c r="A476" s="46"/>
      <c r="B476" s="46"/>
      <c r="C476" s="39"/>
      <c r="D476" s="39"/>
      <c r="E476" s="40"/>
      <c r="F476" s="40"/>
      <c r="G476" s="42"/>
      <c r="H476" s="43"/>
      <c r="I476" s="42"/>
      <c r="J476" s="42"/>
      <c r="K476" s="43"/>
      <c r="L476" s="42"/>
      <c r="M476" s="42"/>
      <c r="N476" s="43"/>
      <c r="O476" s="42"/>
      <c r="P476" s="42"/>
      <c r="Q476" s="43"/>
      <c r="R476" s="42"/>
      <c r="S476" s="42"/>
      <c r="T476" s="43"/>
      <c r="U476" s="42"/>
      <c r="V476" s="42"/>
      <c r="W476" s="43"/>
      <c r="X476" s="42"/>
      <c r="Y476" s="42"/>
      <c r="Z476" s="46"/>
      <c r="AA476" s="46"/>
      <c r="AB476" s="42"/>
      <c r="AC476" s="46"/>
      <c r="AD476" s="46"/>
      <c r="AE476" s="46"/>
      <c r="AF476" s="46"/>
      <c r="AG476" s="46"/>
      <c r="AH476" s="46"/>
      <c r="AI476" s="46"/>
      <c r="AJ476" s="46"/>
      <c r="AK476" s="47"/>
    </row>
    <row r="477" spans="1:37" ht="15.75" customHeight="1" x14ac:dyDescent="0.2">
      <c r="A477" s="46"/>
      <c r="B477" s="46"/>
      <c r="C477" s="39"/>
      <c r="D477" s="39"/>
      <c r="E477" s="40"/>
      <c r="F477" s="40"/>
      <c r="G477" s="42"/>
      <c r="H477" s="43"/>
      <c r="I477" s="42"/>
      <c r="J477" s="42"/>
      <c r="K477" s="43"/>
      <c r="L477" s="42"/>
      <c r="M477" s="42"/>
      <c r="N477" s="43"/>
      <c r="O477" s="42"/>
      <c r="P477" s="42"/>
      <c r="Q477" s="43"/>
      <c r="R477" s="42"/>
      <c r="S477" s="42"/>
      <c r="T477" s="43"/>
      <c r="U477" s="42"/>
      <c r="V477" s="42"/>
      <c r="W477" s="43"/>
      <c r="X477" s="42"/>
      <c r="Y477" s="42"/>
      <c r="Z477" s="46"/>
      <c r="AA477" s="46"/>
      <c r="AB477" s="42"/>
      <c r="AC477" s="46"/>
      <c r="AD477" s="46"/>
      <c r="AE477" s="46"/>
      <c r="AF477" s="46"/>
      <c r="AG477" s="46"/>
      <c r="AH477" s="46"/>
      <c r="AI477" s="46"/>
      <c r="AJ477" s="46"/>
      <c r="AK477" s="47"/>
    </row>
    <row r="478" spans="1:37" ht="15.75" customHeight="1" x14ac:dyDescent="0.2">
      <c r="A478" s="46"/>
      <c r="B478" s="46"/>
      <c r="C478" s="39"/>
      <c r="D478" s="39"/>
      <c r="E478" s="40"/>
      <c r="F478" s="40"/>
      <c r="G478" s="42"/>
      <c r="H478" s="43"/>
      <c r="I478" s="42"/>
      <c r="J478" s="42"/>
      <c r="K478" s="43"/>
      <c r="L478" s="42"/>
      <c r="M478" s="42"/>
      <c r="N478" s="43"/>
      <c r="O478" s="42"/>
      <c r="P478" s="42"/>
      <c r="Q478" s="43"/>
      <c r="R478" s="42"/>
      <c r="S478" s="42"/>
      <c r="T478" s="43"/>
      <c r="U478" s="42"/>
      <c r="V478" s="42"/>
      <c r="W478" s="43"/>
      <c r="X478" s="42"/>
      <c r="Y478" s="42"/>
      <c r="Z478" s="46"/>
      <c r="AA478" s="46"/>
      <c r="AB478" s="42"/>
      <c r="AC478" s="46"/>
      <c r="AD478" s="46"/>
      <c r="AE478" s="46"/>
      <c r="AF478" s="46"/>
      <c r="AG478" s="46"/>
      <c r="AH478" s="46"/>
      <c r="AI478" s="46"/>
      <c r="AJ478" s="46"/>
      <c r="AK478" s="47"/>
    </row>
    <row r="479" spans="1:37" ht="15.75" customHeight="1" x14ac:dyDescent="0.2">
      <c r="A479" s="46"/>
      <c r="B479" s="46"/>
      <c r="C479" s="39"/>
      <c r="D479" s="39"/>
      <c r="E479" s="40"/>
      <c r="F479" s="40"/>
      <c r="G479" s="42"/>
      <c r="H479" s="43"/>
      <c r="I479" s="42"/>
      <c r="J479" s="42"/>
      <c r="K479" s="43"/>
      <c r="L479" s="42"/>
      <c r="M479" s="42"/>
      <c r="N479" s="43"/>
      <c r="O479" s="42"/>
      <c r="P479" s="42"/>
      <c r="Q479" s="43"/>
      <c r="R479" s="42"/>
      <c r="S479" s="42"/>
      <c r="T479" s="43"/>
      <c r="U479" s="42"/>
      <c r="V479" s="42"/>
      <c r="W479" s="43"/>
      <c r="X479" s="42"/>
      <c r="Y479" s="42"/>
      <c r="Z479" s="46"/>
      <c r="AA479" s="46"/>
      <c r="AB479" s="42"/>
      <c r="AC479" s="46"/>
      <c r="AD479" s="46"/>
      <c r="AE479" s="46"/>
      <c r="AF479" s="46"/>
      <c r="AG479" s="46"/>
      <c r="AH479" s="46"/>
      <c r="AI479" s="46"/>
      <c r="AJ479" s="46"/>
      <c r="AK479" s="47"/>
    </row>
    <row r="480" spans="1:37" ht="15.75" customHeight="1" x14ac:dyDescent="0.2">
      <c r="A480" s="46"/>
      <c r="B480" s="46"/>
      <c r="C480" s="39"/>
      <c r="D480" s="39"/>
      <c r="E480" s="40"/>
      <c r="F480" s="40"/>
      <c r="G480" s="42"/>
      <c r="H480" s="43"/>
      <c r="I480" s="42"/>
      <c r="J480" s="42"/>
      <c r="K480" s="43"/>
      <c r="L480" s="42"/>
      <c r="M480" s="42"/>
      <c r="N480" s="43"/>
      <c r="O480" s="42"/>
      <c r="P480" s="42"/>
      <c r="Q480" s="43"/>
      <c r="R480" s="42"/>
      <c r="S480" s="42"/>
      <c r="T480" s="43"/>
      <c r="U480" s="42"/>
      <c r="V480" s="42"/>
      <c r="W480" s="43"/>
      <c r="X480" s="42"/>
      <c r="Y480" s="42"/>
      <c r="Z480" s="46"/>
      <c r="AA480" s="46"/>
      <c r="AB480" s="42"/>
      <c r="AC480" s="46"/>
      <c r="AD480" s="46"/>
      <c r="AE480" s="46"/>
      <c r="AF480" s="46"/>
      <c r="AG480" s="46"/>
      <c r="AH480" s="46"/>
      <c r="AI480" s="46"/>
      <c r="AJ480" s="46"/>
      <c r="AK480" s="47"/>
    </row>
    <row r="481" spans="1:37" ht="15.75" customHeight="1" x14ac:dyDescent="0.2">
      <c r="A481" s="46"/>
      <c r="B481" s="46"/>
      <c r="C481" s="39"/>
      <c r="D481" s="39"/>
      <c r="E481" s="40"/>
      <c r="F481" s="40"/>
      <c r="G481" s="42"/>
      <c r="H481" s="43"/>
      <c r="I481" s="42"/>
      <c r="J481" s="42"/>
      <c r="K481" s="43"/>
      <c r="L481" s="42"/>
      <c r="M481" s="42"/>
      <c r="N481" s="43"/>
      <c r="O481" s="42"/>
      <c r="P481" s="42"/>
      <c r="Q481" s="43"/>
      <c r="R481" s="42"/>
      <c r="S481" s="42"/>
      <c r="T481" s="43"/>
      <c r="U481" s="42"/>
      <c r="V481" s="42"/>
      <c r="W481" s="43"/>
      <c r="X481" s="42"/>
      <c r="Y481" s="42"/>
      <c r="Z481" s="46"/>
      <c r="AA481" s="46"/>
      <c r="AB481" s="42"/>
      <c r="AC481" s="46"/>
      <c r="AD481" s="46"/>
      <c r="AE481" s="46"/>
      <c r="AF481" s="46"/>
      <c r="AG481" s="46"/>
      <c r="AH481" s="46"/>
      <c r="AI481" s="46"/>
      <c r="AJ481" s="46"/>
      <c r="AK481" s="47"/>
    </row>
    <row r="482" spans="1:37" ht="15.75" customHeight="1" x14ac:dyDescent="0.2">
      <c r="A482" s="46"/>
      <c r="B482" s="46"/>
      <c r="C482" s="39"/>
      <c r="D482" s="39"/>
      <c r="E482" s="40"/>
      <c r="F482" s="40"/>
      <c r="G482" s="42"/>
      <c r="H482" s="43"/>
      <c r="I482" s="42"/>
      <c r="J482" s="42"/>
      <c r="K482" s="43"/>
      <c r="L482" s="42"/>
      <c r="M482" s="42"/>
      <c r="N482" s="43"/>
      <c r="O482" s="42"/>
      <c r="P482" s="42"/>
      <c r="Q482" s="43"/>
      <c r="R482" s="42"/>
      <c r="S482" s="42"/>
      <c r="T482" s="43"/>
      <c r="U482" s="42"/>
      <c r="V482" s="42"/>
      <c r="W482" s="43"/>
      <c r="X482" s="42"/>
      <c r="Y482" s="42"/>
      <c r="Z482" s="46"/>
      <c r="AA482" s="46"/>
      <c r="AB482" s="42"/>
      <c r="AC482" s="46"/>
      <c r="AD482" s="46"/>
      <c r="AE482" s="46"/>
      <c r="AF482" s="46"/>
      <c r="AG482" s="46"/>
      <c r="AH482" s="46"/>
      <c r="AI482" s="46"/>
      <c r="AJ482" s="46"/>
      <c r="AK482" s="47"/>
    </row>
    <row r="483" spans="1:37" ht="15.75" customHeight="1" x14ac:dyDescent="0.2">
      <c r="A483" s="46"/>
      <c r="B483" s="46"/>
      <c r="C483" s="39"/>
      <c r="D483" s="39"/>
      <c r="E483" s="40"/>
      <c r="F483" s="40"/>
      <c r="G483" s="42"/>
      <c r="H483" s="43"/>
      <c r="I483" s="42"/>
      <c r="J483" s="42"/>
      <c r="K483" s="43"/>
      <c r="L483" s="42"/>
      <c r="M483" s="42"/>
      <c r="N483" s="43"/>
      <c r="O483" s="42"/>
      <c r="P483" s="42"/>
      <c r="Q483" s="43"/>
      <c r="R483" s="42"/>
      <c r="S483" s="42"/>
      <c r="T483" s="43"/>
      <c r="U483" s="42"/>
      <c r="V483" s="42"/>
      <c r="W483" s="43"/>
      <c r="X483" s="42"/>
      <c r="Y483" s="42"/>
      <c r="Z483" s="46"/>
      <c r="AA483" s="46"/>
      <c r="AB483" s="42"/>
      <c r="AC483" s="46"/>
      <c r="AD483" s="46"/>
      <c r="AE483" s="46"/>
      <c r="AF483" s="46"/>
      <c r="AG483" s="46"/>
      <c r="AH483" s="46"/>
      <c r="AI483" s="46"/>
      <c r="AJ483" s="46"/>
      <c r="AK483" s="47"/>
    </row>
    <row r="484" spans="1:37" ht="15.75" customHeight="1" x14ac:dyDescent="0.2">
      <c r="A484" s="46"/>
      <c r="B484" s="46"/>
      <c r="C484" s="39"/>
      <c r="D484" s="39"/>
      <c r="E484" s="40"/>
      <c r="F484" s="40"/>
      <c r="G484" s="42"/>
      <c r="H484" s="43"/>
      <c r="I484" s="42"/>
      <c r="J484" s="42"/>
      <c r="K484" s="43"/>
      <c r="L484" s="42"/>
      <c r="M484" s="42"/>
      <c r="N484" s="43"/>
      <c r="O484" s="42"/>
      <c r="P484" s="42"/>
      <c r="Q484" s="43"/>
      <c r="R484" s="42"/>
      <c r="S484" s="42"/>
      <c r="T484" s="43"/>
      <c r="U484" s="42"/>
      <c r="V484" s="42"/>
      <c r="W484" s="43"/>
      <c r="X484" s="42"/>
      <c r="Y484" s="42"/>
      <c r="Z484" s="46"/>
      <c r="AA484" s="46"/>
      <c r="AB484" s="42"/>
      <c r="AC484" s="46"/>
      <c r="AD484" s="46"/>
      <c r="AE484" s="46"/>
      <c r="AF484" s="46"/>
      <c r="AG484" s="46"/>
      <c r="AH484" s="46"/>
      <c r="AI484" s="46"/>
      <c r="AJ484" s="46"/>
      <c r="AK484" s="47"/>
    </row>
    <row r="485" spans="1:37" ht="15.75" customHeight="1" x14ac:dyDescent="0.2">
      <c r="A485" s="46"/>
      <c r="B485" s="46"/>
      <c r="C485" s="39"/>
      <c r="D485" s="39"/>
      <c r="E485" s="40"/>
      <c r="F485" s="40"/>
      <c r="G485" s="42"/>
      <c r="H485" s="43"/>
      <c r="I485" s="42"/>
      <c r="J485" s="42"/>
      <c r="K485" s="43"/>
      <c r="L485" s="42"/>
      <c r="M485" s="42"/>
      <c r="N485" s="43"/>
      <c r="O485" s="42"/>
      <c r="P485" s="42"/>
      <c r="Q485" s="43"/>
      <c r="R485" s="42"/>
      <c r="S485" s="42"/>
      <c r="T485" s="43"/>
      <c r="U485" s="42"/>
      <c r="V485" s="42"/>
      <c r="W485" s="43"/>
      <c r="X485" s="42"/>
      <c r="Y485" s="42"/>
      <c r="Z485" s="46"/>
      <c r="AA485" s="46"/>
      <c r="AB485" s="42"/>
      <c r="AC485" s="46"/>
      <c r="AD485" s="46"/>
      <c r="AE485" s="46"/>
      <c r="AF485" s="46"/>
      <c r="AG485" s="46"/>
      <c r="AH485" s="46"/>
      <c r="AI485" s="46"/>
      <c r="AJ485" s="46"/>
      <c r="AK485" s="47"/>
    </row>
    <row r="486" spans="1:37" ht="15.75" customHeight="1" x14ac:dyDescent="0.2">
      <c r="A486" s="46"/>
      <c r="B486" s="46"/>
      <c r="C486" s="39"/>
      <c r="D486" s="39"/>
      <c r="E486" s="40"/>
      <c r="F486" s="40"/>
      <c r="G486" s="42"/>
      <c r="H486" s="43"/>
      <c r="I486" s="42"/>
      <c r="J486" s="42"/>
      <c r="K486" s="43"/>
      <c r="L486" s="42"/>
      <c r="M486" s="42"/>
      <c r="N486" s="43"/>
      <c r="O486" s="42"/>
      <c r="P486" s="42"/>
      <c r="Q486" s="43"/>
      <c r="R486" s="42"/>
      <c r="S486" s="42"/>
      <c r="T486" s="43"/>
      <c r="U486" s="42"/>
      <c r="V486" s="42"/>
      <c r="W486" s="43"/>
      <c r="X486" s="42"/>
      <c r="Y486" s="42"/>
      <c r="Z486" s="46"/>
      <c r="AA486" s="46"/>
      <c r="AB486" s="42"/>
      <c r="AC486" s="46"/>
      <c r="AD486" s="46"/>
      <c r="AE486" s="46"/>
      <c r="AF486" s="46"/>
      <c r="AG486" s="46"/>
      <c r="AH486" s="46"/>
      <c r="AI486" s="46"/>
      <c r="AJ486" s="46"/>
      <c r="AK486" s="47"/>
    </row>
    <row r="487" spans="1:37" ht="15.75" customHeight="1" x14ac:dyDescent="0.2">
      <c r="A487" s="46"/>
      <c r="B487" s="46"/>
      <c r="C487" s="39"/>
      <c r="D487" s="39"/>
      <c r="E487" s="40"/>
      <c r="F487" s="40"/>
      <c r="G487" s="42"/>
      <c r="H487" s="43"/>
      <c r="I487" s="42"/>
      <c r="J487" s="42"/>
      <c r="K487" s="43"/>
      <c r="L487" s="42"/>
      <c r="M487" s="42"/>
      <c r="N487" s="43"/>
      <c r="O487" s="42"/>
      <c r="P487" s="42"/>
      <c r="Q487" s="43"/>
      <c r="R487" s="42"/>
      <c r="S487" s="42"/>
      <c r="T487" s="43"/>
      <c r="U487" s="42"/>
      <c r="V487" s="42"/>
      <c r="W487" s="43"/>
      <c r="X487" s="42"/>
      <c r="Y487" s="42"/>
      <c r="Z487" s="46"/>
      <c r="AA487" s="46"/>
      <c r="AB487" s="42"/>
      <c r="AC487" s="46"/>
      <c r="AD487" s="46"/>
      <c r="AE487" s="46"/>
      <c r="AF487" s="46"/>
      <c r="AG487" s="46"/>
      <c r="AH487" s="46"/>
      <c r="AI487" s="46"/>
      <c r="AJ487" s="46"/>
      <c r="AK487" s="47"/>
    </row>
    <row r="488" spans="1:37" ht="15.75" customHeight="1" x14ac:dyDescent="0.2">
      <c r="A488" s="46"/>
      <c r="B488" s="46"/>
      <c r="C488" s="39"/>
      <c r="D488" s="39"/>
      <c r="E488" s="40"/>
      <c r="F488" s="40"/>
      <c r="G488" s="42"/>
      <c r="H488" s="43"/>
      <c r="I488" s="42"/>
      <c r="J488" s="42"/>
      <c r="K488" s="43"/>
      <c r="L488" s="42"/>
      <c r="M488" s="42"/>
      <c r="N488" s="43"/>
      <c r="O488" s="42"/>
      <c r="P488" s="42"/>
      <c r="Q488" s="43"/>
      <c r="R488" s="42"/>
      <c r="S488" s="42"/>
      <c r="T488" s="43"/>
      <c r="U488" s="42"/>
      <c r="V488" s="42"/>
      <c r="W488" s="43"/>
      <c r="X488" s="42"/>
      <c r="Y488" s="42"/>
      <c r="Z488" s="46"/>
      <c r="AA488" s="46"/>
      <c r="AB488" s="42"/>
      <c r="AC488" s="46"/>
      <c r="AD488" s="46"/>
      <c r="AE488" s="46"/>
      <c r="AF488" s="46"/>
      <c r="AG488" s="46"/>
      <c r="AH488" s="46"/>
      <c r="AI488" s="46"/>
      <c r="AJ488" s="46"/>
      <c r="AK488" s="47"/>
    </row>
    <row r="489" spans="1:37" ht="15.75" customHeight="1" x14ac:dyDescent="0.2">
      <c r="A489" s="46"/>
      <c r="B489" s="46"/>
      <c r="C489" s="39"/>
      <c r="D489" s="39"/>
      <c r="E489" s="40"/>
      <c r="F489" s="40"/>
      <c r="G489" s="42"/>
      <c r="H489" s="43"/>
      <c r="I489" s="42"/>
      <c r="J489" s="42"/>
      <c r="K489" s="43"/>
      <c r="L489" s="42"/>
      <c r="M489" s="42"/>
      <c r="N489" s="43"/>
      <c r="O489" s="42"/>
      <c r="P489" s="42"/>
      <c r="Q489" s="43"/>
      <c r="R489" s="42"/>
      <c r="S489" s="42"/>
      <c r="T489" s="43"/>
      <c r="U489" s="42"/>
      <c r="V489" s="42"/>
      <c r="W489" s="43"/>
      <c r="X489" s="42"/>
      <c r="Y489" s="42"/>
      <c r="Z489" s="46"/>
      <c r="AA489" s="46"/>
      <c r="AB489" s="42"/>
      <c r="AC489" s="46"/>
      <c r="AD489" s="46"/>
      <c r="AE489" s="46"/>
      <c r="AF489" s="46"/>
      <c r="AG489" s="46"/>
      <c r="AH489" s="46"/>
      <c r="AI489" s="46"/>
      <c r="AJ489" s="46"/>
      <c r="AK489" s="47"/>
    </row>
    <row r="490" spans="1:37" ht="15.75" customHeight="1" x14ac:dyDescent="0.2">
      <c r="A490" s="46"/>
      <c r="B490" s="46"/>
      <c r="C490" s="39"/>
      <c r="D490" s="39"/>
      <c r="E490" s="40"/>
      <c r="F490" s="40"/>
      <c r="G490" s="42"/>
      <c r="H490" s="43"/>
      <c r="I490" s="42"/>
      <c r="J490" s="42"/>
      <c r="K490" s="43"/>
      <c r="L490" s="42"/>
      <c r="M490" s="42"/>
      <c r="N490" s="43"/>
      <c r="O490" s="42"/>
      <c r="P490" s="42"/>
      <c r="Q490" s="43"/>
      <c r="R490" s="42"/>
      <c r="S490" s="42"/>
      <c r="T490" s="43"/>
      <c r="U490" s="42"/>
      <c r="V490" s="42"/>
      <c r="W490" s="43"/>
      <c r="X490" s="42"/>
      <c r="Y490" s="42"/>
      <c r="Z490" s="46"/>
      <c r="AA490" s="46"/>
      <c r="AB490" s="42"/>
      <c r="AC490" s="46"/>
      <c r="AD490" s="46"/>
      <c r="AE490" s="46"/>
      <c r="AF490" s="46"/>
      <c r="AG490" s="46"/>
      <c r="AH490" s="46"/>
      <c r="AI490" s="46"/>
      <c r="AJ490" s="46"/>
      <c r="AK490" s="47"/>
    </row>
    <row r="491" spans="1:37" ht="15.75" customHeight="1" x14ac:dyDescent="0.2">
      <c r="A491" s="46"/>
      <c r="B491" s="46"/>
      <c r="C491" s="39"/>
      <c r="D491" s="39"/>
      <c r="E491" s="40"/>
      <c r="F491" s="40"/>
      <c r="G491" s="42"/>
      <c r="H491" s="43"/>
      <c r="I491" s="42"/>
      <c r="J491" s="42"/>
      <c r="K491" s="43"/>
      <c r="L491" s="42"/>
      <c r="M491" s="42"/>
      <c r="N491" s="43"/>
      <c r="O491" s="42"/>
      <c r="P491" s="42"/>
      <c r="Q491" s="43"/>
      <c r="R491" s="42"/>
      <c r="S491" s="42"/>
      <c r="T491" s="43"/>
      <c r="U491" s="42"/>
      <c r="V491" s="42"/>
      <c r="W491" s="43"/>
      <c r="X491" s="42"/>
      <c r="Y491" s="42"/>
      <c r="Z491" s="46"/>
      <c r="AA491" s="46"/>
      <c r="AB491" s="42"/>
      <c r="AC491" s="46"/>
      <c r="AD491" s="46"/>
      <c r="AE491" s="46"/>
      <c r="AF491" s="46"/>
      <c r="AG491" s="46"/>
      <c r="AH491" s="46"/>
      <c r="AI491" s="46"/>
      <c r="AJ491" s="46"/>
      <c r="AK491" s="47"/>
    </row>
    <row r="492" spans="1:37" ht="15.75" customHeight="1" x14ac:dyDescent="0.2">
      <c r="A492" s="46"/>
      <c r="B492" s="46"/>
      <c r="C492" s="39"/>
      <c r="D492" s="39"/>
      <c r="E492" s="40"/>
      <c r="F492" s="40"/>
      <c r="G492" s="42"/>
      <c r="H492" s="43"/>
      <c r="I492" s="42"/>
      <c r="J492" s="42"/>
      <c r="K492" s="43"/>
      <c r="L492" s="42"/>
      <c r="M492" s="42"/>
      <c r="N492" s="43"/>
      <c r="O492" s="42"/>
      <c r="P492" s="42"/>
      <c r="Q492" s="43"/>
      <c r="R492" s="42"/>
      <c r="S492" s="42"/>
      <c r="T492" s="43"/>
      <c r="U492" s="42"/>
      <c r="V492" s="42"/>
      <c r="W492" s="43"/>
      <c r="X492" s="42"/>
      <c r="Y492" s="42"/>
      <c r="Z492" s="46"/>
      <c r="AA492" s="46"/>
      <c r="AB492" s="42"/>
      <c r="AC492" s="46"/>
      <c r="AD492" s="46"/>
      <c r="AE492" s="46"/>
      <c r="AF492" s="46"/>
      <c r="AG492" s="46"/>
      <c r="AH492" s="46"/>
      <c r="AI492" s="46"/>
      <c r="AJ492" s="46"/>
      <c r="AK492" s="47"/>
    </row>
    <row r="493" spans="1:37" ht="15.75" customHeight="1" x14ac:dyDescent="0.2">
      <c r="A493" s="46"/>
      <c r="B493" s="46"/>
      <c r="C493" s="39"/>
      <c r="D493" s="39"/>
      <c r="E493" s="40"/>
      <c r="F493" s="40"/>
      <c r="G493" s="42"/>
      <c r="H493" s="43"/>
      <c r="I493" s="42"/>
      <c r="J493" s="42"/>
      <c r="K493" s="43"/>
      <c r="L493" s="42"/>
      <c r="M493" s="42"/>
      <c r="N493" s="43"/>
      <c r="O493" s="42"/>
      <c r="P493" s="42"/>
      <c r="Q493" s="43"/>
      <c r="R493" s="42"/>
      <c r="S493" s="42"/>
      <c r="T493" s="43"/>
      <c r="U493" s="42"/>
      <c r="V493" s="42"/>
      <c r="W493" s="43"/>
      <c r="X493" s="42"/>
      <c r="Y493" s="42"/>
      <c r="Z493" s="46"/>
      <c r="AA493" s="46"/>
      <c r="AB493" s="42"/>
      <c r="AC493" s="46"/>
      <c r="AD493" s="46"/>
      <c r="AE493" s="46"/>
      <c r="AF493" s="46"/>
      <c r="AG493" s="46"/>
      <c r="AH493" s="46"/>
      <c r="AI493" s="46"/>
      <c r="AJ493" s="46"/>
      <c r="AK493" s="47"/>
    </row>
    <row r="494" spans="1:37" ht="15.75" customHeight="1" x14ac:dyDescent="0.2">
      <c r="A494" s="46"/>
      <c r="B494" s="46"/>
      <c r="C494" s="39"/>
      <c r="D494" s="39"/>
      <c r="E494" s="40"/>
      <c r="F494" s="40"/>
      <c r="G494" s="42"/>
      <c r="H494" s="43"/>
      <c r="I494" s="42"/>
      <c r="J494" s="42"/>
      <c r="K494" s="43"/>
      <c r="L494" s="42"/>
      <c r="M494" s="42"/>
      <c r="N494" s="43"/>
      <c r="O494" s="42"/>
      <c r="P494" s="42"/>
      <c r="Q494" s="43"/>
      <c r="R494" s="42"/>
      <c r="S494" s="42"/>
      <c r="T494" s="43"/>
      <c r="U494" s="42"/>
      <c r="V494" s="42"/>
      <c r="W494" s="43"/>
      <c r="X494" s="42"/>
      <c r="Y494" s="42"/>
      <c r="Z494" s="46"/>
      <c r="AA494" s="46"/>
      <c r="AB494" s="42"/>
      <c r="AC494" s="46"/>
      <c r="AD494" s="46"/>
      <c r="AE494" s="46"/>
      <c r="AF494" s="46"/>
      <c r="AG494" s="46"/>
      <c r="AH494" s="46"/>
      <c r="AI494" s="46"/>
      <c r="AJ494" s="46"/>
      <c r="AK494" s="47"/>
    </row>
    <row r="495" spans="1:37" ht="15.75" customHeight="1" x14ac:dyDescent="0.2">
      <c r="A495" s="46"/>
      <c r="B495" s="46"/>
      <c r="C495" s="39"/>
      <c r="D495" s="39"/>
      <c r="E495" s="40"/>
      <c r="F495" s="40"/>
      <c r="G495" s="42"/>
      <c r="H495" s="43"/>
      <c r="I495" s="42"/>
      <c r="J495" s="42"/>
      <c r="K495" s="43"/>
      <c r="L495" s="42"/>
      <c r="M495" s="42"/>
      <c r="N495" s="43"/>
      <c r="O495" s="42"/>
      <c r="P495" s="42"/>
      <c r="Q495" s="43"/>
      <c r="R495" s="42"/>
      <c r="S495" s="42"/>
      <c r="T495" s="43"/>
      <c r="U495" s="42"/>
      <c r="V495" s="42"/>
      <c r="W495" s="43"/>
      <c r="X495" s="42"/>
      <c r="Y495" s="42"/>
      <c r="Z495" s="46"/>
      <c r="AA495" s="46"/>
      <c r="AB495" s="42"/>
      <c r="AC495" s="46"/>
      <c r="AD495" s="46"/>
      <c r="AE495" s="46"/>
      <c r="AF495" s="46"/>
      <c r="AG495" s="46"/>
      <c r="AH495" s="46"/>
      <c r="AI495" s="46"/>
      <c r="AJ495" s="46"/>
      <c r="AK495" s="47"/>
    </row>
    <row r="496" spans="1:37" ht="15.75" customHeight="1" x14ac:dyDescent="0.2">
      <c r="A496" s="46"/>
      <c r="B496" s="46"/>
      <c r="C496" s="39"/>
      <c r="D496" s="39"/>
      <c r="E496" s="40"/>
      <c r="F496" s="40"/>
      <c r="G496" s="42"/>
      <c r="H496" s="43"/>
      <c r="I496" s="42"/>
      <c r="J496" s="42"/>
      <c r="K496" s="43"/>
      <c r="L496" s="42"/>
      <c r="M496" s="42"/>
      <c r="N496" s="43"/>
      <c r="O496" s="42"/>
      <c r="P496" s="42"/>
      <c r="Q496" s="43"/>
      <c r="R496" s="42"/>
      <c r="S496" s="42"/>
      <c r="T496" s="43"/>
      <c r="U496" s="42"/>
      <c r="V496" s="42"/>
      <c r="W496" s="43"/>
      <c r="X496" s="42"/>
      <c r="Y496" s="42"/>
      <c r="Z496" s="46"/>
      <c r="AA496" s="46"/>
      <c r="AB496" s="42"/>
      <c r="AC496" s="46"/>
      <c r="AD496" s="46"/>
      <c r="AE496" s="46"/>
      <c r="AF496" s="46"/>
      <c r="AG496" s="46"/>
      <c r="AH496" s="46"/>
      <c r="AI496" s="46"/>
      <c r="AJ496" s="46"/>
      <c r="AK496" s="47"/>
    </row>
    <row r="497" spans="1:37" ht="15.75" customHeight="1" x14ac:dyDescent="0.2">
      <c r="A497" s="46"/>
      <c r="B497" s="46"/>
      <c r="C497" s="39"/>
      <c r="D497" s="39"/>
      <c r="E497" s="40"/>
      <c r="F497" s="40"/>
      <c r="G497" s="42"/>
      <c r="H497" s="43"/>
      <c r="I497" s="42"/>
      <c r="J497" s="42"/>
      <c r="K497" s="43"/>
      <c r="L497" s="42"/>
      <c r="M497" s="42"/>
      <c r="N497" s="43"/>
      <c r="O497" s="42"/>
      <c r="P497" s="42"/>
      <c r="Q497" s="43"/>
      <c r="R497" s="42"/>
      <c r="S497" s="42"/>
      <c r="T497" s="43"/>
      <c r="U497" s="42"/>
      <c r="V497" s="42"/>
      <c r="W497" s="43"/>
      <c r="X497" s="42"/>
      <c r="Y497" s="42"/>
      <c r="Z497" s="46"/>
      <c r="AA497" s="46"/>
      <c r="AB497" s="42"/>
      <c r="AC497" s="46"/>
      <c r="AD497" s="46"/>
      <c r="AE497" s="46"/>
      <c r="AF497" s="46"/>
      <c r="AG497" s="46"/>
      <c r="AH497" s="46"/>
      <c r="AI497" s="46"/>
      <c r="AJ497" s="46"/>
      <c r="AK497" s="47"/>
    </row>
    <row r="498" spans="1:37" ht="15.75" customHeight="1" x14ac:dyDescent="0.2">
      <c r="A498" s="46"/>
      <c r="B498" s="46"/>
      <c r="C498" s="39"/>
      <c r="D498" s="39"/>
      <c r="E498" s="40"/>
      <c r="F498" s="40"/>
      <c r="G498" s="42"/>
      <c r="H498" s="43"/>
      <c r="I498" s="42"/>
      <c r="J498" s="42"/>
      <c r="K498" s="43"/>
      <c r="L498" s="42"/>
      <c r="M498" s="42"/>
      <c r="N498" s="43"/>
      <c r="O498" s="42"/>
      <c r="P498" s="42"/>
      <c r="Q498" s="43"/>
      <c r="R498" s="42"/>
      <c r="S498" s="42"/>
      <c r="T498" s="43"/>
      <c r="U498" s="42"/>
      <c r="V498" s="42"/>
      <c r="W498" s="43"/>
      <c r="X498" s="42"/>
      <c r="Y498" s="42"/>
      <c r="Z498" s="46"/>
      <c r="AA498" s="46"/>
      <c r="AB498" s="42"/>
      <c r="AC498" s="46"/>
      <c r="AD498" s="46"/>
      <c r="AE498" s="46"/>
      <c r="AF498" s="46"/>
      <c r="AG498" s="46"/>
      <c r="AH498" s="46"/>
      <c r="AI498" s="46"/>
      <c r="AJ498" s="46"/>
      <c r="AK498" s="47"/>
    </row>
    <row r="499" spans="1:37" ht="15.75" customHeight="1" x14ac:dyDescent="0.2">
      <c r="A499" s="46"/>
      <c r="B499" s="46"/>
      <c r="C499" s="39"/>
      <c r="D499" s="39"/>
      <c r="E499" s="40"/>
      <c r="F499" s="40"/>
      <c r="G499" s="42"/>
      <c r="H499" s="43"/>
      <c r="I499" s="42"/>
      <c r="J499" s="42"/>
      <c r="K499" s="43"/>
      <c r="L499" s="42"/>
      <c r="M499" s="42"/>
      <c r="N499" s="43"/>
      <c r="O499" s="42"/>
      <c r="P499" s="42"/>
      <c r="Q499" s="43"/>
      <c r="R499" s="42"/>
      <c r="S499" s="42"/>
      <c r="T499" s="43"/>
      <c r="U499" s="42"/>
      <c r="V499" s="42"/>
      <c r="W499" s="43"/>
      <c r="X499" s="42"/>
      <c r="Y499" s="42"/>
      <c r="Z499" s="46"/>
      <c r="AA499" s="46"/>
      <c r="AB499" s="42"/>
      <c r="AC499" s="46"/>
      <c r="AD499" s="46"/>
      <c r="AE499" s="46"/>
      <c r="AF499" s="46"/>
      <c r="AG499" s="46"/>
      <c r="AH499" s="46"/>
      <c r="AI499" s="46"/>
      <c r="AJ499" s="46"/>
      <c r="AK499" s="47"/>
    </row>
    <row r="500" spans="1:37" ht="15.75" customHeight="1" x14ac:dyDescent="0.2">
      <c r="A500" s="46"/>
      <c r="B500" s="46"/>
      <c r="C500" s="39"/>
      <c r="D500" s="39"/>
      <c r="E500" s="40"/>
      <c r="F500" s="40"/>
      <c r="G500" s="42"/>
      <c r="H500" s="43"/>
      <c r="I500" s="42"/>
      <c r="J500" s="42"/>
      <c r="K500" s="43"/>
      <c r="L500" s="42"/>
      <c r="M500" s="42"/>
      <c r="N500" s="43"/>
      <c r="O500" s="42"/>
      <c r="P500" s="42"/>
      <c r="Q500" s="43"/>
      <c r="R500" s="42"/>
      <c r="S500" s="42"/>
      <c r="T500" s="43"/>
      <c r="U500" s="42"/>
      <c r="V500" s="42"/>
      <c r="W500" s="43"/>
      <c r="X500" s="42"/>
      <c r="Y500" s="42"/>
      <c r="Z500" s="46"/>
      <c r="AA500" s="46"/>
      <c r="AB500" s="42"/>
      <c r="AC500" s="46"/>
      <c r="AD500" s="46"/>
      <c r="AE500" s="46"/>
      <c r="AF500" s="46"/>
      <c r="AG500" s="46"/>
      <c r="AH500" s="46"/>
      <c r="AI500" s="46"/>
      <c r="AJ500" s="46"/>
      <c r="AK500" s="47"/>
    </row>
    <row r="501" spans="1:37" ht="15.75" customHeight="1" x14ac:dyDescent="0.2">
      <c r="A501" s="46"/>
      <c r="B501" s="46"/>
      <c r="C501" s="39"/>
      <c r="D501" s="39"/>
      <c r="E501" s="40"/>
      <c r="F501" s="40"/>
      <c r="G501" s="42"/>
      <c r="H501" s="43"/>
      <c r="I501" s="42"/>
      <c r="J501" s="42"/>
      <c r="K501" s="43"/>
      <c r="L501" s="42"/>
      <c r="M501" s="42"/>
      <c r="N501" s="43"/>
      <c r="O501" s="42"/>
      <c r="P501" s="42"/>
      <c r="Q501" s="43"/>
      <c r="R501" s="42"/>
      <c r="S501" s="42"/>
      <c r="T501" s="43"/>
      <c r="U501" s="42"/>
      <c r="V501" s="42"/>
      <c r="W501" s="43"/>
      <c r="X501" s="42"/>
      <c r="Y501" s="42"/>
      <c r="Z501" s="46"/>
      <c r="AA501" s="46"/>
      <c r="AB501" s="42"/>
      <c r="AC501" s="46"/>
      <c r="AD501" s="46"/>
      <c r="AE501" s="46"/>
      <c r="AF501" s="46"/>
      <c r="AG501" s="46"/>
      <c r="AH501" s="46"/>
      <c r="AI501" s="46"/>
      <c r="AJ501" s="46"/>
      <c r="AK501" s="47"/>
    </row>
    <row r="502" spans="1:37" ht="15.75" customHeight="1" x14ac:dyDescent="0.2">
      <c r="A502" s="46"/>
      <c r="B502" s="46"/>
      <c r="C502" s="39"/>
      <c r="D502" s="39"/>
      <c r="E502" s="40"/>
      <c r="F502" s="40"/>
      <c r="G502" s="42"/>
      <c r="H502" s="43"/>
      <c r="I502" s="42"/>
      <c r="J502" s="42"/>
      <c r="K502" s="43"/>
      <c r="L502" s="42"/>
      <c r="M502" s="42"/>
      <c r="N502" s="43"/>
      <c r="O502" s="42"/>
      <c r="P502" s="42"/>
      <c r="Q502" s="43"/>
      <c r="R502" s="42"/>
      <c r="S502" s="42"/>
      <c r="T502" s="43"/>
      <c r="U502" s="42"/>
      <c r="V502" s="42"/>
      <c r="W502" s="43"/>
      <c r="X502" s="42"/>
      <c r="Y502" s="42"/>
      <c r="Z502" s="46"/>
      <c r="AA502" s="46"/>
      <c r="AB502" s="42"/>
      <c r="AC502" s="46"/>
      <c r="AD502" s="46"/>
      <c r="AE502" s="46"/>
      <c r="AF502" s="46"/>
      <c r="AG502" s="46"/>
      <c r="AH502" s="46"/>
      <c r="AI502" s="46"/>
      <c r="AJ502" s="46"/>
      <c r="AK502" s="47"/>
    </row>
    <row r="503" spans="1:37" ht="15.75" customHeight="1" x14ac:dyDescent="0.2">
      <c r="A503" s="46"/>
      <c r="B503" s="46"/>
      <c r="C503" s="39"/>
      <c r="D503" s="39"/>
      <c r="E503" s="40"/>
      <c r="F503" s="40"/>
      <c r="G503" s="42"/>
      <c r="H503" s="43"/>
      <c r="I503" s="42"/>
      <c r="J503" s="42"/>
      <c r="K503" s="43"/>
      <c r="L503" s="42"/>
      <c r="M503" s="42"/>
      <c r="N503" s="43"/>
      <c r="O503" s="42"/>
      <c r="P503" s="42"/>
      <c r="Q503" s="43"/>
      <c r="R503" s="42"/>
      <c r="S503" s="42"/>
      <c r="T503" s="43"/>
      <c r="U503" s="42"/>
      <c r="V503" s="42"/>
      <c r="W503" s="43"/>
      <c r="X503" s="42"/>
      <c r="Y503" s="42"/>
      <c r="Z503" s="46"/>
      <c r="AA503" s="46"/>
      <c r="AB503" s="42"/>
      <c r="AC503" s="46"/>
      <c r="AD503" s="46"/>
      <c r="AE503" s="46"/>
      <c r="AF503" s="46"/>
      <c r="AG503" s="46"/>
      <c r="AH503" s="46"/>
      <c r="AI503" s="46"/>
      <c r="AJ503" s="46"/>
      <c r="AK503" s="47"/>
    </row>
    <row r="504" spans="1:37" ht="15.75" customHeight="1" x14ac:dyDescent="0.2">
      <c r="A504" s="46"/>
      <c r="B504" s="46"/>
      <c r="C504" s="39"/>
      <c r="D504" s="39"/>
      <c r="E504" s="40"/>
      <c r="F504" s="40"/>
      <c r="G504" s="42"/>
      <c r="H504" s="43"/>
      <c r="I504" s="42"/>
      <c r="J504" s="42"/>
      <c r="K504" s="43"/>
      <c r="L504" s="42"/>
      <c r="M504" s="42"/>
      <c r="N504" s="43"/>
      <c r="O504" s="42"/>
      <c r="P504" s="42"/>
      <c r="Q504" s="43"/>
      <c r="R504" s="42"/>
      <c r="S504" s="42"/>
      <c r="T504" s="43"/>
      <c r="U504" s="42"/>
      <c r="V504" s="42"/>
      <c r="W504" s="43"/>
      <c r="X504" s="42"/>
      <c r="Y504" s="42"/>
      <c r="Z504" s="46"/>
      <c r="AA504" s="46"/>
      <c r="AB504" s="42"/>
      <c r="AC504" s="46"/>
      <c r="AD504" s="46"/>
      <c r="AE504" s="46"/>
      <c r="AF504" s="46"/>
      <c r="AG504" s="46"/>
      <c r="AH504" s="46"/>
      <c r="AI504" s="46"/>
      <c r="AJ504" s="46"/>
      <c r="AK504" s="47"/>
    </row>
    <row r="505" spans="1:37" ht="15.75" customHeight="1" x14ac:dyDescent="0.2">
      <c r="A505" s="46"/>
      <c r="B505" s="46"/>
      <c r="C505" s="39"/>
      <c r="D505" s="39"/>
      <c r="E505" s="40"/>
      <c r="F505" s="40"/>
      <c r="G505" s="42"/>
      <c r="H505" s="43"/>
      <c r="I505" s="42"/>
      <c r="J505" s="42"/>
      <c r="K505" s="43"/>
      <c r="L505" s="42"/>
      <c r="M505" s="42"/>
      <c r="N505" s="43"/>
      <c r="O505" s="42"/>
      <c r="P505" s="42"/>
      <c r="Q505" s="43"/>
      <c r="R505" s="42"/>
      <c r="S505" s="42"/>
      <c r="T505" s="43"/>
      <c r="U505" s="42"/>
      <c r="V505" s="42"/>
      <c r="W505" s="43"/>
      <c r="X505" s="42"/>
      <c r="Y505" s="42"/>
      <c r="Z505" s="46"/>
      <c r="AA505" s="46"/>
      <c r="AB505" s="42"/>
      <c r="AC505" s="46"/>
      <c r="AD505" s="46"/>
      <c r="AE505" s="46"/>
      <c r="AF505" s="46"/>
      <c r="AG505" s="46"/>
      <c r="AH505" s="46"/>
      <c r="AI505" s="46"/>
      <c r="AJ505" s="46"/>
      <c r="AK505" s="47"/>
    </row>
    <row r="506" spans="1:37" ht="15.75" customHeight="1" x14ac:dyDescent="0.2">
      <c r="A506" s="46"/>
      <c r="B506" s="46"/>
      <c r="C506" s="39"/>
      <c r="D506" s="39"/>
      <c r="E506" s="40"/>
      <c r="F506" s="40"/>
      <c r="G506" s="42"/>
      <c r="H506" s="43"/>
      <c r="I506" s="42"/>
      <c r="J506" s="42"/>
      <c r="K506" s="43"/>
      <c r="L506" s="42"/>
      <c r="M506" s="42"/>
      <c r="N506" s="43"/>
      <c r="O506" s="42"/>
      <c r="P506" s="42"/>
      <c r="Q506" s="43"/>
      <c r="R506" s="42"/>
      <c r="S506" s="42"/>
      <c r="T506" s="43"/>
      <c r="U506" s="42"/>
      <c r="V506" s="42"/>
      <c r="W506" s="43"/>
      <c r="X506" s="42"/>
      <c r="Y506" s="42"/>
      <c r="Z506" s="46"/>
      <c r="AA506" s="46"/>
      <c r="AB506" s="42"/>
      <c r="AC506" s="46"/>
      <c r="AD506" s="46"/>
      <c r="AE506" s="46"/>
      <c r="AF506" s="46"/>
      <c r="AG506" s="46"/>
      <c r="AH506" s="46"/>
      <c r="AI506" s="46"/>
      <c r="AJ506" s="46"/>
      <c r="AK506" s="47"/>
    </row>
    <row r="507" spans="1:37" ht="15.75" customHeight="1" x14ac:dyDescent="0.2">
      <c r="A507" s="46"/>
      <c r="B507" s="46"/>
      <c r="C507" s="39"/>
      <c r="D507" s="39"/>
      <c r="E507" s="40"/>
      <c r="F507" s="40"/>
      <c r="G507" s="42"/>
      <c r="H507" s="43"/>
      <c r="I507" s="42"/>
      <c r="J507" s="42"/>
      <c r="K507" s="43"/>
      <c r="L507" s="42"/>
      <c r="M507" s="42"/>
      <c r="N507" s="43"/>
      <c r="O507" s="42"/>
      <c r="P507" s="42"/>
      <c r="Q507" s="43"/>
      <c r="R507" s="42"/>
      <c r="S507" s="42"/>
      <c r="T507" s="43"/>
      <c r="U507" s="42"/>
      <c r="V507" s="42"/>
      <c r="W507" s="43"/>
      <c r="X507" s="42"/>
      <c r="Y507" s="42"/>
      <c r="Z507" s="46"/>
      <c r="AA507" s="46"/>
      <c r="AB507" s="42"/>
      <c r="AC507" s="46"/>
      <c r="AD507" s="46"/>
      <c r="AE507" s="46"/>
      <c r="AF507" s="46"/>
      <c r="AG507" s="46"/>
      <c r="AH507" s="46"/>
      <c r="AI507" s="46"/>
      <c r="AJ507" s="46"/>
      <c r="AK507" s="47"/>
    </row>
    <row r="508" spans="1:37" ht="15.75" customHeight="1" x14ac:dyDescent="0.2">
      <c r="A508" s="46"/>
      <c r="B508" s="46"/>
      <c r="C508" s="39"/>
      <c r="D508" s="39"/>
      <c r="E508" s="40"/>
      <c r="F508" s="40"/>
      <c r="G508" s="42"/>
      <c r="H508" s="43"/>
      <c r="I508" s="42"/>
      <c r="J508" s="42"/>
      <c r="K508" s="43"/>
      <c r="L508" s="42"/>
      <c r="M508" s="42"/>
      <c r="N508" s="43"/>
      <c r="O508" s="42"/>
      <c r="P508" s="42"/>
      <c r="Q508" s="43"/>
      <c r="R508" s="42"/>
      <c r="S508" s="42"/>
      <c r="T508" s="43"/>
      <c r="U508" s="42"/>
      <c r="V508" s="42"/>
      <c r="W508" s="43"/>
      <c r="X508" s="42"/>
      <c r="Y508" s="42"/>
      <c r="Z508" s="46"/>
      <c r="AA508" s="46"/>
      <c r="AB508" s="42"/>
      <c r="AC508" s="46"/>
      <c r="AD508" s="46"/>
      <c r="AE508" s="46"/>
      <c r="AF508" s="46"/>
      <c r="AG508" s="46"/>
      <c r="AH508" s="46"/>
      <c r="AI508" s="46"/>
      <c r="AJ508" s="46"/>
      <c r="AK508" s="47"/>
    </row>
    <row r="509" spans="1:37" ht="15.75" customHeight="1" x14ac:dyDescent="0.2">
      <c r="A509" s="46"/>
      <c r="B509" s="46"/>
      <c r="C509" s="39"/>
      <c r="D509" s="39"/>
      <c r="E509" s="40"/>
      <c r="F509" s="40"/>
      <c r="G509" s="42"/>
      <c r="H509" s="43"/>
      <c r="I509" s="42"/>
      <c r="J509" s="42"/>
      <c r="K509" s="43"/>
      <c r="L509" s="42"/>
      <c r="M509" s="42"/>
      <c r="N509" s="43"/>
      <c r="O509" s="42"/>
      <c r="P509" s="42"/>
      <c r="Q509" s="43"/>
      <c r="R509" s="42"/>
      <c r="S509" s="42"/>
      <c r="T509" s="43"/>
      <c r="U509" s="42"/>
      <c r="V509" s="42"/>
      <c r="W509" s="43"/>
      <c r="X509" s="42"/>
      <c r="Y509" s="42"/>
      <c r="Z509" s="46"/>
      <c r="AA509" s="46"/>
      <c r="AB509" s="42"/>
      <c r="AC509" s="46"/>
      <c r="AD509" s="46"/>
      <c r="AE509" s="46"/>
      <c r="AF509" s="46"/>
      <c r="AG509" s="46"/>
      <c r="AH509" s="46"/>
      <c r="AI509" s="46"/>
      <c r="AJ509" s="46"/>
      <c r="AK509" s="47"/>
    </row>
    <row r="510" spans="1:37" ht="15.75" customHeight="1" x14ac:dyDescent="0.2">
      <c r="A510" s="46"/>
      <c r="B510" s="46"/>
      <c r="C510" s="39"/>
      <c r="D510" s="39"/>
      <c r="E510" s="40"/>
      <c r="F510" s="40"/>
      <c r="G510" s="42"/>
      <c r="H510" s="43"/>
      <c r="I510" s="42"/>
      <c r="J510" s="42"/>
      <c r="K510" s="43"/>
      <c r="L510" s="42"/>
      <c r="M510" s="42"/>
      <c r="N510" s="43"/>
      <c r="O510" s="42"/>
      <c r="P510" s="42"/>
      <c r="Q510" s="43"/>
      <c r="R510" s="42"/>
      <c r="S510" s="42"/>
      <c r="T510" s="43"/>
      <c r="U510" s="42"/>
      <c r="V510" s="42"/>
      <c r="W510" s="43"/>
      <c r="X510" s="42"/>
      <c r="Y510" s="42"/>
      <c r="Z510" s="46"/>
      <c r="AA510" s="46"/>
      <c r="AB510" s="42"/>
      <c r="AC510" s="46"/>
      <c r="AD510" s="46"/>
      <c r="AE510" s="46"/>
      <c r="AF510" s="46"/>
      <c r="AG510" s="46"/>
      <c r="AH510" s="46"/>
      <c r="AI510" s="46"/>
      <c r="AJ510" s="46"/>
      <c r="AK510" s="47"/>
    </row>
    <row r="511" spans="1:37" ht="15.75" customHeight="1" x14ac:dyDescent="0.2">
      <c r="A511" s="46"/>
      <c r="B511" s="46"/>
      <c r="C511" s="39"/>
      <c r="D511" s="39"/>
      <c r="E511" s="40"/>
      <c r="F511" s="40"/>
      <c r="G511" s="42"/>
      <c r="H511" s="43"/>
      <c r="I511" s="42"/>
      <c r="J511" s="42"/>
      <c r="K511" s="43"/>
      <c r="L511" s="42"/>
      <c r="M511" s="42"/>
      <c r="N511" s="43"/>
      <c r="O511" s="42"/>
      <c r="P511" s="42"/>
      <c r="Q511" s="43"/>
      <c r="R511" s="42"/>
      <c r="S511" s="42"/>
      <c r="T511" s="43"/>
      <c r="U511" s="42"/>
      <c r="V511" s="42"/>
      <c r="W511" s="43"/>
      <c r="X511" s="42"/>
      <c r="Y511" s="42"/>
      <c r="Z511" s="46"/>
      <c r="AA511" s="46"/>
      <c r="AB511" s="42"/>
      <c r="AC511" s="46"/>
      <c r="AD511" s="46"/>
      <c r="AE511" s="46"/>
      <c r="AF511" s="46"/>
      <c r="AG511" s="46"/>
      <c r="AH511" s="46"/>
      <c r="AI511" s="46"/>
      <c r="AJ511" s="46"/>
      <c r="AK511" s="47"/>
    </row>
    <row r="512" spans="1:37" ht="15.75" customHeight="1" x14ac:dyDescent="0.2">
      <c r="A512" s="46"/>
      <c r="B512" s="46"/>
      <c r="C512" s="39"/>
      <c r="D512" s="39"/>
      <c r="E512" s="40"/>
      <c r="F512" s="40"/>
      <c r="G512" s="42"/>
      <c r="H512" s="43"/>
      <c r="I512" s="42"/>
      <c r="J512" s="42"/>
      <c r="K512" s="43"/>
      <c r="L512" s="42"/>
      <c r="M512" s="42"/>
      <c r="N512" s="43"/>
      <c r="O512" s="42"/>
      <c r="P512" s="42"/>
      <c r="Q512" s="43"/>
      <c r="R512" s="42"/>
      <c r="S512" s="42"/>
      <c r="T512" s="43"/>
      <c r="U512" s="42"/>
      <c r="V512" s="42"/>
      <c r="W512" s="43"/>
      <c r="X512" s="42"/>
      <c r="Y512" s="42"/>
      <c r="Z512" s="46"/>
      <c r="AA512" s="46"/>
      <c r="AB512" s="42"/>
      <c r="AC512" s="46"/>
      <c r="AD512" s="46"/>
      <c r="AE512" s="46"/>
      <c r="AF512" s="46"/>
      <c r="AG512" s="46"/>
      <c r="AH512" s="46"/>
      <c r="AI512" s="46"/>
      <c r="AJ512" s="46"/>
      <c r="AK512" s="47"/>
    </row>
    <row r="513" spans="1:37" ht="15.75" customHeight="1" x14ac:dyDescent="0.2">
      <c r="A513" s="46"/>
      <c r="B513" s="46"/>
      <c r="C513" s="39"/>
      <c r="D513" s="39"/>
      <c r="E513" s="40"/>
      <c r="F513" s="40"/>
      <c r="G513" s="42"/>
      <c r="H513" s="43"/>
      <c r="I513" s="42"/>
      <c r="J513" s="42"/>
      <c r="K513" s="43"/>
      <c r="L513" s="42"/>
      <c r="M513" s="42"/>
      <c r="N513" s="43"/>
      <c r="O513" s="42"/>
      <c r="P513" s="42"/>
      <c r="Q513" s="43"/>
      <c r="R513" s="42"/>
      <c r="S513" s="42"/>
      <c r="T513" s="43"/>
      <c r="U513" s="42"/>
      <c r="V513" s="42"/>
      <c r="W513" s="43"/>
      <c r="X513" s="42"/>
      <c r="Y513" s="42"/>
      <c r="Z513" s="46"/>
      <c r="AA513" s="46"/>
      <c r="AB513" s="42"/>
      <c r="AC513" s="46"/>
      <c r="AD513" s="46"/>
      <c r="AE513" s="46"/>
      <c r="AF513" s="46"/>
      <c r="AG513" s="46"/>
      <c r="AH513" s="46"/>
      <c r="AI513" s="46"/>
      <c r="AJ513" s="46"/>
      <c r="AK513" s="47"/>
    </row>
    <row r="514" spans="1:37" ht="15.75" customHeight="1" x14ac:dyDescent="0.2">
      <c r="A514" s="46"/>
      <c r="B514" s="46"/>
      <c r="C514" s="39"/>
      <c r="D514" s="39"/>
      <c r="E514" s="40"/>
      <c r="F514" s="40"/>
      <c r="G514" s="42"/>
      <c r="H514" s="43"/>
      <c r="I514" s="42"/>
      <c r="J514" s="42"/>
      <c r="K514" s="43"/>
      <c r="L514" s="42"/>
      <c r="M514" s="42"/>
      <c r="N514" s="43"/>
      <c r="O514" s="42"/>
      <c r="P514" s="42"/>
      <c r="Q514" s="43"/>
      <c r="R514" s="42"/>
      <c r="S514" s="42"/>
      <c r="T514" s="43"/>
      <c r="U514" s="42"/>
      <c r="V514" s="42"/>
      <c r="W514" s="43"/>
      <c r="X514" s="42"/>
      <c r="Y514" s="42"/>
      <c r="Z514" s="46"/>
      <c r="AA514" s="46"/>
      <c r="AB514" s="42"/>
      <c r="AC514" s="46"/>
      <c r="AD514" s="46"/>
      <c r="AE514" s="46"/>
      <c r="AF514" s="46"/>
      <c r="AG514" s="46"/>
      <c r="AH514" s="46"/>
      <c r="AI514" s="46"/>
      <c r="AJ514" s="46"/>
      <c r="AK514" s="47"/>
    </row>
    <row r="515" spans="1:37" ht="15.75" customHeight="1" x14ac:dyDescent="0.2">
      <c r="A515" s="46"/>
      <c r="B515" s="46"/>
      <c r="C515" s="39"/>
      <c r="D515" s="39"/>
      <c r="E515" s="40"/>
      <c r="F515" s="40"/>
      <c r="G515" s="42"/>
      <c r="H515" s="43"/>
      <c r="I515" s="42"/>
      <c r="J515" s="42"/>
      <c r="K515" s="43"/>
      <c r="L515" s="42"/>
      <c r="M515" s="42"/>
      <c r="N515" s="43"/>
      <c r="O515" s="42"/>
      <c r="P515" s="42"/>
      <c r="Q515" s="43"/>
      <c r="R515" s="42"/>
      <c r="S515" s="42"/>
      <c r="T515" s="43"/>
      <c r="U515" s="42"/>
      <c r="V515" s="42"/>
      <c r="W515" s="43"/>
      <c r="X515" s="42"/>
      <c r="Y515" s="42"/>
      <c r="Z515" s="46"/>
      <c r="AA515" s="46"/>
      <c r="AB515" s="42"/>
      <c r="AC515" s="46"/>
      <c r="AD515" s="46"/>
      <c r="AE515" s="46"/>
      <c r="AF515" s="46"/>
      <c r="AG515" s="46"/>
      <c r="AH515" s="46"/>
      <c r="AI515" s="46"/>
      <c r="AJ515" s="46"/>
      <c r="AK515" s="47"/>
    </row>
    <row r="516" spans="1:37" ht="15.75" customHeight="1" x14ac:dyDescent="0.2">
      <c r="A516" s="46"/>
      <c r="B516" s="46"/>
      <c r="C516" s="39"/>
      <c r="D516" s="39"/>
      <c r="E516" s="40"/>
      <c r="F516" s="40"/>
      <c r="G516" s="42"/>
      <c r="H516" s="43"/>
      <c r="I516" s="42"/>
      <c r="J516" s="42"/>
      <c r="K516" s="43"/>
      <c r="L516" s="42"/>
      <c r="M516" s="42"/>
      <c r="N516" s="43"/>
      <c r="O516" s="42"/>
      <c r="P516" s="42"/>
      <c r="Q516" s="43"/>
      <c r="R516" s="42"/>
      <c r="S516" s="42"/>
      <c r="T516" s="43"/>
      <c r="U516" s="42"/>
      <c r="V516" s="42"/>
      <c r="W516" s="43"/>
      <c r="X516" s="42"/>
      <c r="Y516" s="42"/>
      <c r="Z516" s="46"/>
      <c r="AA516" s="46"/>
      <c r="AB516" s="42"/>
      <c r="AC516" s="46"/>
      <c r="AD516" s="46"/>
      <c r="AE516" s="46"/>
      <c r="AF516" s="46"/>
      <c r="AG516" s="46"/>
      <c r="AH516" s="46"/>
      <c r="AI516" s="46"/>
      <c r="AJ516" s="46"/>
      <c r="AK516" s="47"/>
    </row>
    <row r="517" spans="1:37" ht="15.75" customHeight="1" x14ac:dyDescent="0.2">
      <c r="A517" s="46"/>
      <c r="B517" s="46"/>
      <c r="C517" s="39"/>
      <c r="D517" s="39"/>
      <c r="E517" s="40"/>
      <c r="F517" s="40"/>
      <c r="G517" s="42"/>
      <c r="H517" s="43"/>
      <c r="I517" s="42"/>
      <c r="J517" s="42"/>
      <c r="K517" s="43"/>
      <c r="L517" s="42"/>
      <c r="M517" s="42"/>
      <c r="N517" s="43"/>
      <c r="O517" s="42"/>
      <c r="P517" s="42"/>
      <c r="Q517" s="43"/>
      <c r="R517" s="42"/>
      <c r="S517" s="42"/>
      <c r="T517" s="43"/>
      <c r="U517" s="42"/>
      <c r="V517" s="42"/>
      <c r="W517" s="43"/>
      <c r="X517" s="42"/>
      <c r="Y517" s="42"/>
      <c r="Z517" s="46"/>
      <c r="AA517" s="46"/>
      <c r="AB517" s="42"/>
      <c r="AC517" s="46"/>
      <c r="AD517" s="46"/>
      <c r="AE517" s="46"/>
      <c r="AF517" s="46"/>
      <c r="AG517" s="46"/>
      <c r="AH517" s="46"/>
      <c r="AI517" s="46"/>
      <c r="AJ517" s="46"/>
      <c r="AK517" s="47"/>
    </row>
    <row r="518" spans="1:37" ht="15.75" customHeight="1" x14ac:dyDescent="0.2">
      <c r="A518" s="46"/>
      <c r="B518" s="46"/>
      <c r="C518" s="39"/>
      <c r="D518" s="39"/>
      <c r="E518" s="40"/>
      <c r="F518" s="40"/>
      <c r="G518" s="42"/>
      <c r="H518" s="43"/>
      <c r="I518" s="42"/>
      <c r="J518" s="42"/>
      <c r="K518" s="43"/>
      <c r="L518" s="42"/>
      <c r="M518" s="42"/>
      <c r="N518" s="43"/>
      <c r="O518" s="42"/>
      <c r="P518" s="42"/>
      <c r="Q518" s="43"/>
      <c r="R518" s="42"/>
      <c r="S518" s="42"/>
      <c r="T518" s="43"/>
      <c r="U518" s="42"/>
      <c r="V518" s="42"/>
      <c r="W518" s="43"/>
      <c r="X518" s="42"/>
      <c r="Y518" s="42"/>
      <c r="Z518" s="46"/>
      <c r="AA518" s="46"/>
      <c r="AB518" s="42"/>
      <c r="AC518" s="46"/>
      <c r="AD518" s="46"/>
      <c r="AE518" s="46"/>
      <c r="AF518" s="46"/>
      <c r="AG518" s="46"/>
      <c r="AH518" s="46"/>
      <c r="AI518" s="46"/>
      <c r="AJ518" s="46"/>
      <c r="AK518" s="47"/>
    </row>
    <row r="519" spans="1:37" ht="15.75" customHeight="1" x14ac:dyDescent="0.2">
      <c r="A519" s="46"/>
      <c r="B519" s="46"/>
      <c r="C519" s="39"/>
      <c r="D519" s="39"/>
      <c r="E519" s="40"/>
      <c r="F519" s="40"/>
      <c r="G519" s="42"/>
      <c r="H519" s="43"/>
      <c r="I519" s="42"/>
      <c r="J519" s="42"/>
      <c r="K519" s="43"/>
      <c r="L519" s="42"/>
      <c r="M519" s="42"/>
      <c r="N519" s="43"/>
      <c r="O519" s="42"/>
      <c r="P519" s="42"/>
      <c r="Q519" s="43"/>
      <c r="R519" s="42"/>
      <c r="S519" s="42"/>
      <c r="T519" s="43"/>
      <c r="U519" s="42"/>
      <c r="V519" s="42"/>
      <c r="W519" s="43"/>
      <c r="X519" s="42"/>
      <c r="Y519" s="42"/>
      <c r="Z519" s="46"/>
      <c r="AA519" s="46"/>
      <c r="AB519" s="42"/>
      <c r="AC519" s="46"/>
      <c r="AD519" s="46"/>
      <c r="AE519" s="46"/>
      <c r="AF519" s="46"/>
      <c r="AG519" s="46"/>
      <c r="AH519" s="46"/>
      <c r="AI519" s="46"/>
      <c r="AJ519" s="46"/>
      <c r="AK519" s="47"/>
    </row>
    <row r="520" spans="1:37" ht="15.75" customHeight="1" x14ac:dyDescent="0.2">
      <c r="A520" s="46"/>
      <c r="B520" s="46"/>
      <c r="C520" s="39"/>
      <c r="D520" s="39"/>
      <c r="E520" s="40"/>
      <c r="F520" s="40"/>
      <c r="G520" s="42"/>
      <c r="H520" s="43"/>
      <c r="I520" s="42"/>
      <c r="J520" s="42"/>
      <c r="K520" s="43"/>
      <c r="L520" s="42"/>
      <c r="M520" s="42"/>
      <c r="N520" s="43"/>
      <c r="O520" s="42"/>
      <c r="P520" s="42"/>
      <c r="Q520" s="43"/>
      <c r="R520" s="42"/>
      <c r="S520" s="42"/>
      <c r="T520" s="43"/>
      <c r="U520" s="42"/>
      <c r="V520" s="42"/>
      <c r="W520" s="43"/>
      <c r="X520" s="42"/>
      <c r="Y520" s="42"/>
      <c r="Z520" s="46"/>
      <c r="AA520" s="46"/>
      <c r="AB520" s="42"/>
      <c r="AC520" s="46"/>
      <c r="AD520" s="46"/>
      <c r="AE520" s="46"/>
      <c r="AF520" s="46"/>
      <c r="AG520" s="46"/>
      <c r="AH520" s="46"/>
      <c r="AI520" s="46"/>
      <c r="AJ520" s="46"/>
      <c r="AK520" s="47"/>
    </row>
    <row r="521" spans="1:37" ht="15.75" customHeight="1" x14ac:dyDescent="0.2">
      <c r="A521" s="46"/>
      <c r="B521" s="46"/>
      <c r="C521" s="39"/>
      <c r="D521" s="39"/>
      <c r="E521" s="40"/>
      <c r="F521" s="40"/>
      <c r="G521" s="42"/>
      <c r="H521" s="43"/>
      <c r="I521" s="42"/>
      <c r="J521" s="42"/>
      <c r="K521" s="43"/>
      <c r="L521" s="42"/>
      <c r="M521" s="42"/>
      <c r="N521" s="43"/>
      <c r="O521" s="42"/>
      <c r="P521" s="42"/>
      <c r="Q521" s="43"/>
      <c r="R521" s="42"/>
      <c r="S521" s="42"/>
      <c r="T521" s="43"/>
      <c r="U521" s="42"/>
      <c r="V521" s="42"/>
      <c r="W521" s="43"/>
      <c r="X521" s="42"/>
      <c r="Y521" s="42"/>
      <c r="Z521" s="46"/>
      <c r="AA521" s="46"/>
      <c r="AB521" s="42"/>
      <c r="AC521" s="46"/>
      <c r="AD521" s="46"/>
      <c r="AE521" s="46"/>
      <c r="AF521" s="46"/>
      <c r="AG521" s="46"/>
      <c r="AH521" s="46"/>
      <c r="AI521" s="46"/>
      <c r="AJ521" s="46"/>
      <c r="AK521" s="47"/>
    </row>
    <row r="522" spans="1:37" ht="15.75" customHeight="1" x14ac:dyDescent="0.2">
      <c r="A522" s="46"/>
      <c r="B522" s="46"/>
      <c r="C522" s="39"/>
      <c r="D522" s="39"/>
      <c r="E522" s="40"/>
      <c r="F522" s="40"/>
      <c r="G522" s="42"/>
      <c r="H522" s="43"/>
      <c r="I522" s="42"/>
      <c r="J522" s="42"/>
      <c r="K522" s="43"/>
      <c r="L522" s="42"/>
      <c r="M522" s="42"/>
      <c r="N522" s="43"/>
      <c r="O522" s="42"/>
      <c r="P522" s="42"/>
      <c r="Q522" s="43"/>
      <c r="R522" s="42"/>
      <c r="S522" s="42"/>
      <c r="T522" s="43"/>
      <c r="U522" s="42"/>
      <c r="V522" s="42"/>
      <c r="W522" s="43"/>
      <c r="X522" s="42"/>
      <c r="Y522" s="42"/>
      <c r="Z522" s="46"/>
      <c r="AA522" s="46"/>
      <c r="AB522" s="42"/>
      <c r="AC522" s="46"/>
      <c r="AD522" s="46"/>
      <c r="AE522" s="46"/>
      <c r="AF522" s="46"/>
      <c r="AG522" s="46"/>
      <c r="AH522" s="46"/>
      <c r="AI522" s="46"/>
      <c r="AJ522" s="46"/>
      <c r="AK522" s="47"/>
    </row>
    <row r="523" spans="1:37" ht="15.75" customHeight="1" x14ac:dyDescent="0.2">
      <c r="A523" s="46"/>
      <c r="B523" s="46"/>
      <c r="C523" s="39"/>
      <c r="D523" s="39"/>
      <c r="E523" s="40"/>
      <c r="F523" s="40"/>
      <c r="G523" s="42"/>
      <c r="H523" s="43"/>
      <c r="I523" s="42"/>
      <c r="J523" s="42"/>
      <c r="K523" s="43"/>
      <c r="L523" s="42"/>
      <c r="M523" s="42"/>
      <c r="N523" s="43"/>
      <c r="O523" s="42"/>
      <c r="P523" s="42"/>
      <c r="Q523" s="43"/>
      <c r="R523" s="42"/>
      <c r="S523" s="42"/>
      <c r="T523" s="43"/>
      <c r="U523" s="42"/>
      <c r="V523" s="42"/>
      <c r="W523" s="43"/>
      <c r="X523" s="42"/>
      <c r="Y523" s="42"/>
      <c r="Z523" s="46"/>
      <c r="AA523" s="46"/>
      <c r="AB523" s="42"/>
      <c r="AC523" s="46"/>
      <c r="AD523" s="46"/>
      <c r="AE523" s="46"/>
      <c r="AF523" s="46"/>
      <c r="AG523" s="46"/>
      <c r="AH523" s="46"/>
      <c r="AI523" s="46"/>
      <c r="AJ523" s="46"/>
      <c r="AK523" s="47"/>
    </row>
    <row r="524" spans="1:37" ht="15.75" customHeight="1" x14ac:dyDescent="0.2">
      <c r="A524" s="46"/>
      <c r="B524" s="46"/>
      <c r="C524" s="39"/>
      <c r="D524" s="39"/>
      <c r="E524" s="40"/>
      <c r="F524" s="40"/>
      <c r="G524" s="42"/>
      <c r="H524" s="43"/>
      <c r="I524" s="42"/>
      <c r="J524" s="42"/>
      <c r="K524" s="43"/>
      <c r="L524" s="42"/>
      <c r="M524" s="42"/>
      <c r="N524" s="43"/>
      <c r="O524" s="42"/>
      <c r="P524" s="42"/>
      <c r="Q524" s="43"/>
      <c r="R524" s="42"/>
      <c r="S524" s="42"/>
      <c r="T524" s="43"/>
      <c r="U524" s="42"/>
      <c r="V524" s="42"/>
      <c r="W524" s="43"/>
      <c r="X524" s="42"/>
      <c r="Y524" s="42"/>
      <c r="Z524" s="46"/>
      <c r="AA524" s="46"/>
      <c r="AB524" s="42"/>
      <c r="AC524" s="46"/>
      <c r="AD524" s="46"/>
      <c r="AE524" s="46"/>
      <c r="AF524" s="46"/>
      <c r="AG524" s="46"/>
      <c r="AH524" s="46"/>
      <c r="AI524" s="46"/>
      <c r="AJ524" s="46"/>
      <c r="AK524" s="47"/>
    </row>
    <row r="525" spans="1:37" ht="15.75" customHeight="1" x14ac:dyDescent="0.2">
      <c r="A525" s="46"/>
      <c r="B525" s="46"/>
      <c r="C525" s="39"/>
      <c r="D525" s="39"/>
      <c r="E525" s="40"/>
      <c r="F525" s="40"/>
      <c r="G525" s="42"/>
      <c r="H525" s="43"/>
      <c r="I525" s="42"/>
      <c r="J525" s="42"/>
      <c r="K525" s="43"/>
      <c r="L525" s="42"/>
      <c r="M525" s="42"/>
      <c r="N525" s="43"/>
      <c r="O525" s="42"/>
      <c r="P525" s="42"/>
      <c r="Q525" s="43"/>
      <c r="R525" s="42"/>
      <c r="S525" s="42"/>
      <c r="T525" s="43"/>
      <c r="U525" s="42"/>
      <c r="V525" s="42"/>
      <c r="W525" s="43"/>
      <c r="X525" s="42"/>
      <c r="Y525" s="42"/>
      <c r="Z525" s="46"/>
      <c r="AA525" s="46"/>
      <c r="AB525" s="42"/>
      <c r="AC525" s="46"/>
      <c r="AD525" s="46"/>
      <c r="AE525" s="46"/>
      <c r="AF525" s="46"/>
      <c r="AG525" s="46"/>
      <c r="AH525" s="46"/>
      <c r="AI525" s="46"/>
      <c r="AJ525" s="46"/>
      <c r="AK525" s="47"/>
    </row>
    <row r="526" spans="1:37" ht="15.75" customHeight="1" x14ac:dyDescent="0.2">
      <c r="A526" s="46"/>
      <c r="B526" s="46"/>
      <c r="C526" s="39"/>
      <c r="D526" s="39"/>
      <c r="E526" s="40"/>
      <c r="F526" s="40"/>
      <c r="G526" s="42"/>
      <c r="H526" s="43"/>
      <c r="I526" s="42"/>
      <c r="J526" s="42"/>
      <c r="K526" s="43"/>
      <c r="L526" s="42"/>
      <c r="M526" s="42"/>
      <c r="N526" s="43"/>
      <c r="O526" s="42"/>
      <c r="P526" s="42"/>
      <c r="Q526" s="43"/>
      <c r="R526" s="42"/>
      <c r="S526" s="42"/>
      <c r="T526" s="43"/>
      <c r="U526" s="42"/>
      <c r="V526" s="42"/>
      <c r="W526" s="43"/>
      <c r="X526" s="42"/>
      <c r="Y526" s="42"/>
      <c r="Z526" s="46"/>
      <c r="AA526" s="46"/>
      <c r="AB526" s="42"/>
      <c r="AC526" s="46"/>
      <c r="AD526" s="46"/>
      <c r="AE526" s="46"/>
      <c r="AF526" s="46"/>
      <c r="AG526" s="46"/>
      <c r="AH526" s="46"/>
      <c r="AI526" s="46"/>
      <c r="AJ526" s="46"/>
      <c r="AK526" s="47"/>
    </row>
    <row r="527" spans="1:37" ht="15.75" customHeight="1" x14ac:dyDescent="0.2">
      <c r="A527" s="46"/>
      <c r="B527" s="46"/>
      <c r="C527" s="39"/>
      <c r="D527" s="39"/>
      <c r="E527" s="40"/>
      <c r="F527" s="40"/>
      <c r="G527" s="42"/>
      <c r="H527" s="43"/>
      <c r="I527" s="42"/>
      <c r="J527" s="42"/>
      <c r="K527" s="43"/>
      <c r="L527" s="42"/>
      <c r="M527" s="42"/>
      <c r="N527" s="43"/>
      <c r="O527" s="42"/>
      <c r="P527" s="42"/>
      <c r="Q527" s="43"/>
      <c r="R527" s="42"/>
      <c r="S527" s="42"/>
      <c r="T527" s="43"/>
      <c r="U527" s="42"/>
      <c r="V527" s="42"/>
      <c r="W527" s="43"/>
      <c r="X527" s="42"/>
      <c r="Y527" s="42"/>
      <c r="Z527" s="46"/>
      <c r="AA527" s="46"/>
      <c r="AB527" s="42"/>
      <c r="AC527" s="46"/>
      <c r="AD527" s="46"/>
      <c r="AE527" s="46"/>
      <c r="AF527" s="46"/>
      <c r="AG527" s="46"/>
      <c r="AH527" s="46"/>
      <c r="AI527" s="46"/>
      <c r="AJ527" s="46"/>
      <c r="AK527" s="47"/>
    </row>
    <row r="528" spans="1:37" ht="15.75" customHeight="1" x14ac:dyDescent="0.2">
      <c r="A528" s="46"/>
      <c r="B528" s="46"/>
      <c r="C528" s="39"/>
      <c r="D528" s="39"/>
      <c r="E528" s="40"/>
      <c r="F528" s="40"/>
      <c r="G528" s="42"/>
      <c r="H528" s="43"/>
      <c r="I528" s="42"/>
      <c r="J528" s="42"/>
      <c r="K528" s="43"/>
      <c r="L528" s="42"/>
      <c r="M528" s="42"/>
      <c r="N528" s="43"/>
      <c r="O528" s="42"/>
      <c r="P528" s="42"/>
      <c r="Q528" s="43"/>
      <c r="R528" s="42"/>
      <c r="S528" s="42"/>
      <c r="T528" s="43"/>
      <c r="U528" s="42"/>
      <c r="V528" s="42"/>
      <c r="W528" s="43"/>
      <c r="X528" s="42"/>
      <c r="Y528" s="42"/>
      <c r="Z528" s="46"/>
      <c r="AA528" s="46"/>
      <c r="AB528" s="42"/>
      <c r="AC528" s="46"/>
      <c r="AD528" s="46"/>
      <c r="AE528" s="46"/>
      <c r="AF528" s="46"/>
      <c r="AG528" s="46"/>
      <c r="AH528" s="46"/>
      <c r="AI528" s="46"/>
      <c r="AJ528" s="46"/>
      <c r="AK528" s="47"/>
    </row>
    <row r="529" spans="1:37" ht="15.75" customHeight="1" x14ac:dyDescent="0.2">
      <c r="A529" s="46"/>
      <c r="B529" s="46"/>
      <c r="C529" s="39"/>
      <c r="D529" s="39"/>
      <c r="E529" s="40"/>
      <c r="F529" s="40"/>
      <c r="G529" s="42"/>
      <c r="H529" s="43"/>
      <c r="I529" s="42"/>
      <c r="J529" s="42"/>
      <c r="K529" s="43"/>
      <c r="L529" s="42"/>
      <c r="M529" s="42"/>
      <c r="N529" s="43"/>
      <c r="O529" s="42"/>
      <c r="P529" s="42"/>
      <c r="Q529" s="43"/>
      <c r="R529" s="42"/>
      <c r="S529" s="42"/>
      <c r="T529" s="43"/>
      <c r="U529" s="42"/>
      <c r="V529" s="42"/>
      <c r="W529" s="43"/>
      <c r="X529" s="42"/>
      <c r="Y529" s="42"/>
      <c r="Z529" s="46"/>
      <c r="AA529" s="46"/>
      <c r="AB529" s="42"/>
      <c r="AC529" s="46"/>
      <c r="AD529" s="46"/>
      <c r="AE529" s="46"/>
      <c r="AF529" s="46"/>
      <c r="AG529" s="46"/>
      <c r="AH529" s="46"/>
      <c r="AI529" s="46"/>
      <c r="AJ529" s="46"/>
      <c r="AK529" s="47"/>
    </row>
    <row r="530" spans="1:37" ht="15.75" customHeight="1" x14ac:dyDescent="0.2">
      <c r="A530" s="46"/>
      <c r="B530" s="46"/>
      <c r="C530" s="39"/>
      <c r="D530" s="39"/>
      <c r="E530" s="40"/>
      <c r="F530" s="40"/>
      <c r="G530" s="42"/>
      <c r="H530" s="43"/>
      <c r="I530" s="42"/>
      <c r="J530" s="42"/>
      <c r="K530" s="43"/>
      <c r="L530" s="42"/>
      <c r="M530" s="42"/>
      <c r="N530" s="43"/>
      <c r="O530" s="42"/>
      <c r="P530" s="42"/>
      <c r="Q530" s="43"/>
      <c r="R530" s="42"/>
      <c r="S530" s="42"/>
      <c r="T530" s="43"/>
      <c r="U530" s="42"/>
      <c r="V530" s="42"/>
      <c r="W530" s="43"/>
      <c r="X530" s="42"/>
      <c r="Y530" s="42"/>
      <c r="Z530" s="46"/>
      <c r="AA530" s="46"/>
      <c r="AB530" s="42"/>
      <c r="AC530" s="46"/>
      <c r="AD530" s="46"/>
      <c r="AE530" s="46"/>
      <c r="AF530" s="46"/>
      <c r="AG530" s="46"/>
      <c r="AH530" s="46"/>
      <c r="AI530" s="46"/>
      <c r="AJ530" s="46"/>
      <c r="AK530" s="47"/>
    </row>
    <row r="531" spans="1:37" ht="15.75" customHeight="1" x14ac:dyDescent="0.2">
      <c r="A531" s="46"/>
      <c r="B531" s="46"/>
      <c r="C531" s="39"/>
      <c r="D531" s="39"/>
      <c r="E531" s="40"/>
      <c r="F531" s="40"/>
      <c r="G531" s="42"/>
      <c r="H531" s="43"/>
      <c r="I531" s="42"/>
      <c r="J531" s="42"/>
      <c r="K531" s="43"/>
      <c r="L531" s="42"/>
      <c r="M531" s="42"/>
      <c r="N531" s="43"/>
      <c r="O531" s="42"/>
      <c r="P531" s="42"/>
      <c r="Q531" s="43"/>
      <c r="R531" s="42"/>
      <c r="S531" s="42"/>
      <c r="T531" s="43"/>
      <c r="U531" s="42"/>
      <c r="V531" s="42"/>
      <c r="W531" s="43"/>
      <c r="X531" s="42"/>
      <c r="Y531" s="42"/>
      <c r="Z531" s="46"/>
      <c r="AA531" s="46"/>
      <c r="AB531" s="42"/>
      <c r="AC531" s="46"/>
      <c r="AD531" s="46"/>
      <c r="AE531" s="46"/>
      <c r="AF531" s="46"/>
      <c r="AG531" s="46"/>
      <c r="AH531" s="46"/>
      <c r="AI531" s="46"/>
      <c r="AJ531" s="46"/>
      <c r="AK531" s="47"/>
    </row>
    <row r="532" spans="1:37" ht="15.75" customHeight="1" x14ac:dyDescent="0.2">
      <c r="A532" s="46"/>
      <c r="B532" s="46"/>
      <c r="C532" s="39"/>
      <c r="D532" s="39"/>
      <c r="E532" s="40"/>
      <c r="F532" s="40"/>
      <c r="G532" s="42"/>
      <c r="H532" s="43"/>
      <c r="I532" s="42"/>
      <c r="J532" s="42"/>
      <c r="K532" s="43"/>
      <c r="L532" s="42"/>
      <c r="M532" s="42"/>
      <c r="N532" s="43"/>
      <c r="O532" s="42"/>
      <c r="P532" s="42"/>
      <c r="Q532" s="43"/>
      <c r="R532" s="42"/>
      <c r="S532" s="42"/>
      <c r="T532" s="43"/>
      <c r="U532" s="42"/>
      <c r="V532" s="42"/>
      <c r="W532" s="43"/>
      <c r="X532" s="42"/>
      <c r="Y532" s="42"/>
      <c r="Z532" s="46"/>
      <c r="AA532" s="46"/>
      <c r="AB532" s="42"/>
      <c r="AC532" s="46"/>
      <c r="AD532" s="46"/>
      <c r="AE532" s="46"/>
      <c r="AF532" s="46"/>
      <c r="AG532" s="46"/>
      <c r="AH532" s="46"/>
      <c r="AI532" s="46"/>
      <c r="AJ532" s="46"/>
      <c r="AK532" s="47"/>
    </row>
    <row r="533" spans="1:37" ht="15.75" customHeight="1" x14ac:dyDescent="0.2">
      <c r="A533" s="46"/>
      <c r="B533" s="46"/>
      <c r="C533" s="39"/>
      <c r="D533" s="39"/>
      <c r="E533" s="40"/>
      <c r="F533" s="40"/>
      <c r="G533" s="42"/>
      <c r="H533" s="43"/>
      <c r="I533" s="42"/>
      <c r="J533" s="42"/>
      <c r="K533" s="43"/>
      <c r="L533" s="42"/>
      <c r="M533" s="42"/>
      <c r="N533" s="43"/>
      <c r="O533" s="42"/>
      <c r="P533" s="42"/>
      <c r="Q533" s="43"/>
      <c r="R533" s="42"/>
      <c r="S533" s="42"/>
      <c r="T533" s="43"/>
      <c r="U533" s="42"/>
      <c r="V533" s="42"/>
      <c r="W533" s="43"/>
      <c r="X533" s="42"/>
      <c r="Y533" s="42"/>
      <c r="Z533" s="46"/>
      <c r="AA533" s="46"/>
      <c r="AB533" s="42"/>
      <c r="AC533" s="46"/>
      <c r="AD533" s="46"/>
      <c r="AE533" s="46"/>
      <c r="AF533" s="46"/>
      <c r="AG533" s="46"/>
      <c r="AH533" s="46"/>
      <c r="AI533" s="46"/>
      <c r="AJ533" s="46"/>
      <c r="AK533" s="47"/>
    </row>
    <row r="534" spans="1:37" ht="15.75" customHeight="1" x14ac:dyDescent="0.2">
      <c r="A534" s="46"/>
      <c r="B534" s="46"/>
      <c r="C534" s="39"/>
      <c r="D534" s="39"/>
      <c r="E534" s="40"/>
      <c r="F534" s="40"/>
      <c r="G534" s="42"/>
      <c r="H534" s="43"/>
      <c r="I534" s="42"/>
      <c r="J534" s="42"/>
      <c r="K534" s="43"/>
      <c r="L534" s="42"/>
      <c r="M534" s="42"/>
      <c r="N534" s="43"/>
      <c r="O534" s="42"/>
      <c r="P534" s="42"/>
      <c r="Q534" s="43"/>
      <c r="R534" s="42"/>
      <c r="S534" s="42"/>
      <c r="T534" s="43"/>
      <c r="U534" s="42"/>
      <c r="V534" s="42"/>
      <c r="W534" s="43"/>
      <c r="X534" s="42"/>
      <c r="Y534" s="42"/>
      <c r="Z534" s="46"/>
      <c r="AA534" s="46"/>
      <c r="AB534" s="42"/>
      <c r="AC534" s="46"/>
      <c r="AD534" s="46"/>
      <c r="AE534" s="46"/>
      <c r="AF534" s="46"/>
      <c r="AG534" s="46"/>
      <c r="AH534" s="46"/>
      <c r="AI534" s="46"/>
      <c r="AJ534" s="46"/>
      <c r="AK534" s="47"/>
    </row>
    <row r="535" spans="1:37" ht="15.75" customHeight="1" x14ac:dyDescent="0.2">
      <c r="A535" s="46"/>
      <c r="B535" s="46"/>
      <c r="C535" s="39"/>
      <c r="D535" s="39"/>
      <c r="E535" s="40"/>
      <c r="F535" s="40"/>
      <c r="G535" s="42"/>
      <c r="H535" s="43"/>
      <c r="I535" s="42"/>
      <c r="J535" s="42"/>
      <c r="K535" s="43"/>
      <c r="L535" s="42"/>
      <c r="M535" s="42"/>
      <c r="N535" s="43"/>
      <c r="O535" s="42"/>
      <c r="P535" s="42"/>
      <c r="Q535" s="43"/>
      <c r="R535" s="42"/>
      <c r="S535" s="42"/>
      <c r="T535" s="43"/>
      <c r="U535" s="42"/>
      <c r="V535" s="42"/>
      <c r="W535" s="43"/>
      <c r="X535" s="42"/>
      <c r="Y535" s="42"/>
      <c r="Z535" s="46"/>
      <c r="AA535" s="46"/>
      <c r="AB535" s="42"/>
      <c r="AC535" s="46"/>
      <c r="AD535" s="46"/>
      <c r="AE535" s="46"/>
      <c r="AF535" s="46"/>
      <c r="AG535" s="46"/>
      <c r="AH535" s="46"/>
      <c r="AI535" s="46"/>
      <c r="AJ535" s="46"/>
      <c r="AK535" s="47"/>
    </row>
    <row r="536" spans="1:37" ht="15.75" customHeight="1" x14ac:dyDescent="0.2">
      <c r="A536" s="46"/>
      <c r="B536" s="46"/>
      <c r="C536" s="39"/>
      <c r="D536" s="39"/>
      <c r="E536" s="40"/>
      <c r="F536" s="40"/>
      <c r="G536" s="42"/>
      <c r="H536" s="43"/>
      <c r="I536" s="42"/>
      <c r="J536" s="42"/>
      <c r="K536" s="43"/>
      <c r="L536" s="42"/>
      <c r="M536" s="42"/>
      <c r="N536" s="43"/>
      <c r="O536" s="42"/>
      <c r="P536" s="42"/>
      <c r="Q536" s="43"/>
      <c r="R536" s="42"/>
      <c r="S536" s="42"/>
      <c r="T536" s="43"/>
      <c r="U536" s="42"/>
      <c r="V536" s="42"/>
      <c r="W536" s="43"/>
      <c r="X536" s="42"/>
      <c r="Y536" s="42"/>
      <c r="Z536" s="46"/>
      <c r="AA536" s="46"/>
      <c r="AB536" s="42"/>
      <c r="AC536" s="46"/>
      <c r="AD536" s="46"/>
      <c r="AE536" s="46"/>
      <c r="AF536" s="46"/>
      <c r="AG536" s="46"/>
      <c r="AH536" s="46"/>
      <c r="AI536" s="46"/>
      <c r="AJ536" s="46"/>
      <c r="AK536" s="47"/>
    </row>
    <row r="537" spans="1:37" ht="15.75" customHeight="1" x14ac:dyDescent="0.2">
      <c r="A537" s="46"/>
      <c r="B537" s="46"/>
      <c r="C537" s="39"/>
      <c r="D537" s="39"/>
      <c r="E537" s="40"/>
      <c r="F537" s="40"/>
      <c r="G537" s="42"/>
      <c r="H537" s="43"/>
      <c r="I537" s="42"/>
      <c r="J537" s="42"/>
      <c r="K537" s="43"/>
      <c r="L537" s="42"/>
      <c r="M537" s="42"/>
      <c r="N537" s="43"/>
      <c r="O537" s="42"/>
      <c r="P537" s="42"/>
      <c r="Q537" s="43"/>
      <c r="R537" s="42"/>
      <c r="S537" s="42"/>
      <c r="T537" s="43"/>
      <c r="U537" s="42"/>
      <c r="V537" s="42"/>
      <c r="W537" s="43"/>
      <c r="X537" s="42"/>
      <c r="Y537" s="42"/>
      <c r="Z537" s="46"/>
      <c r="AA537" s="46"/>
      <c r="AB537" s="42"/>
      <c r="AC537" s="46"/>
      <c r="AD537" s="46"/>
      <c r="AE537" s="46"/>
      <c r="AF537" s="46"/>
      <c r="AG537" s="46"/>
      <c r="AH537" s="46"/>
      <c r="AI537" s="46"/>
      <c r="AJ537" s="46"/>
      <c r="AK537" s="47"/>
    </row>
    <row r="538" spans="1:37" ht="15.75" customHeight="1" x14ac:dyDescent="0.2">
      <c r="A538" s="46"/>
      <c r="B538" s="46"/>
      <c r="C538" s="39"/>
      <c r="D538" s="39"/>
      <c r="E538" s="40"/>
      <c r="F538" s="40"/>
      <c r="G538" s="42"/>
      <c r="H538" s="43"/>
      <c r="I538" s="42"/>
      <c r="J538" s="42"/>
      <c r="K538" s="43"/>
      <c r="L538" s="42"/>
      <c r="M538" s="42"/>
      <c r="N538" s="43"/>
      <c r="O538" s="42"/>
      <c r="P538" s="42"/>
      <c r="Q538" s="43"/>
      <c r="R538" s="42"/>
      <c r="S538" s="42"/>
      <c r="T538" s="43"/>
      <c r="U538" s="42"/>
      <c r="V538" s="42"/>
      <c r="W538" s="43"/>
      <c r="X538" s="42"/>
      <c r="Y538" s="42"/>
      <c r="Z538" s="46"/>
      <c r="AA538" s="46"/>
      <c r="AB538" s="42"/>
      <c r="AC538" s="46"/>
      <c r="AD538" s="46"/>
      <c r="AE538" s="46"/>
      <c r="AF538" s="46"/>
      <c r="AG538" s="46"/>
      <c r="AH538" s="46"/>
      <c r="AI538" s="46"/>
      <c r="AJ538" s="46"/>
      <c r="AK538" s="47"/>
    </row>
    <row r="539" spans="1:37" ht="15.75" customHeight="1" x14ac:dyDescent="0.2">
      <c r="A539" s="46"/>
      <c r="B539" s="46"/>
      <c r="C539" s="39"/>
      <c r="D539" s="39"/>
      <c r="E539" s="40"/>
      <c r="F539" s="40"/>
      <c r="G539" s="42"/>
      <c r="H539" s="43"/>
      <c r="I539" s="42"/>
      <c r="J539" s="42"/>
      <c r="K539" s="43"/>
      <c r="L539" s="42"/>
      <c r="M539" s="42"/>
      <c r="N539" s="43"/>
      <c r="O539" s="42"/>
      <c r="P539" s="42"/>
      <c r="Q539" s="43"/>
      <c r="R539" s="42"/>
      <c r="S539" s="42"/>
      <c r="T539" s="43"/>
      <c r="U539" s="42"/>
      <c r="V539" s="42"/>
      <c r="W539" s="43"/>
      <c r="X539" s="42"/>
      <c r="Y539" s="42"/>
      <c r="Z539" s="46"/>
      <c r="AA539" s="46"/>
      <c r="AB539" s="42"/>
      <c r="AC539" s="46"/>
      <c r="AD539" s="46"/>
      <c r="AE539" s="46"/>
      <c r="AF539" s="46"/>
      <c r="AG539" s="46"/>
      <c r="AH539" s="46"/>
      <c r="AI539" s="46"/>
      <c r="AJ539" s="46"/>
      <c r="AK539" s="47"/>
    </row>
    <row r="540" spans="1:37" ht="15.75" customHeight="1" x14ac:dyDescent="0.2">
      <c r="A540" s="46"/>
      <c r="B540" s="46"/>
      <c r="C540" s="39"/>
      <c r="D540" s="39"/>
      <c r="E540" s="40"/>
      <c r="F540" s="40"/>
      <c r="G540" s="42"/>
      <c r="H540" s="43"/>
      <c r="I540" s="42"/>
      <c r="J540" s="42"/>
      <c r="K540" s="43"/>
      <c r="L540" s="42"/>
      <c r="M540" s="42"/>
      <c r="N540" s="43"/>
      <c r="O540" s="42"/>
      <c r="P540" s="42"/>
      <c r="Q540" s="43"/>
      <c r="R540" s="42"/>
      <c r="S540" s="42"/>
      <c r="T540" s="43"/>
      <c r="U540" s="42"/>
      <c r="V540" s="42"/>
      <c r="W540" s="43"/>
      <c r="X540" s="42"/>
      <c r="Y540" s="42"/>
      <c r="Z540" s="46"/>
      <c r="AA540" s="46"/>
      <c r="AB540" s="42"/>
      <c r="AC540" s="46"/>
      <c r="AD540" s="46"/>
      <c r="AE540" s="46"/>
      <c r="AF540" s="46"/>
      <c r="AG540" s="46"/>
      <c r="AH540" s="46"/>
      <c r="AI540" s="46"/>
      <c r="AJ540" s="46"/>
      <c r="AK540" s="47"/>
    </row>
    <row r="541" spans="1:37" ht="15.75" customHeight="1" x14ac:dyDescent="0.2">
      <c r="A541" s="46"/>
      <c r="B541" s="46"/>
      <c r="C541" s="39"/>
      <c r="D541" s="39"/>
      <c r="E541" s="40"/>
      <c r="F541" s="40"/>
      <c r="G541" s="42"/>
      <c r="H541" s="43"/>
      <c r="I541" s="42"/>
      <c r="J541" s="42"/>
      <c r="K541" s="43"/>
      <c r="L541" s="42"/>
      <c r="M541" s="42"/>
      <c r="N541" s="43"/>
      <c r="O541" s="42"/>
      <c r="P541" s="42"/>
      <c r="Q541" s="43"/>
      <c r="R541" s="42"/>
      <c r="S541" s="42"/>
      <c r="T541" s="43"/>
      <c r="U541" s="42"/>
      <c r="V541" s="42"/>
      <c r="W541" s="43"/>
      <c r="X541" s="42"/>
      <c r="Y541" s="42"/>
      <c r="Z541" s="46"/>
      <c r="AA541" s="46"/>
      <c r="AB541" s="42"/>
      <c r="AC541" s="46"/>
      <c r="AD541" s="46"/>
      <c r="AE541" s="46"/>
      <c r="AF541" s="46"/>
      <c r="AG541" s="46"/>
      <c r="AH541" s="46"/>
      <c r="AI541" s="46"/>
      <c r="AJ541" s="46"/>
      <c r="AK541" s="47"/>
    </row>
    <row r="542" spans="1:37" ht="15.75" customHeight="1" x14ac:dyDescent="0.2">
      <c r="A542" s="46"/>
      <c r="B542" s="46"/>
      <c r="C542" s="39"/>
      <c r="D542" s="39"/>
      <c r="E542" s="40"/>
      <c r="F542" s="40"/>
      <c r="G542" s="42"/>
      <c r="H542" s="43"/>
      <c r="I542" s="42"/>
      <c r="J542" s="42"/>
      <c r="K542" s="43"/>
      <c r="L542" s="42"/>
      <c r="M542" s="42"/>
      <c r="N542" s="43"/>
      <c r="O542" s="42"/>
      <c r="P542" s="42"/>
      <c r="Q542" s="43"/>
      <c r="R542" s="42"/>
      <c r="S542" s="42"/>
      <c r="T542" s="43"/>
      <c r="U542" s="42"/>
      <c r="V542" s="42"/>
      <c r="W542" s="43"/>
      <c r="X542" s="42"/>
      <c r="Y542" s="42"/>
      <c r="Z542" s="46"/>
      <c r="AA542" s="46"/>
      <c r="AB542" s="42"/>
      <c r="AC542" s="46"/>
      <c r="AD542" s="46"/>
      <c r="AE542" s="46"/>
      <c r="AF542" s="46"/>
      <c r="AG542" s="46"/>
      <c r="AH542" s="46"/>
      <c r="AI542" s="46"/>
      <c r="AJ542" s="46"/>
      <c r="AK542" s="47"/>
    </row>
    <row r="543" spans="1:37" ht="15.75" customHeight="1" x14ac:dyDescent="0.2">
      <c r="A543" s="46"/>
      <c r="B543" s="46"/>
      <c r="C543" s="39"/>
      <c r="D543" s="39"/>
      <c r="E543" s="40"/>
      <c r="F543" s="40"/>
      <c r="G543" s="42"/>
      <c r="H543" s="43"/>
      <c r="I543" s="42"/>
      <c r="J543" s="42"/>
      <c r="K543" s="43"/>
      <c r="L543" s="42"/>
      <c r="M543" s="42"/>
      <c r="N543" s="43"/>
      <c r="O543" s="42"/>
      <c r="P543" s="42"/>
      <c r="Q543" s="43"/>
      <c r="R543" s="42"/>
      <c r="S543" s="42"/>
      <c r="T543" s="43"/>
      <c r="U543" s="42"/>
      <c r="V543" s="42"/>
      <c r="W543" s="43"/>
      <c r="X543" s="42"/>
      <c r="Y543" s="42"/>
      <c r="Z543" s="46"/>
      <c r="AA543" s="46"/>
      <c r="AB543" s="42"/>
      <c r="AC543" s="46"/>
      <c r="AD543" s="46"/>
      <c r="AE543" s="46"/>
      <c r="AF543" s="46"/>
      <c r="AG543" s="46"/>
      <c r="AH543" s="46"/>
      <c r="AI543" s="46"/>
      <c r="AJ543" s="46"/>
      <c r="AK543" s="47"/>
    </row>
    <row r="544" spans="1:37" ht="15.75" customHeight="1" x14ac:dyDescent="0.2">
      <c r="A544" s="46"/>
      <c r="B544" s="46"/>
      <c r="C544" s="39"/>
      <c r="D544" s="39"/>
      <c r="E544" s="40"/>
      <c r="F544" s="40"/>
      <c r="G544" s="42"/>
      <c r="H544" s="43"/>
      <c r="I544" s="42"/>
      <c r="J544" s="42"/>
      <c r="K544" s="43"/>
      <c r="L544" s="42"/>
      <c r="M544" s="42"/>
      <c r="N544" s="43"/>
      <c r="O544" s="42"/>
      <c r="P544" s="42"/>
      <c r="Q544" s="43"/>
      <c r="R544" s="42"/>
      <c r="S544" s="42"/>
      <c r="T544" s="43"/>
      <c r="U544" s="42"/>
      <c r="V544" s="42"/>
      <c r="W544" s="43"/>
      <c r="X544" s="42"/>
      <c r="Y544" s="42"/>
      <c r="Z544" s="46"/>
      <c r="AA544" s="46"/>
      <c r="AB544" s="42"/>
      <c r="AC544" s="46"/>
      <c r="AD544" s="46"/>
      <c r="AE544" s="46"/>
      <c r="AF544" s="46"/>
      <c r="AG544" s="46"/>
      <c r="AH544" s="46"/>
      <c r="AI544" s="46"/>
      <c r="AJ544" s="46"/>
      <c r="AK544" s="47"/>
    </row>
    <row r="545" spans="1:37" ht="15.75" customHeight="1" x14ac:dyDescent="0.2">
      <c r="A545" s="46"/>
      <c r="B545" s="46"/>
      <c r="C545" s="39"/>
      <c r="D545" s="39"/>
      <c r="E545" s="40"/>
      <c r="F545" s="40"/>
      <c r="G545" s="42"/>
      <c r="H545" s="43"/>
      <c r="I545" s="42"/>
      <c r="J545" s="42"/>
      <c r="K545" s="43"/>
      <c r="L545" s="42"/>
      <c r="M545" s="42"/>
      <c r="N545" s="43"/>
      <c r="O545" s="42"/>
      <c r="P545" s="42"/>
      <c r="Q545" s="43"/>
      <c r="R545" s="42"/>
      <c r="S545" s="42"/>
      <c r="T545" s="43"/>
      <c r="U545" s="42"/>
      <c r="V545" s="42"/>
      <c r="W545" s="43"/>
      <c r="X545" s="42"/>
      <c r="Y545" s="42"/>
      <c r="Z545" s="46"/>
      <c r="AA545" s="46"/>
      <c r="AB545" s="42"/>
      <c r="AC545" s="46"/>
      <c r="AD545" s="46"/>
      <c r="AE545" s="46"/>
      <c r="AF545" s="46"/>
      <c r="AG545" s="46"/>
      <c r="AH545" s="46"/>
      <c r="AI545" s="46"/>
      <c r="AJ545" s="46"/>
      <c r="AK545" s="47"/>
    </row>
    <row r="546" spans="1:37" ht="15.75" customHeight="1" x14ac:dyDescent="0.2">
      <c r="A546" s="46"/>
      <c r="B546" s="46"/>
      <c r="C546" s="39"/>
      <c r="D546" s="39"/>
      <c r="E546" s="40"/>
      <c r="F546" s="40"/>
      <c r="G546" s="42"/>
      <c r="H546" s="43"/>
      <c r="I546" s="42"/>
      <c r="J546" s="42"/>
      <c r="K546" s="43"/>
      <c r="L546" s="42"/>
      <c r="M546" s="42"/>
      <c r="N546" s="43"/>
      <c r="O546" s="42"/>
      <c r="P546" s="42"/>
      <c r="Q546" s="43"/>
      <c r="R546" s="42"/>
      <c r="S546" s="42"/>
      <c r="T546" s="43"/>
      <c r="U546" s="42"/>
      <c r="V546" s="42"/>
      <c r="W546" s="43"/>
      <c r="X546" s="42"/>
      <c r="Y546" s="42"/>
      <c r="Z546" s="46"/>
      <c r="AA546" s="46"/>
      <c r="AB546" s="42"/>
      <c r="AC546" s="46"/>
      <c r="AD546" s="46"/>
      <c r="AE546" s="46"/>
      <c r="AF546" s="46"/>
      <c r="AG546" s="46"/>
      <c r="AH546" s="46"/>
      <c r="AI546" s="46"/>
      <c r="AJ546" s="46"/>
      <c r="AK546" s="47"/>
    </row>
    <row r="547" spans="1:37" ht="15.75" customHeight="1" x14ac:dyDescent="0.2">
      <c r="A547" s="46"/>
      <c r="B547" s="46"/>
      <c r="C547" s="39"/>
      <c r="D547" s="39"/>
      <c r="E547" s="40"/>
      <c r="F547" s="40"/>
      <c r="G547" s="42"/>
      <c r="H547" s="43"/>
      <c r="I547" s="42"/>
      <c r="J547" s="42"/>
      <c r="K547" s="43"/>
      <c r="L547" s="42"/>
      <c r="M547" s="42"/>
      <c r="N547" s="43"/>
      <c r="O547" s="42"/>
      <c r="P547" s="42"/>
      <c r="Q547" s="43"/>
      <c r="R547" s="42"/>
      <c r="S547" s="42"/>
      <c r="T547" s="43"/>
      <c r="U547" s="42"/>
      <c r="V547" s="42"/>
      <c r="W547" s="43"/>
      <c r="X547" s="42"/>
      <c r="Y547" s="42"/>
      <c r="Z547" s="46"/>
      <c r="AA547" s="46"/>
      <c r="AB547" s="42"/>
      <c r="AC547" s="46"/>
      <c r="AD547" s="46"/>
      <c r="AE547" s="46"/>
      <c r="AF547" s="46"/>
      <c r="AG547" s="46"/>
      <c r="AH547" s="46"/>
      <c r="AI547" s="46"/>
      <c r="AJ547" s="46"/>
      <c r="AK547" s="47"/>
    </row>
    <row r="548" spans="1:37" ht="15.75" customHeight="1" x14ac:dyDescent="0.2">
      <c r="A548" s="46"/>
      <c r="B548" s="46"/>
      <c r="C548" s="39"/>
      <c r="D548" s="39"/>
      <c r="E548" s="40"/>
      <c r="F548" s="40"/>
      <c r="G548" s="42"/>
      <c r="H548" s="43"/>
      <c r="I548" s="42"/>
      <c r="J548" s="42"/>
      <c r="K548" s="43"/>
      <c r="L548" s="42"/>
      <c r="M548" s="42"/>
      <c r="N548" s="43"/>
      <c r="O548" s="42"/>
      <c r="P548" s="42"/>
      <c r="Q548" s="43"/>
      <c r="R548" s="42"/>
      <c r="S548" s="42"/>
      <c r="T548" s="43"/>
      <c r="U548" s="42"/>
      <c r="V548" s="42"/>
      <c r="W548" s="43"/>
      <c r="X548" s="42"/>
      <c r="Y548" s="42"/>
      <c r="Z548" s="46"/>
      <c r="AA548" s="46"/>
      <c r="AB548" s="42"/>
      <c r="AC548" s="46"/>
      <c r="AD548" s="46"/>
      <c r="AE548" s="46"/>
      <c r="AF548" s="46"/>
      <c r="AG548" s="46"/>
      <c r="AH548" s="46"/>
      <c r="AI548" s="46"/>
      <c r="AJ548" s="46"/>
      <c r="AK548" s="47"/>
    </row>
    <row r="549" spans="1:37" ht="15.75" customHeight="1" x14ac:dyDescent="0.2">
      <c r="A549" s="46"/>
      <c r="B549" s="46"/>
      <c r="C549" s="39"/>
      <c r="D549" s="39"/>
      <c r="E549" s="40"/>
      <c r="F549" s="40"/>
      <c r="G549" s="42"/>
      <c r="H549" s="43"/>
      <c r="I549" s="42"/>
      <c r="J549" s="42"/>
      <c r="K549" s="43"/>
      <c r="L549" s="42"/>
      <c r="M549" s="42"/>
      <c r="N549" s="43"/>
      <c r="O549" s="42"/>
      <c r="P549" s="42"/>
      <c r="Q549" s="43"/>
      <c r="R549" s="42"/>
      <c r="S549" s="42"/>
      <c r="T549" s="43"/>
      <c r="U549" s="42"/>
      <c r="V549" s="42"/>
      <c r="W549" s="43"/>
      <c r="X549" s="42"/>
      <c r="Y549" s="42"/>
      <c r="Z549" s="46"/>
      <c r="AA549" s="46"/>
      <c r="AB549" s="42"/>
      <c r="AC549" s="46"/>
      <c r="AD549" s="46"/>
      <c r="AE549" s="46"/>
      <c r="AF549" s="46"/>
      <c r="AG549" s="46"/>
      <c r="AH549" s="46"/>
      <c r="AI549" s="46"/>
      <c r="AJ549" s="46"/>
      <c r="AK549" s="47"/>
    </row>
    <row r="550" spans="1:37" ht="15.75" customHeight="1" x14ac:dyDescent="0.2">
      <c r="A550" s="46"/>
      <c r="B550" s="46"/>
      <c r="C550" s="39"/>
      <c r="D550" s="39"/>
      <c r="E550" s="40"/>
      <c r="F550" s="40"/>
      <c r="G550" s="42"/>
      <c r="H550" s="43"/>
      <c r="I550" s="42"/>
      <c r="J550" s="42"/>
      <c r="K550" s="43"/>
      <c r="L550" s="42"/>
      <c r="M550" s="42"/>
      <c r="N550" s="43"/>
      <c r="O550" s="42"/>
      <c r="P550" s="42"/>
      <c r="Q550" s="43"/>
      <c r="R550" s="42"/>
      <c r="S550" s="42"/>
      <c r="T550" s="43"/>
      <c r="U550" s="42"/>
      <c r="V550" s="42"/>
      <c r="W550" s="43"/>
      <c r="X550" s="42"/>
      <c r="Y550" s="42"/>
      <c r="Z550" s="46"/>
      <c r="AA550" s="46"/>
      <c r="AB550" s="42"/>
      <c r="AC550" s="46"/>
      <c r="AD550" s="46"/>
      <c r="AE550" s="46"/>
      <c r="AF550" s="46"/>
      <c r="AG550" s="46"/>
      <c r="AH550" s="46"/>
      <c r="AI550" s="46"/>
      <c r="AJ550" s="46"/>
      <c r="AK550" s="47"/>
    </row>
    <row r="551" spans="1:37" ht="15.75" customHeight="1" x14ac:dyDescent="0.2">
      <c r="A551" s="46"/>
      <c r="B551" s="46"/>
      <c r="C551" s="39"/>
      <c r="D551" s="39"/>
      <c r="E551" s="40"/>
      <c r="F551" s="40"/>
      <c r="G551" s="42"/>
      <c r="H551" s="43"/>
      <c r="I551" s="42"/>
      <c r="J551" s="42"/>
      <c r="K551" s="43"/>
      <c r="L551" s="42"/>
      <c r="M551" s="42"/>
      <c r="N551" s="43"/>
      <c r="O551" s="42"/>
      <c r="P551" s="42"/>
      <c r="Q551" s="43"/>
      <c r="R551" s="42"/>
      <c r="S551" s="42"/>
      <c r="T551" s="43"/>
      <c r="U551" s="42"/>
      <c r="V551" s="42"/>
      <c r="W551" s="43"/>
      <c r="X551" s="42"/>
      <c r="Y551" s="42"/>
      <c r="Z551" s="46"/>
      <c r="AA551" s="46"/>
      <c r="AB551" s="42"/>
      <c r="AC551" s="46"/>
      <c r="AD551" s="46"/>
      <c r="AE551" s="46"/>
      <c r="AF551" s="46"/>
      <c r="AG551" s="46"/>
      <c r="AH551" s="46"/>
      <c r="AI551" s="46"/>
      <c r="AJ551" s="46"/>
      <c r="AK551" s="47"/>
    </row>
    <row r="552" spans="1:37" ht="15.75" customHeight="1" x14ac:dyDescent="0.2">
      <c r="A552" s="46"/>
      <c r="B552" s="46"/>
      <c r="C552" s="39"/>
      <c r="D552" s="39"/>
      <c r="E552" s="40"/>
      <c r="F552" s="40"/>
      <c r="G552" s="42"/>
      <c r="H552" s="43"/>
      <c r="I552" s="42"/>
      <c r="J552" s="42"/>
      <c r="K552" s="43"/>
      <c r="L552" s="42"/>
      <c r="M552" s="42"/>
      <c r="N552" s="43"/>
      <c r="O552" s="42"/>
      <c r="P552" s="42"/>
      <c r="Q552" s="43"/>
      <c r="R552" s="42"/>
      <c r="S552" s="42"/>
      <c r="T552" s="43"/>
      <c r="U552" s="42"/>
      <c r="V552" s="42"/>
      <c r="W552" s="43"/>
      <c r="X552" s="42"/>
      <c r="Y552" s="42"/>
      <c r="Z552" s="46"/>
      <c r="AA552" s="46"/>
      <c r="AB552" s="42"/>
      <c r="AC552" s="46"/>
      <c r="AD552" s="46"/>
      <c r="AE552" s="46"/>
      <c r="AF552" s="46"/>
      <c r="AG552" s="46"/>
      <c r="AH552" s="46"/>
      <c r="AI552" s="46"/>
      <c r="AJ552" s="46"/>
      <c r="AK552" s="47"/>
    </row>
    <row r="553" spans="1:37" ht="15.75" customHeight="1" x14ac:dyDescent="0.2">
      <c r="A553" s="46"/>
      <c r="B553" s="46"/>
      <c r="C553" s="39"/>
      <c r="D553" s="39"/>
      <c r="E553" s="40"/>
      <c r="F553" s="40"/>
      <c r="G553" s="42"/>
      <c r="H553" s="43"/>
      <c r="I553" s="42"/>
      <c r="J553" s="42"/>
      <c r="K553" s="43"/>
      <c r="L553" s="42"/>
      <c r="M553" s="42"/>
      <c r="N553" s="43"/>
      <c r="O553" s="42"/>
      <c r="P553" s="42"/>
      <c r="Q553" s="43"/>
      <c r="R553" s="42"/>
      <c r="S553" s="42"/>
      <c r="T553" s="43"/>
      <c r="U553" s="42"/>
      <c r="V553" s="42"/>
      <c r="W553" s="43"/>
      <c r="X553" s="42"/>
      <c r="Y553" s="42"/>
      <c r="Z553" s="46"/>
      <c r="AA553" s="46"/>
      <c r="AB553" s="42"/>
      <c r="AC553" s="46"/>
      <c r="AD553" s="46"/>
      <c r="AE553" s="46"/>
      <c r="AF553" s="46"/>
      <c r="AG553" s="46"/>
      <c r="AH553" s="46"/>
      <c r="AI553" s="46"/>
      <c r="AJ553" s="46"/>
      <c r="AK553" s="47"/>
    </row>
    <row r="554" spans="1:37" ht="15.75" customHeight="1" x14ac:dyDescent="0.2">
      <c r="A554" s="46"/>
      <c r="B554" s="46"/>
      <c r="C554" s="39"/>
      <c r="D554" s="39"/>
      <c r="E554" s="40"/>
      <c r="F554" s="40"/>
      <c r="G554" s="42"/>
      <c r="H554" s="43"/>
      <c r="I554" s="42"/>
      <c r="J554" s="42"/>
      <c r="K554" s="43"/>
      <c r="L554" s="42"/>
      <c r="M554" s="42"/>
      <c r="N554" s="43"/>
      <c r="O554" s="42"/>
      <c r="P554" s="42"/>
      <c r="Q554" s="43"/>
      <c r="R554" s="42"/>
      <c r="S554" s="42"/>
      <c r="T554" s="43"/>
      <c r="U554" s="42"/>
      <c r="V554" s="42"/>
      <c r="W554" s="43"/>
      <c r="X554" s="42"/>
      <c r="Y554" s="42"/>
      <c r="Z554" s="46"/>
      <c r="AA554" s="46"/>
      <c r="AB554" s="42"/>
      <c r="AC554" s="46"/>
      <c r="AD554" s="46"/>
      <c r="AE554" s="46"/>
      <c r="AF554" s="46"/>
      <c r="AG554" s="46"/>
      <c r="AH554" s="46"/>
      <c r="AI554" s="46"/>
      <c r="AJ554" s="46"/>
      <c r="AK554" s="47"/>
    </row>
    <row r="555" spans="1:37" ht="15.75" customHeight="1" x14ac:dyDescent="0.2">
      <c r="A555" s="46"/>
      <c r="B555" s="46"/>
      <c r="C555" s="39"/>
      <c r="D555" s="39"/>
      <c r="E555" s="40"/>
      <c r="F555" s="40"/>
      <c r="G555" s="42"/>
      <c r="H555" s="43"/>
      <c r="I555" s="42"/>
      <c r="J555" s="42"/>
      <c r="K555" s="43"/>
      <c r="L555" s="42"/>
      <c r="M555" s="42"/>
      <c r="N555" s="43"/>
      <c r="O555" s="42"/>
      <c r="P555" s="42"/>
      <c r="Q555" s="43"/>
      <c r="R555" s="42"/>
      <c r="S555" s="42"/>
      <c r="T555" s="43"/>
      <c r="U555" s="42"/>
      <c r="V555" s="42"/>
      <c r="W555" s="43"/>
      <c r="X555" s="42"/>
      <c r="Y555" s="42"/>
      <c r="Z555" s="46"/>
      <c r="AA555" s="46"/>
      <c r="AB555" s="42"/>
      <c r="AC555" s="46"/>
      <c r="AD555" s="46"/>
      <c r="AE555" s="46"/>
      <c r="AF555" s="46"/>
      <c r="AG555" s="46"/>
      <c r="AH555" s="46"/>
      <c r="AI555" s="46"/>
      <c r="AJ555" s="46"/>
      <c r="AK555" s="47"/>
    </row>
    <row r="556" spans="1:37" ht="15.75" customHeight="1" x14ac:dyDescent="0.2">
      <c r="A556" s="46"/>
      <c r="B556" s="46"/>
      <c r="C556" s="39"/>
      <c r="D556" s="39"/>
      <c r="E556" s="40"/>
      <c r="F556" s="40"/>
      <c r="G556" s="42"/>
      <c r="H556" s="43"/>
      <c r="I556" s="42"/>
      <c r="J556" s="42"/>
      <c r="K556" s="43"/>
      <c r="L556" s="42"/>
      <c r="M556" s="42"/>
      <c r="N556" s="43"/>
      <c r="O556" s="42"/>
      <c r="P556" s="42"/>
      <c r="Q556" s="43"/>
      <c r="R556" s="42"/>
      <c r="S556" s="42"/>
      <c r="T556" s="43"/>
      <c r="U556" s="42"/>
      <c r="V556" s="42"/>
      <c r="W556" s="43"/>
      <c r="X556" s="42"/>
      <c r="Y556" s="42"/>
      <c r="Z556" s="46"/>
      <c r="AA556" s="46"/>
      <c r="AB556" s="42"/>
      <c r="AC556" s="46"/>
      <c r="AD556" s="46"/>
      <c r="AE556" s="46"/>
      <c r="AF556" s="46"/>
      <c r="AG556" s="46"/>
      <c r="AH556" s="46"/>
      <c r="AI556" s="46"/>
      <c r="AJ556" s="46"/>
      <c r="AK556" s="47"/>
    </row>
    <row r="557" spans="1:37" ht="15.75" customHeight="1" x14ac:dyDescent="0.2">
      <c r="A557" s="46"/>
      <c r="B557" s="46"/>
      <c r="C557" s="39"/>
      <c r="D557" s="39"/>
      <c r="E557" s="40"/>
      <c r="F557" s="40"/>
      <c r="G557" s="42"/>
      <c r="H557" s="43"/>
      <c r="I557" s="42"/>
      <c r="J557" s="42"/>
      <c r="K557" s="43"/>
      <c r="L557" s="42"/>
      <c r="M557" s="42"/>
      <c r="N557" s="43"/>
      <c r="O557" s="42"/>
      <c r="P557" s="42"/>
      <c r="Q557" s="43"/>
      <c r="R557" s="42"/>
      <c r="S557" s="42"/>
      <c r="T557" s="43"/>
      <c r="U557" s="42"/>
      <c r="V557" s="42"/>
      <c r="W557" s="43"/>
      <c r="X557" s="42"/>
      <c r="Y557" s="42"/>
      <c r="Z557" s="46"/>
      <c r="AA557" s="46"/>
      <c r="AB557" s="42"/>
      <c r="AC557" s="46"/>
      <c r="AD557" s="46"/>
      <c r="AE557" s="46"/>
      <c r="AF557" s="46"/>
      <c r="AG557" s="46"/>
      <c r="AH557" s="46"/>
      <c r="AI557" s="46"/>
      <c r="AJ557" s="46"/>
      <c r="AK557" s="47"/>
    </row>
    <row r="558" spans="1:37" ht="15.75" customHeight="1" x14ac:dyDescent="0.2">
      <c r="A558" s="46"/>
      <c r="B558" s="46"/>
      <c r="C558" s="39"/>
      <c r="D558" s="39"/>
      <c r="E558" s="40"/>
      <c r="F558" s="40"/>
      <c r="G558" s="42"/>
      <c r="H558" s="43"/>
      <c r="I558" s="42"/>
      <c r="J558" s="42"/>
      <c r="K558" s="43"/>
      <c r="L558" s="42"/>
      <c r="M558" s="42"/>
      <c r="N558" s="43"/>
      <c r="O558" s="42"/>
      <c r="P558" s="42"/>
      <c r="Q558" s="43"/>
      <c r="R558" s="42"/>
      <c r="S558" s="42"/>
      <c r="T558" s="43"/>
      <c r="U558" s="42"/>
      <c r="V558" s="42"/>
      <c r="W558" s="43"/>
      <c r="X558" s="42"/>
      <c r="Y558" s="42"/>
      <c r="Z558" s="46"/>
      <c r="AA558" s="46"/>
      <c r="AB558" s="42"/>
      <c r="AC558" s="46"/>
      <c r="AD558" s="46"/>
      <c r="AE558" s="46"/>
      <c r="AF558" s="46"/>
      <c r="AG558" s="46"/>
      <c r="AH558" s="46"/>
      <c r="AI558" s="46"/>
      <c r="AJ558" s="46"/>
      <c r="AK558" s="47"/>
    </row>
    <row r="559" spans="1:37" ht="15.75" customHeight="1" x14ac:dyDescent="0.2">
      <c r="A559" s="46"/>
      <c r="B559" s="46"/>
      <c r="C559" s="39"/>
      <c r="D559" s="39"/>
      <c r="E559" s="40"/>
      <c r="F559" s="40"/>
      <c r="G559" s="42"/>
      <c r="H559" s="43"/>
      <c r="I559" s="42"/>
      <c r="J559" s="42"/>
      <c r="K559" s="43"/>
      <c r="L559" s="42"/>
      <c r="M559" s="42"/>
      <c r="N559" s="43"/>
      <c r="O559" s="42"/>
      <c r="P559" s="42"/>
      <c r="Q559" s="43"/>
      <c r="R559" s="42"/>
      <c r="S559" s="42"/>
      <c r="T559" s="43"/>
      <c r="U559" s="42"/>
      <c r="V559" s="42"/>
      <c r="W559" s="43"/>
      <c r="X559" s="42"/>
      <c r="Y559" s="42"/>
      <c r="Z559" s="46"/>
      <c r="AA559" s="46"/>
      <c r="AB559" s="42"/>
      <c r="AC559" s="46"/>
      <c r="AD559" s="46"/>
      <c r="AE559" s="46"/>
      <c r="AF559" s="46"/>
      <c r="AG559" s="46"/>
      <c r="AH559" s="46"/>
      <c r="AI559" s="46"/>
      <c r="AJ559" s="46"/>
      <c r="AK559" s="47"/>
    </row>
    <row r="560" spans="1:37" ht="15.75" customHeight="1" x14ac:dyDescent="0.2">
      <c r="A560" s="46"/>
      <c r="B560" s="46"/>
      <c r="C560" s="39"/>
      <c r="D560" s="39"/>
      <c r="E560" s="40"/>
      <c r="F560" s="40"/>
      <c r="G560" s="42"/>
      <c r="H560" s="43"/>
      <c r="I560" s="42"/>
      <c r="J560" s="42"/>
      <c r="K560" s="43"/>
      <c r="L560" s="42"/>
      <c r="M560" s="42"/>
      <c r="N560" s="43"/>
      <c r="O560" s="42"/>
      <c r="P560" s="42"/>
      <c r="Q560" s="43"/>
      <c r="R560" s="42"/>
      <c r="S560" s="42"/>
      <c r="T560" s="43"/>
      <c r="U560" s="42"/>
      <c r="V560" s="42"/>
      <c r="W560" s="43"/>
      <c r="X560" s="42"/>
      <c r="Y560" s="42"/>
      <c r="Z560" s="46"/>
      <c r="AA560" s="46"/>
      <c r="AB560" s="42"/>
      <c r="AC560" s="46"/>
      <c r="AD560" s="46"/>
      <c r="AE560" s="46"/>
      <c r="AF560" s="46"/>
      <c r="AG560" s="46"/>
      <c r="AH560" s="46"/>
      <c r="AI560" s="46"/>
      <c r="AJ560" s="46"/>
      <c r="AK560" s="47"/>
    </row>
    <row r="561" spans="1:37" ht="15.75" customHeight="1" x14ac:dyDescent="0.2">
      <c r="A561" s="46"/>
      <c r="B561" s="46"/>
      <c r="C561" s="39"/>
      <c r="D561" s="39"/>
      <c r="E561" s="40"/>
      <c r="F561" s="40"/>
      <c r="G561" s="42"/>
      <c r="H561" s="43"/>
      <c r="I561" s="42"/>
      <c r="J561" s="42"/>
      <c r="K561" s="43"/>
      <c r="L561" s="42"/>
      <c r="M561" s="42"/>
      <c r="N561" s="43"/>
      <c r="O561" s="42"/>
      <c r="P561" s="42"/>
      <c r="Q561" s="43"/>
      <c r="R561" s="42"/>
      <c r="S561" s="42"/>
      <c r="T561" s="43"/>
      <c r="U561" s="42"/>
      <c r="V561" s="42"/>
      <c r="W561" s="43"/>
      <c r="X561" s="42"/>
      <c r="Y561" s="42"/>
      <c r="Z561" s="46"/>
      <c r="AA561" s="46"/>
      <c r="AB561" s="42"/>
      <c r="AC561" s="46"/>
      <c r="AD561" s="46"/>
      <c r="AE561" s="46"/>
      <c r="AF561" s="46"/>
      <c r="AG561" s="46"/>
      <c r="AH561" s="46"/>
      <c r="AI561" s="46"/>
      <c r="AJ561" s="46"/>
      <c r="AK561" s="47"/>
    </row>
    <row r="562" spans="1:37" ht="15.75" customHeight="1" x14ac:dyDescent="0.2">
      <c r="A562" s="46"/>
      <c r="B562" s="46"/>
      <c r="C562" s="39"/>
      <c r="D562" s="39"/>
      <c r="E562" s="40"/>
      <c r="F562" s="40"/>
      <c r="G562" s="42"/>
      <c r="H562" s="43"/>
      <c r="I562" s="42"/>
      <c r="J562" s="42"/>
      <c r="K562" s="43"/>
      <c r="L562" s="42"/>
      <c r="M562" s="42"/>
      <c r="N562" s="43"/>
      <c r="O562" s="42"/>
      <c r="P562" s="42"/>
      <c r="Q562" s="43"/>
      <c r="R562" s="42"/>
      <c r="S562" s="42"/>
      <c r="T562" s="43"/>
      <c r="U562" s="42"/>
      <c r="V562" s="42"/>
      <c r="W562" s="43"/>
      <c r="X562" s="42"/>
      <c r="Y562" s="42"/>
      <c r="Z562" s="46"/>
      <c r="AA562" s="46"/>
      <c r="AB562" s="42"/>
      <c r="AC562" s="46"/>
      <c r="AD562" s="46"/>
      <c r="AE562" s="46"/>
      <c r="AF562" s="46"/>
      <c r="AG562" s="46"/>
      <c r="AH562" s="46"/>
      <c r="AI562" s="46"/>
      <c r="AJ562" s="46"/>
      <c r="AK562" s="47"/>
    </row>
    <row r="563" spans="1:37" ht="15.75" customHeight="1" x14ac:dyDescent="0.2">
      <c r="A563" s="46"/>
      <c r="B563" s="46"/>
      <c r="C563" s="39"/>
      <c r="D563" s="39"/>
      <c r="E563" s="40"/>
      <c r="F563" s="40"/>
      <c r="G563" s="42"/>
      <c r="H563" s="43"/>
      <c r="I563" s="42"/>
      <c r="J563" s="42"/>
      <c r="K563" s="43"/>
      <c r="L563" s="42"/>
      <c r="M563" s="42"/>
      <c r="N563" s="43"/>
      <c r="O563" s="42"/>
      <c r="P563" s="42"/>
      <c r="Q563" s="43"/>
      <c r="R563" s="42"/>
      <c r="S563" s="42"/>
      <c r="T563" s="43"/>
      <c r="U563" s="42"/>
      <c r="V563" s="42"/>
      <c r="W563" s="43"/>
      <c r="X563" s="42"/>
      <c r="Y563" s="42"/>
      <c r="Z563" s="46"/>
      <c r="AA563" s="46"/>
      <c r="AB563" s="42"/>
      <c r="AC563" s="46"/>
      <c r="AD563" s="46"/>
      <c r="AE563" s="46"/>
      <c r="AF563" s="46"/>
      <c r="AG563" s="46"/>
      <c r="AH563" s="46"/>
      <c r="AI563" s="46"/>
      <c r="AJ563" s="46"/>
      <c r="AK563" s="47"/>
    </row>
    <row r="564" spans="1:37" ht="15.75" customHeight="1" x14ac:dyDescent="0.2">
      <c r="A564" s="46"/>
      <c r="B564" s="46"/>
      <c r="C564" s="39"/>
      <c r="D564" s="39"/>
      <c r="E564" s="40"/>
      <c r="F564" s="40"/>
      <c r="G564" s="42"/>
      <c r="H564" s="43"/>
      <c r="I564" s="42"/>
      <c r="J564" s="42"/>
      <c r="K564" s="43"/>
      <c r="L564" s="42"/>
      <c r="M564" s="42"/>
      <c r="N564" s="43"/>
      <c r="O564" s="42"/>
      <c r="P564" s="42"/>
      <c r="Q564" s="43"/>
      <c r="R564" s="42"/>
      <c r="S564" s="42"/>
      <c r="T564" s="43"/>
      <c r="U564" s="42"/>
      <c r="V564" s="42"/>
      <c r="W564" s="43"/>
      <c r="X564" s="42"/>
      <c r="Y564" s="42"/>
      <c r="Z564" s="46"/>
      <c r="AA564" s="46"/>
      <c r="AB564" s="42"/>
      <c r="AC564" s="46"/>
      <c r="AD564" s="46"/>
      <c r="AE564" s="46"/>
      <c r="AF564" s="46"/>
      <c r="AG564" s="46"/>
      <c r="AH564" s="46"/>
      <c r="AI564" s="46"/>
      <c r="AJ564" s="46"/>
      <c r="AK564" s="47"/>
    </row>
    <row r="565" spans="1:37" ht="15.75" customHeight="1" x14ac:dyDescent="0.2">
      <c r="A565" s="46"/>
      <c r="B565" s="46"/>
      <c r="C565" s="39"/>
      <c r="D565" s="39"/>
      <c r="E565" s="40"/>
      <c r="F565" s="40"/>
      <c r="G565" s="42"/>
      <c r="H565" s="43"/>
      <c r="I565" s="42"/>
      <c r="J565" s="42"/>
      <c r="K565" s="43"/>
      <c r="L565" s="42"/>
      <c r="M565" s="42"/>
      <c r="N565" s="43"/>
      <c r="O565" s="42"/>
      <c r="P565" s="42"/>
      <c r="Q565" s="43"/>
      <c r="R565" s="42"/>
      <c r="S565" s="42"/>
      <c r="T565" s="43"/>
      <c r="U565" s="42"/>
      <c r="V565" s="42"/>
      <c r="W565" s="43"/>
      <c r="X565" s="42"/>
      <c r="Y565" s="42"/>
      <c r="Z565" s="46"/>
      <c r="AA565" s="46"/>
      <c r="AB565" s="42"/>
      <c r="AC565" s="46"/>
      <c r="AD565" s="46"/>
      <c r="AE565" s="46"/>
      <c r="AF565" s="46"/>
      <c r="AG565" s="46"/>
      <c r="AH565" s="46"/>
      <c r="AI565" s="46"/>
      <c r="AJ565" s="46"/>
      <c r="AK565" s="47"/>
    </row>
    <row r="566" spans="1:37" ht="15.75" customHeight="1" x14ac:dyDescent="0.2">
      <c r="A566" s="46"/>
      <c r="B566" s="46"/>
      <c r="C566" s="39"/>
      <c r="D566" s="39"/>
      <c r="E566" s="40"/>
      <c r="F566" s="40"/>
      <c r="G566" s="42"/>
      <c r="H566" s="43"/>
      <c r="I566" s="42"/>
      <c r="J566" s="42"/>
      <c r="K566" s="43"/>
      <c r="L566" s="42"/>
      <c r="M566" s="42"/>
      <c r="N566" s="43"/>
      <c r="O566" s="42"/>
      <c r="P566" s="42"/>
      <c r="Q566" s="43"/>
      <c r="R566" s="42"/>
      <c r="S566" s="42"/>
      <c r="T566" s="43"/>
      <c r="U566" s="42"/>
      <c r="V566" s="42"/>
      <c r="W566" s="43"/>
      <c r="X566" s="42"/>
      <c r="Y566" s="42"/>
      <c r="Z566" s="46"/>
      <c r="AA566" s="46"/>
      <c r="AB566" s="42"/>
      <c r="AC566" s="46"/>
      <c r="AD566" s="46"/>
      <c r="AE566" s="46"/>
      <c r="AF566" s="46"/>
      <c r="AG566" s="46"/>
      <c r="AH566" s="46"/>
      <c r="AI566" s="46"/>
      <c r="AJ566" s="46"/>
      <c r="AK566" s="47"/>
    </row>
    <row r="567" spans="1:37" ht="15.75" customHeight="1" x14ac:dyDescent="0.2">
      <c r="A567" s="46"/>
      <c r="B567" s="46"/>
      <c r="C567" s="39"/>
      <c r="D567" s="39"/>
      <c r="E567" s="40"/>
      <c r="F567" s="40"/>
      <c r="G567" s="42"/>
      <c r="H567" s="43"/>
      <c r="I567" s="42"/>
      <c r="J567" s="42"/>
      <c r="K567" s="43"/>
      <c r="L567" s="42"/>
      <c r="M567" s="42"/>
      <c r="N567" s="43"/>
      <c r="O567" s="42"/>
      <c r="P567" s="42"/>
      <c r="Q567" s="43"/>
      <c r="R567" s="42"/>
      <c r="S567" s="42"/>
      <c r="T567" s="43"/>
      <c r="U567" s="42"/>
      <c r="V567" s="42"/>
      <c r="W567" s="43"/>
      <c r="X567" s="42"/>
      <c r="Y567" s="42"/>
      <c r="Z567" s="46"/>
      <c r="AA567" s="46"/>
      <c r="AB567" s="42"/>
      <c r="AC567" s="46"/>
      <c r="AD567" s="46"/>
      <c r="AE567" s="46"/>
      <c r="AF567" s="46"/>
      <c r="AG567" s="46"/>
      <c r="AH567" s="46"/>
      <c r="AI567" s="46"/>
      <c r="AJ567" s="46"/>
      <c r="AK567" s="47"/>
    </row>
    <row r="568" spans="1:37" ht="15.75" customHeight="1" x14ac:dyDescent="0.2">
      <c r="A568" s="46"/>
      <c r="B568" s="46"/>
      <c r="C568" s="39"/>
      <c r="D568" s="39"/>
      <c r="E568" s="40"/>
      <c r="F568" s="40"/>
      <c r="G568" s="42"/>
      <c r="H568" s="43"/>
      <c r="I568" s="42"/>
      <c r="J568" s="42"/>
      <c r="K568" s="43"/>
      <c r="L568" s="42"/>
      <c r="M568" s="42"/>
      <c r="N568" s="43"/>
      <c r="O568" s="42"/>
      <c r="P568" s="42"/>
      <c r="Q568" s="43"/>
      <c r="R568" s="42"/>
      <c r="S568" s="42"/>
      <c r="T568" s="43"/>
      <c r="U568" s="42"/>
      <c r="V568" s="42"/>
      <c r="W568" s="43"/>
      <c r="X568" s="42"/>
      <c r="Y568" s="42"/>
      <c r="Z568" s="46"/>
      <c r="AA568" s="46"/>
      <c r="AB568" s="42"/>
      <c r="AC568" s="46"/>
      <c r="AD568" s="46"/>
      <c r="AE568" s="46"/>
      <c r="AF568" s="46"/>
      <c r="AG568" s="46"/>
      <c r="AH568" s="46"/>
      <c r="AI568" s="46"/>
      <c r="AJ568" s="46"/>
      <c r="AK568" s="47"/>
    </row>
    <row r="569" spans="1:37" ht="15.75" customHeight="1" x14ac:dyDescent="0.2">
      <c r="A569" s="46"/>
      <c r="B569" s="46"/>
      <c r="C569" s="39"/>
      <c r="D569" s="39"/>
      <c r="E569" s="40"/>
      <c r="F569" s="40"/>
      <c r="G569" s="42"/>
      <c r="H569" s="43"/>
      <c r="I569" s="42"/>
      <c r="J569" s="42"/>
      <c r="K569" s="43"/>
      <c r="L569" s="42"/>
      <c r="M569" s="42"/>
      <c r="N569" s="43"/>
      <c r="O569" s="42"/>
      <c r="P569" s="42"/>
      <c r="Q569" s="43"/>
      <c r="R569" s="42"/>
      <c r="S569" s="42"/>
      <c r="T569" s="43"/>
      <c r="U569" s="42"/>
      <c r="V569" s="42"/>
      <c r="W569" s="43"/>
      <c r="X569" s="42"/>
      <c r="Y569" s="42"/>
      <c r="Z569" s="46"/>
      <c r="AA569" s="46"/>
      <c r="AB569" s="42"/>
      <c r="AC569" s="46"/>
      <c r="AD569" s="46"/>
      <c r="AE569" s="46"/>
      <c r="AF569" s="46"/>
      <c r="AG569" s="46"/>
      <c r="AH569" s="46"/>
      <c r="AI569" s="46"/>
      <c r="AJ569" s="46"/>
      <c r="AK569" s="47"/>
    </row>
    <row r="570" spans="1:37" ht="15.75" customHeight="1" x14ac:dyDescent="0.2">
      <c r="A570" s="46"/>
      <c r="B570" s="46"/>
      <c r="C570" s="39"/>
      <c r="D570" s="39"/>
      <c r="E570" s="40"/>
      <c r="F570" s="40"/>
      <c r="G570" s="42"/>
      <c r="H570" s="43"/>
      <c r="I570" s="42"/>
      <c r="J570" s="42"/>
      <c r="K570" s="43"/>
      <c r="L570" s="42"/>
      <c r="M570" s="42"/>
      <c r="N570" s="43"/>
      <c r="O570" s="42"/>
      <c r="P570" s="42"/>
      <c r="Q570" s="43"/>
      <c r="R570" s="42"/>
      <c r="S570" s="42"/>
      <c r="T570" s="43"/>
      <c r="U570" s="42"/>
      <c r="V570" s="42"/>
      <c r="W570" s="43"/>
      <c r="X570" s="42"/>
      <c r="Y570" s="42"/>
      <c r="Z570" s="46"/>
      <c r="AA570" s="46"/>
      <c r="AB570" s="42"/>
      <c r="AC570" s="46"/>
      <c r="AD570" s="46"/>
      <c r="AE570" s="46"/>
      <c r="AF570" s="46"/>
      <c r="AG570" s="46"/>
      <c r="AH570" s="46"/>
      <c r="AI570" s="46"/>
      <c r="AJ570" s="46"/>
      <c r="AK570" s="47"/>
    </row>
    <row r="571" spans="1:37" ht="15.75" customHeight="1" x14ac:dyDescent="0.2">
      <c r="A571" s="46"/>
      <c r="B571" s="46"/>
      <c r="C571" s="39"/>
      <c r="D571" s="39"/>
      <c r="E571" s="40"/>
      <c r="F571" s="40"/>
      <c r="G571" s="42"/>
      <c r="H571" s="43"/>
      <c r="I571" s="42"/>
      <c r="J571" s="42"/>
      <c r="K571" s="43"/>
      <c r="L571" s="42"/>
      <c r="M571" s="42"/>
      <c r="N571" s="43"/>
      <c r="O571" s="42"/>
      <c r="P571" s="42"/>
      <c r="Q571" s="43"/>
      <c r="R571" s="42"/>
      <c r="S571" s="42"/>
      <c r="T571" s="43"/>
      <c r="U571" s="42"/>
      <c r="V571" s="42"/>
      <c r="W571" s="43"/>
      <c r="X571" s="42"/>
      <c r="Y571" s="42"/>
      <c r="Z571" s="46"/>
      <c r="AA571" s="46"/>
      <c r="AB571" s="42"/>
      <c r="AC571" s="46"/>
      <c r="AD571" s="46"/>
      <c r="AE571" s="46"/>
      <c r="AF571" s="46"/>
      <c r="AG571" s="46"/>
      <c r="AH571" s="46"/>
      <c r="AI571" s="46"/>
      <c r="AJ571" s="46"/>
      <c r="AK571" s="47"/>
    </row>
    <row r="572" spans="1:37" ht="15.75" customHeight="1" x14ac:dyDescent="0.2">
      <c r="A572" s="46"/>
      <c r="B572" s="46"/>
      <c r="C572" s="39"/>
      <c r="D572" s="39"/>
      <c r="E572" s="40"/>
      <c r="F572" s="40"/>
      <c r="G572" s="42"/>
      <c r="H572" s="43"/>
      <c r="I572" s="42"/>
      <c r="J572" s="42"/>
      <c r="K572" s="43"/>
      <c r="L572" s="42"/>
      <c r="M572" s="42"/>
      <c r="N572" s="43"/>
      <c r="O572" s="42"/>
      <c r="P572" s="42"/>
      <c r="Q572" s="43"/>
      <c r="R572" s="42"/>
      <c r="S572" s="42"/>
      <c r="T572" s="43"/>
      <c r="U572" s="42"/>
      <c r="V572" s="42"/>
      <c r="W572" s="43"/>
      <c r="X572" s="42"/>
      <c r="Y572" s="42"/>
      <c r="Z572" s="46"/>
      <c r="AA572" s="46"/>
      <c r="AB572" s="42"/>
      <c r="AC572" s="46"/>
      <c r="AD572" s="46"/>
      <c r="AE572" s="46"/>
      <c r="AF572" s="46"/>
      <c r="AG572" s="46"/>
      <c r="AH572" s="46"/>
      <c r="AI572" s="46"/>
      <c r="AJ572" s="46"/>
      <c r="AK572" s="47"/>
    </row>
    <row r="573" spans="1:37" ht="15.75" customHeight="1" x14ac:dyDescent="0.2">
      <c r="A573" s="46"/>
      <c r="B573" s="46"/>
      <c r="C573" s="39"/>
      <c r="D573" s="39"/>
      <c r="E573" s="40"/>
      <c r="F573" s="40"/>
      <c r="G573" s="42"/>
      <c r="H573" s="43"/>
      <c r="I573" s="42"/>
      <c r="J573" s="42"/>
      <c r="K573" s="43"/>
      <c r="L573" s="42"/>
      <c r="M573" s="42"/>
      <c r="N573" s="43"/>
      <c r="O573" s="42"/>
      <c r="P573" s="42"/>
      <c r="Q573" s="43"/>
      <c r="R573" s="42"/>
      <c r="S573" s="42"/>
      <c r="T573" s="43"/>
      <c r="U573" s="42"/>
      <c r="V573" s="42"/>
      <c r="W573" s="43"/>
      <c r="X573" s="42"/>
      <c r="Y573" s="42"/>
      <c r="Z573" s="46"/>
      <c r="AA573" s="46"/>
      <c r="AB573" s="42"/>
      <c r="AC573" s="46"/>
      <c r="AD573" s="46"/>
      <c r="AE573" s="46"/>
      <c r="AF573" s="46"/>
      <c r="AG573" s="46"/>
      <c r="AH573" s="46"/>
      <c r="AI573" s="46"/>
      <c r="AJ573" s="46"/>
      <c r="AK573" s="47"/>
    </row>
    <row r="574" spans="1:37" ht="15.75" customHeight="1" x14ac:dyDescent="0.2">
      <c r="A574" s="46"/>
      <c r="B574" s="46"/>
      <c r="C574" s="39"/>
      <c r="D574" s="39"/>
      <c r="E574" s="40"/>
      <c r="F574" s="40"/>
      <c r="G574" s="42"/>
      <c r="H574" s="43"/>
      <c r="I574" s="42"/>
      <c r="J574" s="42"/>
      <c r="K574" s="43"/>
      <c r="L574" s="42"/>
      <c r="M574" s="42"/>
      <c r="N574" s="43"/>
      <c r="O574" s="42"/>
      <c r="P574" s="42"/>
      <c r="Q574" s="43"/>
      <c r="R574" s="42"/>
      <c r="S574" s="42"/>
      <c r="T574" s="43"/>
      <c r="U574" s="42"/>
      <c r="V574" s="42"/>
      <c r="W574" s="43"/>
      <c r="X574" s="42"/>
      <c r="Y574" s="42"/>
      <c r="Z574" s="46"/>
      <c r="AA574" s="46"/>
      <c r="AB574" s="42"/>
      <c r="AC574" s="46"/>
      <c r="AD574" s="46"/>
      <c r="AE574" s="46"/>
      <c r="AF574" s="46"/>
      <c r="AG574" s="46"/>
      <c r="AH574" s="46"/>
      <c r="AI574" s="46"/>
      <c r="AJ574" s="46"/>
      <c r="AK574" s="47"/>
    </row>
    <row r="575" spans="1:37" ht="15.75" customHeight="1" x14ac:dyDescent="0.2">
      <c r="A575" s="46"/>
      <c r="B575" s="46"/>
      <c r="C575" s="39"/>
      <c r="D575" s="39"/>
      <c r="E575" s="40"/>
      <c r="F575" s="40"/>
      <c r="G575" s="42"/>
      <c r="H575" s="43"/>
      <c r="I575" s="42"/>
      <c r="J575" s="42"/>
      <c r="K575" s="43"/>
      <c r="L575" s="42"/>
      <c r="M575" s="42"/>
      <c r="N575" s="43"/>
      <c r="O575" s="42"/>
      <c r="P575" s="42"/>
      <c r="Q575" s="43"/>
      <c r="R575" s="42"/>
      <c r="S575" s="42"/>
      <c r="T575" s="43"/>
      <c r="U575" s="42"/>
      <c r="V575" s="42"/>
      <c r="W575" s="43"/>
      <c r="X575" s="42"/>
      <c r="Y575" s="42"/>
      <c r="Z575" s="46"/>
      <c r="AA575" s="46"/>
      <c r="AB575" s="42"/>
      <c r="AC575" s="46"/>
      <c r="AD575" s="46"/>
      <c r="AE575" s="46"/>
      <c r="AF575" s="46"/>
      <c r="AG575" s="46"/>
      <c r="AH575" s="46"/>
      <c r="AI575" s="46"/>
      <c r="AJ575" s="46"/>
      <c r="AK575" s="47"/>
    </row>
    <row r="576" spans="1:37" ht="15.75" customHeight="1" x14ac:dyDescent="0.2">
      <c r="A576" s="46"/>
      <c r="B576" s="46"/>
      <c r="C576" s="39"/>
      <c r="D576" s="39"/>
      <c r="E576" s="40"/>
      <c r="F576" s="40"/>
      <c r="G576" s="42"/>
      <c r="H576" s="43"/>
      <c r="I576" s="42"/>
      <c r="J576" s="42"/>
      <c r="K576" s="43"/>
      <c r="L576" s="42"/>
      <c r="M576" s="42"/>
      <c r="N576" s="43"/>
      <c r="O576" s="42"/>
      <c r="P576" s="42"/>
      <c r="Q576" s="43"/>
      <c r="R576" s="42"/>
      <c r="S576" s="42"/>
      <c r="T576" s="43"/>
      <c r="U576" s="42"/>
      <c r="V576" s="42"/>
      <c r="W576" s="43"/>
      <c r="X576" s="42"/>
      <c r="Y576" s="42"/>
      <c r="Z576" s="46"/>
      <c r="AA576" s="46"/>
      <c r="AB576" s="42"/>
      <c r="AC576" s="46"/>
      <c r="AD576" s="46"/>
      <c r="AE576" s="46"/>
      <c r="AF576" s="46"/>
      <c r="AG576" s="46"/>
      <c r="AH576" s="46"/>
      <c r="AI576" s="46"/>
      <c r="AJ576" s="46"/>
      <c r="AK576" s="47"/>
    </row>
    <row r="577" spans="1:37" ht="15.75" customHeight="1" x14ac:dyDescent="0.2">
      <c r="A577" s="46"/>
      <c r="B577" s="46"/>
      <c r="C577" s="39"/>
      <c r="D577" s="39"/>
      <c r="E577" s="40"/>
      <c r="F577" s="40"/>
      <c r="G577" s="42"/>
      <c r="H577" s="43"/>
      <c r="I577" s="42"/>
      <c r="J577" s="42"/>
      <c r="K577" s="43"/>
      <c r="L577" s="42"/>
      <c r="M577" s="42"/>
      <c r="N577" s="43"/>
      <c r="O577" s="42"/>
      <c r="P577" s="42"/>
      <c r="Q577" s="43"/>
      <c r="R577" s="42"/>
      <c r="S577" s="42"/>
      <c r="T577" s="43"/>
      <c r="U577" s="42"/>
      <c r="V577" s="42"/>
      <c r="W577" s="43"/>
      <c r="X577" s="42"/>
      <c r="Y577" s="42"/>
      <c r="Z577" s="46"/>
      <c r="AA577" s="46"/>
      <c r="AB577" s="42"/>
      <c r="AC577" s="46"/>
      <c r="AD577" s="46"/>
      <c r="AE577" s="46"/>
      <c r="AF577" s="46"/>
      <c r="AG577" s="46"/>
      <c r="AH577" s="46"/>
      <c r="AI577" s="46"/>
      <c r="AJ577" s="46"/>
      <c r="AK577" s="47"/>
    </row>
    <row r="578" spans="1:37" ht="15.75" customHeight="1" x14ac:dyDescent="0.2">
      <c r="A578" s="46"/>
      <c r="B578" s="46"/>
      <c r="C578" s="39"/>
      <c r="D578" s="39"/>
      <c r="E578" s="40"/>
      <c r="F578" s="40"/>
      <c r="G578" s="42"/>
      <c r="H578" s="43"/>
      <c r="I578" s="42"/>
      <c r="J578" s="42"/>
      <c r="K578" s="43"/>
      <c r="L578" s="42"/>
      <c r="M578" s="42"/>
      <c r="N578" s="43"/>
      <c r="O578" s="42"/>
      <c r="P578" s="42"/>
      <c r="Q578" s="43"/>
      <c r="R578" s="42"/>
      <c r="S578" s="42"/>
      <c r="T578" s="43"/>
      <c r="U578" s="42"/>
      <c r="V578" s="42"/>
      <c r="W578" s="43"/>
      <c r="X578" s="42"/>
      <c r="Y578" s="42"/>
      <c r="Z578" s="46"/>
      <c r="AA578" s="46"/>
      <c r="AB578" s="42"/>
      <c r="AC578" s="46"/>
      <c r="AD578" s="46"/>
      <c r="AE578" s="46"/>
      <c r="AF578" s="46"/>
      <c r="AG578" s="46"/>
      <c r="AH578" s="46"/>
      <c r="AI578" s="46"/>
      <c r="AJ578" s="46"/>
      <c r="AK578" s="47"/>
    </row>
    <row r="579" spans="1:37" ht="15.75" customHeight="1" x14ac:dyDescent="0.2">
      <c r="A579" s="46"/>
      <c r="B579" s="46"/>
      <c r="C579" s="39"/>
      <c r="D579" s="39"/>
      <c r="E579" s="40"/>
      <c r="F579" s="40"/>
      <c r="G579" s="42"/>
      <c r="H579" s="43"/>
      <c r="I579" s="42"/>
      <c r="J579" s="42"/>
      <c r="K579" s="43"/>
      <c r="L579" s="42"/>
      <c r="M579" s="42"/>
      <c r="N579" s="43"/>
      <c r="O579" s="42"/>
      <c r="P579" s="42"/>
      <c r="Q579" s="43"/>
      <c r="R579" s="42"/>
      <c r="S579" s="42"/>
      <c r="T579" s="43"/>
      <c r="U579" s="42"/>
      <c r="V579" s="42"/>
      <c r="W579" s="43"/>
      <c r="X579" s="42"/>
      <c r="Y579" s="42"/>
      <c r="Z579" s="46"/>
      <c r="AA579" s="46"/>
      <c r="AB579" s="42"/>
      <c r="AC579" s="46"/>
      <c r="AD579" s="46"/>
      <c r="AE579" s="46"/>
      <c r="AF579" s="46"/>
      <c r="AG579" s="46"/>
      <c r="AH579" s="46"/>
      <c r="AI579" s="46"/>
      <c r="AJ579" s="46"/>
      <c r="AK579" s="47"/>
    </row>
    <row r="580" spans="1:37" ht="15.75" customHeight="1" x14ac:dyDescent="0.2">
      <c r="A580" s="46"/>
      <c r="B580" s="46"/>
      <c r="C580" s="39"/>
      <c r="D580" s="39"/>
      <c r="E580" s="40"/>
      <c r="F580" s="40"/>
      <c r="G580" s="42"/>
      <c r="H580" s="43"/>
      <c r="I580" s="42"/>
      <c r="J580" s="42"/>
      <c r="K580" s="43"/>
      <c r="L580" s="42"/>
      <c r="M580" s="42"/>
      <c r="N580" s="43"/>
      <c r="O580" s="42"/>
      <c r="P580" s="42"/>
      <c r="Q580" s="43"/>
      <c r="R580" s="42"/>
      <c r="S580" s="42"/>
      <c r="T580" s="43"/>
      <c r="U580" s="42"/>
      <c r="V580" s="42"/>
      <c r="W580" s="43"/>
      <c r="X580" s="42"/>
      <c r="Y580" s="42"/>
      <c r="Z580" s="46"/>
      <c r="AA580" s="46"/>
      <c r="AB580" s="42"/>
      <c r="AC580" s="46"/>
      <c r="AD580" s="46"/>
      <c r="AE580" s="46"/>
      <c r="AF580" s="46"/>
      <c r="AG580" s="46"/>
      <c r="AH580" s="46"/>
      <c r="AI580" s="46"/>
      <c r="AJ580" s="46"/>
      <c r="AK580" s="47"/>
    </row>
    <row r="581" spans="1:37" ht="15.75" customHeight="1" x14ac:dyDescent="0.2">
      <c r="A581" s="46"/>
      <c r="B581" s="46"/>
      <c r="C581" s="39"/>
      <c r="D581" s="39"/>
      <c r="E581" s="40"/>
      <c r="F581" s="40"/>
      <c r="G581" s="42"/>
      <c r="H581" s="43"/>
      <c r="I581" s="42"/>
      <c r="J581" s="42"/>
      <c r="K581" s="43"/>
      <c r="L581" s="42"/>
      <c r="M581" s="42"/>
      <c r="N581" s="43"/>
      <c r="O581" s="42"/>
      <c r="P581" s="42"/>
      <c r="Q581" s="43"/>
      <c r="R581" s="42"/>
      <c r="S581" s="42"/>
      <c r="T581" s="43"/>
      <c r="U581" s="42"/>
      <c r="V581" s="42"/>
      <c r="W581" s="43"/>
      <c r="X581" s="42"/>
      <c r="Y581" s="42"/>
      <c r="Z581" s="46"/>
      <c r="AA581" s="46"/>
      <c r="AB581" s="42"/>
      <c r="AC581" s="46"/>
      <c r="AD581" s="46"/>
      <c r="AE581" s="46"/>
      <c r="AF581" s="46"/>
      <c r="AG581" s="46"/>
      <c r="AH581" s="46"/>
      <c r="AI581" s="46"/>
      <c r="AJ581" s="46"/>
      <c r="AK581" s="47"/>
    </row>
    <row r="582" spans="1:37" ht="15.75" customHeight="1" x14ac:dyDescent="0.2">
      <c r="A582" s="46"/>
      <c r="B582" s="46"/>
      <c r="C582" s="39"/>
      <c r="D582" s="39"/>
      <c r="E582" s="40"/>
      <c r="F582" s="40"/>
      <c r="G582" s="42"/>
      <c r="H582" s="43"/>
      <c r="I582" s="42"/>
      <c r="J582" s="42"/>
      <c r="K582" s="43"/>
      <c r="L582" s="42"/>
      <c r="M582" s="42"/>
      <c r="N582" s="43"/>
      <c r="O582" s="42"/>
      <c r="P582" s="42"/>
      <c r="Q582" s="43"/>
      <c r="R582" s="42"/>
      <c r="S582" s="42"/>
      <c r="T582" s="43"/>
      <c r="U582" s="42"/>
      <c r="V582" s="42"/>
      <c r="W582" s="43"/>
      <c r="X582" s="42"/>
      <c r="Y582" s="42"/>
      <c r="Z582" s="46"/>
      <c r="AA582" s="46"/>
      <c r="AB582" s="42"/>
      <c r="AC582" s="46"/>
      <c r="AD582" s="46"/>
      <c r="AE582" s="46"/>
      <c r="AF582" s="46"/>
      <c r="AG582" s="46"/>
      <c r="AH582" s="46"/>
      <c r="AI582" s="46"/>
      <c r="AJ582" s="46"/>
      <c r="AK582" s="47"/>
    </row>
    <row r="583" spans="1:37" ht="15.75" customHeight="1" x14ac:dyDescent="0.2">
      <c r="A583" s="46"/>
      <c r="B583" s="46"/>
      <c r="C583" s="39"/>
      <c r="D583" s="39"/>
      <c r="E583" s="40"/>
      <c r="F583" s="40"/>
      <c r="G583" s="42"/>
      <c r="H583" s="43"/>
      <c r="I583" s="42"/>
      <c r="J583" s="42"/>
      <c r="K583" s="43"/>
      <c r="L583" s="42"/>
      <c r="M583" s="42"/>
      <c r="N583" s="43"/>
      <c r="O583" s="42"/>
      <c r="P583" s="42"/>
      <c r="Q583" s="43"/>
      <c r="R583" s="42"/>
      <c r="S583" s="42"/>
      <c r="T583" s="43"/>
      <c r="U583" s="42"/>
      <c r="V583" s="42"/>
      <c r="W583" s="43"/>
      <c r="X583" s="42"/>
      <c r="Y583" s="42"/>
      <c r="Z583" s="46"/>
      <c r="AA583" s="46"/>
      <c r="AB583" s="42"/>
      <c r="AC583" s="46"/>
      <c r="AD583" s="46"/>
      <c r="AE583" s="46"/>
      <c r="AF583" s="46"/>
      <c r="AG583" s="46"/>
      <c r="AH583" s="46"/>
      <c r="AI583" s="46"/>
      <c r="AJ583" s="46"/>
      <c r="AK583" s="47"/>
    </row>
    <row r="584" spans="1:37" ht="15.75" customHeight="1" x14ac:dyDescent="0.2">
      <c r="A584" s="46"/>
      <c r="B584" s="46"/>
      <c r="C584" s="39"/>
      <c r="D584" s="39"/>
      <c r="E584" s="40"/>
      <c r="F584" s="40"/>
      <c r="G584" s="42"/>
      <c r="H584" s="43"/>
      <c r="I584" s="42"/>
      <c r="J584" s="42"/>
      <c r="K584" s="43"/>
      <c r="L584" s="42"/>
      <c r="M584" s="42"/>
      <c r="N584" s="43"/>
      <c r="O584" s="42"/>
      <c r="P584" s="42"/>
      <c r="Q584" s="43"/>
      <c r="R584" s="42"/>
      <c r="S584" s="42"/>
      <c r="T584" s="43"/>
      <c r="U584" s="42"/>
      <c r="V584" s="42"/>
      <c r="W584" s="43"/>
      <c r="X584" s="42"/>
      <c r="Y584" s="42"/>
      <c r="Z584" s="46"/>
      <c r="AA584" s="46"/>
      <c r="AB584" s="42"/>
      <c r="AC584" s="46"/>
      <c r="AD584" s="46"/>
      <c r="AE584" s="46"/>
      <c r="AF584" s="46"/>
      <c r="AG584" s="46"/>
      <c r="AH584" s="46"/>
      <c r="AI584" s="46"/>
      <c r="AJ584" s="46"/>
      <c r="AK584" s="47"/>
    </row>
    <row r="585" spans="1:37" ht="15.75" customHeight="1" x14ac:dyDescent="0.2">
      <c r="A585" s="46"/>
      <c r="B585" s="46"/>
      <c r="C585" s="39"/>
      <c r="D585" s="39"/>
      <c r="E585" s="40"/>
      <c r="F585" s="40"/>
      <c r="G585" s="42"/>
      <c r="H585" s="43"/>
      <c r="I585" s="42"/>
      <c r="J585" s="42"/>
      <c r="K585" s="43"/>
      <c r="L585" s="42"/>
      <c r="M585" s="42"/>
      <c r="N585" s="43"/>
      <c r="O585" s="42"/>
      <c r="P585" s="42"/>
      <c r="Q585" s="43"/>
      <c r="R585" s="42"/>
      <c r="S585" s="42"/>
      <c r="T585" s="43"/>
      <c r="U585" s="42"/>
      <c r="V585" s="42"/>
      <c r="W585" s="43"/>
      <c r="X585" s="42"/>
      <c r="Y585" s="42"/>
      <c r="Z585" s="46"/>
      <c r="AA585" s="46"/>
      <c r="AB585" s="42"/>
      <c r="AC585" s="46"/>
      <c r="AD585" s="46"/>
      <c r="AE585" s="46"/>
      <c r="AF585" s="46"/>
      <c r="AG585" s="46"/>
      <c r="AH585" s="46"/>
      <c r="AI585" s="46"/>
      <c r="AJ585" s="46"/>
      <c r="AK585" s="47"/>
    </row>
    <row r="586" spans="1:37" ht="15.75" customHeight="1" x14ac:dyDescent="0.2">
      <c r="A586" s="46"/>
      <c r="B586" s="46"/>
      <c r="C586" s="39"/>
      <c r="D586" s="39"/>
      <c r="E586" s="40"/>
      <c r="F586" s="40"/>
      <c r="G586" s="42"/>
      <c r="H586" s="43"/>
      <c r="I586" s="42"/>
      <c r="J586" s="42"/>
      <c r="K586" s="43"/>
      <c r="L586" s="42"/>
      <c r="M586" s="42"/>
      <c r="N586" s="43"/>
      <c r="O586" s="42"/>
      <c r="P586" s="42"/>
      <c r="Q586" s="43"/>
      <c r="R586" s="42"/>
      <c r="S586" s="42"/>
      <c r="T586" s="43"/>
      <c r="U586" s="42"/>
      <c r="V586" s="42"/>
      <c r="W586" s="43"/>
      <c r="X586" s="42"/>
      <c r="Y586" s="42"/>
      <c r="Z586" s="46"/>
      <c r="AA586" s="46"/>
      <c r="AB586" s="42"/>
      <c r="AC586" s="46"/>
      <c r="AD586" s="46"/>
      <c r="AE586" s="46"/>
      <c r="AF586" s="46"/>
      <c r="AG586" s="46"/>
      <c r="AH586" s="46"/>
      <c r="AI586" s="46"/>
      <c r="AJ586" s="46"/>
      <c r="AK586" s="47"/>
    </row>
    <row r="587" spans="1:37" ht="15.75" customHeight="1" x14ac:dyDescent="0.2">
      <c r="A587" s="46"/>
      <c r="B587" s="46"/>
      <c r="C587" s="39"/>
      <c r="D587" s="39"/>
      <c r="E587" s="40"/>
      <c r="F587" s="40"/>
      <c r="G587" s="42"/>
      <c r="H587" s="43"/>
      <c r="I587" s="42"/>
      <c r="J587" s="42"/>
      <c r="K587" s="43"/>
      <c r="L587" s="42"/>
      <c r="M587" s="42"/>
      <c r="N587" s="43"/>
      <c r="O587" s="42"/>
      <c r="P587" s="42"/>
      <c r="Q587" s="43"/>
      <c r="R587" s="42"/>
      <c r="S587" s="42"/>
      <c r="T587" s="43"/>
      <c r="U587" s="42"/>
      <c r="V587" s="42"/>
      <c r="W587" s="43"/>
      <c r="X587" s="42"/>
      <c r="Y587" s="42"/>
      <c r="Z587" s="46"/>
      <c r="AA587" s="46"/>
      <c r="AB587" s="42"/>
      <c r="AC587" s="46"/>
      <c r="AD587" s="46"/>
      <c r="AE587" s="46"/>
      <c r="AF587" s="46"/>
      <c r="AG587" s="46"/>
      <c r="AH587" s="46"/>
      <c r="AI587" s="46"/>
      <c r="AJ587" s="46"/>
      <c r="AK587" s="47"/>
    </row>
    <row r="588" spans="1:37" ht="15.75" customHeight="1" x14ac:dyDescent="0.2">
      <c r="A588" s="46"/>
      <c r="B588" s="46"/>
      <c r="C588" s="39"/>
      <c r="D588" s="39"/>
      <c r="E588" s="40"/>
      <c r="F588" s="40"/>
      <c r="G588" s="42"/>
      <c r="H588" s="43"/>
      <c r="I588" s="42"/>
      <c r="J588" s="42"/>
      <c r="K588" s="43"/>
      <c r="L588" s="42"/>
      <c r="M588" s="42"/>
      <c r="N588" s="43"/>
      <c r="O588" s="42"/>
      <c r="P588" s="42"/>
      <c r="Q588" s="43"/>
      <c r="R588" s="42"/>
      <c r="S588" s="42"/>
      <c r="T588" s="43"/>
      <c r="U588" s="42"/>
      <c r="V588" s="42"/>
      <c r="W588" s="43"/>
      <c r="X588" s="42"/>
      <c r="Y588" s="42"/>
      <c r="Z588" s="46"/>
      <c r="AA588" s="46"/>
      <c r="AB588" s="42"/>
      <c r="AC588" s="46"/>
      <c r="AD588" s="46"/>
      <c r="AE588" s="46"/>
      <c r="AF588" s="46"/>
      <c r="AG588" s="46"/>
      <c r="AH588" s="46"/>
      <c r="AI588" s="46"/>
      <c r="AJ588" s="46"/>
      <c r="AK588" s="47"/>
    </row>
    <row r="589" spans="1:37" ht="15.75" customHeight="1" x14ac:dyDescent="0.2">
      <c r="A589" s="46"/>
      <c r="B589" s="46"/>
      <c r="C589" s="39"/>
      <c r="D589" s="39"/>
      <c r="E589" s="40"/>
      <c r="F589" s="40"/>
      <c r="G589" s="42"/>
      <c r="H589" s="43"/>
      <c r="I589" s="42"/>
      <c r="J589" s="42"/>
      <c r="K589" s="43"/>
      <c r="L589" s="42"/>
      <c r="M589" s="42"/>
      <c r="N589" s="43"/>
      <c r="O589" s="42"/>
      <c r="P589" s="42"/>
      <c r="Q589" s="43"/>
      <c r="R589" s="42"/>
      <c r="S589" s="42"/>
      <c r="T589" s="43"/>
      <c r="U589" s="42"/>
      <c r="V589" s="42"/>
      <c r="W589" s="43"/>
      <c r="X589" s="42"/>
      <c r="Y589" s="42"/>
      <c r="Z589" s="46"/>
      <c r="AA589" s="46"/>
      <c r="AB589" s="42"/>
      <c r="AC589" s="46"/>
      <c r="AD589" s="46"/>
      <c r="AE589" s="46"/>
      <c r="AF589" s="46"/>
      <c r="AG589" s="46"/>
      <c r="AH589" s="46"/>
      <c r="AI589" s="46"/>
      <c r="AJ589" s="46"/>
      <c r="AK589" s="47"/>
    </row>
    <row r="590" spans="1:37" ht="15.75" customHeight="1" x14ac:dyDescent="0.2">
      <c r="A590" s="46"/>
      <c r="B590" s="46"/>
      <c r="C590" s="39"/>
      <c r="D590" s="39"/>
      <c r="E590" s="40"/>
      <c r="F590" s="40"/>
      <c r="G590" s="42"/>
      <c r="H590" s="43"/>
      <c r="I590" s="42"/>
      <c r="J590" s="42"/>
      <c r="K590" s="43"/>
      <c r="L590" s="42"/>
      <c r="M590" s="42"/>
      <c r="N590" s="43"/>
      <c r="O590" s="42"/>
      <c r="P590" s="42"/>
      <c r="Q590" s="43"/>
      <c r="R590" s="42"/>
      <c r="S590" s="42"/>
      <c r="T590" s="43"/>
      <c r="U590" s="42"/>
      <c r="V590" s="42"/>
      <c r="W590" s="43"/>
      <c r="X590" s="42"/>
      <c r="Y590" s="42"/>
      <c r="Z590" s="46"/>
      <c r="AA590" s="46"/>
      <c r="AB590" s="42"/>
      <c r="AC590" s="46"/>
      <c r="AD590" s="46"/>
      <c r="AE590" s="46"/>
      <c r="AF590" s="46"/>
      <c r="AG590" s="46"/>
      <c r="AH590" s="46"/>
      <c r="AI590" s="46"/>
      <c r="AJ590" s="46"/>
      <c r="AK590" s="47"/>
    </row>
    <row r="591" spans="1:37" ht="15.75" customHeight="1" x14ac:dyDescent="0.2">
      <c r="A591" s="46"/>
      <c r="B591" s="46"/>
      <c r="C591" s="39"/>
      <c r="D591" s="39"/>
      <c r="E591" s="40"/>
      <c r="F591" s="40"/>
      <c r="G591" s="42"/>
      <c r="H591" s="43"/>
      <c r="I591" s="42"/>
      <c r="J591" s="42"/>
      <c r="K591" s="43"/>
      <c r="L591" s="42"/>
      <c r="M591" s="42"/>
      <c r="N591" s="43"/>
      <c r="O591" s="42"/>
      <c r="P591" s="42"/>
      <c r="Q591" s="43"/>
      <c r="R591" s="42"/>
      <c r="S591" s="42"/>
      <c r="T591" s="43"/>
      <c r="U591" s="42"/>
      <c r="V591" s="42"/>
      <c r="W591" s="43"/>
      <c r="X591" s="42"/>
      <c r="Y591" s="42"/>
      <c r="Z591" s="46"/>
      <c r="AA591" s="46"/>
      <c r="AB591" s="42"/>
      <c r="AC591" s="46"/>
      <c r="AD591" s="46"/>
      <c r="AE591" s="46"/>
      <c r="AF591" s="46"/>
      <c r="AG591" s="46"/>
      <c r="AH591" s="46"/>
      <c r="AI591" s="46"/>
      <c r="AJ591" s="46"/>
      <c r="AK591" s="47"/>
    </row>
    <row r="592" spans="1:37" ht="15.75" customHeight="1" x14ac:dyDescent="0.2">
      <c r="A592" s="46"/>
      <c r="B592" s="46"/>
      <c r="C592" s="39"/>
      <c r="D592" s="39"/>
      <c r="E592" s="40"/>
      <c r="F592" s="40"/>
      <c r="G592" s="42"/>
      <c r="H592" s="43"/>
      <c r="I592" s="42"/>
      <c r="J592" s="42"/>
      <c r="K592" s="43"/>
      <c r="L592" s="42"/>
      <c r="M592" s="42"/>
      <c r="N592" s="43"/>
      <c r="O592" s="42"/>
      <c r="P592" s="42"/>
      <c r="Q592" s="43"/>
      <c r="R592" s="42"/>
      <c r="S592" s="42"/>
      <c r="T592" s="43"/>
      <c r="U592" s="42"/>
      <c r="V592" s="42"/>
      <c r="W592" s="43"/>
      <c r="X592" s="42"/>
      <c r="Y592" s="42"/>
      <c r="Z592" s="46"/>
      <c r="AA592" s="46"/>
      <c r="AB592" s="42"/>
      <c r="AC592" s="46"/>
      <c r="AD592" s="46"/>
      <c r="AE592" s="46"/>
      <c r="AF592" s="46"/>
      <c r="AG592" s="46"/>
      <c r="AH592" s="46"/>
      <c r="AI592" s="46"/>
      <c r="AJ592" s="46"/>
      <c r="AK592" s="47"/>
    </row>
    <row r="593" spans="1:37" ht="15.75" customHeight="1" x14ac:dyDescent="0.2">
      <c r="A593" s="46"/>
      <c r="B593" s="46"/>
      <c r="C593" s="39"/>
      <c r="D593" s="39"/>
      <c r="E593" s="40"/>
      <c r="F593" s="40"/>
      <c r="G593" s="42"/>
      <c r="H593" s="43"/>
      <c r="I593" s="42"/>
      <c r="J593" s="42"/>
      <c r="K593" s="43"/>
      <c r="L593" s="42"/>
      <c r="M593" s="42"/>
      <c r="N593" s="43"/>
      <c r="O593" s="42"/>
      <c r="P593" s="42"/>
      <c r="Q593" s="43"/>
      <c r="R593" s="42"/>
      <c r="S593" s="42"/>
      <c r="T593" s="43"/>
      <c r="U593" s="42"/>
      <c r="V593" s="42"/>
      <c r="W593" s="43"/>
      <c r="X593" s="42"/>
      <c r="Y593" s="42"/>
      <c r="Z593" s="46"/>
      <c r="AA593" s="46"/>
      <c r="AB593" s="42"/>
      <c r="AC593" s="46"/>
      <c r="AD593" s="46"/>
      <c r="AE593" s="46"/>
      <c r="AF593" s="46"/>
      <c r="AG593" s="46"/>
      <c r="AH593" s="46"/>
      <c r="AI593" s="46"/>
      <c r="AJ593" s="46"/>
      <c r="AK593" s="47"/>
    </row>
    <row r="594" spans="1:37" ht="15.75" customHeight="1" x14ac:dyDescent="0.2">
      <c r="A594" s="46"/>
      <c r="B594" s="46"/>
      <c r="C594" s="39"/>
      <c r="D594" s="39"/>
      <c r="E594" s="40"/>
      <c r="F594" s="40"/>
      <c r="G594" s="42"/>
      <c r="H594" s="43"/>
      <c r="I594" s="42"/>
      <c r="J594" s="42"/>
      <c r="K594" s="43"/>
      <c r="L594" s="42"/>
      <c r="M594" s="42"/>
      <c r="N594" s="43"/>
      <c r="O594" s="42"/>
      <c r="P594" s="42"/>
      <c r="Q594" s="43"/>
      <c r="R594" s="42"/>
      <c r="S594" s="42"/>
      <c r="T594" s="43"/>
      <c r="U594" s="42"/>
      <c r="V594" s="42"/>
      <c r="W594" s="43"/>
      <c r="X594" s="42"/>
      <c r="Y594" s="42"/>
      <c r="Z594" s="46"/>
      <c r="AA594" s="46"/>
      <c r="AB594" s="42"/>
      <c r="AC594" s="46"/>
      <c r="AD594" s="46"/>
      <c r="AE594" s="46"/>
      <c r="AF594" s="46"/>
      <c r="AG594" s="46"/>
      <c r="AH594" s="46"/>
      <c r="AI594" s="46"/>
      <c r="AJ594" s="46"/>
      <c r="AK594" s="47"/>
    </row>
    <row r="595" spans="1:37" ht="15.75" customHeight="1" x14ac:dyDescent="0.2">
      <c r="A595" s="46"/>
      <c r="B595" s="46"/>
      <c r="C595" s="39"/>
      <c r="D595" s="39"/>
      <c r="E595" s="40"/>
      <c r="F595" s="40"/>
      <c r="G595" s="42"/>
      <c r="H595" s="43"/>
      <c r="I595" s="42"/>
      <c r="J595" s="42"/>
      <c r="K595" s="43"/>
      <c r="L595" s="42"/>
      <c r="M595" s="42"/>
      <c r="N595" s="43"/>
      <c r="O595" s="42"/>
      <c r="P595" s="42"/>
      <c r="Q595" s="43"/>
      <c r="R595" s="42"/>
      <c r="S595" s="42"/>
      <c r="T595" s="43"/>
      <c r="U595" s="42"/>
      <c r="V595" s="42"/>
      <c r="W595" s="43"/>
      <c r="X595" s="42"/>
      <c r="Y595" s="42"/>
      <c r="Z595" s="46"/>
      <c r="AA595" s="46"/>
      <c r="AB595" s="42"/>
      <c r="AC595" s="46"/>
      <c r="AD595" s="46"/>
      <c r="AE595" s="46"/>
      <c r="AF595" s="46"/>
      <c r="AG595" s="46"/>
      <c r="AH595" s="46"/>
      <c r="AI595" s="46"/>
      <c r="AJ595" s="46"/>
      <c r="AK595" s="47"/>
    </row>
    <row r="596" spans="1:37" ht="15.75" customHeight="1" x14ac:dyDescent="0.2">
      <c r="A596" s="46"/>
      <c r="B596" s="46"/>
      <c r="C596" s="39"/>
      <c r="D596" s="39"/>
      <c r="E596" s="40"/>
      <c r="F596" s="40"/>
      <c r="G596" s="42"/>
      <c r="H596" s="43"/>
      <c r="I596" s="42"/>
      <c r="J596" s="42"/>
      <c r="K596" s="43"/>
      <c r="L596" s="42"/>
      <c r="M596" s="42"/>
      <c r="N596" s="43"/>
      <c r="O596" s="42"/>
      <c r="P596" s="42"/>
      <c r="Q596" s="43"/>
      <c r="R596" s="42"/>
      <c r="S596" s="42"/>
      <c r="T596" s="43"/>
      <c r="U596" s="42"/>
      <c r="V596" s="42"/>
      <c r="W596" s="43"/>
      <c r="X596" s="42"/>
      <c r="Y596" s="42"/>
      <c r="Z596" s="46"/>
      <c r="AA596" s="46"/>
      <c r="AB596" s="42"/>
      <c r="AC596" s="46"/>
      <c r="AD596" s="46"/>
      <c r="AE596" s="46"/>
      <c r="AF596" s="46"/>
      <c r="AG596" s="46"/>
      <c r="AH596" s="46"/>
      <c r="AI596" s="46"/>
      <c r="AJ596" s="46"/>
      <c r="AK596" s="47"/>
    </row>
    <row r="597" spans="1:37" ht="15.75" customHeight="1" x14ac:dyDescent="0.2">
      <c r="A597" s="46"/>
      <c r="B597" s="46"/>
      <c r="C597" s="39"/>
      <c r="D597" s="39"/>
      <c r="E597" s="40"/>
      <c r="F597" s="40"/>
      <c r="G597" s="42"/>
      <c r="H597" s="43"/>
      <c r="I597" s="42"/>
      <c r="J597" s="42"/>
      <c r="K597" s="43"/>
      <c r="L597" s="42"/>
      <c r="M597" s="42"/>
      <c r="N597" s="43"/>
      <c r="O597" s="42"/>
      <c r="P597" s="42"/>
      <c r="Q597" s="43"/>
      <c r="R597" s="42"/>
      <c r="S597" s="42"/>
      <c r="T597" s="43"/>
      <c r="U597" s="42"/>
      <c r="V597" s="42"/>
      <c r="W597" s="43"/>
      <c r="X597" s="42"/>
      <c r="Y597" s="42"/>
      <c r="Z597" s="46"/>
      <c r="AA597" s="46"/>
      <c r="AB597" s="42"/>
      <c r="AC597" s="46"/>
      <c r="AD597" s="46"/>
      <c r="AE597" s="46"/>
      <c r="AF597" s="46"/>
      <c r="AG597" s="46"/>
      <c r="AH597" s="46"/>
      <c r="AI597" s="46"/>
      <c r="AJ597" s="46"/>
      <c r="AK597" s="47"/>
    </row>
    <row r="598" spans="1:37" ht="15.75" customHeight="1" x14ac:dyDescent="0.2">
      <c r="A598" s="46"/>
      <c r="B598" s="46"/>
      <c r="C598" s="39"/>
      <c r="D598" s="39"/>
      <c r="E598" s="40"/>
      <c r="F598" s="40"/>
      <c r="G598" s="42"/>
      <c r="H598" s="43"/>
      <c r="I598" s="42"/>
      <c r="J598" s="42"/>
      <c r="K598" s="43"/>
      <c r="L598" s="42"/>
      <c r="M598" s="42"/>
      <c r="N598" s="43"/>
      <c r="O598" s="42"/>
      <c r="P598" s="42"/>
      <c r="Q598" s="43"/>
      <c r="R598" s="42"/>
      <c r="S598" s="42"/>
      <c r="T598" s="43"/>
      <c r="U598" s="42"/>
      <c r="V598" s="42"/>
      <c r="W598" s="43"/>
      <c r="X598" s="42"/>
      <c r="Y598" s="42"/>
      <c r="Z598" s="46"/>
      <c r="AA598" s="46"/>
      <c r="AB598" s="42"/>
      <c r="AC598" s="46"/>
      <c r="AD598" s="46"/>
      <c r="AE598" s="46"/>
      <c r="AF598" s="46"/>
      <c r="AG598" s="46"/>
      <c r="AH598" s="46"/>
      <c r="AI598" s="46"/>
      <c r="AJ598" s="46"/>
      <c r="AK598" s="47"/>
    </row>
    <row r="599" spans="1:37" ht="15.75" customHeight="1" x14ac:dyDescent="0.2">
      <c r="A599" s="46"/>
      <c r="B599" s="46"/>
      <c r="C599" s="39"/>
      <c r="D599" s="39"/>
      <c r="E599" s="40"/>
      <c r="F599" s="40"/>
      <c r="G599" s="42"/>
      <c r="H599" s="43"/>
      <c r="I599" s="42"/>
      <c r="J599" s="42"/>
      <c r="K599" s="43"/>
      <c r="L599" s="42"/>
      <c r="M599" s="42"/>
      <c r="N599" s="43"/>
      <c r="O599" s="42"/>
      <c r="P599" s="42"/>
      <c r="Q599" s="43"/>
      <c r="R599" s="42"/>
      <c r="S599" s="42"/>
      <c r="T599" s="43"/>
      <c r="U599" s="42"/>
      <c r="V599" s="42"/>
      <c r="W599" s="43"/>
      <c r="X599" s="42"/>
      <c r="Y599" s="42"/>
      <c r="Z599" s="46"/>
      <c r="AA599" s="46"/>
      <c r="AB599" s="42"/>
      <c r="AC599" s="46"/>
      <c r="AD599" s="46"/>
      <c r="AE599" s="46"/>
      <c r="AF599" s="46"/>
      <c r="AG599" s="46"/>
      <c r="AH599" s="46"/>
      <c r="AI599" s="46"/>
      <c r="AJ599" s="46"/>
      <c r="AK599" s="47"/>
    </row>
    <row r="600" spans="1:37" ht="15.75" customHeight="1" x14ac:dyDescent="0.2">
      <c r="A600" s="46"/>
      <c r="B600" s="46"/>
      <c r="C600" s="39"/>
      <c r="D600" s="39"/>
      <c r="E600" s="40"/>
      <c r="F600" s="40"/>
      <c r="G600" s="42"/>
      <c r="H600" s="43"/>
      <c r="I600" s="42"/>
      <c r="J600" s="42"/>
      <c r="K600" s="43"/>
      <c r="L600" s="42"/>
      <c r="M600" s="42"/>
      <c r="N600" s="43"/>
      <c r="O600" s="42"/>
      <c r="P600" s="42"/>
      <c r="Q600" s="43"/>
      <c r="R600" s="42"/>
      <c r="S600" s="42"/>
      <c r="T600" s="43"/>
      <c r="U600" s="42"/>
      <c r="V600" s="42"/>
      <c r="W600" s="43"/>
      <c r="X600" s="42"/>
      <c r="Y600" s="42"/>
      <c r="Z600" s="46"/>
      <c r="AA600" s="46"/>
      <c r="AB600" s="42"/>
      <c r="AC600" s="46"/>
      <c r="AD600" s="46"/>
      <c r="AE600" s="46"/>
      <c r="AF600" s="46"/>
      <c r="AG600" s="46"/>
      <c r="AH600" s="46"/>
      <c r="AI600" s="46"/>
      <c r="AJ600" s="46"/>
      <c r="AK600" s="47"/>
    </row>
    <row r="601" spans="1:37" ht="15.75" customHeight="1" x14ac:dyDescent="0.2">
      <c r="A601" s="46"/>
      <c r="B601" s="46"/>
      <c r="C601" s="39"/>
      <c r="D601" s="39"/>
      <c r="E601" s="40"/>
      <c r="F601" s="40"/>
      <c r="G601" s="42"/>
      <c r="H601" s="43"/>
      <c r="I601" s="42"/>
      <c r="J601" s="42"/>
      <c r="K601" s="43"/>
      <c r="L601" s="42"/>
      <c r="M601" s="42"/>
      <c r="N601" s="43"/>
      <c r="O601" s="42"/>
      <c r="P601" s="42"/>
      <c r="Q601" s="43"/>
      <c r="R601" s="42"/>
      <c r="S601" s="42"/>
      <c r="T601" s="43"/>
      <c r="U601" s="42"/>
      <c r="V601" s="42"/>
      <c r="W601" s="43"/>
      <c r="X601" s="42"/>
      <c r="Y601" s="42"/>
      <c r="Z601" s="46"/>
      <c r="AA601" s="46"/>
      <c r="AB601" s="42"/>
      <c r="AC601" s="46"/>
      <c r="AD601" s="46"/>
      <c r="AE601" s="46"/>
      <c r="AF601" s="46"/>
      <c r="AG601" s="46"/>
      <c r="AH601" s="46"/>
      <c r="AI601" s="46"/>
      <c r="AJ601" s="46"/>
      <c r="AK601" s="47"/>
    </row>
    <row r="602" spans="1:37" ht="15.75" customHeight="1" x14ac:dyDescent="0.2">
      <c r="A602" s="46"/>
      <c r="B602" s="46"/>
      <c r="C602" s="39"/>
      <c r="D602" s="39"/>
      <c r="E602" s="40"/>
      <c r="F602" s="40"/>
      <c r="G602" s="42"/>
      <c r="H602" s="43"/>
      <c r="I602" s="42"/>
      <c r="J602" s="42"/>
      <c r="K602" s="43"/>
      <c r="L602" s="42"/>
      <c r="M602" s="42"/>
      <c r="N602" s="43"/>
      <c r="O602" s="42"/>
      <c r="P602" s="42"/>
      <c r="Q602" s="43"/>
      <c r="R602" s="42"/>
      <c r="S602" s="42"/>
      <c r="T602" s="43"/>
      <c r="U602" s="42"/>
      <c r="V602" s="42"/>
      <c r="W602" s="43"/>
      <c r="X602" s="42"/>
      <c r="Y602" s="42"/>
      <c r="Z602" s="46"/>
      <c r="AA602" s="46"/>
      <c r="AB602" s="42"/>
      <c r="AC602" s="46"/>
      <c r="AD602" s="46"/>
      <c r="AE602" s="46"/>
      <c r="AF602" s="46"/>
      <c r="AG602" s="46"/>
      <c r="AH602" s="46"/>
      <c r="AI602" s="46"/>
      <c r="AJ602" s="46"/>
      <c r="AK602" s="47"/>
    </row>
    <row r="603" spans="1:37" ht="15.75" customHeight="1" x14ac:dyDescent="0.2">
      <c r="A603" s="46"/>
      <c r="B603" s="46"/>
      <c r="C603" s="39"/>
      <c r="D603" s="39"/>
      <c r="E603" s="40"/>
      <c r="F603" s="40"/>
      <c r="G603" s="42"/>
      <c r="H603" s="43"/>
      <c r="I603" s="42"/>
      <c r="J603" s="42"/>
      <c r="K603" s="43"/>
      <c r="L603" s="42"/>
      <c r="M603" s="42"/>
      <c r="N603" s="43"/>
      <c r="O603" s="42"/>
      <c r="P603" s="42"/>
      <c r="Q603" s="43"/>
      <c r="R603" s="42"/>
      <c r="S603" s="42"/>
      <c r="T603" s="43"/>
      <c r="U603" s="42"/>
      <c r="V603" s="42"/>
      <c r="W603" s="43"/>
      <c r="X603" s="42"/>
      <c r="Y603" s="42"/>
      <c r="Z603" s="46"/>
      <c r="AA603" s="46"/>
      <c r="AB603" s="42"/>
      <c r="AC603" s="46"/>
      <c r="AD603" s="46"/>
      <c r="AE603" s="46"/>
      <c r="AF603" s="46"/>
      <c r="AG603" s="46"/>
      <c r="AH603" s="46"/>
      <c r="AI603" s="46"/>
      <c r="AJ603" s="46"/>
      <c r="AK603" s="47"/>
    </row>
    <row r="604" spans="1:37" ht="15.75" customHeight="1" x14ac:dyDescent="0.2">
      <c r="A604" s="46"/>
      <c r="B604" s="46"/>
      <c r="C604" s="39"/>
      <c r="D604" s="39"/>
      <c r="E604" s="40"/>
      <c r="F604" s="40"/>
      <c r="G604" s="42"/>
      <c r="H604" s="43"/>
      <c r="I604" s="42"/>
      <c r="J604" s="42"/>
      <c r="K604" s="43"/>
      <c r="L604" s="42"/>
      <c r="M604" s="42"/>
      <c r="N604" s="43"/>
      <c r="O604" s="42"/>
      <c r="P604" s="42"/>
      <c r="Q604" s="43"/>
      <c r="R604" s="42"/>
      <c r="S604" s="42"/>
      <c r="T604" s="43"/>
      <c r="U604" s="42"/>
      <c r="V604" s="42"/>
      <c r="W604" s="43"/>
      <c r="X604" s="42"/>
      <c r="Y604" s="42"/>
      <c r="Z604" s="46"/>
      <c r="AA604" s="46"/>
      <c r="AB604" s="42"/>
      <c r="AC604" s="46"/>
      <c r="AD604" s="46"/>
      <c r="AE604" s="46"/>
      <c r="AF604" s="46"/>
      <c r="AG604" s="46"/>
      <c r="AH604" s="46"/>
      <c r="AI604" s="46"/>
      <c r="AJ604" s="46"/>
      <c r="AK604" s="47"/>
    </row>
    <row r="605" spans="1:37" ht="15.75" customHeight="1" x14ac:dyDescent="0.2">
      <c r="A605" s="46"/>
      <c r="B605" s="46"/>
      <c r="C605" s="39"/>
      <c r="D605" s="39"/>
      <c r="E605" s="40"/>
      <c r="F605" s="40"/>
      <c r="G605" s="42"/>
      <c r="H605" s="43"/>
      <c r="I605" s="42"/>
      <c r="J605" s="42"/>
      <c r="K605" s="43"/>
      <c r="L605" s="42"/>
      <c r="M605" s="42"/>
      <c r="N605" s="43"/>
      <c r="O605" s="42"/>
      <c r="P605" s="42"/>
      <c r="Q605" s="43"/>
      <c r="R605" s="42"/>
      <c r="S605" s="42"/>
      <c r="T605" s="43"/>
      <c r="U605" s="42"/>
      <c r="V605" s="42"/>
      <c r="W605" s="43"/>
      <c r="X605" s="42"/>
      <c r="Y605" s="42"/>
      <c r="Z605" s="46"/>
      <c r="AA605" s="46"/>
      <c r="AB605" s="42"/>
      <c r="AC605" s="46"/>
      <c r="AD605" s="46"/>
      <c r="AE605" s="46"/>
      <c r="AF605" s="46"/>
      <c r="AG605" s="46"/>
      <c r="AH605" s="46"/>
      <c r="AI605" s="46"/>
      <c r="AJ605" s="46"/>
      <c r="AK605" s="47"/>
    </row>
    <row r="606" spans="1:37" ht="15.75" customHeight="1" x14ac:dyDescent="0.2">
      <c r="A606" s="46"/>
      <c r="B606" s="46"/>
      <c r="C606" s="39"/>
      <c r="D606" s="39"/>
      <c r="E606" s="40"/>
      <c r="F606" s="40"/>
      <c r="G606" s="42"/>
      <c r="H606" s="43"/>
      <c r="I606" s="42"/>
      <c r="J606" s="42"/>
      <c r="K606" s="43"/>
      <c r="L606" s="42"/>
      <c r="M606" s="42"/>
      <c r="N606" s="43"/>
      <c r="O606" s="42"/>
      <c r="P606" s="42"/>
      <c r="Q606" s="43"/>
      <c r="R606" s="42"/>
      <c r="S606" s="42"/>
      <c r="T606" s="43"/>
      <c r="U606" s="42"/>
      <c r="V606" s="42"/>
      <c r="W606" s="43"/>
      <c r="X606" s="42"/>
      <c r="Y606" s="42"/>
      <c r="Z606" s="46"/>
      <c r="AA606" s="46"/>
      <c r="AB606" s="42"/>
      <c r="AC606" s="46"/>
      <c r="AD606" s="46"/>
      <c r="AE606" s="46"/>
      <c r="AF606" s="46"/>
      <c r="AG606" s="46"/>
      <c r="AH606" s="46"/>
      <c r="AI606" s="46"/>
      <c r="AJ606" s="46"/>
      <c r="AK606" s="47"/>
    </row>
    <row r="607" spans="1:37" ht="15.75" customHeight="1" x14ac:dyDescent="0.2">
      <c r="A607" s="46"/>
      <c r="B607" s="46"/>
      <c r="C607" s="39"/>
      <c r="D607" s="39"/>
      <c r="E607" s="40"/>
      <c r="F607" s="40"/>
      <c r="G607" s="42"/>
      <c r="H607" s="43"/>
      <c r="I607" s="42"/>
      <c r="J607" s="42"/>
      <c r="K607" s="43"/>
      <c r="L607" s="42"/>
      <c r="M607" s="42"/>
      <c r="N607" s="43"/>
      <c r="O607" s="42"/>
      <c r="P607" s="42"/>
      <c r="Q607" s="43"/>
      <c r="R607" s="42"/>
      <c r="S607" s="42"/>
      <c r="T607" s="43"/>
      <c r="U607" s="42"/>
      <c r="V607" s="42"/>
      <c r="W607" s="43"/>
      <c r="X607" s="42"/>
      <c r="Y607" s="42"/>
      <c r="Z607" s="46"/>
      <c r="AA607" s="46"/>
      <c r="AB607" s="42"/>
      <c r="AC607" s="46"/>
      <c r="AD607" s="46"/>
      <c r="AE607" s="46"/>
      <c r="AF607" s="46"/>
      <c r="AG607" s="46"/>
      <c r="AH607" s="46"/>
      <c r="AI607" s="46"/>
      <c r="AJ607" s="46"/>
      <c r="AK607" s="47"/>
    </row>
    <row r="608" spans="1:37" ht="15.75" customHeight="1" x14ac:dyDescent="0.2">
      <c r="A608" s="46"/>
      <c r="B608" s="46"/>
      <c r="C608" s="39"/>
      <c r="D608" s="39"/>
      <c r="E608" s="40"/>
      <c r="F608" s="40"/>
      <c r="G608" s="42"/>
      <c r="H608" s="43"/>
      <c r="I608" s="42"/>
      <c r="J608" s="42"/>
      <c r="K608" s="43"/>
      <c r="L608" s="42"/>
      <c r="M608" s="42"/>
      <c r="N608" s="43"/>
      <c r="O608" s="42"/>
      <c r="P608" s="42"/>
      <c r="Q608" s="43"/>
      <c r="R608" s="42"/>
      <c r="S608" s="42"/>
      <c r="T608" s="43"/>
      <c r="U608" s="42"/>
      <c r="V608" s="42"/>
      <c r="W608" s="43"/>
      <c r="X608" s="42"/>
      <c r="Y608" s="42"/>
      <c r="Z608" s="46"/>
      <c r="AA608" s="46"/>
      <c r="AB608" s="42"/>
      <c r="AC608" s="46"/>
      <c r="AD608" s="46"/>
      <c r="AE608" s="46"/>
      <c r="AF608" s="46"/>
      <c r="AG608" s="46"/>
      <c r="AH608" s="46"/>
      <c r="AI608" s="46"/>
      <c r="AJ608" s="46"/>
      <c r="AK608" s="47"/>
    </row>
    <row r="609" spans="1:37" ht="15.75" customHeight="1" x14ac:dyDescent="0.2">
      <c r="A609" s="46"/>
      <c r="B609" s="46"/>
      <c r="C609" s="39"/>
      <c r="D609" s="39"/>
      <c r="E609" s="40"/>
      <c r="F609" s="40"/>
      <c r="G609" s="42"/>
      <c r="H609" s="43"/>
      <c r="I609" s="42"/>
      <c r="J609" s="42"/>
      <c r="K609" s="43"/>
      <c r="L609" s="42"/>
      <c r="M609" s="42"/>
      <c r="N609" s="43"/>
      <c r="O609" s="42"/>
      <c r="P609" s="42"/>
      <c r="Q609" s="43"/>
      <c r="R609" s="42"/>
      <c r="S609" s="42"/>
      <c r="T609" s="43"/>
      <c r="U609" s="42"/>
      <c r="V609" s="42"/>
      <c r="W609" s="43"/>
      <c r="X609" s="42"/>
      <c r="Y609" s="42"/>
      <c r="Z609" s="46"/>
      <c r="AA609" s="46"/>
      <c r="AB609" s="42"/>
      <c r="AC609" s="46"/>
      <c r="AD609" s="46"/>
      <c r="AE609" s="46"/>
      <c r="AF609" s="46"/>
      <c r="AG609" s="46"/>
      <c r="AH609" s="46"/>
      <c r="AI609" s="46"/>
      <c r="AJ609" s="46"/>
      <c r="AK609" s="47"/>
    </row>
    <row r="610" spans="1:37" ht="15.75" customHeight="1" x14ac:dyDescent="0.2">
      <c r="A610" s="46"/>
      <c r="B610" s="46"/>
      <c r="C610" s="39"/>
      <c r="D610" s="39"/>
      <c r="E610" s="40"/>
      <c r="F610" s="40"/>
      <c r="G610" s="42"/>
      <c r="H610" s="43"/>
      <c r="I610" s="42"/>
      <c r="J610" s="42"/>
      <c r="K610" s="43"/>
      <c r="L610" s="42"/>
      <c r="M610" s="42"/>
      <c r="N610" s="43"/>
      <c r="O610" s="42"/>
      <c r="P610" s="42"/>
      <c r="Q610" s="43"/>
      <c r="R610" s="42"/>
      <c r="S610" s="42"/>
      <c r="T610" s="43"/>
      <c r="U610" s="42"/>
      <c r="V610" s="42"/>
      <c r="W610" s="43"/>
      <c r="X610" s="42"/>
      <c r="Y610" s="42"/>
      <c r="Z610" s="46"/>
      <c r="AA610" s="46"/>
      <c r="AB610" s="42"/>
      <c r="AC610" s="46"/>
      <c r="AD610" s="46"/>
      <c r="AE610" s="46"/>
      <c r="AF610" s="46"/>
      <c r="AG610" s="46"/>
      <c r="AH610" s="46"/>
      <c r="AI610" s="46"/>
      <c r="AJ610" s="46"/>
      <c r="AK610" s="47"/>
    </row>
    <row r="611" spans="1:37" ht="15.75" customHeight="1" x14ac:dyDescent="0.2">
      <c r="A611" s="46"/>
      <c r="B611" s="46"/>
      <c r="C611" s="39"/>
      <c r="D611" s="39"/>
      <c r="E611" s="40"/>
      <c r="F611" s="40"/>
      <c r="G611" s="42"/>
      <c r="H611" s="43"/>
      <c r="I611" s="42"/>
      <c r="J611" s="42"/>
      <c r="K611" s="43"/>
      <c r="L611" s="42"/>
      <c r="M611" s="42"/>
      <c r="N611" s="43"/>
      <c r="O611" s="42"/>
      <c r="P611" s="42"/>
      <c r="Q611" s="43"/>
      <c r="R611" s="42"/>
      <c r="S611" s="42"/>
      <c r="T611" s="43"/>
      <c r="U611" s="42"/>
      <c r="V611" s="42"/>
      <c r="W611" s="43"/>
      <c r="X611" s="42"/>
      <c r="Y611" s="42"/>
      <c r="Z611" s="46"/>
      <c r="AA611" s="46"/>
      <c r="AB611" s="42"/>
      <c r="AC611" s="46"/>
      <c r="AD611" s="46"/>
      <c r="AE611" s="46"/>
      <c r="AF611" s="46"/>
      <c r="AG611" s="46"/>
      <c r="AH611" s="46"/>
      <c r="AI611" s="46"/>
      <c r="AJ611" s="46"/>
      <c r="AK611" s="47"/>
    </row>
    <row r="612" spans="1:37" ht="15.75" customHeight="1" x14ac:dyDescent="0.2">
      <c r="A612" s="46"/>
      <c r="B612" s="46"/>
      <c r="C612" s="39"/>
      <c r="D612" s="39"/>
      <c r="E612" s="40"/>
      <c r="F612" s="40"/>
      <c r="G612" s="42"/>
      <c r="H612" s="43"/>
      <c r="I612" s="42"/>
      <c r="J612" s="42"/>
      <c r="K612" s="43"/>
      <c r="L612" s="42"/>
      <c r="M612" s="42"/>
      <c r="N612" s="43"/>
      <c r="O612" s="42"/>
      <c r="P612" s="42"/>
      <c r="Q612" s="43"/>
      <c r="R612" s="42"/>
      <c r="S612" s="42"/>
      <c r="T612" s="43"/>
      <c r="U612" s="42"/>
      <c r="V612" s="42"/>
      <c r="W612" s="43"/>
      <c r="X612" s="42"/>
      <c r="Y612" s="42"/>
      <c r="Z612" s="46"/>
      <c r="AA612" s="46"/>
      <c r="AB612" s="42"/>
      <c r="AC612" s="46"/>
      <c r="AD612" s="46"/>
      <c r="AE612" s="46"/>
      <c r="AF612" s="46"/>
      <c r="AG612" s="46"/>
      <c r="AH612" s="46"/>
      <c r="AI612" s="46"/>
      <c r="AJ612" s="46"/>
      <c r="AK612" s="47"/>
    </row>
    <row r="613" spans="1:37" ht="15.75" customHeight="1" x14ac:dyDescent="0.2">
      <c r="A613" s="46"/>
      <c r="B613" s="46"/>
      <c r="C613" s="39"/>
      <c r="D613" s="39"/>
      <c r="E613" s="40"/>
      <c r="F613" s="40"/>
      <c r="G613" s="42"/>
      <c r="H613" s="43"/>
      <c r="I613" s="42"/>
      <c r="J613" s="42"/>
      <c r="K613" s="43"/>
      <c r="L613" s="42"/>
      <c r="M613" s="42"/>
      <c r="N613" s="43"/>
      <c r="O613" s="42"/>
      <c r="P613" s="42"/>
      <c r="Q613" s="43"/>
      <c r="R613" s="42"/>
      <c r="S613" s="42"/>
      <c r="T613" s="43"/>
      <c r="U613" s="42"/>
      <c r="V613" s="42"/>
      <c r="W613" s="43"/>
      <c r="X613" s="42"/>
      <c r="Y613" s="42"/>
      <c r="Z613" s="46"/>
      <c r="AA613" s="46"/>
      <c r="AB613" s="42"/>
      <c r="AC613" s="46"/>
      <c r="AD613" s="46"/>
      <c r="AE613" s="46"/>
      <c r="AF613" s="46"/>
      <c r="AG613" s="46"/>
      <c r="AH613" s="46"/>
      <c r="AI613" s="46"/>
      <c r="AJ613" s="46"/>
      <c r="AK613" s="47"/>
    </row>
    <row r="614" spans="1:37" ht="15.75" customHeight="1" x14ac:dyDescent="0.2">
      <c r="A614" s="46"/>
      <c r="B614" s="46"/>
      <c r="C614" s="39"/>
      <c r="D614" s="39"/>
      <c r="E614" s="40"/>
      <c r="F614" s="40"/>
      <c r="G614" s="42"/>
      <c r="H614" s="43"/>
      <c r="I614" s="42"/>
      <c r="J614" s="42"/>
      <c r="K614" s="43"/>
      <c r="L614" s="42"/>
      <c r="M614" s="42"/>
      <c r="N614" s="43"/>
      <c r="O614" s="42"/>
      <c r="P614" s="42"/>
      <c r="Q614" s="43"/>
      <c r="R614" s="42"/>
      <c r="S614" s="42"/>
      <c r="T614" s="43"/>
      <c r="U614" s="42"/>
      <c r="V614" s="42"/>
      <c r="W614" s="43"/>
      <c r="X614" s="42"/>
      <c r="Y614" s="42"/>
      <c r="Z614" s="46"/>
      <c r="AA614" s="46"/>
      <c r="AB614" s="42"/>
      <c r="AC614" s="46"/>
      <c r="AD614" s="46"/>
      <c r="AE614" s="46"/>
      <c r="AF614" s="46"/>
      <c r="AG614" s="46"/>
      <c r="AH614" s="46"/>
      <c r="AI614" s="46"/>
      <c r="AJ614" s="46"/>
      <c r="AK614" s="47"/>
    </row>
    <row r="615" spans="1:37" ht="15.75" customHeight="1" x14ac:dyDescent="0.2">
      <c r="A615" s="46"/>
      <c r="B615" s="46"/>
      <c r="C615" s="39"/>
      <c r="D615" s="39"/>
      <c r="E615" s="40"/>
      <c r="F615" s="40"/>
      <c r="G615" s="42"/>
      <c r="H615" s="43"/>
      <c r="I615" s="42"/>
      <c r="J615" s="42"/>
      <c r="K615" s="43"/>
      <c r="L615" s="42"/>
      <c r="M615" s="42"/>
      <c r="N615" s="43"/>
      <c r="O615" s="42"/>
      <c r="P615" s="42"/>
      <c r="Q615" s="43"/>
      <c r="R615" s="42"/>
      <c r="S615" s="42"/>
      <c r="T615" s="43"/>
      <c r="U615" s="42"/>
      <c r="V615" s="42"/>
      <c r="W615" s="43"/>
      <c r="X615" s="42"/>
      <c r="Y615" s="42"/>
      <c r="Z615" s="46"/>
      <c r="AA615" s="46"/>
      <c r="AB615" s="42"/>
      <c r="AC615" s="46"/>
      <c r="AD615" s="46"/>
      <c r="AE615" s="46"/>
      <c r="AF615" s="46"/>
      <c r="AG615" s="46"/>
      <c r="AH615" s="46"/>
      <c r="AI615" s="46"/>
      <c r="AJ615" s="46"/>
      <c r="AK615" s="47"/>
    </row>
    <row r="616" spans="1:37" ht="15.75" customHeight="1" x14ac:dyDescent="0.2">
      <c r="A616" s="46"/>
      <c r="B616" s="46"/>
      <c r="C616" s="39"/>
      <c r="D616" s="39"/>
      <c r="E616" s="40"/>
      <c r="F616" s="40"/>
      <c r="G616" s="42"/>
      <c r="H616" s="43"/>
      <c r="I616" s="42"/>
      <c r="J616" s="42"/>
      <c r="K616" s="43"/>
      <c r="L616" s="42"/>
      <c r="M616" s="42"/>
      <c r="N616" s="43"/>
      <c r="O616" s="42"/>
      <c r="P616" s="42"/>
      <c r="Q616" s="43"/>
      <c r="R616" s="42"/>
      <c r="S616" s="42"/>
      <c r="T616" s="43"/>
      <c r="U616" s="42"/>
      <c r="V616" s="42"/>
      <c r="W616" s="43"/>
      <c r="X616" s="42"/>
      <c r="Y616" s="42"/>
      <c r="Z616" s="46"/>
      <c r="AA616" s="46"/>
      <c r="AB616" s="42"/>
      <c r="AC616" s="46"/>
      <c r="AD616" s="46"/>
      <c r="AE616" s="46"/>
      <c r="AF616" s="46"/>
      <c r="AG616" s="46"/>
      <c r="AH616" s="46"/>
      <c r="AI616" s="46"/>
      <c r="AJ616" s="46"/>
      <c r="AK616" s="47"/>
    </row>
    <row r="617" spans="1:37" ht="15.75" customHeight="1" x14ac:dyDescent="0.2">
      <c r="A617" s="46"/>
      <c r="B617" s="46"/>
      <c r="C617" s="39"/>
      <c r="D617" s="39"/>
      <c r="E617" s="40"/>
      <c r="F617" s="40"/>
      <c r="G617" s="42"/>
      <c r="H617" s="43"/>
      <c r="I617" s="42"/>
      <c r="J617" s="42"/>
      <c r="K617" s="43"/>
      <c r="L617" s="42"/>
      <c r="M617" s="42"/>
      <c r="N617" s="43"/>
      <c r="O617" s="42"/>
      <c r="P617" s="42"/>
      <c r="Q617" s="43"/>
      <c r="R617" s="42"/>
      <c r="S617" s="42"/>
      <c r="T617" s="43"/>
      <c r="U617" s="42"/>
      <c r="V617" s="42"/>
      <c r="W617" s="43"/>
      <c r="X617" s="42"/>
      <c r="Y617" s="42"/>
      <c r="Z617" s="46"/>
      <c r="AA617" s="46"/>
      <c r="AB617" s="42"/>
      <c r="AC617" s="46"/>
      <c r="AD617" s="46"/>
      <c r="AE617" s="46"/>
      <c r="AF617" s="46"/>
      <c r="AG617" s="46"/>
      <c r="AH617" s="46"/>
      <c r="AI617" s="46"/>
      <c r="AJ617" s="46"/>
      <c r="AK617" s="47"/>
    </row>
    <row r="618" spans="1:37" ht="15.75" customHeight="1" x14ac:dyDescent="0.2">
      <c r="A618" s="46"/>
      <c r="B618" s="46"/>
      <c r="C618" s="39"/>
      <c r="D618" s="39"/>
      <c r="E618" s="40"/>
      <c r="F618" s="40"/>
      <c r="G618" s="42"/>
      <c r="H618" s="43"/>
      <c r="I618" s="42"/>
      <c r="J618" s="42"/>
      <c r="K618" s="43"/>
      <c r="L618" s="42"/>
      <c r="M618" s="42"/>
      <c r="N618" s="43"/>
      <c r="O618" s="42"/>
      <c r="P618" s="42"/>
      <c r="Q618" s="43"/>
      <c r="R618" s="42"/>
      <c r="S618" s="42"/>
      <c r="T618" s="43"/>
      <c r="U618" s="42"/>
      <c r="V618" s="42"/>
      <c r="W618" s="43"/>
      <c r="X618" s="42"/>
      <c r="Y618" s="42"/>
      <c r="Z618" s="46"/>
      <c r="AA618" s="46"/>
      <c r="AB618" s="42"/>
      <c r="AC618" s="46"/>
      <c r="AD618" s="46"/>
      <c r="AE618" s="46"/>
      <c r="AF618" s="46"/>
      <c r="AG618" s="46"/>
      <c r="AH618" s="46"/>
      <c r="AI618" s="46"/>
      <c r="AJ618" s="46"/>
      <c r="AK618" s="47"/>
    </row>
    <row r="619" spans="1:37" ht="15.75" customHeight="1" x14ac:dyDescent="0.2">
      <c r="A619" s="46"/>
      <c r="B619" s="46"/>
      <c r="C619" s="39"/>
      <c r="D619" s="39"/>
      <c r="E619" s="40"/>
      <c r="F619" s="40"/>
      <c r="G619" s="42"/>
      <c r="H619" s="43"/>
      <c r="I619" s="42"/>
      <c r="J619" s="42"/>
      <c r="K619" s="43"/>
      <c r="L619" s="42"/>
      <c r="M619" s="42"/>
      <c r="N619" s="43"/>
      <c r="O619" s="42"/>
      <c r="P619" s="42"/>
      <c r="Q619" s="43"/>
      <c r="R619" s="42"/>
      <c r="S619" s="42"/>
      <c r="T619" s="43"/>
      <c r="U619" s="42"/>
      <c r="V619" s="42"/>
      <c r="W619" s="43"/>
      <c r="X619" s="42"/>
      <c r="Y619" s="42"/>
      <c r="Z619" s="46"/>
      <c r="AA619" s="46"/>
      <c r="AB619" s="42"/>
      <c r="AC619" s="46"/>
      <c r="AD619" s="46"/>
      <c r="AE619" s="46"/>
      <c r="AF619" s="46"/>
      <c r="AG619" s="46"/>
      <c r="AH619" s="46"/>
      <c r="AI619" s="46"/>
      <c r="AJ619" s="46"/>
      <c r="AK619" s="47"/>
    </row>
    <row r="620" spans="1:37" ht="15.75" customHeight="1" x14ac:dyDescent="0.2">
      <c r="A620" s="46"/>
      <c r="B620" s="46"/>
      <c r="C620" s="39"/>
      <c r="D620" s="39"/>
      <c r="E620" s="40"/>
      <c r="F620" s="40"/>
      <c r="G620" s="42"/>
      <c r="H620" s="43"/>
      <c r="I620" s="42"/>
      <c r="J620" s="42"/>
      <c r="K620" s="43"/>
      <c r="L620" s="42"/>
      <c r="M620" s="42"/>
      <c r="N620" s="43"/>
      <c r="O620" s="42"/>
      <c r="P620" s="42"/>
      <c r="Q620" s="43"/>
      <c r="R620" s="42"/>
      <c r="S620" s="42"/>
      <c r="T620" s="43"/>
      <c r="U620" s="42"/>
      <c r="V620" s="42"/>
      <c r="W620" s="43"/>
      <c r="X620" s="42"/>
      <c r="Y620" s="42"/>
      <c r="Z620" s="46"/>
      <c r="AA620" s="46"/>
      <c r="AB620" s="42"/>
      <c r="AC620" s="46"/>
      <c r="AD620" s="46"/>
      <c r="AE620" s="46"/>
      <c r="AF620" s="46"/>
      <c r="AG620" s="46"/>
      <c r="AH620" s="46"/>
      <c r="AI620" s="46"/>
      <c r="AJ620" s="46"/>
      <c r="AK620" s="47"/>
    </row>
    <row r="621" spans="1:37" ht="15.75" customHeight="1" x14ac:dyDescent="0.2">
      <c r="A621" s="46"/>
      <c r="B621" s="46"/>
      <c r="C621" s="39"/>
      <c r="D621" s="39"/>
      <c r="E621" s="40"/>
      <c r="F621" s="40"/>
      <c r="G621" s="42"/>
      <c r="H621" s="43"/>
      <c r="I621" s="42"/>
      <c r="J621" s="42"/>
      <c r="K621" s="43"/>
      <c r="L621" s="42"/>
      <c r="M621" s="42"/>
      <c r="N621" s="43"/>
      <c r="O621" s="42"/>
      <c r="P621" s="42"/>
      <c r="Q621" s="43"/>
      <c r="R621" s="42"/>
      <c r="S621" s="42"/>
      <c r="T621" s="43"/>
      <c r="U621" s="42"/>
      <c r="V621" s="42"/>
      <c r="W621" s="43"/>
      <c r="X621" s="42"/>
      <c r="Y621" s="42"/>
      <c r="Z621" s="46"/>
      <c r="AA621" s="46"/>
      <c r="AB621" s="42"/>
      <c r="AC621" s="46"/>
      <c r="AD621" s="46"/>
      <c r="AE621" s="46"/>
      <c r="AF621" s="46"/>
      <c r="AG621" s="46"/>
      <c r="AH621" s="46"/>
      <c r="AI621" s="46"/>
      <c r="AJ621" s="46"/>
      <c r="AK621" s="47"/>
    </row>
    <row r="622" spans="1:37" ht="15.75" customHeight="1" x14ac:dyDescent="0.2">
      <c r="A622" s="46"/>
      <c r="B622" s="46"/>
      <c r="C622" s="39"/>
      <c r="D622" s="39"/>
      <c r="E622" s="40"/>
      <c r="F622" s="40"/>
      <c r="G622" s="42"/>
      <c r="H622" s="43"/>
      <c r="I622" s="42"/>
      <c r="J622" s="42"/>
      <c r="K622" s="43"/>
      <c r="L622" s="42"/>
      <c r="M622" s="42"/>
      <c r="N622" s="43"/>
      <c r="O622" s="42"/>
      <c r="P622" s="42"/>
      <c r="Q622" s="43"/>
      <c r="R622" s="42"/>
      <c r="S622" s="42"/>
      <c r="T622" s="43"/>
      <c r="U622" s="42"/>
      <c r="V622" s="42"/>
      <c r="W622" s="43"/>
      <c r="X622" s="42"/>
      <c r="Y622" s="42"/>
      <c r="Z622" s="46"/>
      <c r="AA622" s="46"/>
      <c r="AB622" s="42"/>
      <c r="AC622" s="46"/>
      <c r="AD622" s="46"/>
      <c r="AE622" s="46"/>
      <c r="AF622" s="46"/>
      <c r="AG622" s="46"/>
      <c r="AH622" s="46"/>
      <c r="AI622" s="46"/>
      <c r="AJ622" s="46"/>
      <c r="AK622" s="47"/>
    </row>
    <row r="623" spans="1:37" ht="15.75" customHeight="1" x14ac:dyDescent="0.2">
      <c r="A623" s="46"/>
      <c r="B623" s="46"/>
      <c r="C623" s="39"/>
      <c r="D623" s="39"/>
      <c r="E623" s="40"/>
      <c r="F623" s="40"/>
      <c r="G623" s="42"/>
      <c r="H623" s="43"/>
      <c r="I623" s="42"/>
      <c r="J623" s="42"/>
      <c r="K623" s="43"/>
      <c r="L623" s="42"/>
      <c r="M623" s="42"/>
      <c r="N623" s="43"/>
      <c r="O623" s="42"/>
      <c r="P623" s="42"/>
      <c r="Q623" s="43"/>
      <c r="R623" s="42"/>
      <c r="S623" s="42"/>
      <c r="T623" s="43"/>
      <c r="U623" s="42"/>
      <c r="V623" s="42"/>
      <c r="W623" s="43"/>
      <c r="X623" s="42"/>
      <c r="Y623" s="42"/>
      <c r="Z623" s="46"/>
      <c r="AA623" s="46"/>
      <c r="AB623" s="42"/>
      <c r="AC623" s="46"/>
      <c r="AD623" s="46"/>
      <c r="AE623" s="46"/>
      <c r="AF623" s="46"/>
      <c r="AG623" s="46"/>
      <c r="AH623" s="46"/>
      <c r="AI623" s="46"/>
      <c r="AJ623" s="46"/>
      <c r="AK623" s="47"/>
    </row>
    <row r="624" spans="1:37" ht="15.75" customHeight="1" x14ac:dyDescent="0.2">
      <c r="A624" s="46"/>
      <c r="B624" s="46"/>
      <c r="C624" s="39"/>
      <c r="D624" s="39"/>
      <c r="E624" s="40"/>
      <c r="F624" s="40"/>
      <c r="G624" s="42"/>
      <c r="H624" s="43"/>
      <c r="I624" s="42"/>
      <c r="J624" s="42"/>
      <c r="K624" s="43"/>
      <c r="L624" s="42"/>
      <c r="M624" s="42"/>
      <c r="N624" s="43"/>
      <c r="O624" s="42"/>
      <c r="P624" s="42"/>
      <c r="Q624" s="43"/>
      <c r="R624" s="42"/>
      <c r="S624" s="42"/>
      <c r="T624" s="43"/>
      <c r="U624" s="42"/>
      <c r="V624" s="42"/>
      <c r="W624" s="43"/>
      <c r="X624" s="42"/>
      <c r="Y624" s="42"/>
      <c r="Z624" s="46"/>
      <c r="AA624" s="46"/>
      <c r="AB624" s="42"/>
      <c r="AC624" s="46"/>
      <c r="AD624" s="46"/>
      <c r="AE624" s="46"/>
      <c r="AF624" s="46"/>
      <c r="AG624" s="46"/>
      <c r="AH624" s="46"/>
      <c r="AI624" s="46"/>
      <c r="AJ624" s="46"/>
      <c r="AK624" s="47"/>
    </row>
    <row r="625" spans="1:37" ht="15.75" customHeight="1" x14ac:dyDescent="0.2">
      <c r="A625" s="46"/>
      <c r="B625" s="46"/>
      <c r="C625" s="39"/>
      <c r="D625" s="39"/>
      <c r="E625" s="40"/>
      <c r="F625" s="40"/>
      <c r="G625" s="42"/>
      <c r="H625" s="43"/>
      <c r="I625" s="42"/>
      <c r="J625" s="42"/>
      <c r="K625" s="43"/>
      <c r="L625" s="42"/>
      <c r="M625" s="42"/>
      <c r="N625" s="43"/>
      <c r="O625" s="42"/>
      <c r="P625" s="42"/>
      <c r="Q625" s="43"/>
      <c r="R625" s="42"/>
      <c r="S625" s="42"/>
      <c r="T625" s="43"/>
      <c r="U625" s="42"/>
      <c r="V625" s="42"/>
      <c r="W625" s="43"/>
      <c r="X625" s="42"/>
      <c r="Y625" s="42"/>
      <c r="Z625" s="46"/>
      <c r="AA625" s="46"/>
      <c r="AB625" s="42"/>
      <c r="AC625" s="46"/>
      <c r="AD625" s="46"/>
      <c r="AE625" s="46"/>
      <c r="AF625" s="46"/>
      <c r="AG625" s="46"/>
      <c r="AH625" s="46"/>
      <c r="AI625" s="46"/>
      <c r="AJ625" s="46"/>
      <c r="AK625" s="47"/>
    </row>
    <row r="626" spans="1:37" ht="15.75" customHeight="1" x14ac:dyDescent="0.2">
      <c r="A626" s="46"/>
      <c r="B626" s="46"/>
      <c r="C626" s="39"/>
      <c r="D626" s="39"/>
      <c r="E626" s="40"/>
      <c r="F626" s="40"/>
      <c r="G626" s="42"/>
      <c r="H626" s="43"/>
      <c r="I626" s="42"/>
      <c r="J626" s="42"/>
      <c r="K626" s="43"/>
      <c r="L626" s="42"/>
      <c r="M626" s="42"/>
      <c r="N626" s="43"/>
      <c r="O626" s="42"/>
      <c r="P626" s="42"/>
      <c r="Q626" s="43"/>
      <c r="R626" s="42"/>
      <c r="S626" s="42"/>
      <c r="T626" s="43"/>
      <c r="U626" s="42"/>
      <c r="V626" s="42"/>
      <c r="W626" s="43"/>
      <c r="X626" s="42"/>
      <c r="Y626" s="42"/>
      <c r="Z626" s="46"/>
      <c r="AA626" s="46"/>
      <c r="AB626" s="42"/>
      <c r="AC626" s="46"/>
      <c r="AD626" s="46"/>
      <c r="AE626" s="46"/>
      <c r="AF626" s="46"/>
      <c r="AG626" s="46"/>
      <c r="AH626" s="46"/>
      <c r="AI626" s="46"/>
      <c r="AJ626" s="46"/>
      <c r="AK626" s="47"/>
    </row>
    <row r="627" spans="1:37" ht="15.75" customHeight="1" x14ac:dyDescent="0.2">
      <c r="A627" s="46"/>
      <c r="B627" s="46"/>
      <c r="C627" s="39"/>
      <c r="D627" s="39"/>
      <c r="E627" s="40"/>
      <c r="F627" s="40"/>
      <c r="G627" s="42"/>
      <c r="H627" s="43"/>
      <c r="I627" s="42"/>
      <c r="J627" s="42"/>
      <c r="K627" s="43"/>
      <c r="L627" s="42"/>
      <c r="M627" s="42"/>
      <c r="N627" s="43"/>
      <c r="O627" s="42"/>
      <c r="P627" s="42"/>
      <c r="Q627" s="43"/>
      <c r="R627" s="42"/>
      <c r="S627" s="42"/>
      <c r="T627" s="43"/>
      <c r="U627" s="42"/>
      <c r="V627" s="42"/>
      <c r="W627" s="43"/>
      <c r="X627" s="42"/>
      <c r="Y627" s="42"/>
      <c r="Z627" s="46"/>
      <c r="AA627" s="46"/>
      <c r="AB627" s="42"/>
      <c r="AC627" s="46"/>
      <c r="AD627" s="46"/>
      <c r="AE627" s="46"/>
      <c r="AF627" s="46"/>
      <c r="AG627" s="46"/>
      <c r="AH627" s="46"/>
      <c r="AI627" s="46"/>
      <c r="AJ627" s="46"/>
      <c r="AK627" s="47"/>
    </row>
    <row r="628" spans="1:37" ht="15.75" customHeight="1" x14ac:dyDescent="0.2">
      <c r="A628" s="46"/>
      <c r="B628" s="46"/>
      <c r="C628" s="39"/>
      <c r="D628" s="39"/>
      <c r="E628" s="40"/>
      <c r="F628" s="40"/>
      <c r="G628" s="42"/>
      <c r="H628" s="43"/>
      <c r="I628" s="42"/>
      <c r="J628" s="42"/>
      <c r="K628" s="43"/>
      <c r="L628" s="42"/>
      <c r="M628" s="42"/>
      <c r="N628" s="43"/>
      <c r="O628" s="42"/>
      <c r="P628" s="42"/>
      <c r="Q628" s="43"/>
      <c r="R628" s="42"/>
      <c r="S628" s="42"/>
      <c r="T628" s="43"/>
      <c r="U628" s="42"/>
      <c r="V628" s="42"/>
      <c r="W628" s="43"/>
      <c r="X628" s="42"/>
      <c r="Y628" s="42"/>
      <c r="Z628" s="46"/>
      <c r="AA628" s="46"/>
      <c r="AB628" s="42"/>
      <c r="AC628" s="46"/>
      <c r="AD628" s="46"/>
      <c r="AE628" s="46"/>
      <c r="AF628" s="46"/>
      <c r="AG628" s="46"/>
      <c r="AH628" s="46"/>
      <c r="AI628" s="46"/>
      <c r="AJ628" s="46"/>
      <c r="AK628" s="47"/>
    </row>
    <row r="629" spans="1:37" ht="15.75" customHeight="1" x14ac:dyDescent="0.2">
      <c r="A629" s="46"/>
      <c r="B629" s="46"/>
      <c r="C629" s="39"/>
      <c r="D629" s="39"/>
      <c r="E629" s="40"/>
      <c r="F629" s="40"/>
      <c r="G629" s="42"/>
      <c r="H629" s="43"/>
      <c r="I629" s="42"/>
      <c r="J629" s="42"/>
      <c r="K629" s="43"/>
      <c r="L629" s="42"/>
      <c r="M629" s="42"/>
      <c r="N629" s="43"/>
      <c r="O629" s="42"/>
      <c r="P629" s="42"/>
      <c r="Q629" s="43"/>
      <c r="R629" s="42"/>
      <c r="S629" s="42"/>
      <c r="T629" s="43"/>
      <c r="U629" s="42"/>
      <c r="V629" s="42"/>
      <c r="W629" s="43"/>
      <c r="X629" s="42"/>
      <c r="Y629" s="42"/>
      <c r="Z629" s="46"/>
      <c r="AA629" s="46"/>
      <c r="AB629" s="42"/>
      <c r="AC629" s="46"/>
      <c r="AD629" s="46"/>
      <c r="AE629" s="46"/>
      <c r="AF629" s="46"/>
      <c r="AG629" s="46"/>
      <c r="AH629" s="46"/>
      <c r="AI629" s="46"/>
      <c r="AJ629" s="46"/>
      <c r="AK629" s="47"/>
    </row>
    <row r="630" spans="1:37" ht="15.75" customHeight="1" x14ac:dyDescent="0.2">
      <c r="A630" s="46"/>
      <c r="B630" s="46"/>
      <c r="C630" s="39"/>
      <c r="D630" s="39"/>
      <c r="E630" s="40"/>
      <c r="F630" s="40"/>
      <c r="G630" s="42"/>
      <c r="H630" s="43"/>
      <c r="I630" s="42"/>
      <c r="J630" s="42"/>
      <c r="K630" s="43"/>
      <c r="L630" s="42"/>
      <c r="M630" s="42"/>
      <c r="N630" s="43"/>
      <c r="O630" s="42"/>
      <c r="P630" s="42"/>
      <c r="Q630" s="43"/>
      <c r="R630" s="42"/>
      <c r="S630" s="42"/>
      <c r="T630" s="43"/>
      <c r="U630" s="42"/>
      <c r="V630" s="42"/>
      <c r="W630" s="43"/>
      <c r="X630" s="42"/>
      <c r="Y630" s="42"/>
      <c r="Z630" s="46"/>
      <c r="AA630" s="46"/>
      <c r="AB630" s="42"/>
      <c r="AC630" s="46"/>
      <c r="AD630" s="46"/>
      <c r="AE630" s="46"/>
      <c r="AF630" s="46"/>
      <c r="AG630" s="46"/>
      <c r="AH630" s="46"/>
      <c r="AI630" s="46"/>
      <c r="AJ630" s="46"/>
      <c r="AK630" s="47"/>
    </row>
    <row r="631" spans="1:37" ht="15.75" customHeight="1" x14ac:dyDescent="0.2">
      <c r="A631" s="46"/>
      <c r="B631" s="46"/>
      <c r="C631" s="39"/>
      <c r="D631" s="39"/>
      <c r="E631" s="40"/>
      <c r="F631" s="40"/>
      <c r="G631" s="42"/>
      <c r="H631" s="43"/>
      <c r="I631" s="42"/>
      <c r="J631" s="42"/>
      <c r="K631" s="43"/>
      <c r="L631" s="42"/>
      <c r="M631" s="42"/>
      <c r="N631" s="43"/>
      <c r="O631" s="42"/>
      <c r="P631" s="42"/>
      <c r="Q631" s="43"/>
      <c r="R631" s="42"/>
      <c r="S631" s="42"/>
      <c r="T631" s="43"/>
      <c r="U631" s="42"/>
      <c r="V631" s="42"/>
      <c r="W631" s="43"/>
      <c r="X631" s="42"/>
      <c r="Y631" s="42"/>
      <c r="Z631" s="46"/>
      <c r="AA631" s="46"/>
      <c r="AB631" s="42"/>
      <c r="AC631" s="46"/>
      <c r="AD631" s="46"/>
      <c r="AE631" s="46"/>
      <c r="AF631" s="46"/>
      <c r="AG631" s="46"/>
      <c r="AH631" s="46"/>
      <c r="AI631" s="46"/>
      <c r="AJ631" s="46"/>
      <c r="AK631" s="47"/>
    </row>
    <row r="632" spans="1:37" ht="15.75" customHeight="1" x14ac:dyDescent="0.2">
      <c r="A632" s="46"/>
      <c r="B632" s="46"/>
      <c r="C632" s="39"/>
      <c r="D632" s="39"/>
      <c r="E632" s="40"/>
      <c r="F632" s="40"/>
      <c r="G632" s="42"/>
      <c r="H632" s="43"/>
      <c r="I632" s="42"/>
      <c r="J632" s="42"/>
      <c r="K632" s="43"/>
      <c r="L632" s="42"/>
      <c r="M632" s="42"/>
      <c r="N632" s="43"/>
      <c r="O632" s="42"/>
      <c r="P632" s="42"/>
      <c r="Q632" s="43"/>
      <c r="R632" s="42"/>
      <c r="S632" s="42"/>
      <c r="T632" s="43"/>
      <c r="U632" s="42"/>
      <c r="V632" s="42"/>
      <c r="W632" s="43"/>
      <c r="X632" s="42"/>
      <c r="Y632" s="42"/>
      <c r="Z632" s="46"/>
      <c r="AA632" s="46"/>
      <c r="AB632" s="42"/>
      <c r="AC632" s="46"/>
      <c r="AD632" s="46"/>
      <c r="AE632" s="46"/>
      <c r="AF632" s="46"/>
      <c r="AG632" s="46"/>
      <c r="AH632" s="46"/>
      <c r="AI632" s="46"/>
      <c r="AJ632" s="46"/>
      <c r="AK632" s="47"/>
    </row>
    <row r="633" spans="1:37" ht="15.75" customHeight="1" x14ac:dyDescent="0.2">
      <c r="A633" s="46"/>
      <c r="B633" s="46"/>
      <c r="C633" s="39"/>
      <c r="D633" s="39"/>
      <c r="E633" s="40"/>
      <c r="F633" s="40"/>
      <c r="G633" s="42"/>
      <c r="H633" s="43"/>
      <c r="I633" s="42"/>
      <c r="J633" s="42"/>
      <c r="K633" s="43"/>
      <c r="L633" s="42"/>
      <c r="M633" s="42"/>
      <c r="N633" s="43"/>
      <c r="O633" s="42"/>
      <c r="P633" s="42"/>
      <c r="Q633" s="43"/>
      <c r="R633" s="42"/>
      <c r="S633" s="42"/>
      <c r="T633" s="43"/>
      <c r="U633" s="42"/>
      <c r="V633" s="42"/>
      <c r="W633" s="43"/>
      <c r="X633" s="42"/>
      <c r="Y633" s="42"/>
      <c r="Z633" s="46"/>
      <c r="AA633" s="46"/>
      <c r="AB633" s="42"/>
      <c r="AC633" s="46"/>
      <c r="AD633" s="46"/>
      <c r="AE633" s="46"/>
      <c r="AF633" s="46"/>
      <c r="AG633" s="46"/>
      <c r="AH633" s="46"/>
      <c r="AI633" s="46"/>
      <c r="AJ633" s="46"/>
      <c r="AK633" s="47"/>
    </row>
    <row r="634" spans="1:37" ht="15.75" customHeight="1" x14ac:dyDescent="0.2">
      <c r="A634" s="46"/>
      <c r="B634" s="46"/>
      <c r="C634" s="39"/>
      <c r="D634" s="39"/>
      <c r="E634" s="40"/>
      <c r="F634" s="40"/>
      <c r="G634" s="42"/>
      <c r="H634" s="43"/>
      <c r="I634" s="42"/>
      <c r="J634" s="42"/>
      <c r="K634" s="43"/>
      <c r="L634" s="42"/>
      <c r="M634" s="42"/>
      <c r="N634" s="43"/>
      <c r="O634" s="42"/>
      <c r="P634" s="42"/>
      <c r="Q634" s="43"/>
      <c r="R634" s="42"/>
      <c r="S634" s="42"/>
      <c r="T634" s="43"/>
      <c r="U634" s="42"/>
      <c r="V634" s="42"/>
      <c r="W634" s="43"/>
      <c r="X634" s="42"/>
      <c r="Y634" s="42"/>
      <c r="Z634" s="46"/>
      <c r="AA634" s="46"/>
      <c r="AB634" s="42"/>
      <c r="AC634" s="46"/>
      <c r="AD634" s="46"/>
      <c r="AE634" s="46"/>
      <c r="AF634" s="46"/>
      <c r="AG634" s="46"/>
      <c r="AH634" s="46"/>
      <c r="AI634" s="46"/>
      <c r="AJ634" s="46"/>
      <c r="AK634" s="47"/>
    </row>
    <row r="635" spans="1:37" ht="15.75" customHeight="1" x14ac:dyDescent="0.2">
      <c r="A635" s="46"/>
      <c r="B635" s="46"/>
      <c r="C635" s="39"/>
      <c r="D635" s="39"/>
      <c r="E635" s="40"/>
      <c r="F635" s="40"/>
      <c r="G635" s="42"/>
      <c r="H635" s="43"/>
      <c r="I635" s="42"/>
      <c r="J635" s="42"/>
      <c r="K635" s="43"/>
      <c r="L635" s="42"/>
      <c r="M635" s="42"/>
      <c r="N635" s="43"/>
      <c r="O635" s="42"/>
      <c r="P635" s="42"/>
      <c r="Q635" s="43"/>
      <c r="R635" s="42"/>
      <c r="S635" s="42"/>
      <c r="T635" s="43"/>
      <c r="U635" s="42"/>
      <c r="V635" s="42"/>
      <c r="W635" s="43"/>
      <c r="X635" s="42"/>
      <c r="Y635" s="42"/>
      <c r="Z635" s="46"/>
      <c r="AA635" s="46"/>
      <c r="AB635" s="42"/>
      <c r="AC635" s="46"/>
      <c r="AD635" s="46"/>
      <c r="AE635" s="46"/>
      <c r="AF635" s="46"/>
      <c r="AG635" s="46"/>
      <c r="AH635" s="46"/>
      <c r="AI635" s="46"/>
      <c r="AJ635" s="46"/>
      <c r="AK635" s="47"/>
    </row>
    <row r="636" spans="1:37" ht="15.75" customHeight="1" x14ac:dyDescent="0.2">
      <c r="A636" s="46"/>
      <c r="B636" s="46"/>
      <c r="C636" s="39"/>
      <c r="D636" s="39"/>
      <c r="E636" s="40"/>
      <c r="F636" s="40"/>
      <c r="G636" s="42"/>
      <c r="H636" s="43"/>
      <c r="I636" s="42"/>
      <c r="J636" s="42"/>
      <c r="K636" s="43"/>
      <c r="L636" s="42"/>
      <c r="M636" s="42"/>
      <c r="N636" s="43"/>
      <c r="O636" s="42"/>
      <c r="P636" s="42"/>
      <c r="Q636" s="43"/>
      <c r="R636" s="42"/>
      <c r="S636" s="42"/>
      <c r="T636" s="43"/>
      <c r="U636" s="42"/>
      <c r="V636" s="42"/>
      <c r="W636" s="43"/>
      <c r="X636" s="42"/>
      <c r="Y636" s="42"/>
      <c r="Z636" s="46"/>
      <c r="AA636" s="46"/>
      <c r="AB636" s="42"/>
      <c r="AC636" s="46"/>
      <c r="AD636" s="46"/>
      <c r="AE636" s="46"/>
      <c r="AF636" s="46"/>
      <c r="AG636" s="46"/>
      <c r="AH636" s="46"/>
      <c r="AI636" s="46"/>
      <c r="AJ636" s="46"/>
      <c r="AK636" s="47"/>
    </row>
    <row r="637" spans="1:37" ht="15.75" customHeight="1" x14ac:dyDescent="0.2">
      <c r="A637" s="46"/>
      <c r="B637" s="46"/>
      <c r="C637" s="39"/>
      <c r="D637" s="39"/>
      <c r="E637" s="40"/>
      <c r="F637" s="40"/>
      <c r="G637" s="42"/>
      <c r="H637" s="43"/>
      <c r="I637" s="42"/>
      <c r="J637" s="42"/>
      <c r="K637" s="43"/>
      <c r="L637" s="42"/>
      <c r="M637" s="42"/>
      <c r="N637" s="43"/>
      <c r="O637" s="42"/>
      <c r="P637" s="42"/>
      <c r="Q637" s="43"/>
      <c r="R637" s="42"/>
      <c r="S637" s="42"/>
      <c r="T637" s="43"/>
      <c r="U637" s="42"/>
      <c r="V637" s="42"/>
      <c r="W637" s="43"/>
      <c r="X637" s="42"/>
      <c r="Y637" s="42"/>
      <c r="Z637" s="46"/>
      <c r="AA637" s="46"/>
      <c r="AB637" s="42"/>
      <c r="AC637" s="46"/>
      <c r="AD637" s="46"/>
      <c r="AE637" s="46"/>
      <c r="AF637" s="46"/>
      <c r="AG637" s="46"/>
      <c r="AH637" s="46"/>
      <c r="AI637" s="46"/>
      <c r="AJ637" s="46"/>
      <c r="AK637" s="47"/>
    </row>
    <row r="638" spans="1:37" ht="15.75" customHeight="1" x14ac:dyDescent="0.2">
      <c r="A638" s="46"/>
      <c r="B638" s="46"/>
      <c r="C638" s="39"/>
      <c r="D638" s="39"/>
      <c r="E638" s="40"/>
      <c r="F638" s="40"/>
      <c r="G638" s="42"/>
      <c r="H638" s="43"/>
      <c r="I638" s="42"/>
      <c r="J638" s="42"/>
      <c r="K638" s="43"/>
      <c r="L638" s="42"/>
      <c r="M638" s="42"/>
      <c r="N638" s="43"/>
      <c r="O638" s="42"/>
      <c r="P638" s="42"/>
      <c r="Q638" s="43"/>
      <c r="R638" s="42"/>
      <c r="S638" s="42"/>
      <c r="T638" s="43"/>
      <c r="U638" s="42"/>
      <c r="V638" s="42"/>
      <c r="W638" s="43"/>
      <c r="X638" s="42"/>
      <c r="Y638" s="42"/>
      <c r="Z638" s="46"/>
      <c r="AA638" s="46"/>
      <c r="AB638" s="42"/>
      <c r="AC638" s="46"/>
      <c r="AD638" s="46"/>
      <c r="AE638" s="46"/>
      <c r="AF638" s="46"/>
      <c r="AG638" s="46"/>
      <c r="AH638" s="46"/>
      <c r="AI638" s="46"/>
      <c r="AJ638" s="46"/>
      <c r="AK638" s="47"/>
    </row>
    <row r="639" spans="1:37" ht="15.75" customHeight="1" x14ac:dyDescent="0.2">
      <c r="A639" s="46"/>
      <c r="B639" s="46"/>
      <c r="C639" s="39"/>
      <c r="D639" s="39"/>
      <c r="E639" s="40"/>
      <c r="F639" s="40"/>
      <c r="G639" s="42"/>
      <c r="H639" s="43"/>
      <c r="I639" s="42"/>
      <c r="J639" s="42"/>
      <c r="K639" s="43"/>
      <c r="L639" s="42"/>
      <c r="M639" s="42"/>
      <c r="N639" s="43"/>
      <c r="O639" s="42"/>
      <c r="P639" s="42"/>
      <c r="Q639" s="43"/>
      <c r="R639" s="42"/>
      <c r="S639" s="42"/>
      <c r="T639" s="43"/>
      <c r="U639" s="42"/>
      <c r="V639" s="42"/>
      <c r="W639" s="43"/>
      <c r="X639" s="42"/>
      <c r="Y639" s="42"/>
      <c r="Z639" s="46"/>
      <c r="AA639" s="46"/>
      <c r="AB639" s="42"/>
      <c r="AC639" s="46"/>
      <c r="AD639" s="46"/>
      <c r="AE639" s="46"/>
      <c r="AF639" s="46"/>
      <c r="AG639" s="46"/>
      <c r="AH639" s="46"/>
      <c r="AI639" s="46"/>
      <c r="AJ639" s="46"/>
      <c r="AK639" s="47"/>
    </row>
    <row r="640" spans="1:37" ht="15.75" customHeight="1" x14ac:dyDescent="0.2">
      <c r="A640" s="46"/>
      <c r="B640" s="46"/>
      <c r="C640" s="39"/>
      <c r="D640" s="39"/>
      <c r="E640" s="40"/>
      <c r="F640" s="40"/>
      <c r="G640" s="42"/>
      <c r="H640" s="43"/>
      <c r="I640" s="42"/>
      <c r="J640" s="42"/>
      <c r="K640" s="43"/>
      <c r="L640" s="42"/>
      <c r="M640" s="42"/>
      <c r="N640" s="43"/>
      <c r="O640" s="42"/>
      <c r="P640" s="42"/>
      <c r="Q640" s="43"/>
      <c r="R640" s="42"/>
      <c r="S640" s="42"/>
      <c r="T640" s="43"/>
      <c r="U640" s="42"/>
      <c r="V640" s="42"/>
      <c r="W640" s="43"/>
      <c r="X640" s="42"/>
      <c r="Y640" s="42"/>
      <c r="Z640" s="46"/>
      <c r="AA640" s="46"/>
      <c r="AB640" s="42"/>
      <c r="AC640" s="46"/>
      <c r="AD640" s="46"/>
      <c r="AE640" s="46"/>
      <c r="AF640" s="46"/>
      <c r="AG640" s="46"/>
      <c r="AH640" s="46"/>
      <c r="AI640" s="46"/>
      <c r="AJ640" s="46"/>
      <c r="AK640" s="47"/>
    </row>
    <row r="641" spans="1:37" ht="15.75" customHeight="1" x14ac:dyDescent="0.2">
      <c r="A641" s="46"/>
      <c r="B641" s="46"/>
      <c r="C641" s="39"/>
      <c r="D641" s="39"/>
      <c r="E641" s="40"/>
      <c r="F641" s="40"/>
      <c r="G641" s="42"/>
      <c r="H641" s="43"/>
      <c r="I641" s="42"/>
      <c r="J641" s="42"/>
      <c r="K641" s="43"/>
      <c r="L641" s="42"/>
      <c r="M641" s="42"/>
      <c r="N641" s="43"/>
      <c r="O641" s="42"/>
      <c r="P641" s="42"/>
      <c r="Q641" s="43"/>
      <c r="R641" s="42"/>
      <c r="S641" s="42"/>
      <c r="T641" s="43"/>
      <c r="U641" s="42"/>
      <c r="V641" s="42"/>
      <c r="W641" s="43"/>
      <c r="X641" s="42"/>
      <c r="Y641" s="42"/>
      <c r="Z641" s="46"/>
      <c r="AA641" s="46"/>
      <c r="AB641" s="42"/>
      <c r="AC641" s="46"/>
      <c r="AD641" s="46"/>
      <c r="AE641" s="46"/>
      <c r="AF641" s="46"/>
      <c r="AG641" s="46"/>
      <c r="AH641" s="46"/>
      <c r="AI641" s="46"/>
      <c r="AJ641" s="46"/>
      <c r="AK641" s="47"/>
    </row>
    <row r="642" spans="1:37" ht="15.75" customHeight="1" x14ac:dyDescent="0.2">
      <c r="A642" s="46"/>
      <c r="B642" s="46"/>
      <c r="C642" s="39"/>
      <c r="D642" s="39"/>
      <c r="E642" s="40"/>
      <c r="F642" s="40"/>
      <c r="G642" s="42"/>
      <c r="H642" s="43"/>
      <c r="I642" s="42"/>
      <c r="J642" s="42"/>
      <c r="K642" s="43"/>
      <c r="L642" s="42"/>
      <c r="M642" s="42"/>
      <c r="N642" s="43"/>
      <c r="O642" s="42"/>
      <c r="P642" s="42"/>
      <c r="Q642" s="43"/>
      <c r="R642" s="42"/>
      <c r="S642" s="42"/>
      <c r="T642" s="43"/>
      <c r="U642" s="42"/>
      <c r="V642" s="42"/>
      <c r="W642" s="43"/>
      <c r="X642" s="42"/>
      <c r="Y642" s="42"/>
      <c r="Z642" s="46"/>
      <c r="AA642" s="46"/>
      <c r="AB642" s="42"/>
      <c r="AC642" s="46"/>
      <c r="AD642" s="46"/>
      <c r="AE642" s="46"/>
      <c r="AF642" s="46"/>
      <c r="AG642" s="46"/>
      <c r="AH642" s="46"/>
      <c r="AI642" s="46"/>
      <c r="AJ642" s="46"/>
      <c r="AK642" s="47"/>
    </row>
    <row r="643" spans="1:37" ht="15.75" customHeight="1" x14ac:dyDescent="0.2">
      <c r="A643" s="46"/>
      <c r="B643" s="46"/>
      <c r="C643" s="39"/>
      <c r="D643" s="39"/>
      <c r="E643" s="40"/>
      <c r="F643" s="40"/>
      <c r="G643" s="42"/>
      <c r="H643" s="43"/>
      <c r="I643" s="42"/>
      <c r="J643" s="42"/>
      <c r="K643" s="43"/>
      <c r="L643" s="42"/>
      <c r="M643" s="42"/>
      <c r="N643" s="43"/>
      <c r="O643" s="42"/>
      <c r="P643" s="42"/>
      <c r="Q643" s="43"/>
      <c r="R643" s="42"/>
      <c r="S643" s="42"/>
      <c r="T643" s="43"/>
      <c r="U643" s="42"/>
      <c r="V643" s="42"/>
      <c r="W643" s="43"/>
      <c r="X643" s="42"/>
      <c r="Y643" s="42"/>
      <c r="Z643" s="46"/>
      <c r="AA643" s="46"/>
      <c r="AB643" s="42"/>
      <c r="AC643" s="46"/>
      <c r="AD643" s="46"/>
      <c r="AE643" s="46"/>
      <c r="AF643" s="46"/>
      <c r="AG643" s="46"/>
      <c r="AH643" s="46"/>
      <c r="AI643" s="46"/>
      <c r="AJ643" s="46"/>
      <c r="AK643" s="47"/>
    </row>
    <row r="644" spans="1:37" ht="15.75" customHeight="1" x14ac:dyDescent="0.2">
      <c r="A644" s="46"/>
      <c r="B644" s="46"/>
      <c r="C644" s="39"/>
      <c r="D644" s="39"/>
      <c r="E644" s="40"/>
      <c r="F644" s="40"/>
      <c r="G644" s="42"/>
      <c r="H644" s="43"/>
      <c r="I644" s="42"/>
      <c r="J644" s="42"/>
      <c r="K644" s="43"/>
      <c r="L644" s="42"/>
      <c r="M644" s="42"/>
      <c r="N644" s="43"/>
      <c r="O644" s="42"/>
      <c r="P644" s="42"/>
      <c r="Q644" s="43"/>
      <c r="R644" s="42"/>
      <c r="S644" s="42"/>
      <c r="T644" s="43"/>
      <c r="U644" s="42"/>
      <c r="V644" s="42"/>
      <c r="W644" s="43"/>
      <c r="X644" s="42"/>
      <c r="Y644" s="42"/>
      <c r="Z644" s="46"/>
      <c r="AA644" s="46"/>
      <c r="AB644" s="42"/>
      <c r="AC644" s="46"/>
      <c r="AD644" s="46"/>
      <c r="AE644" s="46"/>
      <c r="AF644" s="46"/>
      <c r="AG644" s="46"/>
      <c r="AH644" s="46"/>
      <c r="AI644" s="46"/>
      <c r="AJ644" s="46"/>
      <c r="AK644" s="47"/>
    </row>
    <row r="645" spans="1:37" ht="15.75" customHeight="1" x14ac:dyDescent="0.2">
      <c r="A645" s="46"/>
      <c r="B645" s="46"/>
      <c r="C645" s="39"/>
      <c r="D645" s="39"/>
      <c r="E645" s="40"/>
      <c r="F645" s="40"/>
      <c r="G645" s="42"/>
      <c r="H645" s="43"/>
      <c r="I645" s="42"/>
      <c r="J645" s="42"/>
      <c r="K645" s="43"/>
      <c r="L645" s="42"/>
      <c r="M645" s="42"/>
      <c r="N645" s="43"/>
      <c r="O645" s="42"/>
      <c r="P645" s="42"/>
      <c r="Q645" s="43"/>
      <c r="R645" s="42"/>
      <c r="S645" s="42"/>
      <c r="T645" s="43"/>
      <c r="U645" s="42"/>
      <c r="V645" s="42"/>
      <c r="W645" s="43"/>
      <c r="X645" s="42"/>
      <c r="Y645" s="42"/>
      <c r="Z645" s="46"/>
      <c r="AA645" s="46"/>
      <c r="AB645" s="42"/>
      <c r="AC645" s="46"/>
      <c r="AD645" s="46"/>
      <c r="AE645" s="46"/>
      <c r="AF645" s="46"/>
      <c r="AG645" s="46"/>
      <c r="AH645" s="46"/>
      <c r="AI645" s="46"/>
      <c r="AJ645" s="46"/>
      <c r="AK645" s="47"/>
    </row>
    <row r="646" spans="1:37" ht="15.75" customHeight="1" x14ac:dyDescent="0.2">
      <c r="A646" s="46"/>
      <c r="B646" s="46"/>
      <c r="C646" s="39"/>
      <c r="D646" s="39"/>
      <c r="E646" s="40"/>
      <c r="F646" s="40"/>
      <c r="G646" s="42"/>
      <c r="H646" s="43"/>
      <c r="I646" s="42"/>
      <c r="J646" s="42"/>
      <c r="K646" s="43"/>
      <c r="L646" s="42"/>
      <c r="M646" s="42"/>
      <c r="N646" s="43"/>
      <c r="O646" s="42"/>
      <c r="P646" s="42"/>
      <c r="Q646" s="43"/>
      <c r="R646" s="42"/>
      <c r="S646" s="42"/>
      <c r="T646" s="43"/>
      <c r="U646" s="42"/>
      <c r="V646" s="42"/>
      <c r="W646" s="43"/>
      <c r="X646" s="42"/>
      <c r="Y646" s="42"/>
      <c r="Z646" s="46"/>
      <c r="AA646" s="46"/>
      <c r="AB646" s="42"/>
      <c r="AC646" s="46"/>
      <c r="AD646" s="46"/>
      <c r="AE646" s="46"/>
      <c r="AF646" s="46"/>
      <c r="AG646" s="46"/>
      <c r="AH646" s="46"/>
      <c r="AI646" s="46"/>
      <c r="AJ646" s="46"/>
      <c r="AK646" s="47"/>
    </row>
    <row r="647" spans="1:37" ht="15.75" customHeight="1" x14ac:dyDescent="0.2">
      <c r="A647" s="46"/>
      <c r="B647" s="46"/>
      <c r="C647" s="39"/>
      <c r="D647" s="39"/>
      <c r="E647" s="40"/>
      <c r="F647" s="40"/>
      <c r="G647" s="42"/>
      <c r="H647" s="43"/>
      <c r="I647" s="42"/>
      <c r="J647" s="42"/>
      <c r="K647" s="43"/>
      <c r="L647" s="42"/>
      <c r="M647" s="42"/>
      <c r="N647" s="43"/>
      <c r="O647" s="42"/>
      <c r="P647" s="42"/>
      <c r="Q647" s="43"/>
      <c r="R647" s="42"/>
      <c r="S647" s="42"/>
      <c r="T647" s="43"/>
      <c r="U647" s="42"/>
      <c r="V647" s="42"/>
      <c r="W647" s="43"/>
      <c r="X647" s="42"/>
      <c r="Y647" s="42"/>
      <c r="Z647" s="46"/>
      <c r="AA647" s="46"/>
      <c r="AB647" s="42"/>
      <c r="AC647" s="46"/>
      <c r="AD647" s="46"/>
      <c r="AE647" s="46"/>
      <c r="AF647" s="46"/>
      <c r="AG647" s="46"/>
      <c r="AH647" s="46"/>
      <c r="AI647" s="46"/>
      <c r="AJ647" s="46"/>
      <c r="AK647" s="47"/>
    </row>
    <row r="648" spans="1:37" ht="15.75" customHeight="1" x14ac:dyDescent="0.2">
      <c r="A648" s="46"/>
      <c r="B648" s="46"/>
      <c r="C648" s="39"/>
      <c r="D648" s="39"/>
      <c r="E648" s="40"/>
      <c r="F648" s="40"/>
      <c r="G648" s="42"/>
      <c r="H648" s="43"/>
      <c r="I648" s="42"/>
      <c r="J648" s="42"/>
      <c r="K648" s="43"/>
      <c r="L648" s="42"/>
      <c r="M648" s="42"/>
      <c r="N648" s="43"/>
      <c r="O648" s="42"/>
      <c r="P648" s="42"/>
      <c r="Q648" s="43"/>
      <c r="R648" s="42"/>
      <c r="S648" s="42"/>
      <c r="T648" s="43"/>
      <c r="U648" s="42"/>
      <c r="V648" s="42"/>
      <c r="W648" s="43"/>
      <c r="X648" s="42"/>
      <c r="Y648" s="42"/>
      <c r="Z648" s="46"/>
      <c r="AA648" s="46"/>
      <c r="AB648" s="42"/>
      <c r="AC648" s="46"/>
      <c r="AD648" s="46"/>
      <c r="AE648" s="46"/>
      <c r="AF648" s="46"/>
      <c r="AG648" s="46"/>
      <c r="AH648" s="46"/>
      <c r="AI648" s="46"/>
      <c r="AJ648" s="46"/>
      <c r="AK648" s="47"/>
    </row>
    <row r="649" spans="1:37" ht="15.75" customHeight="1" x14ac:dyDescent="0.2">
      <c r="A649" s="46"/>
      <c r="B649" s="46"/>
      <c r="C649" s="39"/>
      <c r="D649" s="39"/>
      <c r="E649" s="40"/>
      <c r="F649" s="40"/>
      <c r="G649" s="42"/>
      <c r="H649" s="43"/>
      <c r="I649" s="42"/>
      <c r="J649" s="42"/>
      <c r="K649" s="43"/>
      <c r="L649" s="42"/>
      <c r="M649" s="42"/>
      <c r="N649" s="43"/>
      <c r="O649" s="42"/>
      <c r="P649" s="42"/>
      <c r="Q649" s="43"/>
      <c r="R649" s="42"/>
      <c r="S649" s="42"/>
      <c r="T649" s="43"/>
      <c r="U649" s="42"/>
      <c r="V649" s="42"/>
      <c r="W649" s="43"/>
      <c r="X649" s="42"/>
      <c r="Y649" s="42"/>
      <c r="Z649" s="46"/>
      <c r="AA649" s="46"/>
      <c r="AB649" s="42"/>
      <c r="AC649" s="46"/>
      <c r="AD649" s="46"/>
      <c r="AE649" s="46"/>
      <c r="AF649" s="46"/>
      <c r="AG649" s="46"/>
      <c r="AH649" s="46"/>
      <c r="AI649" s="46"/>
      <c r="AJ649" s="46"/>
      <c r="AK649" s="47"/>
    </row>
    <row r="650" spans="1:37" ht="15.75" customHeight="1" x14ac:dyDescent="0.2">
      <c r="A650" s="46"/>
      <c r="B650" s="46"/>
      <c r="C650" s="39"/>
      <c r="D650" s="39"/>
      <c r="E650" s="40"/>
      <c r="F650" s="40"/>
      <c r="G650" s="42"/>
      <c r="H650" s="43"/>
      <c r="I650" s="42"/>
      <c r="J650" s="42"/>
      <c r="K650" s="43"/>
      <c r="L650" s="42"/>
      <c r="M650" s="42"/>
      <c r="N650" s="43"/>
      <c r="O650" s="42"/>
      <c r="P650" s="42"/>
      <c r="Q650" s="43"/>
      <c r="R650" s="42"/>
      <c r="S650" s="42"/>
      <c r="T650" s="43"/>
      <c r="U650" s="42"/>
      <c r="V650" s="42"/>
      <c r="W650" s="43"/>
      <c r="X650" s="42"/>
      <c r="Y650" s="42"/>
      <c r="Z650" s="46"/>
      <c r="AA650" s="46"/>
      <c r="AB650" s="42"/>
      <c r="AC650" s="46"/>
      <c r="AD650" s="46"/>
      <c r="AE650" s="46"/>
      <c r="AF650" s="46"/>
      <c r="AG650" s="46"/>
      <c r="AH650" s="46"/>
      <c r="AI650" s="46"/>
      <c r="AJ650" s="46"/>
      <c r="AK650" s="47"/>
    </row>
    <row r="651" spans="1:37" ht="15.75" customHeight="1" x14ac:dyDescent="0.2">
      <c r="A651" s="46"/>
      <c r="B651" s="46"/>
      <c r="C651" s="39"/>
      <c r="D651" s="39"/>
      <c r="E651" s="40"/>
      <c r="F651" s="40"/>
      <c r="G651" s="42"/>
      <c r="H651" s="43"/>
      <c r="I651" s="42"/>
      <c r="J651" s="42"/>
      <c r="K651" s="43"/>
      <c r="L651" s="42"/>
      <c r="M651" s="42"/>
      <c r="N651" s="43"/>
      <c r="O651" s="42"/>
      <c r="P651" s="42"/>
      <c r="Q651" s="43"/>
      <c r="R651" s="42"/>
      <c r="S651" s="42"/>
      <c r="T651" s="43"/>
      <c r="U651" s="42"/>
      <c r="V651" s="42"/>
      <c r="W651" s="43"/>
      <c r="X651" s="42"/>
      <c r="Y651" s="42"/>
      <c r="Z651" s="46"/>
      <c r="AA651" s="46"/>
      <c r="AB651" s="42"/>
      <c r="AC651" s="46"/>
      <c r="AD651" s="46"/>
      <c r="AE651" s="46"/>
      <c r="AF651" s="46"/>
      <c r="AG651" s="46"/>
      <c r="AH651" s="46"/>
      <c r="AI651" s="46"/>
      <c r="AJ651" s="46"/>
      <c r="AK651" s="47"/>
    </row>
    <row r="652" spans="1:37" ht="15.75" customHeight="1" x14ac:dyDescent="0.2">
      <c r="A652" s="46"/>
      <c r="B652" s="46"/>
      <c r="C652" s="39"/>
      <c r="D652" s="39"/>
      <c r="E652" s="40"/>
      <c r="F652" s="40"/>
      <c r="G652" s="42"/>
      <c r="H652" s="43"/>
      <c r="I652" s="42"/>
      <c r="J652" s="42"/>
      <c r="K652" s="43"/>
      <c r="L652" s="42"/>
      <c r="M652" s="42"/>
      <c r="N652" s="43"/>
      <c r="O652" s="42"/>
      <c r="P652" s="42"/>
      <c r="Q652" s="43"/>
      <c r="R652" s="42"/>
      <c r="S652" s="42"/>
      <c r="T652" s="43"/>
      <c r="U652" s="42"/>
      <c r="V652" s="42"/>
      <c r="W652" s="43"/>
      <c r="X652" s="42"/>
      <c r="Y652" s="42"/>
      <c r="Z652" s="46"/>
      <c r="AA652" s="46"/>
      <c r="AB652" s="42"/>
      <c r="AC652" s="46"/>
      <c r="AD652" s="46"/>
      <c r="AE652" s="46"/>
      <c r="AF652" s="46"/>
      <c r="AG652" s="46"/>
      <c r="AH652" s="46"/>
      <c r="AI652" s="46"/>
      <c r="AJ652" s="46"/>
      <c r="AK652" s="47"/>
    </row>
    <row r="653" spans="1:37" ht="15.75" customHeight="1" x14ac:dyDescent="0.2">
      <c r="A653" s="46"/>
      <c r="B653" s="46"/>
      <c r="C653" s="39"/>
      <c r="D653" s="39"/>
      <c r="E653" s="40"/>
      <c r="F653" s="40"/>
      <c r="G653" s="42"/>
      <c r="H653" s="43"/>
      <c r="I653" s="42"/>
      <c r="J653" s="42"/>
      <c r="K653" s="43"/>
      <c r="L653" s="42"/>
      <c r="M653" s="42"/>
      <c r="N653" s="43"/>
      <c r="O653" s="42"/>
      <c r="P653" s="42"/>
      <c r="Q653" s="43"/>
      <c r="R653" s="42"/>
      <c r="S653" s="42"/>
      <c r="T653" s="43"/>
      <c r="U653" s="42"/>
      <c r="V653" s="42"/>
      <c r="W653" s="43"/>
      <c r="X653" s="42"/>
      <c r="Y653" s="42"/>
      <c r="Z653" s="46"/>
      <c r="AA653" s="46"/>
      <c r="AB653" s="42"/>
      <c r="AC653" s="46"/>
      <c r="AD653" s="46"/>
      <c r="AE653" s="46"/>
      <c r="AF653" s="46"/>
      <c r="AG653" s="46"/>
      <c r="AH653" s="46"/>
      <c r="AI653" s="46"/>
      <c r="AJ653" s="46"/>
      <c r="AK653" s="47"/>
    </row>
    <row r="654" spans="1:37" ht="15.75" customHeight="1" x14ac:dyDescent="0.2">
      <c r="A654" s="46"/>
      <c r="B654" s="46"/>
      <c r="C654" s="39"/>
      <c r="D654" s="39"/>
      <c r="E654" s="40"/>
      <c r="F654" s="40"/>
      <c r="G654" s="42"/>
      <c r="H654" s="43"/>
      <c r="I654" s="42"/>
      <c r="J654" s="42"/>
      <c r="K654" s="43"/>
      <c r="L654" s="42"/>
      <c r="M654" s="42"/>
      <c r="N654" s="43"/>
      <c r="O654" s="42"/>
      <c r="P654" s="42"/>
      <c r="Q654" s="43"/>
      <c r="R654" s="42"/>
      <c r="S654" s="42"/>
      <c r="T654" s="43"/>
      <c r="U654" s="42"/>
      <c r="V654" s="42"/>
      <c r="W654" s="43"/>
      <c r="X654" s="42"/>
      <c r="Y654" s="42"/>
      <c r="Z654" s="46"/>
      <c r="AA654" s="46"/>
      <c r="AB654" s="42"/>
      <c r="AC654" s="46"/>
      <c r="AD654" s="46"/>
      <c r="AE654" s="46"/>
      <c r="AF654" s="46"/>
      <c r="AG654" s="46"/>
      <c r="AH654" s="46"/>
      <c r="AI654" s="46"/>
      <c r="AJ654" s="46"/>
      <c r="AK654" s="47"/>
    </row>
    <row r="655" spans="1:37" ht="15.75" customHeight="1" x14ac:dyDescent="0.2">
      <c r="A655" s="46"/>
      <c r="B655" s="46"/>
      <c r="C655" s="39"/>
      <c r="D655" s="39"/>
      <c r="E655" s="40"/>
      <c r="F655" s="40"/>
      <c r="G655" s="42"/>
      <c r="H655" s="43"/>
      <c r="I655" s="42"/>
      <c r="J655" s="42"/>
      <c r="K655" s="43"/>
      <c r="L655" s="42"/>
      <c r="M655" s="42"/>
      <c r="N655" s="43"/>
      <c r="O655" s="42"/>
      <c r="P655" s="42"/>
      <c r="Q655" s="43"/>
      <c r="R655" s="42"/>
      <c r="S655" s="42"/>
      <c r="T655" s="43"/>
      <c r="U655" s="42"/>
      <c r="V655" s="42"/>
      <c r="W655" s="43"/>
      <c r="X655" s="42"/>
      <c r="Y655" s="42"/>
      <c r="Z655" s="46"/>
      <c r="AA655" s="46"/>
      <c r="AB655" s="42"/>
      <c r="AC655" s="46"/>
      <c r="AD655" s="46"/>
      <c r="AE655" s="46"/>
      <c r="AF655" s="46"/>
      <c r="AG655" s="46"/>
      <c r="AH655" s="46"/>
      <c r="AI655" s="46"/>
      <c r="AJ655" s="46"/>
      <c r="AK655" s="47"/>
    </row>
    <row r="656" spans="1:37" ht="15.75" customHeight="1" x14ac:dyDescent="0.2">
      <c r="A656" s="46"/>
      <c r="B656" s="46"/>
      <c r="C656" s="39"/>
      <c r="D656" s="39"/>
      <c r="E656" s="40"/>
      <c r="F656" s="40"/>
      <c r="G656" s="42"/>
      <c r="H656" s="43"/>
      <c r="I656" s="42"/>
      <c r="J656" s="42"/>
      <c r="K656" s="43"/>
      <c r="L656" s="42"/>
      <c r="M656" s="42"/>
      <c r="N656" s="43"/>
      <c r="O656" s="42"/>
      <c r="P656" s="42"/>
      <c r="Q656" s="43"/>
      <c r="R656" s="42"/>
      <c r="S656" s="42"/>
      <c r="T656" s="43"/>
      <c r="U656" s="42"/>
      <c r="V656" s="42"/>
      <c r="W656" s="43"/>
      <c r="X656" s="42"/>
      <c r="Y656" s="42"/>
      <c r="Z656" s="46"/>
      <c r="AA656" s="46"/>
      <c r="AB656" s="42"/>
      <c r="AC656" s="46"/>
      <c r="AD656" s="46"/>
      <c r="AE656" s="46"/>
      <c r="AF656" s="46"/>
      <c r="AG656" s="46"/>
      <c r="AH656" s="46"/>
      <c r="AI656" s="46"/>
      <c r="AJ656" s="46"/>
      <c r="AK656" s="47"/>
    </row>
    <row r="657" spans="1:37" ht="15.75" customHeight="1" x14ac:dyDescent="0.2">
      <c r="A657" s="46"/>
      <c r="B657" s="46"/>
      <c r="C657" s="39"/>
      <c r="D657" s="39"/>
      <c r="E657" s="40"/>
      <c r="F657" s="40"/>
      <c r="G657" s="42"/>
      <c r="H657" s="43"/>
      <c r="I657" s="42"/>
      <c r="J657" s="42"/>
      <c r="K657" s="43"/>
      <c r="L657" s="42"/>
      <c r="M657" s="42"/>
      <c r="N657" s="43"/>
      <c r="O657" s="42"/>
      <c r="P657" s="42"/>
      <c r="Q657" s="43"/>
      <c r="R657" s="42"/>
      <c r="S657" s="42"/>
      <c r="T657" s="43"/>
      <c r="U657" s="42"/>
      <c r="V657" s="42"/>
      <c r="W657" s="43"/>
      <c r="X657" s="42"/>
      <c r="Y657" s="42"/>
      <c r="Z657" s="46"/>
      <c r="AA657" s="46"/>
      <c r="AB657" s="42"/>
      <c r="AC657" s="46"/>
      <c r="AD657" s="46"/>
      <c r="AE657" s="46"/>
      <c r="AF657" s="46"/>
      <c r="AG657" s="46"/>
      <c r="AH657" s="46"/>
      <c r="AI657" s="46"/>
      <c r="AJ657" s="46"/>
      <c r="AK657" s="47"/>
    </row>
    <row r="658" spans="1:37" ht="15.75" customHeight="1" x14ac:dyDescent="0.2">
      <c r="A658" s="46"/>
      <c r="B658" s="46"/>
      <c r="C658" s="39"/>
      <c r="D658" s="39"/>
      <c r="E658" s="40"/>
      <c r="F658" s="40"/>
      <c r="G658" s="42"/>
      <c r="H658" s="43"/>
      <c r="I658" s="42"/>
      <c r="J658" s="42"/>
      <c r="K658" s="43"/>
      <c r="L658" s="42"/>
      <c r="M658" s="42"/>
      <c r="N658" s="43"/>
      <c r="O658" s="42"/>
      <c r="P658" s="42"/>
      <c r="Q658" s="43"/>
      <c r="R658" s="42"/>
      <c r="S658" s="42"/>
      <c r="T658" s="43"/>
      <c r="U658" s="42"/>
      <c r="V658" s="42"/>
      <c r="W658" s="43"/>
      <c r="X658" s="42"/>
      <c r="Y658" s="42"/>
      <c r="Z658" s="46"/>
      <c r="AA658" s="46"/>
      <c r="AB658" s="42"/>
      <c r="AC658" s="46"/>
      <c r="AD658" s="46"/>
      <c r="AE658" s="46"/>
      <c r="AF658" s="46"/>
      <c r="AG658" s="46"/>
      <c r="AH658" s="46"/>
      <c r="AI658" s="46"/>
      <c r="AJ658" s="46"/>
      <c r="AK658" s="47"/>
    </row>
    <row r="659" spans="1:37" ht="15.75" customHeight="1" x14ac:dyDescent="0.2">
      <c r="A659" s="46"/>
      <c r="B659" s="46"/>
      <c r="C659" s="39"/>
      <c r="D659" s="39"/>
      <c r="E659" s="40"/>
      <c r="F659" s="40"/>
      <c r="G659" s="42"/>
      <c r="H659" s="43"/>
      <c r="I659" s="42"/>
      <c r="J659" s="42"/>
      <c r="K659" s="43"/>
      <c r="L659" s="42"/>
      <c r="M659" s="42"/>
      <c r="N659" s="43"/>
      <c r="O659" s="42"/>
      <c r="P659" s="42"/>
      <c r="Q659" s="43"/>
      <c r="R659" s="42"/>
      <c r="S659" s="42"/>
      <c r="T659" s="43"/>
      <c r="U659" s="42"/>
      <c r="V659" s="42"/>
      <c r="W659" s="43"/>
      <c r="X659" s="42"/>
      <c r="Y659" s="42"/>
      <c r="Z659" s="46"/>
      <c r="AA659" s="46"/>
      <c r="AB659" s="42"/>
      <c r="AC659" s="46"/>
      <c r="AD659" s="46"/>
      <c r="AE659" s="46"/>
      <c r="AF659" s="46"/>
      <c r="AG659" s="46"/>
      <c r="AH659" s="46"/>
      <c r="AI659" s="46"/>
      <c r="AJ659" s="46"/>
      <c r="AK659" s="47"/>
    </row>
    <row r="660" spans="1:37" ht="15.75" customHeight="1" x14ac:dyDescent="0.2">
      <c r="A660" s="46"/>
      <c r="B660" s="46"/>
      <c r="C660" s="39"/>
      <c r="D660" s="39"/>
      <c r="E660" s="40"/>
      <c r="F660" s="40"/>
      <c r="G660" s="42"/>
      <c r="H660" s="43"/>
      <c r="I660" s="42"/>
      <c r="J660" s="42"/>
      <c r="K660" s="43"/>
      <c r="L660" s="42"/>
      <c r="M660" s="42"/>
      <c r="N660" s="43"/>
      <c r="O660" s="42"/>
      <c r="P660" s="42"/>
      <c r="Q660" s="43"/>
      <c r="R660" s="42"/>
      <c r="S660" s="42"/>
      <c r="T660" s="43"/>
      <c r="U660" s="42"/>
      <c r="V660" s="42"/>
      <c r="W660" s="43"/>
      <c r="X660" s="42"/>
      <c r="Y660" s="42"/>
      <c r="Z660" s="46"/>
      <c r="AA660" s="46"/>
      <c r="AB660" s="42"/>
      <c r="AC660" s="46"/>
      <c r="AD660" s="46"/>
      <c r="AE660" s="46"/>
      <c r="AF660" s="46"/>
      <c r="AG660" s="46"/>
      <c r="AH660" s="46"/>
      <c r="AI660" s="46"/>
      <c r="AJ660" s="46"/>
      <c r="AK660" s="47"/>
    </row>
    <row r="661" spans="1:37" ht="15.75" customHeight="1" x14ac:dyDescent="0.2">
      <c r="A661" s="46"/>
      <c r="B661" s="46"/>
      <c r="C661" s="39"/>
      <c r="D661" s="39"/>
      <c r="E661" s="40"/>
      <c r="F661" s="40"/>
      <c r="G661" s="42"/>
      <c r="H661" s="43"/>
      <c r="I661" s="42"/>
      <c r="J661" s="42"/>
      <c r="K661" s="43"/>
      <c r="L661" s="42"/>
      <c r="M661" s="42"/>
      <c r="N661" s="43"/>
      <c r="O661" s="42"/>
      <c r="P661" s="42"/>
      <c r="Q661" s="43"/>
      <c r="R661" s="42"/>
      <c r="S661" s="42"/>
      <c r="T661" s="43"/>
      <c r="U661" s="42"/>
      <c r="V661" s="42"/>
      <c r="W661" s="43"/>
      <c r="X661" s="42"/>
      <c r="Y661" s="42"/>
      <c r="Z661" s="46"/>
      <c r="AA661" s="46"/>
      <c r="AB661" s="42"/>
      <c r="AC661" s="46"/>
      <c r="AD661" s="46"/>
      <c r="AE661" s="46"/>
      <c r="AF661" s="46"/>
      <c r="AG661" s="46"/>
      <c r="AH661" s="46"/>
      <c r="AI661" s="46"/>
      <c r="AJ661" s="46"/>
      <c r="AK661" s="47"/>
    </row>
    <row r="662" spans="1:37" ht="15.75" customHeight="1" x14ac:dyDescent="0.2">
      <c r="A662" s="46"/>
      <c r="B662" s="46"/>
      <c r="C662" s="39"/>
      <c r="D662" s="39"/>
      <c r="E662" s="40"/>
      <c r="F662" s="40"/>
      <c r="G662" s="42"/>
      <c r="H662" s="43"/>
      <c r="I662" s="42"/>
      <c r="J662" s="42"/>
      <c r="K662" s="43"/>
      <c r="L662" s="42"/>
      <c r="M662" s="42"/>
      <c r="N662" s="43"/>
      <c r="O662" s="42"/>
      <c r="P662" s="42"/>
      <c r="Q662" s="43"/>
      <c r="R662" s="42"/>
      <c r="S662" s="42"/>
      <c r="T662" s="43"/>
      <c r="U662" s="42"/>
      <c r="V662" s="42"/>
      <c r="W662" s="43"/>
      <c r="X662" s="42"/>
      <c r="Y662" s="42"/>
      <c r="Z662" s="46"/>
      <c r="AA662" s="46"/>
      <c r="AB662" s="42"/>
      <c r="AC662" s="46"/>
      <c r="AD662" s="46"/>
      <c r="AE662" s="46"/>
      <c r="AF662" s="46"/>
      <c r="AG662" s="46"/>
      <c r="AH662" s="46"/>
      <c r="AI662" s="46"/>
      <c r="AJ662" s="46"/>
      <c r="AK662" s="47"/>
    </row>
    <row r="663" spans="1:37" ht="15.75" customHeight="1" x14ac:dyDescent="0.2">
      <c r="A663" s="46"/>
      <c r="B663" s="46"/>
      <c r="C663" s="39"/>
      <c r="D663" s="39"/>
      <c r="E663" s="40"/>
      <c r="F663" s="40"/>
      <c r="G663" s="42"/>
      <c r="H663" s="43"/>
      <c r="I663" s="42"/>
      <c r="J663" s="42"/>
      <c r="K663" s="43"/>
      <c r="L663" s="42"/>
      <c r="M663" s="42"/>
      <c r="N663" s="43"/>
      <c r="O663" s="42"/>
      <c r="P663" s="42"/>
      <c r="Q663" s="43"/>
      <c r="R663" s="42"/>
      <c r="S663" s="42"/>
      <c r="T663" s="43"/>
      <c r="U663" s="42"/>
      <c r="V663" s="42"/>
      <c r="W663" s="43"/>
      <c r="X663" s="42"/>
      <c r="Y663" s="42"/>
      <c r="Z663" s="46"/>
      <c r="AA663" s="46"/>
      <c r="AB663" s="42"/>
      <c r="AC663" s="46"/>
      <c r="AD663" s="46"/>
      <c r="AE663" s="46"/>
      <c r="AF663" s="46"/>
      <c r="AG663" s="46"/>
      <c r="AH663" s="46"/>
      <c r="AI663" s="46"/>
      <c r="AJ663" s="46"/>
      <c r="AK663" s="47"/>
    </row>
    <row r="664" spans="1:37" ht="15.75" customHeight="1" x14ac:dyDescent="0.2">
      <c r="A664" s="46"/>
      <c r="B664" s="46"/>
      <c r="C664" s="39"/>
      <c r="D664" s="39"/>
      <c r="E664" s="40"/>
      <c r="F664" s="40"/>
      <c r="G664" s="42"/>
      <c r="H664" s="43"/>
      <c r="I664" s="42"/>
      <c r="J664" s="42"/>
      <c r="K664" s="43"/>
      <c r="L664" s="42"/>
      <c r="M664" s="42"/>
      <c r="N664" s="43"/>
      <c r="O664" s="42"/>
      <c r="P664" s="42"/>
      <c r="Q664" s="43"/>
      <c r="R664" s="42"/>
      <c r="S664" s="42"/>
      <c r="T664" s="43"/>
      <c r="U664" s="42"/>
      <c r="V664" s="42"/>
      <c r="W664" s="43"/>
      <c r="X664" s="42"/>
      <c r="Y664" s="42"/>
      <c r="Z664" s="46"/>
      <c r="AA664" s="46"/>
      <c r="AB664" s="42"/>
      <c r="AC664" s="46"/>
      <c r="AD664" s="46"/>
      <c r="AE664" s="46"/>
      <c r="AF664" s="46"/>
      <c r="AG664" s="46"/>
      <c r="AH664" s="46"/>
      <c r="AI664" s="46"/>
      <c r="AJ664" s="46"/>
      <c r="AK664" s="47"/>
    </row>
    <row r="665" spans="1:37" ht="15.75" customHeight="1" x14ac:dyDescent="0.2">
      <c r="A665" s="46"/>
      <c r="B665" s="46"/>
      <c r="C665" s="39"/>
      <c r="D665" s="39"/>
      <c r="E665" s="40"/>
      <c r="F665" s="40"/>
      <c r="G665" s="42"/>
      <c r="H665" s="43"/>
      <c r="I665" s="42"/>
      <c r="J665" s="42"/>
      <c r="K665" s="43"/>
      <c r="L665" s="42"/>
      <c r="M665" s="42"/>
      <c r="N665" s="43"/>
      <c r="O665" s="42"/>
      <c r="P665" s="42"/>
      <c r="Q665" s="43"/>
      <c r="R665" s="42"/>
      <c r="S665" s="42"/>
      <c r="T665" s="43"/>
      <c r="U665" s="42"/>
      <c r="V665" s="42"/>
      <c r="W665" s="43"/>
      <c r="X665" s="42"/>
      <c r="Y665" s="42"/>
      <c r="Z665" s="46"/>
      <c r="AA665" s="46"/>
      <c r="AB665" s="42"/>
      <c r="AC665" s="46"/>
      <c r="AD665" s="46"/>
      <c r="AE665" s="46"/>
      <c r="AF665" s="46"/>
      <c r="AG665" s="46"/>
      <c r="AH665" s="46"/>
      <c r="AI665" s="46"/>
      <c r="AJ665" s="46"/>
      <c r="AK665" s="47"/>
    </row>
    <row r="666" spans="1:37" ht="15.75" customHeight="1" x14ac:dyDescent="0.2">
      <c r="A666" s="46"/>
      <c r="B666" s="46"/>
      <c r="C666" s="39"/>
      <c r="D666" s="39"/>
      <c r="E666" s="40"/>
      <c r="F666" s="40"/>
      <c r="G666" s="42"/>
      <c r="H666" s="43"/>
      <c r="I666" s="42"/>
      <c r="J666" s="42"/>
      <c r="K666" s="43"/>
      <c r="L666" s="42"/>
      <c r="M666" s="42"/>
      <c r="N666" s="43"/>
      <c r="O666" s="42"/>
      <c r="P666" s="42"/>
      <c r="Q666" s="43"/>
      <c r="R666" s="42"/>
      <c r="S666" s="42"/>
      <c r="T666" s="43"/>
      <c r="U666" s="42"/>
      <c r="V666" s="42"/>
      <c r="W666" s="43"/>
      <c r="X666" s="42"/>
      <c r="Y666" s="42"/>
      <c r="Z666" s="46"/>
      <c r="AA666" s="46"/>
      <c r="AB666" s="42"/>
      <c r="AC666" s="46"/>
      <c r="AD666" s="46"/>
      <c r="AE666" s="46"/>
      <c r="AF666" s="46"/>
      <c r="AG666" s="46"/>
      <c r="AH666" s="46"/>
      <c r="AI666" s="46"/>
      <c r="AJ666" s="46"/>
      <c r="AK666" s="47"/>
    </row>
    <row r="667" spans="1:37" ht="15.75" customHeight="1" x14ac:dyDescent="0.2">
      <c r="A667" s="46"/>
      <c r="B667" s="46"/>
      <c r="C667" s="39"/>
      <c r="D667" s="39"/>
      <c r="E667" s="40"/>
      <c r="F667" s="40"/>
      <c r="G667" s="42"/>
      <c r="H667" s="43"/>
      <c r="I667" s="42"/>
      <c r="J667" s="42"/>
      <c r="K667" s="43"/>
      <c r="L667" s="42"/>
      <c r="M667" s="42"/>
      <c r="N667" s="43"/>
      <c r="O667" s="42"/>
      <c r="P667" s="42"/>
      <c r="Q667" s="43"/>
      <c r="R667" s="42"/>
      <c r="S667" s="42"/>
      <c r="T667" s="43"/>
      <c r="U667" s="42"/>
      <c r="V667" s="42"/>
      <c r="W667" s="43"/>
      <c r="X667" s="42"/>
      <c r="Y667" s="42"/>
      <c r="Z667" s="46"/>
      <c r="AA667" s="46"/>
      <c r="AB667" s="42"/>
      <c r="AC667" s="46"/>
      <c r="AD667" s="46"/>
      <c r="AE667" s="46"/>
      <c r="AF667" s="46"/>
      <c r="AG667" s="46"/>
      <c r="AH667" s="46"/>
      <c r="AI667" s="46"/>
      <c r="AJ667" s="46"/>
      <c r="AK667" s="47"/>
    </row>
    <row r="668" spans="1:37" ht="15.75" customHeight="1" x14ac:dyDescent="0.2">
      <c r="A668" s="46"/>
      <c r="B668" s="46"/>
      <c r="C668" s="39"/>
      <c r="D668" s="39"/>
      <c r="E668" s="40"/>
      <c r="F668" s="40"/>
      <c r="G668" s="42"/>
      <c r="H668" s="43"/>
      <c r="I668" s="42"/>
      <c r="J668" s="42"/>
      <c r="K668" s="43"/>
      <c r="L668" s="42"/>
      <c r="M668" s="42"/>
      <c r="N668" s="43"/>
      <c r="O668" s="42"/>
      <c r="P668" s="42"/>
      <c r="Q668" s="43"/>
      <c r="R668" s="42"/>
      <c r="S668" s="42"/>
      <c r="T668" s="43"/>
      <c r="U668" s="42"/>
      <c r="V668" s="42"/>
      <c r="W668" s="43"/>
      <c r="X668" s="42"/>
      <c r="Y668" s="42"/>
      <c r="Z668" s="46"/>
      <c r="AA668" s="46"/>
      <c r="AB668" s="42"/>
      <c r="AC668" s="46"/>
      <c r="AD668" s="46"/>
      <c r="AE668" s="46"/>
      <c r="AF668" s="46"/>
      <c r="AG668" s="46"/>
      <c r="AH668" s="46"/>
      <c r="AI668" s="46"/>
      <c r="AJ668" s="46"/>
      <c r="AK668" s="47"/>
    </row>
    <row r="669" spans="1:37" ht="15.75" customHeight="1" x14ac:dyDescent="0.2">
      <c r="A669" s="46"/>
      <c r="B669" s="46"/>
      <c r="C669" s="39"/>
      <c r="D669" s="39"/>
      <c r="E669" s="40"/>
      <c r="F669" s="40"/>
      <c r="G669" s="42"/>
      <c r="H669" s="43"/>
      <c r="I669" s="42"/>
      <c r="J669" s="42"/>
      <c r="K669" s="43"/>
      <c r="L669" s="42"/>
      <c r="M669" s="42"/>
      <c r="N669" s="43"/>
      <c r="O669" s="42"/>
      <c r="P669" s="42"/>
      <c r="Q669" s="43"/>
      <c r="R669" s="42"/>
      <c r="S669" s="42"/>
      <c r="T669" s="43"/>
      <c r="U669" s="42"/>
      <c r="V669" s="42"/>
      <c r="W669" s="43"/>
      <c r="X669" s="42"/>
      <c r="Y669" s="42"/>
      <c r="Z669" s="46"/>
      <c r="AA669" s="46"/>
      <c r="AB669" s="42"/>
      <c r="AC669" s="46"/>
      <c r="AD669" s="46"/>
      <c r="AE669" s="46"/>
      <c r="AF669" s="46"/>
      <c r="AG669" s="46"/>
      <c r="AH669" s="46"/>
      <c r="AI669" s="46"/>
      <c r="AJ669" s="46"/>
      <c r="AK669" s="47"/>
    </row>
    <row r="670" spans="1:37" ht="15.75" customHeight="1" x14ac:dyDescent="0.2">
      <c r="A670" s="46"/>
      <c r="B670" s="46"/>
      <c r="C670" s="39"/>
      <c r="D670" s="39"/>
      <c r="E670" s="40"/>
      <c r="F670" s="40"/>
      <c r="G670" s="42"/>
      <c r="H670" s="43"/>
      <c r="I670" s="42"/>
      <c r="J670" s="42"/>
      <c r="K670" s="43"/>
      <c r="L670" s="42"/>
      <c r="M670" s="42"/>
      <c r="N670" s="43"/>
      <c r="O670" s="42"/>
      <c r="P670" s="42"/>
      <c r="Q670" s="43"/>
      <c r="R670" s="42"/>
      <c r="S670" s="42"/>
      <c r="T670" s="43"/>
      <c r="U670" s="42"/>
      <c r="V670" s="42"/>
      <c r="W670" s="43"/>
      <c r="X670" s="42"/>
      <c r="Y670" s="42"/>
      <c r="Z670" s="46"/>
      <c r="AA670" s="46"/>
      <c r="AB670" s="42"/>
      <c r="AC670" s="46"/>
      <c r="AD670" s="46"/>
      <c r="AE670" s="46"/>
      <c r="AF670" s="46"/>
      <c r="AG670" s="46"/>
      <c r="AH670" s="46"/>
      <c r="AI670" s="46"/>
      <c r="AJ670" s="46"/>
      <c r="AK670" s="47"/>
    </row>
    <row r="671" spans="1:37" ht="15.75" customHeight="1" x14ac:dyDescent="0.2">
      <c r="A671" s="46"/>
      <c r="B671" s="46"/>
      <c r="C671" s="39"/>
      <c r="D671" s="39"/>
      <c r="E671" s="40"/>
      <c r="F671" s="40"/>
      <c r="G671" s="42"/>
      <c r="H671" s="43"/>
      <c r="I671" s="42"/>
      <c r="J671" s="42"/>
      <c r="K671" s="43"/>
      <c r="L671" s="42"/>
      <c r="M671" s="42"/>
      <c r="N671" s="43"/>
      <c r="O671" s="42"/>
      <c r="P671" s="42"/>
      <c r="Q671" s="43"/>
      <c r="R671" s="42"/>
      <c r="S671" s="42"/>
      <c r="T671" s="43"/>
      <c r="U671" s="42"/>
      <c r="V671" s="42"/>
      <c r="W671" s="43"/>
      <c r="X671" s="42"/>
      <c r="Y671" s="42"/>
      <c r="Z671" s="46"/>
      <c r="AA671" s="46"/>
      <c r="AB671" s="42"/>
      <c r="AC671" s="46"/>
      <c r="AD671" s="46"/>
      <c r="AE671" s="46"/>
      <c r="AF671" s="46"/>
      <c r="AG671" s="46"/>
      <c r="AH671" s="46"/>
      <c r="AI671" s="46"/>
      <c r="AJ671" s="46"/>
      <c r="AK671" s="47"/>
    </row>
    <row r="672" spans="1:37" ht="15.75" customHeight="1" x14ac:dyDescent="0.2">
      <c r="A672" s="46"/>
      <c r="B672" s="46"/>
      <c r="C672" s="39"/>
      <c r="D672" s="39"/>
      <c r="E672" s="40"/>
      <c r="F672" s="40"/>
      <c r="G672" s="42"/>
      <c r="H672" s="43"/>
      <c r="I672" s="42"/>
      <c r="J672" s="42"/>
      <c r="K672" s="43"/>
      <c r="L672" s="42"/>
      <c r="M672" s="42"/>
      <c r="N672" s="43"/>
      <c r="O672" s="42"/>
      <c r="P672" s="42"/>
      <c r="Q672" s="43"/>
      <c r="R672" s="42"/>
      <c r="S672" s="42"/>
      <c r="T672" s="43"/>
      <c r="U672" s="42"/>
      <c r="V672" s="42"/>
      <c r="W672" s="43"/>
      <c r="X672" s="42"/>
      <c r="Y672" s="42"/>
      <c r="Z672" s="46"/>
      <c r="AA672" s="46"/>
      <c r="AB672" s="42"/>
      <c r="AC672" s="46"/>
      <c r="AD672" s="46"/>
      <c r="AE672" s="46"/>
      <c r="AF672" s="46"/>
      <c r="AG672" s="46"/>
      <c r="AH672" s="46"/>
      <c r="AI672" s="46"/>
      <c r="AJ672" s="46"/>
      <c r="AK672" s="47"/>
    </row>
    <row r="673" spans="1:37" ht="15.75" customHeight="1" x14ac:dyDescent="0.2">
      <c r="A673" s="46"/>
      <c r="B673" s="46"/>
      <c r="C673" s="39"/>
      <c r="D673" s="39"/>
      <c r="E673" s="40"/>
      <c r="F673" s="40"/>
      <c r="G673" s="42"/>
      <c r="H673" s="43"/>
      <c r="I673" s="42"/>
      <c r="J673" s="42"/>
      <c r="K673" s="43"/>
      <c r="L673" s="42"/>
      <c r="M673" s="42"/>
      <c r="N673" s="43"/>
      <c r="O673" s="42"/>
      <c r="P673" s="42"/>
      <c r="Q673" s="43"/>
      <c r="R673" s="42"/>
      <c r="S673" s="42"/>
      <c r="T673" s="43"/>
      <c r="U673" s="42"/>
      <c r="V673" s="42"/>
      <c r="W673" s="43"/>
      <c r="X673" s="42"/>
      <c r="Y673" s="42"/>
      <c r="Z673" s="46"/>
      <c r="AA673" s="46"/>
      <c r="AB673" s="42"/>
      <c r="AC673" s="46"/>
      <c r="AD673" s="46"/>
      <c r="AE673" s="46"/>
      <c r="AF673" s="46"/>
      <c r="AG673" s="46"/>
      <c r="AH673" s="46"/>
      <c r="AI673" s="46"/>
      <c r="AJ673" s="46"/>
      <c r="AK673" s="47"/>
    </row>
    <row r="674" spans="1:37" ht="15.75" customHeight="1" x14ac:dyDescent="0.2">
      <c r="A674" s="46"/>
      <c r="B674" s="46"/>
      <c r="C674" s="39"/>
      <c r="D674" s="39"/>
      <c r="E674" s="40"/>
      <c r="F674" s="40"/>
      <c r="G674" s="42"/>
      <c r="H674" s="43"/>
      <c r="I674" s="42"/>
      <c r="J674" s="42"/>
      <c r="K674" s="43"/>
      <c r="L674" s="42"/>
      <c r="M674" s="42"/>
      <c r="N674" s="43"/>
      <c r="O674" s="42"/>
      <c r="P674" s="42"/>
      <c r="Q674" s="43"/>
      <c r="R674" s="42"/>
      <c r="S674" s="42"/>
      <c r="T674" s="43"/>
      <c r="U674" s="42"/>
      <c r="V674" s="42"/>
      <c r="W674" s="43"/>
      <c r="X674" s="42"/>
      <c r="Y674" s="42"/>
      <c r="Z674" s="46"/>
      <c r="AA674" s="46"/>
      <c r="AB674" s="42"/>
      <c r="AC674" s="46"/>
      <c r="AD674" s="46"/>
      <c r="AE674" s="46"/>
      <c r="AF674" s="46"/>
      <c r="AG674" s="46"/>
      <c r="AH674" s="46"/>
      <c r="AI674" s="46"/>
      <c r="AJ674" s="46"/>
      <c r="AK674" s="47"/>
    </row>
    <row r="675" spans="1:37" ht="15.75" customHeight="1" x14ac:dyDescent="0.2">
      <c r="A675" s="46"/>
      <c r="B675" s="46"/>
      <c r="C675" s="39"/>
      <c r="D675" s="39"/>
      <c r="E675" s="40"/>
      <c r="F675" s="40"/>
      <c r="G675" s="42"/>
      <c r="H675" s="43"/>
      <c r="I675" s="42"/>
      <c r="J675" s="42"/>
      <c r="K675" s="43"/>
      <c r="L675" s="42"/>
      <c r="M675" s="42"/>
      <c r="N675" s="43"/>
      <c r="O675" s="42"/>
      <c r="P675" s="42"/>
      <c r="Q675" s="43"/>
      <c r="R675" s="42"/>
      <c r="S675" s="42"/>
      <c r="T675" s="43"/>
      <c r="U675" s="42"/>
      <c r="V675" s="42"/>
      <c r="W675" s="43"/>
      <c r="X675" s="42"/>
      <c r="Y675" s="42"/>
      <c r="Z675" s="46"/>
      <c r="AA675" s="46"/>
      <c r="AB675" s="42"/>
      <c r="AC675" s="46"/>
      <c r="AD675" s="46"/>
      <c r="AE675" s="46"/>
      <c r="AF675" s="46"/>
      <c r="AG675" s="46"/>
      <c r="AH675" s="46"/>
      <c r="AI675" s="46"/>
      <c r="AJ675" s="46"/>
      <c r="AK675" s="47"/>
    </row>
    <row r="676" spans="1:37" ht="15.75" customHeight="1" x14ac:dyDescent="0.2">
      <c r="A676" s="46"/>
      <c r="B676" s="46"/>
      <c r="C676" s="39"/>
      <c r="D676" s="39"/>
      <c r="E676" s="40"/>
      <c r="F676" s="40"/>
      <c r="G676" s="42"/>
      <c r="H676" s="43"/>
      <c r="I676" s="42"/>
      <c r="J676" s="42"/>
      <c r="K676" s="43"/>
      <c r="L676" s="42"/>
      <c r="M676" s="42"/>
      <c r="N676" s="43"/>
      <c r="O676" s="42"/>
      <c r="P676" s="42"/>
      <c r="Q676" s="43"/>
      <c r="R676" s="42"/>
      <c r="S676" s="42"/>
      <c r="T676" s="43"/>
      <c r="U676" s="42"/>
      <c r="V676" s="42"/>
      <c r="W676" s="43"/>
      <c r="X676" s="42"/>
      <c r="Y676" s="42"/>
      <c r="Z676" s="46"/>
      <c r="AA676" s="46"/>
      <c r="AB676" s="42"/>
      <c r="AC676" s="46"/>
      <c r="AD676" s="46"/>
      <c r="AE676" s="46"/>
      <c r="AF676" s="46"/>
      <c r="AG676" s="46"/>
      <c r="AH676" s="46"/>
      <c r="AI676" s="46"/>
      <c r="AJ676" s="46"/>
      <c r="AK676" s="47"/>
    </row>
    <row r="677" spans="1:37" ht="15.75" customHeight="1" x14ac:dyDescent="0.2">
      <c r="A677" s="46"/>
      <c r="B677" s="46"/>
      <c r="C677" s="39"/>
      <c r="D677" s="39"/>
      <c r="E677" s="40"/>
      <c r="F677" s="40"/>
      <c r="G677" s="42"/>
      <c r="H677" s="43"/>
      <c r="I677" s="42"/>
      <c r="J677" s="42"/>
      <c r="K677" s="43"/>
      <c r="L677" s="42"/>
      <c r="M677" s="42"/>
      <c r="N677" s="43"/>
      <c r="O677" s="42"/>
      <c r="P677" s="42"/>
      <c r="Q677" s="43"/>
      <c r="R677" s="42"/>
      <c r="S677" s="42"/>
      <c r="T677" s="43"/>
      <c r="U677" s="42"/>
      <c r="V677" s="42"/>
      <c r="W677" s="43"/>
      <c r="X677" s="42"/>
      <c r="Y677" s="42"/>
      <c r="Z677" s="46"/>
      <c r="AA677" s="46"/>
      <c r="AB677" s="42"/>
      <c r="AC677" s="46"/>
      <c r="AD677" s="46"/>
      <c r="AE677" s="46"/>
      <c r="AF677" s="46"/>
      <c r="AG677" s="46"/>
      <c r="AH677" s="46"/>
      <c r="AI677" s="46"/>
      <c r="AJ677" s="46"/>
      <c r="AK677" s="47"/>
    </row>
    <row r="678" spans="1:37" ht="15.75" customHeight="1" x14ac:dyDescent="0.2">
      <c r="A678" s="46"/>
      <c r="B678" s="46"/>
      <c r="C678" s="39"/>
      <c r="D678" s="39"/>
      <c r="E678" s="40"/>
      <c r="F678" s="40"/>
      <c r="G678" s="42"/>
      <c r="H678" s="43"/>
      <c r="I678" s="42"/>
      <c r="J678" s="42"/>
      <c r="K678" s="43"/>
      <c r="L678" s="42"/>
      <c r="M678" s="42"/>
      <c r="N678" s="43"/>
      <c r="O678" s="42"/>
      <c r="P678" s="42"/>
      <c r="Q678" s="43"/>
      <c r="R678" s="42"/>
      <c r="S678" s="42"/>
      <c r="T678" s="43"/>
      <c r="U678" s="42"/>
      <c r="V678" s="42"/>
      <c r="W678" s="43"/>
      <c r="X678" s="42"/>
      <c r="Y678" s="42"/>
      <c r="Z678" s="46"/>
      <c r="AA678" s="46"/>
      <c r="AB678" s="42"/>
      <c r="AC678" s="46"/>
      <c r="AD678" s="46"/>
      <c r="AE678" s="46"/>
      <c r="AF678" s="46"/>
      <c r="AG678" s="46"/>
      <c r="AH678" s="46"/>
      <c r="AI678" s="46"/>
      <c r="AJ678" s="46"/>
      <c r="AK678" s="47"/>
    </row>
    <row r="679" spans="1:37" ht="15.75" customHeight="1" x14ac:dyDescent="0.2">
      <c r="A679" s="46"/>
      <c r="B679" s="46"/>
      <c r="C679" s="39"/>
      <c r="D679" s="39"/>
      <c r="E679" s="40"/>
      <c r="F679" s="40"/>
      <c r="G679" s="42"/>
      <c r="H679" s="43"/>
      <c r="I679" s="42"/>
      <c r="J679" s="42"/>
      <c r="K679" s="43"/>
      <c r="L679" s="42"/>
      <c r="M679" s="42"/>
      <c r="N679" s="43"/>
      <c r="O679" s="42"/>
      <c r="P679" s="42"/>
      <c r="Q679" s="43"/>
      <c r="R679" s="42"/>
      <c r="S679" s="42"/>
      <c r="T679" s="43"/>
      <c r="U679" s="42"/>
      <c r="V679" s="42"/>
      <c r="W679" s="43"/>
      <c r="X679" s="42"/>
      <c r="Y679" s="42"/>
      <c r="Z679" s="46"/>
      <c r="AA679" s="46"/>
      <c r="AB679" s="42"/>
      <c r="AC679" s="46"/>
      <c r="AD679" s="46"/>
      <c r="AE679" s="46"/>
      <c r="AF679" s="46"/>
      <c r="AG679" s="46"/>
      <c r="AH679" s="46"/>
      <c r="AI679" s="46"/>
      <c r="AJ679" s="46"/>
      <c r="AK679" s="47"/>
    </row>
    <row r="680" spans="1:37" ht="15.75" customHeight="1" x14ac:dyDescent="0.2">
      <c r="A680" s="46"/>
      <c r="B680" s="46"/>
      <c r="C680" s="39"/>
      <c r="D680" s="39"/>
      <c r="E680" s="40"/>
      <c r="F680" s="40"/>
      <c r="G680" s="42"/>
      <c r="H680" s="43"/>
      <c r="I680" s="42"/>
      <c r="J680" s="42"/>
      <c r="K680" s="43"/>
      <c r="L680" s="42"/>
      <c r="M680" s="42"/>
      <c r="N680" s="43"/>
      <c r="O680" s="42"/>
      <c r="P680" s="42"/>
      <c r="Q680" s="43"/>
      <c r="R680" s="42"/>
      <c r="S680" s="42"/>
      <c r="T680" s="43"/>
      <c r="U680" s="42"/>
      <c r="V680" s="42"/>
      <c r="W680" s="43"/>
      <c r="X680" s="42"/>
      <c r="Y680" s="42"/>
      <c r="Z680" s="46"/>
      <c r="AA680" s="46"/>
      <c r="AB680" s="42"/>
      <c r="AC680" s="46"/>
      <c r="AD680" s="46"/>
      <c r="AE680" s="46"/>
      <c r="AF680" s="46"/>
      <c r="AG680" s="46"/>
      <c r="AH680" s="46"/>
      <c r="AI680" s="46"/>
      <c r="AJ680" s="46"/>
      <c r="AK680" s="47"/>
    </row>
    <row r="681" spans="1:37" ht="15.75" customHeight="1" x14ac:dyDescent="0.2">
      <c r="A681" s="46"/>
      <c r="B681" s="46"/>
      <c r="C681" s="39"/>
      <c r="D681" s="39"/>
      <c r="E681" s="40"/>
      <c r="F681" s="40"/>
      <c r="G681" s="42"/>
      <c r="H681" s="43"/>
      <c r="I681" s="42"/>
      <c r="J681" s="42"/>
      <c r="K681" s="43"/>
      <c r="L681" s="42"/>
      <c r="M681" s="42"/>
      <c r="N681" s="43"/>
      <c r="O681" s="42"/>
      <c r="P681" s="42"/>
      <c r="Q681" s="43"/>
      <c r="R681" s="42"/>
      <c r="S681" s="42"/>
      <c r="T681" s="43"/>
      <c r="U681" s="42"/>
      <c r="V681" s="42"/>
      <c r="W681" s="43"/>
      <c r="X681" s="42"/>
      <c r="Y681" s="42"/>
      <c r="Z681" s="46"/>
      <c r="AA681" s="46"/>
      <c r="AB681" s="42"/>
      <c r="AC681" s="46"/>
      <c r="AD681" s="46"/>
      <c r="AE681" s="46"/>
      <c r="AF681" s="46"/>
      <c r="AG681" s="46"/>
      <c r="AH681" s="46"/>
      <c r="AI681" s="46"/>
      <c r="AJ681" s="46"/>
      <c r="AK681" s="47"/>
    </row>
    <row r="682" spans="1:37" ht="15.75" customHeight="1" x14ac:dyDescent="0.2">
      <c r="A682" s="46"/>
      <c r="B682" s="46"/>
      <c r="C682" s="39"/>
      <c r="D682" s="39"/>
      <c r="E682" s="40"/>
      <c r="F682" s="40"/>
      <c r="G682" s="42"/>
      <c r="H682" s="43"/>
      <c r="I682" s="42"/>
      <c r="J682" s="42"/>
      <c r="K682" s="43"/>
      <c r="L682" s="42"/>
      <c r="M682" s="42"/>
      <c r="N682" s="43"/>
      <c r="O682" s="42"/>
      <c r="P682" s="42"/>
      <c r="Q682" s="43"/>
      <c r="R682" s="42"/>
      <c r="S682" s="42"/>
      <c r="T682" s="43"/>
      <c r="U682" s="42"/>
      <c r="V682" s="42"/>
      <c r="W682" s="43"/>
      <c r="X682" s="42"/>
      <c r="Y682" s="42"/>
      <c r="Z682" s="46"/>
      <c r="AA682" s="46"/>
      <c r="AB682" s="42"/>
      <c r="AC682" s="46"/>
      <c r="AD682" s="46"/>
      <c r="AE682" s="46"/>
      <c r="AF682" s="46"/>
      <c r="AG682" s="46"/>
      <c r="AH682" s="46"/>
      <c r="AI682" s="46"/>
      <c r="AJ682" s="46"/>
      <c r="AK682" s="47"/>
    </row>
    <row r="683" spans="1:37" ht="15.75" customHeight="1" x14ac:dyDescent="0.2">
      <c r="A683" s="46"/>
      <c r="B683" s="46"/>
      <c r="C683" s="39"/>
      <c r="D683" s="39"/>
      <c r="E683" s="40"/>
      <c r="F683" s="40"/>
      <c r="G683" s="42"/>
      <c r="H683" s="43"/>
      <c r="I683" s="42"/>
      <c r="J683" s="42"/>
      <c r="K683" s="43"/>
      <c r="L683" s="42"/>
      <c r="M683" s="42"/>
      <c r="N683" s="43"/>
      <c r="O683" s="42"/>
      <c r="P683" s="42"/>
      <c r="Q683" s="43"/>
      <c r="R683" s="42"/>
      <c r="S683" s="42"/>
      <c r="T683" s="43"/>
      <c r="U683" s="42"/>
      <c r="V683" s="42"/>
      <c r="W683" s="43"/>
      <c r="X683" s="42"/>
      <c r="Y683" s="42"/>
      <c r="Z683" s="46"/>
      <c r="AA683" s="46"/>
      <c r="AB683" s="42"/>
      <c r="AC683" s="46"/>
      <c r="AD683" s="46"/>
      <c r="AE683" s="46"/>
      <c r="AF683" s="46"/>
      <c r="AG683" s="46"/>
      <c r="AH683" s="46"/>
      <c r="AI683" s="46"/>
      <c r="AJ683" s="46"/>
      <c r="AK683" s="47"/>
    </row>
    <row r="684" spans="1:37" ht="15.75" customHeight="1" x14ac:dyDescent="0.2">
      <c r="A684" s="46"/>
      <c r="B684" s="46"/>
      <c r="C684" s="39"/>
      <c r="D684" s="39"/>
      <c r="E684" s="40"/>
      <c r="F684" s="40"/>
      <c r="G684" s="42"/>
      <c r="H684" s="43"/>
      <c r="I684" s="42"/>
      <c r="J684" s="42"/>
      <c r="K684" s="43"/>
      <c r="L684" s="42"/>
      <c r="M684" s="42"/>
      <c r="N684" s="43"/>
      <c r="O684" s="42"/>
      <c r="P684" s="42"/>
      <c r="Q684" s="43"/>
      <c r="R684" s="42"/>
      <c r="S684" s="42"/>
      <c r="T684" s="43"/>
      <c r="U684" s="42"/>
      <c r="V684" s="42"/>
      <c r="W684" s="43"/>
      <c r="X684" s="42"/>
      <c r="Y684" s="42"/>
      <c r="Z684" s="46"/>
      <c r="AA684" s="46"/>
      <c r="AB684" s="42"/>
      <c r="AC684" s="46"/>
      <c r="AD684" s="46"/>
      <c r="AE684" s="46"/>
      <c r="AF684" s="46"/>
      <c r="AG684" s="46"/>
      <c r="AH684" s="46"/>
      <c r="AI684" s="46"/>
      <c r="AJ684" s="46"/>
      <c r="AK684" s="47"/>
    </row>
    <row r="685" spans="1:37" ht="15.75" customHeight="1" x14ac:dyDescent="0.2">
      <c r="A685" s="46"/>
      <c r="B685" s="46"/>
      <c r="C685" s="39"/>
      <c r="D685" s="39"/>
      <c r="E685" s="40"/>
      <c r="F685" s="40"/>
      <c r="G685" s="42"/>
      <c r="H685" s="43"/>
      <c r="I685" s="42"/>
      <c r="J685" s="42"/>
      <c r="K685" s="43"/>
      <c r="L685" s="42"/>
      <c r="M685" s="42"/>
      <c r="N685" s="43"/>
      <c r="O685" s="42"/>
      <c r="P685" s="42"/>
      <c r="Q685" s="43"/>
      <c r="R685" s="42"/>
      <c r="S685" s="42"/>
      <c r="T685" s="43"/>
      <c r="U685" s="42"/>
      <c r="V685" s="42"/>
      <c r="W685" s="43"/>
      <c r="X685" s="42"/>
      <c r="Y685" s="42"/>
      <c r="Z685" s="46"/>
      <c r="AA685" s="46"/>
      <c r="AB685" s="42"/>
      <c r="AC685" s="46"/>
      <c r="AD685" s="46"/>
      <c r="AE685" s="46"/>
      <c r="AF685" s="46"/>
      <c r="AG685" s="46"/>
      <c r="AH685" s="46"/>
      <c r="AI685" s="46"/>
      <c r="AJ685" s="46"/>
      <c r="AK685" s="47"/>
    </row>
    <row r="686" spans="1:37" ht="15.75" customHeight="1" x14ac:dyDescent="0.2">
      <c r="A686" s="46"/>
      <c r="B686" s="46"/>
      <c r="C686" s="39"/>
      <c r="D686" s="39"/>
      <c r="E686" s="40"/>
      <c r="F686" s="40"/>
      <c r="G686" s="42"/>
      <c r="H686" s="43"/>
      <c r="I686" s="42"/>
      <c r="J686" s="42"/>
      <c r="K686" s="43"/>
      <c r="L686" s="42"/>
      <c r="M686" s="42"/>
      <c r="N686" s="43"/>
      <c r="O686" s="42"/>
      <c r="P686" s="42"/>
      <c r="Q686" s="43"/>
      <c r="R686" s="42"/>
      <c r="S686" s="42"/>
      <c r="T686" s="43"/>
      <c r="U686" s="42"/>
      <c r="V686" s="42"/>
      <c r="W686" s="43"/>
      <c r="X686" s="42"/>
      <c r="Y686" s="42"/>
      <c r="Z686" s="46"/>
      <c r="AA686" s="46"/>
      <c r="AB686" s="42"/>
      <c r="AC686" s="46"/>
      <c r="AD686" s="46"/>
      <c r="AE686" s="46"/>
      <c r="AF686" s="46"/>
      <c r="AG686" s="46"/>
      <c r="AH686" s="46"/>
      <c r="AI686" s="46"/>
      <c r="AJ686" s="46"/>
      <c r="AK686" s="47"/>
    </row>
    <row r="687" spans="1:37" ht="15.75" customHeight="1" x14ac:dyDescent="0.2">
      <c r="A687" s="46"/>
      <c r="B687" s="46"/>
      <c r="C687" s="39"/>
      <c r="D687" s="39"/>
      <c r="E687" s="40"/>
      <c r="F687" s="40"/>
      <c r="G687" s="42"/>
      <c r="H687" s="43"/>
      <c r="I687" s="42"/>
      <c r="J687" s="42"/>
      <c r="K687" s="43"/>
      <c r="L687" s="42"/>
      <c r="M687" s="42"/>
      <c r="N687" s="43"/>
      <c r="O687" s="42"/>
      <c r="P687" s="42"/>
      <c r="Q687" s="43"/>
      <c r="R687" s="42"/>
      <c r="S687" s="42"/>
      <c r="T687" s="43"/>
      <c r="U687" s="42"/>
      <c r="V687" s="42"/>
      <c r="W687" s="43"/>
      <c r="X687" s="42"/>
      <c r="Y687" s="42"/>
      <c r="Z687" s="46"/>
      <c r="AA687" s="46"/>
      <c r="AB687" s="42"/>
      <c r="AC687" s="46"/>
      <c r="AD687" s="46"/>
      <c r="AE687" s="46"/>
      <c r="AF687" s="46"/>
      <c r="AG687" s="46"/>
      <c r="AH687" s="46"/>
      <c r="AI687" s="46"/>
      <c r="AJ687" s="46"/>
      <c r="AK687" s="47"/>
    </row>
    <row r="688" spans="1:37" ht="15.75" customHeight="1" x14ac:dyDescent="0.2">
      <c r="A688" s="46"/>
      <c r="B688" s="46"/>
      <c r="C688" s="39"/>
      <c r="D688" s="39"/>
      <c r="E688" s="40"/>
      <c r="F688" s="40"/>
      <c r="G688" s="42"/>
      <c r="H688" s="43"/>
      <c r="I688" s="42"/>
      <c r="J688" s="42"/>
      <c r="K688" s="43"/>
      <c r="L688" s="42"/>
      <c r="M688" s="42"/>
      <c r="N688" s="43"/>
      <c r="O688" s="42"/>
      <c r="P688" s="42"/>
      <c r="Q688" s="43"/>
      <c r="R688" s="42"/>
      <c r="S688" s="42"/>
      <c r="T688" s="43"/>
      <c r="U688" s="42"/>
      <c r="V688" s="42"/>
      <c r="W688" s="43"/>
      <c r="X688" s="42"/>
      <c r="Y688" s="42"/>
      <c r="Z688" s="46"/>
      <c r="AA688" s="46"/>
      <c r="AB688" s="42"/>
      <c r="AC688" s="46"/>
      <c r="AD688" s="46"/>
      <c r="AE688" s="46"/>
      <c r="AF688" s="46"/>
      <c r="AG688" s="46"/>
      <c r="AH688" s="46"/>
      <c r="AI688" s="46"/>
      <c r="AJ688" s="46"/>
      <c r="AK688" s="47"/>
    </row>
    <row r="689" spans="1:37" ht="15.75" customHeight="1" x14ac:dyDescent="0.2">
      <c r="A689" s="46"/>
      <c r="B689" s="46"/>
      <c r="C689" s="39"/>
      <c r="D689" s="39"/>
      <c r="E689" s="40"/>
      <c r="F689" s="40"/>
      <c r="G689" s="42"/>
      <c r="H689" s="43"/>
      <c r="I689" s="42"/>
      <c r="J689" s="42"/>
      <c r="K689" s="43"/>
      <c r="L689" s="42"/>
      <c r="M689" s="42"/>
      <c r="N689" s="43"/>
      <c r="O689" s="42"/>
      <c r="P689" s="42"/>
      <c r="Q689" s="43"/>
      <c r="R689" s="42"/>
      <c r="S689" s="42"/>
      <c r="T689" s="43"/>
      <c r="U689" s="42"/>
      <c r="V689" s="42"/>
      <c r="W689" s="43"/>
      <c r="X689" s="42"/>
      <c r="Y689" s="42"/>
      <c r="Z689" s="46"/>
      <c r="AA689" s="46"/>
      <c r="AB689" s="42"/>
      <c r="AC689" s="46"/>
      <c r="AD689" s="46"/>
      <c r="AE689" s="46"/>
      <c r="AF689" s="46"/>
      <c r="AG689" s="46"/>
      <c r="AH689" s="46"/>
      <c r="AI689" s="46"/>
      <c r="AJ689" s="46"/>
      <c r="AK689" s="47"/>
    </row>
    <row r="690" spans="1:37" ht="15.75" customHeight="1" x14ac:dyDescent="0.2">
      <c r="A690" s="46"/>
      <c r="B690" s="46"/>
      <c r="C690" s="39"/>
      <c r="D690" s="39"/>
      <c r="E690" s="40"/>
      <c r="F690" s="40"/>
      <c r="G690" s="42"/>
      <c r="H690" s="43"/>
      <c r="I690" s="42"/>
      <c r="J690" s="42"/>
      <c r="K690" s="43"/>
      <c r="L690" s="42"/>
      <c r="M690" s="42"/>
      <c r="N690" s="43"/>
      <c r="O690" s="42"/>
      <c r="P690" s="42"/>
      <c r="Q690" s="43"/>
      <c r="R690" s="42"/>
      <c r="S690" s="42"/>
      <c r="T690" s="43"/>
      <c r="U690" s="42"/>
      <c r="V690" s="42"/>
      <c r="W690" s="43"/>
      <c r="X690" s="42"/>
      <c r="Y690" s="42"/>
      <c r="Z690" s="46"/>
      <c r="AA690" s="46"/>
      <c r="AB690" s="42"/>
      <c r="AC690" s="46"/>
      <c r="AD690" s="46"/>
      <c r="AE690" s="46"/>
      <c r="AF690" s="46"/>
      <c r="AG690" s="46"/>
      <c r="AH690" s="46"/>
      <c r="AI690" s="46"/>
      <c r="AJ690" s="46"/>
      <c r="AK690" s="47"/>
    </row>
    <row r="691" spans="1:37" ht="15.75" customHeight="1" x14ac:dyDescent="0.2">
      <c r="A691" s="46"/>
      <c r="B691" s="46"/>
      <c r="C691" s="39"/>
      <c r="D691" s="39"/>
      <c r="E691" s="40"/>
      <c r="F691" s="40"/>
      <c r="G691" s="42"/>
      <c r="H691" s="43"/>
      <c r="I691" s="42"/>
      <c r="J691" s="42"/>
      <c r="K691" s="43"/>
      <c r="L691" s="42"/>
      <c r="M691" s="42"/>
      <c r="N691" s="43"/>
      <c r="O691" s="42"/>
      <c r="P691" s="42"/>
      <c r="Q691" s="43"/>
      <c r="R691" s="42"/>
      <c r="S691" s="42"/>
      <c r="T691" s="43"/>
      <c r="U691" s="42"/>
      <c r="V691" s="42"/>
      <c r="W691" s="43"/>
      <c r="X691" s="42"/>
      <c r="Y691" s="42"/>
      <c r="Z691" s="46"/>
      <c r="AA691" s="46"/>
      <c r="AB691" s="42"/>
      <c r="AC691" s="46"/>
      <c r="AD691" s="46"/>
      <c r="AE691" s="46"/>
      <c r="AF691" s="46"/>
      <c r="AG691" s="46"/>
      <c r="AH691" s="46"/>
      <c r="AI691" s="46"/>
      <c r="AJ691" s="46"/>
      <c r="AK691" s="47"/>
    </row>
    <row r="692" spans="1:37" ht="15.75" customHeight="1" x14ac:dyDescent="0.2">
      <c r="A692" s="46"/>
      <c r="B692" s="46"/>
      <c r="C692" s="39"/>
      <c r="D692" s="39"/>
      <c r="E692" s="40"/>
      <c r="F692" s="40"/>
      <c r="G692" s="42"/>
      <c r="H692" s="43"/>
      <c r="I692" s="42"/>
      <c r="J692" s="42"/>
      <c r="K692" s="43"/>
      <c r="L692" s="42"/>
      <c r="M692" s="42"/>
      <c r="N692" s="43"/>
      <c r="O692" s="42"/>
      <c r="P692" s="42"/>
      <c r="Q692" s="43"/>
      <c r="R692" s="42"/>
      <c r="S692" s="42"/>
      <c r="T692" s="43"/>
      <c r="U692" s="42"/>
      <c r="V692" s="42"/>
      <c r="W692" s="43"/>
      <c r="X692" s="42"/>
      <c r="Y692" s="42"/>
      <c r="Z692" s="46"/>
      <c r="AA692" s="46"/>
      <c r="AB692" s="42"/>
      <c r="AC692" s="46"/>
      <c r="AD692" s="46"/>
      <c r="AE692" s="46"/>
      <c r="AF692" s="46"/>
      <c r="AG692" s="46"/>
      <c r="AH692" s="46"/>
      <c r="AI692" s="46"/>
      <c r="AJ692" s="46"/>
      <c r="AK692" s="47"/>
    </row>
    <row r="693" spans="1:37" ht="15.75" customHeight="1" x14ac:dyDescent="0.2">
      <c r="A693" s="46"/>
      <c r="B693" s="46"/>
      <c r="C693" s="39"/>
      <c r="D693" s="39"/>
      <c r="E693" s="40"/>
      <c r="F693" s="40"/>
      <c r="G693" s="42"/>
      <c r="H693" s="43"/>
      <c r="I693" s="42"/>
      <c r="J693" s="42"/>
      <c r="K693" s="43"/>
      <c r="L693" s="42"/>
      <c r="M693" s="42"/>
      <c r="N693" s="43"/>
      <c r="O693" s="42"/>
      <c r="P693" s="42"/>
      <c r="Q693" s="43"/>
      <c r="R693" s="42"/>
      <c r="S693" s="42"/>
      <c r="T693" s="43"/>
      <c r="U693" s="42"/>
      <c r="V693" s="42"/>
      <c r="W693" s="43"/>
      <c r="X693" s="42"/>
      <c r="Y693" s="42"/>
      <c r="Z693" s="46"/>
      <c r="AA693" s="46"/>
      <c r="AB693" s="42"/>
      <c r="AC693" s="46"/>
      <c r="AD693" s="46"/>
      <c r="AE693" s="46"/>
      <c r="AF693" s="46"/>
      <c r="AG693" s="46"/>
      <c r="AH693" s="46"/>
      <c r="AI693" s="46"/>
      <c r="AJ693" s="46"/>
      <c r="AK693" s="47"/>
    </row>
    <row r="694" spans="1:37" ht="15.75" customHeight="1" x14ac:dyDescent="0.2">
      <c r="A694" s="46"/>
      <c r="B694" s="46"/>
      <c r="C694" s="39"/>
      <c r="D694" s="39"/>
      <c r="E694" s="40"/>
      <c r="F694" s="40"/>
      <c r="G694" s="42"/>
      <c r="H694" s="43"/>
      <c r="I694" s="42"/>
      <c r="J694" s="42"/>
      <c r="K694" s="43"/>
      <c r="L694" s="42"/>
      <c r="M694" s="42"/>
      <c r="N694" s="43"/>
      <c r="O694" s="42"/>
      <c r="P694" s="42"/>
      <c r="Q694" s="43"/>
      <c r="R694" s="42"/>
      <c r="S694" s="42"/>
      <c r="T694" s="43"/>
      <c r="U694" s="42"/>
      <c r="V694" s="42"/>
      <c r="W694" s="43"/>
      <c r="X694" s="42"/>
      <c r="Y694" s="42"/>
      <c r="Z694" s="46"/>
      <c r="AA694" s="46"/>
      <c r="AB694" s="42"/>
      <c r="AC694" s="46"/>
      <c r="AD694" s="46"/>
      <c r="AE694" s="46"/>
      <c r="AF694" s="46"/>
      <c r="AG694" s="46"/>
      <c r="AH694" s="46"/>
      <c r="AI694" s="46"/>
      <c r="AJ694" s="46"/>
      <c r="AK694" s="47"/>
    </row>
    <row r="695" spans="1:37" ht="15.75" customHeight="1" x14ac:dyDescent="0.2">
      <c r="A695" s="46"/>
      <c r="B695" s="46"/>
      <c r="C695" s="39"/>
      <c r="D695" s="39"/>
      <c r="E695" s="40"/>
      <c r="F695" s="40"/>
      <c r="G695" s="42"/>
      <c r="H695" s="43"/>
      <c r="I695" s="42"/>
      <c r="J695" s="42"/>
      <c r="K695" s="43"/>
      <c r="L695" s="42"/>
      <c r="M695" s="42"/>
      <c r="N695" s="43"/>
      <c r="O695" s="42"/>
      <c r="P695" s="42"/>
      <c r="Q695" s="43"/>
      <c r="R695" s="42"/>
      <c r="S695" s="42"/>
      <c r="T695" s="43"/>
      <c r="U695" s="42"/>
      <c r="V695" s="42"/>
      <c r="W695" s="43"/>
      <c r="X695" s="42"/>
      <c r="Y695" s="42"/>
      <c r="Z695" s="46"/>
      <c r="AA695" s="46"/>
      <c r="AB695" s="42"/>
      <c r="AC695" s="46"/>
      <c r="AD695" s="46"/>
      <c r="AE695" s="46"/>
      <c r="AF695" s="46"/>
      <c r="AG695" s="46"/>
      <c r="AH695" s="46"/>
      <c r="AI695" s="46"/>
      <c r="AJ695" s="46"/>
      <c r="AK695" s="47"/>
    </row>
    <row r="696" spans="1:37" ht="15.75" customHeight="1" x14ac:dyDescent="0.2">
      <c r="A696" s="46"/>
      <c r="B696" s="46"/>
      <c r="C696" s="39"/>
      <c r="D696" s="39"/>
      <c r="E696" s="40"/>
      <c r="F696" s="40"/>
      <c r="G696" s="42"/>
      <c r="H696" s="43"/>
      <c r="I696" s="42"/>
      <c r="J696" s="42"/>
      <c r="K696" s="43"/>
      <c r="L696" s="42"/>
      <c r="M696" s="42"/>
      <c r="N696" s="43"/>
      <c r="O696" s="42"/>
      <c r="P696" s="42"/>
      <c r="Q696" s="43"/>
      <c r="R696" s="42"/>
      <c r="S696" s="42"/>
      <c r="T696" s="43"/>
      <c r="U696" s="42"/>
      <c r="V696" s="42"/>
      <c r="W696" s="43"/>
      <c r="X696" s="42"/>
      <c r="Y696" s="42"/>
      <c r="Z696" s="46"/>
      <c r="AA696" s="46"/>
      <c r="AB696" s="42"/>
      <c r="AC696" s="46"/>
      <c r="AD696" s="46"/>
      <c r="AE696" s="46"/>
      <c r="AF696" s="46"/>
      <c r="AG696" s="46"/>
      <c r="AH696" s="46"/>
      <c r="AI696" s="46"/>
      <c r="AJ696" s="46"/>
      <c r="AK696" s="47"/>
    </row>
    <row r="697" spans="1:37" ht="15.75" customHeight="1" x14ac:dyDescent="0.2">
      <c r="A697" s="46"/>
      <c r="B697" s="46"/>
      <c r="C697" s="39"/>
      <c r="D697" s="39"/>
      <c r="E697" s="40"/>
      <c r="F697" s="40"/>
      <c r="G697" s="42"/>
      <c r="H697" s="43"/>
      <c r="I697" s="42"/>
      <c r="J697" s="42"/>
      <c r="K697" s="43"/>
      <c r="L697" s="42"/>
      <c r="M697" s="42"/>
      <c r="N697" s="43"/>
      <c r="O697" s="42"/>
      <c r="P697" s="42"/>
      <c r="Q697" s="43"/>
      <c r="R697" s="42"/>
      <c r="S697" s="42"/>
      <c r="T697" s="43"/>
      <c r="U697" s="42"/>
      <c r="V697" s="42"/>
      <c r="W697" s="43"/>
      <c r="X697" s="42"/>
      <c r="Y697" s="42"/>
      <c r="Z697" s="46"/>
      <c r="AA697" s="46"/>
      <c r="AB697" s="42"/>
      <c r="AC697" s="46"/>
      <c r="AD697" s="46"/>
      <c r="AE697" s="46"/>
      <c r="AF697" s="46"/>
      <c r="AG697" s="46"/>
      <c r="AH697" s="46"/>
      <c r="AI697" s="46"/>
      <c r="AJ697" s="46"/>
      <c r="AK697" s="47"/>
    </row>
    <row r="698" spans="1:37" ht="15.75" customHeight="1" x14ac:dyDescent="0.2">
      <c r="A698" s="46"/>
      <c r="B698" s="46"/>
      <c r="C698" s="39"/>
      <c r="D698" s="39"/>
      <c r="E698" s="40"/>
      <c r="F698" s="40"/>
      <c r="G698" s="42"/>
      <c r="H698" s="43"/>
      <c r="I698" s="42"/>
      <c r="J698" s="42"/>
      <c r="K698" s="43"/>
      <c r="L698" s="42"/>
      <c r="M698" s="42"/>
      <c r="N698" s="43"/>
      <c r="O698" s="42"/>
      <c r="P698" s="42"/>
      <c r="Q698" s="43"/>
      <c r="R698" s="42"/>
      <c r="S698" s="42"/>
      <c r="T698" s="43"/>
      <c r="U698" s="42"/>
      <c r="V698" s="42"/>
      <c r="W698" s="43"/>
      <c r="X698" s="42"/>
      <c r="Y698" s="42"/>
      <c r="Z698" s="46"/>
      <c r="AA698" s="46"/>
      <c r="AB698" s="42"/>
      <c r="AC698" s="46"/>
      <c r="AD698" s="46"/>
      <c r="AE698" s="46"/>
      <c r="AF698" s="46"/>
      <c r="AG698" s="46"/>
      <c r="AH698" s="46"/>
      <c r="AI698" s="46"/>
      <c r="AJ698" s="46"/>
      <c r="AK698" s="47"/>
    </row>
    <row r="699" spans="1:37" ht="15.75" customHeight="1" x14ac:dyDescent="0.2">
      <c r="A699" s="46"/>
      <c r="B699" s="46"/>
      <c r="C699" s="39"/>
      <c r="D699" s="39"/>
      <c r="E699" s="40"/>
      <c r="F699" s="40"/>
      <c r="G699" s="42"/>
      <c r="H699" s="43"/>
      <c r="I699" s="42"/>
      <c r="J699" s="42"/>
      <c r="K699" s="43"/>
      <c r="L699" s="42"/>
      <c r="M699" s="42"/>
      <c r="N699" s="43"/>
      <c r="O699" s="42"/>
      <c r="P699" s="42"/>
      <c r="Q699" s="43"/>
      <c r="R699" s="42"/>
      <c r="S699" s="42"/>
      <c r="T699" s="43"/>
      <c r="U699" s="42"/>
      <c r="V699" s="42"/>
      <c r="W699" s="43"/>
      <c r="X699" s="42"/>
      <c r="Y699" s="42"/>
      <c r="Z699" s="46"/>
      <c r="AA699" s="46"/>
      <c r="AB699" s="42"/>
      <c r="AC699" s="46"/>
      <c r="AD699" s="46"/>
      <c r="AE699" s="46"/>
      <c r="AF699" s="46"/>
      <c r="AG699" s="46"/>
      <c r="AH699" s="46"/>
      <c r="AI699" s="46"/>
      <c r="AJ699" s="46"/>
      <c r="AK699" s="47"/>
    </row>
    <row r="700" spans="1:37" ht="15.75" customHeight="1" x14ac:dyDescent="0.2">
      <c r="A700" s="46"/>
      <c r="B700" s="46"/>
      <c r="C700" s="39"/>
      <c r="D700" s="39"/>
      <c r="E700" s="40"/>
      <c r="F700" s="40"/>
      <c r="G700" s="42"/>
      <c r="H700" s="43"/>
      <c r="I700" s="42"/>
      <c r="J700" s="42"/>
      <c r="K700" s="43"/>
      <c r="L700" s="42"/>
      <c r="M700" s="42"/>
      <c r="N700" s="43"/>
      <c r="O700" s="42"/>
      <c r="P700" s="42"/>
      <c r="Q700" s="43"/>
      <c r="R700" s="42"/>
      <c r="S700" s="42"/>
      <c r="T700" s="43"/>
      <c r="U700" s="42"/>
      <c r="V700" s="42"/>
      <c r="W700" s="43"/>
      <c r="X700" s="42"/>
      <c r="Y700" s="42"/>
      <c r="Z700" s="46"/>
      <c r="AA700" s="46"/>
      <c r="AB700" s="42"/>
      <c r="AC700" s="46"/>
      <c r="AD700" s="46"/>
      <c r="AE700" s="46"/>
      <c r="AF700" s="46"/>
      <c r="AG700" s="46"/>
      <c r="AH700" s="46"/>
      <c r="AI700" s="46"/>
      <c r="AJ700" s="46"/>
      <c r="AK700" s="47"/>
    </row>
    <row r="701" spans="1:37" ht="15.75" customHeight="1" x14ac:dyDescent="0.2">
      <c r="A701" s="46"/>
      <c r="B701" s="46"/>
      <c r="C701" s="39"/>
      <c r="D701" s="39"/>
      <c r="E701" s="40"/>
      <c r="F701" s="40"/>
      <c r="G701" s="42"/>
      <c r="H701" s="43"/>
      <c r="I701" s="42"/>
      <c r="J701" s="42"/>
      <c r="K701" s="43"/>
      <c r="L701" s="42"/>
      <c r="M701" s="42"/>
      <c r="N701" s="43"/>
      <c r="O701" s="42"/>
      <c r="P701" s="42"/>
      <c r="Q701" s="43"/>
      <c r="R701" s="42"/>
      <c r="S701" s="42"/>
      <c r="T701" s="43"/>
      <c r="U701" s="42"/>
      <c r="V701" s="42"/>
      <c r="W701" s="43"/>
      <c r="X701" s="42"/>
      <c r="Y701" s="42"/>
      <c r="Z701" s="46"/>
      <c r="AA701" s="46"/>
      <c r="AB701" s="42"/>
      <c r="AC701" s="46"/>
      <c r="AD701" s="46"/>
      <c r="AE701" s="46"/>
      <c r="AF701" s="46"/>
      <c r="AG701" s="46"/>
      <c r="AH701" s="46"/>
      <c r="AI701" s="46"/>
      <c r="AJ701" s="46"/>
      <c r="AK701" s="47"/>
    </row>
    <row r="702" spans="1:37" ht="15.75" customHeight="1" x14ac:dyDescent="0.2">
      <c r="A702" s="46"/>
      <c r="B702" s="46"/>
      <c r="C702" s="39"/>
      <c r="D702" s="39"/>
      <c r="E702" s="40"/>
      <c r="F702" s="40"/>
      <c r="G702" s="42"/>
      <c r="H702" s="43"/>
      <c r="I702" s="42"/>
      <c r="J702" s="42"/>
      <c r="K702" s="43"/>
      <c r="L702" s="42"/>
      <c r="M702" s="42"/>
      <c r="N702" s="43"/>
      <c r="O702" s="42"/>
      <c r="P702" s="42"/>
      <c r="Q702" s="43"/>
      <c r="R702" s="42"/>
      <c r="S702" s="42"/>
      <c r="T702" s="43"/>
      <c r="U702" s="42"/>
      <c r="V702" s="42"/>
      <c r="W702" s="43"/>
      <c r="X702" s="42"/>
      <c r="Y702" s="42"/>
      <c r="Z702" s="46"/>
      <c r="AA702" s="46"/>
      <c r="AB702" s="42"/>
      <c r="AC702" s="46"/>
      <c r="AD702" s="46"/>
      <c r="AE702" s="46"/>
      <c r="AF702" s="46"/>
      <c r="AG702" s="46"/>
      <c r="AH702" s="46"/>
      <c r="AI702" s="46"/>
      <c r="AJ702" s="46"/>
      <c r="AK702" s="47"/>
    </row>
    <row r="703" spans="1:37" ht="15.75" customHeight="1" x14ac:dyDescent="0.2">
      <c r="A703" s="46"/>
      <c r="B703" s="46"/>
      <c r="C703" s="39"/>
      <c r="D703" s="39"/>
      <c r="E703" s="40"/>
      <c r="F703" s="40"/>
      <c r="G703" s="42"/>
      <c r="H703" s="43"/>
      <c r="I703" s="42"/>
      <c r="J703" s="42"/>
      <c r="K703" s="43"/>
      <c r="L703" s="42"/>
      <c r="M703" s="42"/>
      <c r="N703" s="43"/>
      <c r="O703" s="42"/>
      <c r="P703" s="42"/>
      <c r="Q703" s="43"/>
      <c r="R703" s="42"/>
      <c r="S703" s="42"/>
      <c r="T703" s="43"/>
      <c r="U703" s="42"/>
      <c r="V703" s="42"/>
      <c r="W703" s="43"/>
      <c r="X703" s="42"/>
      <c r="Y703" s="42"/>
      <c r="Z703" s="46"/>
      <c r="AA703" s="46"/>
      <c r="AB703" s="42"/>
      <c r="AC703" s="46"/>
      <c r="AD703" s="46"/>
      <c r="AE703" s="46"/>
      <c r="AF703" s="46"/>
      <c r="AG703" s="46"/>
      <c r="AH703" s="46"/>
      <c r="AI703" s="46"/>
      <c r="AJ703" s="46"/>
      <c r="AK703" s="47"/>
    </row>
    <row r="704" spans="1:37" ht="15.75" customHeight="1" x14ac:dyDescent="0.2">
      <c r="A704" s="46"/>
      <c r="B704" s="46"/>
      <c r="C704" s="39"/>
      <c r="D704" s="39"/>
      <c r="E704" s="40"/>
      <c r="F704" s="40"/>
      <c r="G704" s="42"/>
      <c r="H704" s="43"/>
      <c r="I704" s="42"/>
      <c r="J704" s="42"/>
      <c r="K704" s="43"/>
      <c r="L704" s="42"/>
      <c r="M704" s="42"/>
      <c r="N704" s="43"/>
      <c r="O704" s="42"/>
      <c r="P704" s="42"/>
      <c r="Q704" s="43"/>
      <c r="R704" s="42"/>
      <c r="S704" s="42"/>
      <c r="T704" s="43"/>
      <c r="U704" s="42"/>
      <c r="V704" s="42"/>
      <c r="W704" s="43"/>
      <c r="X704" s="42"/>
      <c r="Y704" s="42"/>
      <c r="Z704" s="46"/>
      <c r="AA704" s="46"/>
      <c r="AB704" s="42"/>
      <c r="AC704" s="46"/>
      <c r="AD704" s="46"/>
      <c r="AE704" s="46"/>
      <c r="AF704" s="46"/>
      <c r="AG704" s="46"/>
      <c r="AH704" s="46"/>
      <c r="AI704" s="46"/>
      <c r="AJ704" s="46"/>
      <c r="AK704" s="47"/>
    </row>
    <row r="705" spans="1:37" ht="15.75" customHeight="1" x14ac:dyDescent="0.2">
      <c r="A705" s="46"/>
      <c r="B705" s="46"/>
      <c r="C705" s="39"/>
      <c r="D705" s="39"/>
      <c r="E705" s="40"/>
      <c r="F705" s="40"/>
      <c r="G705" s="42"/>
      <c r="H705" s="43"/>
      <c r="I705" s="42"/>
      <c r="J705" s="42"/>
      <c r="K705" s="43"/>
      <c r="L705" s="42"/>
      <c r="M705" s="42"/>
      <c r="N705" s="43"/>
      <c r="O705" s="42"/>
      <c r="P705" s="42"/>
      <c r="Q705" s="43"/>
      <c r="R705" s="42"/>
      <c r="S705" s="42"/>
      <c r="T705" s="43"/>
      <c r="U705" s="42"/>
      <c r="V705" s="42"/>
      <c r="W705" s="43"/>
      <c r="X705" s="42"/>
      <c r="Y705" s="42"/>
      <c r="Z705" s="46"/>
      <c r="AA705" s="46"/>
      <c r="AB705" s="42"/>
      <c r="AC705" s="46"/>
      <c r="AD705" s="46"/>
      <c r="AE705" s="46"/>
      <c r="AF705" s="46"/>
      <c r="AG705" s="46"/>
      <c r="AH705" s="46"/>
      <c r="AI705" s="46"/>
      <c r="AJ705" s="46"/>
      <c r="AK705" s="47"/>
    </row>
    <row r="706" spans="1:37" ht="15.75" customHeight="1" x14ac:dyDescent="0.2">
      <c r="A706" s="46"/>
      <c r="B706" s="46"/>
      <c r="C706" s="39"/>
      <c r="D706" s="39"/>
      <c r="E706" s="40"/>
      <c r="F706" s="40"/>
      <c r="G706" s="42"/>
      <c r="H706" s="43"/>
      <c r="I706" s="42"/>
      <c r="J706" s="42"/>
      <c r="K706" s="43"/>
      <c r="L706" s="42"/>
      <c r="M706" s="42"/>
      <c r="N706" s="43"/>
      <c r="O706" s="42"/>
      <c r="P706" s="42"/>
      <c r="Q706" s="43"/>
      <c r="R706" s="42"/>
      <c r="S706" s="42"/>
      <c r="T706" s="43"/>
      <c r="U706" s="42"/>
      <c r="V706" s="42"/>
      <c r="W706" s="43"/>
      <c r="X706" s="42"/>
      <c r="Y706" s="42"/>
      <c r="Z706" s="46"/>
      <c r="AA706" s="46"/>
      <c r="AB706" s="42"/>
      <c r="AC706" s="46"/>
      <c r="AD706" s="46"/>
      <c r="AE706" s="46"/>
      <c r="AF706" s="46"/>
      <c r="AG706" s="46"/>
      <c r="AH706" s="46"/>
      <c r="AI706" s="46"/>
      <c r="AJ706" s="46"/>
      <c r="AK706" s="47"/>
    </row>
    <row r="707" spans="1:37" ht="15.75" customHeight="1" x14ac:dyDescent="0.2">
      <c r="A707" s="46"/>
      <c r="B707" s="46"/>
      <c r="C707" s="39"/>
      <c r="D707" s="39"/>
      <c r="E707" s="40"/>
      <c r="F707" s="40"/>
      <c r="G707" s="42"/>
      <c r="H707" s="43"/>
      <c r="I707" s="42"/>
      <c r="J707" s="42"/>
      <c r="K707" s="43"/>
      <c r="L707" s="42"/>
      <c r="M707" s="42"/>
      <c r="N707" s="43"/>
      <c r="O707" s="42"/>
      <c r="P707" s="42"/>
      <c r="Q707" s="43"/>
      <c r="R707" s="42"/>
      <c r="S707" s="42"/>
      <c r="T707" s="43"/>
      <c r="U707" s="42"/>
      <c r="V707" s="42"/>
      <c r="W707" s="43"/>
      <c r="X707" s="42"/>
      <c r="Y707" s="42"/>
      <c r="Z707" s="46"/>
      <c r="AA707" s="46"/>
      <c r="AB707" s="42"/>
      <c r="AC707" s="46"/>
      <c r="AD707" s="46"/>
      <c r="AE707" s="46"/>
      <c r="AF707" s="46"/>
      <c r="AG707" s="46"/>
      <c r="AH707" s="46"/>
      <c r="AI707" s="46"/>
      <c r="AJ707" s="46"/>
      <c r="AK707" s="47"/>
    </row>
    <row r="708" spans="1:37" ht="15.75" customHeight="1" x14ac:dyDescent="0.2">
      <c r="A708" s="46"/>
      <c r="B708" s="46"/>
      <c r="C708" s="39"/>
      <c r="D708" s="39"/>
      <c r="E708" s="40"/>
      <c r="F708" s="40"/>
      <c r="G708" s="42"/>
      <c r="H708" s="43"/>
      <c r="I708" s="42"/>
      <c r="J708" s="42"/>
      <c r="K708" s="43"/>
      <c r="L708" s="42"/>
      <c r="M708" s="42"/>
      <c r="N708" s="43"/>
      <c r="O708" s="42"/>
      <c r="P708" s="42"/>
      <c r="Q708" s="43"/>
      <c r="R708" s="42"/>
      <c r="S708" s="42"/>
      <c r="T708" s="43"/>
      <c r="U708" s="42"/>
      <c r="V708" s="42"/>
      <c r="W708" s="43"/>
      <c r="X708" s="42"/>
      <c r="Y708" s="42"/>
      <c r="Z708" s="46"/>
      <c r="AA708" s="46"/>
      <c r="AB708" s="42"/>
      <c r="AC708" s="46"/>
      <c r="AD708" s="46"/>
      <c r="AE708" s="46"/>
      <c r="AF708" s="46"/>
      <c r="AG708" s="46"/>
      <c r="AH708" s="46"/>
      <c r="AI708" s="46"/>
      <c r="AJ708" s="46"/>
      <c r="AK708" s="47"/>
    </row>
    <row r="709" spans="1:37" ht="15.75" customHeight="1" x14ac:dyDescent="0.2">
      <c r="A709" s="46"/>
      <c r="B709" s="46"/>
      <c r="C709" s="39"/>
      <c r="D709" s="39"/>
      <c r="E709" s="40"/>
      <c r="F709" s="40"/>
      <c r="G709" s="42"/>
      <c r="H709" s="43"/>
      <c r="I709" s="42"/>
      <c r="J709" s="42"/>
      <c r="K709" s="43"/>
      <c r="L709" s="42"/>
      <c r="M709" s="42"/>
      <c r="N709" s="43"/>
      <c r="O709" s="42"/>
      <c r="P709" s="42"/>
      <c r="Q709" s="43"/>
      <c r="R709" s="42"/>
      <c r="S709" s="42"/>
      <c r="T709" s="43"/>
      <c r="U709" s="42"/>
      <c r="V709" s="42"/>
      <c r="W709" s="43"/>
      <c r="X709" s="42"/>
      <c r="Y709" s="42"/>
      <c r="Z709" s="46"/>
      <c r="AA709" s="46"/>
      <c r="AB709" s="42"/>
      <c r="AC709" s="46"/>
      <c r="AD709" s="46"/>
      <c r="AE709" s="46"/>
      <c r="AF709" s="46"/>
      <c r="AG709" s="46"/>
      <c r="AH709" s="46"/>
      <c r="AI709" s="46"/>
      <c r="AJ709" s="46"/>
      <c r="AK709" s="47"/>
    </row>
    <row r="710" spans="1:37" ht="15.75" customHeight="1" x14ac:dyDescent="0.2">
      <c r="A710" s="46"/>
      <c r="B710" s="46"/>
      <c r="C710" s="39"/>
      <c r="D710" s="39"/>
      <c r="E710" s="40"/>
      <c r="F710" s="40"/>
      <c r="G710" s="42"/>
      <c r="H710" s="43"/>
      <c r="I710" s="42"/>
      <c r="J710" s="42"/>
      <c r="K710" s="43"/>
      <c r="L710" s="42"/>
      <c r="M710" s="42"/>
      <c r="N710" s="43"/>
      <c r="O710" s="42"/>
      <c r="P710" s="42"/>
      <c r="Q710" s="43"/>
      <c r="R710" s="42"/>
      <c r="S710" s="42"/>
      <c r="T710" s="43"/>
      <c r="U710" s="42"/>
      <c r="V710" s="42"/>
      <c r="W710" s="43"/>
      <c r="X710" s="42"/>
      <c r="Y710" s="42"/>
      <c r="Z710" s="46"/>
      <c r="AA710" s="46"/>
      <c r="AB710" s="42"/>
      <c r="AC710" s="46"/>
      <c r="AD710" s="46"/>
      <c r="AE710" s="46"/>
      <c r="AF710" s="46"/>
      <c r="AG710" s="46"/>
      <c r="AH710" s="46"/>
      <c r="AI710" s="46"/>
      <c r="AJ710" s="46"/>
      <c r="AK710" s="47"/>
    </row>
    <row r="711" spans="1:37" ht="15.75" customHeight="1" x14ac:dyDescent="0.2">
      <c r="A711" s="46"/>
      <c r="B711" s="46"/>
      <c r="C711" s="39"/>
      <c r="D711" s="39"/>
      <c r="E711" s="40"/>
      <c r="F711" s="40"/>
      <c r="G711" s="42"/>
      <c r="H711" s="43"/>
      <c r="I711" s="42"/>
      <c r="J711" s="42"/>
      <c r="K711" s="43"/>
      <c r="L711" s="42"/>
      <c r="M711" s="42"/>
      <c r="N711" s="43"/>
      <c r="O711" s="42"/>
      <c r="P711" s="42"/>
      <c r="Q711" s="43"/>
      <c r="R711" s="42"/>
      <c r="S711" s="42"/>
      <c r="T711" s="43"/>
      <c r="U711" s="42"/>
      <c r="V711" s="42"/>
      <c r="W711" s="43"/>
      <c r="X711" s="42"/>
      <c r="Y711" s="42"/>
      <c r="Z711" s="46"/>
      <c r="AA711" s="46"/>
      <c r="AB711" s="42"/>
      <c r="AC711" s="46"/>
      <c r="AD711" s="46"/>
      <c r="AE711" s="46"/>
      <c r="AF711" s="46"/>
      <c r="AG711" s="46"/>
      <c r="AH711" s="46"/>
      <c r="AI711" s="46"/>
      <c r="AJ711" s="46"/>
      <c r="AK711" s="47"/>
    </row>
    <row r="712" spans="1:37" ht="15.75" customHeight="1" x14ac:dyDescent="0.2">
      <c r="A712" s="46"/>
      <c r="B712" s="46"/>
      <c r="C712" s="39"/>
      <c r="D712" s="39"/>
      <c r="E712" s="40"/>
      <c r="F712" s="40"/>
      <c r="G712" s="42"/>
      <c r="H712" s="43"/>
      <c r="I712" s="42"/>
      <c r="J712" s="42"/>
      <c r="K712" s="43"/>
      <c r="L712" s="42"/>
      <c r="M712" s="42"/>
      <c r="N712" s="43"/>
      <c r="O712" s="42"/>
      <c r="P712" s="42"/>
      <c r="Q712" s="43"/>
      <c r="R712" s="42"/>
      <c r="S712" s="42"/>
      <c r="T712" s="43"/>
      <c r="U712" s="42"/>
      <c r="V712" s="42"/>
      <c r="W712" s="43"/>
      <c r="X712" s="42"/>
      <c r="Y712" s="42"/>
      <c r="Z712" s="46"/>
      <c r="AA712" s="46"/>
      <c r="AB712" s="42"/>
      <c r="AC712" s="46"/>
      <c r="AD712" s="46"/>
      <c r="AE712" s="46"/>
      <c r="AF712" s="46"/>
      <c r="AG712" s="46"/>
      <c r="AH712" s="46"/>
      <c r="AI712" s="46"/>
      <c r="AJ712" s="46"/>
      <c r="AK712" s="47"/>
    </row>
    <row r="713" spans="1:37" ht="15.75" customHeight="1" x14ac:dyDescent="0.2">
      <c r="A713" s="46"/>
      <c r="B713" s="46"/>
      <c r="C713" s="39"/>
      <c r="D713" s="39"/>
      <c r="E713" s="40"/>
      <c r="F713" s="40"/>
      <c r="G713" s="42"/>
      <c r="H713" s="43"/>
      <c r="I713" s="42"/>
      <c r="J713" s="42"/>
      <c r="K713" s="43"/>
      <c r="L713" s="42"/>
      <c r="M713" s="42"/>
      <c r="N713" s="43"/>
      <c r="O713" s="42"/>
      <c r="P713" s="42"/>
      <c r="Q713" s="43"/>
      <c r="R713" s="42"/>
      <c r="S713" s="42"/>
      <c r="T713" s="43"/>
      <c r="U713" s="42"/>
      <c r="V713" s="42"/>
      <c r="W713" s="43"/>
      <c r="X713" s="42"/>
      <c r="Y713" s="42"/>
      <c r="Z713" s="46"/>
      <c r="AA713" s="46"/>
      <c r="AB713" s="42"/>
      <c r="AC713" s="46"/>
      <c r="AD713" s="46"/>
      <c r="AE713" s="46"/>
      <c r="AF713" s="46"/>
      <c r="AG713" s="46"/>
      <c r="AH713" s="46"/>
      <c r="AI713" s="46"/>
      <c r="AJ713" s="46"/>
      <c r="AK713" s="47"/>
    </row>
    <row r="714" spans="1:37" ht="15.75" customHeight="1" x14ac:dyDescent="0.2">
      <c r="A714" s="46"/>
      <c r="B714" s="46"/>
      <c r="C714" s="39"/>
      <c r="D714" s="39"/>
      <c r="E714" s="40"/>
      <c r="F714" s="40"/>
      <c r="G714" s="42"/>
      <c r="H714" s="43"/>
      <c r="I714" s="42"/>
      <c r="J714" s="42"/>
      <c r="K714" s="43"/>
      <c r="L714" s="42"/>
      <c r="M714" s="42"/>
      <c r="N714" s="43"/>
      <c r="O714" s="42"/>
      <c r="P714" s="42"/>
      <c r="Q714" s="43"/>
      <c r="R714" s="42"/>
      <c r="S714" s="42"/>
      <c r="T714" s="43"/>
      <c r="U714" s="42"/>
      <c r="V714" s="42"/>
      <c r="W714" s="43"/>
      <c r="X714" s="42"/>
      <c r="Y714" s="42"/>
      <c r="Z714" s="46"/>
      <c r="AA714" s="46"/>
      <c r="AB714" s="42"/>
      <c r="AC714" s="46"/>
      <c r="AD714" s="46"/>
      <c r="AE714" s="46"/>
      <c r="AF714" s="46"/>
      <c r="AG714" s="46"/>
      <c r="AH714" s="46"/>
      <c r="AI714" s="46"/>
      <c r="AJ714" s="46"/>
      <c r="AK714" s="47"/>
    </row>
    <row r="715" spans="1:37" ht="15.75" customHeight="1" x14ac:dyDescent="0.2">
      <c r="A715" s="46"/>
      <c r="B715" s="46"/>
      <c r="C715" s="39"/>
      <c r="D715" s="39"/>
      <c r="E715" s="40"/>
      <c r="F715" s="40"/>
      <c r="G715" s="42"/>
      <c r="H715" s="43"/>
      <c r="I715" s="42"/>
      <c r="J715" s="42"/>
      <c r="K715" s="43"/>
      <c r="L715" s="42"/>
      <c r="M715" s="42"/>
      <c r="N715" s="43"/>
      <c r="O715" s="42"/>
      <c r="P715" s="42"/>
      <c r="Q715" s="43"/>
      <c r="R715" s="42"/>
      <c r="S715" s="42"/>
      <c r="T715" s="43"/>
      <c r="U715" s="42"/>
      <c r="V715" s="42"/>
      <c r="W715" s="43"/>
      <c r="X715" s="42"/>
      <c r="Y715" s="42"/>
      <c r="Z715" s="46"/>
      <c r="AA715" s="46"/>
      <c r="AB715" s="42"/>
      <c r="AC715" s="46"/>
      <c r="AD715" s="46"/>
      <c r="AE715" s="46"/>
      <c r="AF715" s="46"/>
      <c r="AG715" s="46"/>
      <c r="AH715" s="46"/>
      <c r="AI715" s="46"/>
      <c r="AJ715" s="46"/>
      <c r="AK715" s="47"/>
    </row>
    <row r="716" spans="1:37" ht="15.75" customHeight="1" x14ac:dyDescent="0.2">
      <c r="A716" s="46"/>
      <c r="B716" s="46"/>
      <c r="C716" s="39"/>
      <c r="D716" s="39"/>
      <c r="E716" s="40"/>
      <c r="F716" s="40"/>
      <c r="G716" s="42"/>
      <c r="H716" s="43"/>
      <c r="I716" s="42"/>
      <c r="J716" s="42"/>
      <c r="K716" s="43"/>
      <c r="L716" s="42"/>
      <c r="M716" s="42"/>
      <c r="N716" s="43"/>
      <c r="O716" s="42"/>
      <c r="P716" s="42"/>
      <c r="Q716" s="43"/>
      <c r="R716" s="42"/>
      <c r="S716" s="42"/>
      <c r="T716" s="43"/>
      <c r="U716" s="42"/>
      <c r="V716" s="42"/>
      <c r="W716" s="43"/>
      <c r="X716" s="42"/>
      <c r="Y716" s="42"/>
      <c r="Z716" s="46"/>
      <c r="AA716" s="46"/>
      <c r="AB716" s="42"/>
      <c r="AC716" s="46"/>
      <c r="AD716" s="46"/>
      <c r="AE716" s="46"/>
      <c r="AF716" s="46"/>
      <c r="AG716" s="46"/>
      <c r="AH716" s="46"/>
      <c r="AI716" s="46"/>
      <c r="AJ716" s="46"/>
      <c r="AK716" s="47"/>
    </row>
    <row r="717" spans="1:37" ht="15.75" customHeight="1" x14ac:dyDescent="0.2">
      <c r="A717" s="46"/>
      <c r="B717" s="46"/>
      <c r="C717" s="39"/>
      <c r="D717" s="39"/>
      <c r="E717" s="40"/>
      <c r="F717" s="40"/>
      <c r="G717" s="42"/>
      <c r="H717" s="43"/>
      <c r="I717" s="42"/>
      <c r="J717" s="42"/>
      <c r="K717" s="43"/>
      <c r="L717" s="42"/>
      <c r="M717" s="42"/>
      <c r="N717" s="43"/>
      <c r="O717" s="42"/>
      <c r="P717" s="42"/>
      <c r="Q717" s="43"/>
      <c r="R717" s="42"/>
      <c r="S717" s="42"/>
      <c r="T717" s="43"/>
      <c r="U717" s="42"/>
      <c r="V717" s="42"/>
      <c r="W717" s="43"/>
      <c r="X717" s="42"/>
      <c r="Y717" s="42"/>
      <c r="Z717" s="46"/>
      <c r="AA717" s="46"/>
      <c r="AB717" s="42"/>
      <c r="AC717" s="46"/>
      <c r="AD717" s="46"/>
      <c r="AE717" s="46"/>
      <c r="AF717" s="46"/>
      <c r="AG717" s="46"/>
      <c r="AH717" s="46"/>
      <c r="AI717" s="46"/>
      <c r="AJ717" s="46"/>
      <c r="AK717" s="47"/>
    </row>
    <row r="718" spans="1:37" ht="15.75" customHeight="1" x14ac:dyDescent="0.2">
      <c r="A718" s="46"/>
      <c r="B718" s="46"/>
      <c r="C718" s="39"/>
      <c r="D718" s="39"/>
      <c r="E718" s="40"/>
      <c r="F718" s="40"/>
      <c r="G718" s="42"/>
      <c r="H718" s="43"/>
      <c r="I718" s="42"/>
      <c r="J718" s="42"/>
      <c r="K718" s="43"/>
      <c r="L718" s="42"/>
      <c r="M718" s="42"/>
      <c r="N718" s="43"/>
      <c r="O718" s="42"/>
      <c r="P718" s="42"/>
      <c r="Q718" s="43"/>
      <c r="R718" s="42"/>
      <c r="S718" s="42"/>
      <c r="T718" s="43"/>
      <c r="U718" s="42"/>
      <c r="V718" s="42"/>
      <c r="W718" s="43"/>
      <c r="X718" s="42"/>
      <c r="Y718" s="42"/>
      <c r="Z718" s="46"/>
      <c r="AA718" s="46"/>
      <c r="AB718" s="42"/>
      <c r="AC718" s="46"/>
      <c r="AD718" s="46"/>
      <c r="AE718" s="46"/>
      <c r="AF718" s="46"/>
      <c r="AG718" s="46"/>
      <c r="AH718" s="46"/>
      <c r="AI718" s="46"/>
      <c r="AJ718" s="46"/>
      <c r="AK718" s="47"/>
    </row>
    <row r="719" spans="1:37" ht="15.75" customHeight="1" x14ac:dyDescent="0.2">
      <c r="A719" s="46"/>
      <c r="B719" s="46"/>
      <c r="C719" s="39"/>
      <c r="D719" s="39"/>
      <c r="E719" s="40"/>
      <c r="F719" s="40"/>
      <c r="G719" s="42"/>
      <c r="H719" s="43"/>
      <c r="I719" s="42"/>
      <c r="J719" s="42"/>
      <c r="K719" s="43"/>
      <c r="L719" s="42"/>
      <c r="M719" s="42"/>
      <c r="N719" s="43"/>
      <c r="O719" s="42"/>
      <c r="P719" s="42"/>
      <c r="Q719" s="43"/>
      <c r="R719" s="42"/>
      <c r="S719" s="42"/>
      <c r="T719" s="43"/>
      <c r="U719" s="42"/>
      <c r="V719" s="42"/>
      <c r="W719" s="43"/>
      <c r="X719" s="42"/>
      <c r="Y719" s="42"/>
      <c r="Z719" s="46"/>
      <c r="AA719" s="46"/>
      <c r="AB719" s="42"/>
      <c r="AC719" s="46"/>
      <c r="AD719" s="46"/>
      <c r="AE719" s="46"/>
      <c r="AF719" s="46"/>
      <c r="AG719" s="46"/>
      <c r="AH719" s="46"/>
      <c r="AI719" s="46"/>
      <c r="AJ719" s="46"/>
      <c r="AK719" s="47"/>
    </row>
    <row r="720" spans="1:37" ht="15.75" customHeight="1" x14ac:dyDescent="0.2">
      <c r="A720" s="46"/>
      <c r="B720" s="46"/>
      <c r="C720" s="39"/>
      <c r="D720" s="39"/>
      <c r="E720" s="40"/>
      <c r="F720" s="40"/>
      <c r="G720" s="42"/>
      <c r="H720" s="43"/>
      <c r="I720" s="42"/>
      <c r="J720" s="42"/>
      <c r="K720" s="43"/>
      <c r="L720" s="42"/>
      <c r="M720" s="42"/>
      <c r="N720" s="43"/>
      <c r="O720" s="42"/>
      <c r="P720" s="42"/>
      <c r="Q720" s="43"/>
      <c r="R720" s="42"/>
      <c r="S720" s="42"/>
      <c r="T720" s="43"/>
      <c r="U720" s="42"/>
      <c r="V720" s="42"/>
      <c r="W720" s="43"/>
      <c r="X720" s="42"/>
      <c r="Y720" s="42"/>
      <c r="Z720" s="46"/>
      <c r="AA720" s="46"/>
      <c r="AB720" s="42"/>
      <c r="AC720" s="46"/>
      <c r="AD720" s="46"/>
      <c r="AE720" s="46"/>
      <c r="AF720" s="46"/>
      <c r="AG720" s="46"/>
      <c r="AH720" s="46"/>
      <c r="AI720" s="46"/>
      <c r="AJ720" s="46"/>
      <c r="AK720" s="47"/>
    </row>
    <row r="721" spans="1:37" ht="15.75" customHeight="1" x14ac:dyDescent="0.2">
      <c r="A721" s="46"/>
      <c r="B721" s="46"/>
      <c r="C721" s="39"/>
      <c r="D721" s="39"/>
      <c r="E721" s="40"/>
      <c r="F721" s="40"/>
      <c r="G721" s="42"/>
      <c r="H721" s="43"/>
      <c r="I721" s="42"/>
      <c r="J721" s="42"/>
      <c r="K721" s="43"/>
      <c r="L721" s="42"/>
      <c r="M721" s="42"/>
      <c r="N721" s="43"/>
      <c r="O721" s="42"/>
      <c r="P721" s="42"/>
      <c r="Q721" s="43"/>
      <c r="R721" s="42"/>
      <c r="S721" s="42"/>
      <c r="T721" s="43"/>
      <c r="U721" s="42"/>
      <c r="V721" s="42"/>
      <c r="W721" s="43"/>
      <c r="X721" s="42"/>
      <c r="Y721" s="42"/>
      <c r="Z721" s="46"/>
      <c r="AA721" s="46"/>
      <c r="AB721" s="42"/>
      <c r="AC721" s="46"/>
      <c r="AD721" s="46"/>
      <c r="AE721" s="46"/>
      <c r="AF721" s="46"/>
      <c r="AG721" s="46"/>
      <c r="AH721" s="46"/>
      <c r="AI721" s="46"/>
      <c r="AJ721" s="46"/>
      <c r="AK721" s="47"/>
    </row>
    <row r="722" spans="1:37" ht="15.75" customHeight="1" x14ac:dyDescent="0.2">
      <c r="A722" s="46"/>
      <c r="B722" s="46"/>
      <c r="C722" s="39"/>
      <c r="D722" s="39"/>
      <c r="E722" s="40"/>
      <c r="F722" s="40"/>
      <c r="G722" s="42"/>
      <c r="H722" s="43"/>
      <c r="I722" s="42"/>
      <c r="J722" s="42"/>
      <c r="K722" s="43"/>
      <c r="L722" s="42"/>
      <c r="M722" s="42"/>
      <c r="N722" s="43"/>
      <c r="O722" s="42"/>
      <c r="P722" s="42"/>
      <c r="Q722" s="43"/>
      <c r="R722" s="42"/>
      <c r="S722" s="42"/>
      <c r="T722" s="43"/>
      <c r="U722" s="42"/>
      <c r="V722" s="42"/>
      <c r="W722" s="43"/>
      <c r="X722" s="42"/>
      <c r="Y722" s="42"/>
      <c r="Z722" s="46"/>
      <c r="AA722" s="46"/>
      <c r="AB722" s="42"/>
      <c r="AC722" s="46"/>
      <c r="AD722" s="46"/>
      <c r="AE722" s="46"/>
      <c r="AF722" s="46"/>
      <c r="AG722" s="46"/>
      <c r="AH722" s="46"/>
      <c r="AI722" s="46"/>
      <c r="AJ722" s="46"/>
      <c r="AK722" s="47"/>
    </row>
    <row r="723" spans="1:37" ht="15.75" customHeight="1" x14ac:dyDescent="0.2">
      <c r="A723" s="46"/>
      <c r="B723" s="46"/>
      <c r="C723" s="39"/>
      <c r="D723" s="39"/>
      <c r="E723" s="40"/>
      <c r="F723" s="40"/>
      <c r="G723" s="42"/>
      <c r="H723" s="43"/>
      <c r="I723" s="42"/>
      <c r="J723" s="42"/>
      <c r="K723" s="43"/>
      <c r="L723" s="42"/>
      <c r="M723" s="42"/>
      <c r="N723" s="43"/>
      <c r="O723" s="42"/>
      <c r="P723" s="42"/>
      <c r="Q723" s="43"/>
      <c r="R723" s="42"/>
      <c r="S723" s="42"/>
      <c r="T723" s="43"/>
      <c r="U723" s="42"/>
      <c r="V723" s="42"/>
      <c r="W723" s="43"/>
      <c r="X723" s="42"/>
      <c r="Y723" s="42"/>
      <c r="Z723" s="46"/>
      <c r="AA723" s="46"/>
      <c r="AB723" s="42"/>
      <c r="AC723" s="46"/>
      <c r="AD723" s="46"/>
      <c r="AE723" s="46"/>
      <c r="AF723" s="46"/>
      <c r="AG723" s="46"/>
      <c r="AH723" s="46"/>
      <c r="AI723" s="46"/>
      <c r="AJ723" s="46"/>
      <c r="AK723" s="47"/>
    </row>
    <row r="724" spans="1:37" ht="15.75" customHeight="1" x14ac:dyDescent="0.2">
      <c r="A724" s="46"/>
      <c r="B724" s="46"/>
      <c r="C724" s="39"/>
      <c r="D724" s="39"/>
      <c r="E724" s="40"/>
      <c r="F724" s="40"/>
      <c r="G724" s="42"/>
      <c r="H724" s="43"/>
      <c r="I724" s="42"/>
      <c r="J724" s="42"/>
      <c r="K724" s="43"/>
      <c r="L724" s="42"/>
      <c r="M724" s="42"/>
      <c r="N724" s="43"/>
      <c r="O724" s="42"/>
      <c r="P724" s="42"/>
      <c r="Q724" s="43"/>
      <c r="R724" s="42"/>
      <c r="S724" s="42"/>
      <c r="T724" s="43"/>
      <c r="U724" s="42"/>
      <c r="V724" s="42"/>
      <c r="W724" s="43"/>
      <c r="X724" s="42"/>
      <c r="Y724" s="42"/>
      <c r="Z724" s="46"/>
      <c r="AA724" s="46"/>
      <c r="AB724" s="42"/>
      <c r="AC724" s="46"/>
      <c r="AD724" s="46"/>
      <c r="AE724" s="46"/>
      <c r="AF724" s="46"/>
      <c r="AG724" s="46"/>
      <c r="AH724" s="46"/>
      <c r="AI724" s="46"/>
      <c r="AJ724" s="46"/>
      <c r="AK724" s="47"/>
    </row>
    <row r="725" spans="1:37" ht="15.75" customHeight="1" x14ac:dyDescent="0.2">
      <c r="A725" s="46"/>
      <c r="B725" s="46"/>
      <c r="C725" s="39"/>
      <c r="D725" s="39"/>
      <c r="E725" s="40"/>
      <c r="F725" s="40"/>
      <c r="G725" s="42"/>
      <c r="H725" s="43"/>
      <c r="I725" s="42"/>
      <c r="J725" s="42"/>
      <c r="K725" s="43"/>
      <c r="L725" s="42"/>
      <c r="M725" s="42"/>
      <c r="N725" s="43"/>
      <c r="O725" s="42"/>
      <c r="P725" s="42"/>
      <c r="Q725" s="43"/>
      <c r="R725" s="42"/>
      <c r="S725" s="42"/>
      <c r="T725" s="43"/>
      <c r="U725" s="42"/>
      <c r="V725" s="42"/>
      <c r="W725" s="43"/>
      <c r="X725" s="42"/>
      <c r="Y725" s="42"/>
      <c r="Z725" s="46"/>
      <c r="AA725" s="46"/>
      <c r="AB725" s="42"/>
      <c r="AC725" s="46"/>
      <c r="AD725" s="46"/>
      <c r="AE725" s="46"/>
      <c r="AF725" s="46"/>
      <c r="AG725" s="46"/>
      <c r="AH725" s="46"/>
      <c r="AI725" s="46"/>
      <c r="AJ725" s="46"/>
      <c r="AK725" s="47"/>
    </row>
    <row r="726" spans="1:37" ht="15.75" customHeight="1" x14ac:dyDescent="0.2">
      <c r="A726" s="46"/>
      <c r="B726" s="46"/>
      <c r="C726" s="39"/>
      <c r="D726" s="39"/>
      <c r="E726" s="40"/>
      <c r="F726" s="40"/>
      <c r="G726" s="42"/>
      <c r="H726" s="43"/>
      <c r="I726" s="42"/>
      <c r="J726" s="42"/>
      <c r="K726" s="43"/>
      <c r="L726" s="42"/>
      <c r="M726" s="42"/>
      <c r="N726" s="43"/>
      <c r="O726" s="42"/>
      <c r="P726" s="42"/>
      <c r="Q726" s="43"/>
      <c r="R726" s="42"/>
      <c r="S726" s="42"/>
      <c r="T726" s="43"/>
      <c r="U726" s="42"/>
      <c r="V726" s="42"/>
      <c r="W726" s="43"/>
      <c r="X726" s="42"/>
      <c r="Y726" s="42"/>
      <c r="Z726" s="46"/>
      <c r="AA726" s="46"/>
      <c r="AB726" s="42"/>
      <c r="AC726" s="46"/>
      <c r="AD726" s="46"/>
      <c r="AE726" s="46"/>
      <c r="AF726" s="46"/>
      <c r="AG726" s="46"/>
      <c r="AH726" s="46"/>
      <c r="AI726" s="46"/>
      <c r="AJ726" s="46"/>
      <c r="AK726" s="47"/>
    </row>
    <row r="727" spans="1:37" ht="15.75" customHeight="1" x14ac:dyDescent="0.2">
      <c r="A727" s="46"/>
      <c r="B727" s="46"/>
      <c r="C727" s="39"/>
      <c r="D727" s="39"/>
      <c r="E727" s="40"/>
      <c r="F727" s="40"/>
      <c r="G727" s="42"/>
      <c r="H727" s="43"/>
      <c r="I727" s="42"/>
      <c r="J727" s="42"/>
      <c r="K727" s="43"/>
      <c r="L727" s="42"/>
      <c r="M727" s="42"/>
      <c r="N727" s="43"/>
      <c r="O727" s="42"/>
      <c r="P727" s="42"/>
      <c r="Q727" s="43"/>
      <c r="R727" s="42"/>
      <c r="S727" s="42"/>
      <c r="T727" s="43"/>
      <c r="U727" s="42"/>
      <c r="V727" s="42"/>
      <c r="W727" s="43"/>
      <c r="X727" s="42"/>
      <c r="Y727" s="42"/>
      <c r="Z727" s="46"/>
      <c r="AA727" s="46"/>
      <c r="AB727" s="42"/>
      <c r="AC727" s="46"/>
      <c r="AD727" s="46"/>
      <c r="AE727" s="46"/>
      <c r="AF727" s="46"/>
      <c r="AG727" s="46"/>
      <c r="AH727" s="46"/>
      <c r="AI727" s="46"/>
      <c r="AJ727" s="46"/>
      <c r="AK727" s="47"/>
    </row>
    <row r="728" spans="1:37" ht="15.75" customHeight="1" x14ac:dyDescent="0.2">
      <c r="A728" s="46"/>
      <c r="B728" s="46"/>
      <c r="C728" s="39"/>
      <c r="D728" s="39"/>
      <c r="E728" s="40"/>
      <c r="F728" s="40"/>
      <c r="G728" s="42"/>
      <c r="H728" s="43"/>
      <c r="I728" s="42"/>
      <c r="J728" s="42"/>
      <c r="K728" s="43"/>
      <c r="L728" s="42"/>
      <c r="M728" s="42"/>
      <c r="N728" s="43"/>
      <c r="O728" s="42"/>
      <c r="P728" s="42"/>
      <c r="Q728" s="43"/>
      <c r="R728" s="42"/>
      <c r="S728" s="42"/>
      <c r="T728" s="43"/>
      <c r="U728" s="42"/>
      <c r="V728" s="42"/>
      <c r="W728" s="43"/>
      <c r="X728" s="42"/>
      <c r="Y728" s="42"/>
      <c r="Z728" s="46"/>
      <c r="AA728" s="46"/>
      <c r="AB728" s="42"/>
      <c r="AC728" s="46"/>
      <c r="AD728" s="46"/>
      <c r="AE728" s="46"/>
      <c r="AF728" s="46"/>
      <c r="AG728" s="46"/>
      <c r="AH728" s="46"/>
      <c r="AI728" s="46"/>
      <c r="AJ728" s="46"/>
      <c r="AK728" s="47"/>
    </row>
    <row r="729" spans="1:37" ht="15.75" customHeight="1" x14ac:dyDescent="0.2">
      <c r="A729" s="46"/>
      <c r="B729" s="46"/>
      <c r="C729" s="39"/>
      <c r="D729" s="39"/>
      <c r="E729" s="40"/>
      <c r="F729" s="40"/>
      <c r="G729" s="42"/>
      <c r="H729" s="43"/>
      <c r="I729" s="42"/>
      <c r="J729" s="42"/>
      <c r="K729" s="43"/>
      <c r="L729" s="42"/>
      <c r="M729" s="42"/>
      <c r="N729" s="43"/>
      <c r="O729" s="42"/>
      <c r="P729" s="42"/>
      <c r="Q729" s="43"/>
      <c r="R729" s="42"/>
      <c r="S729" s="42"/>
      <c r="T729" s="43"/>
      <c r="U729" s="42"/>
      <c r="V729" s="42"/>
      <c r="W729" s="43"/>
      <c r="X729" s="42"/>
      <c r="Y729" s="42"/>
      <c r="Z729" s="46"/>
      <c r="AA729" s="46"/>
      <c r="AB729" s="42"/>
      <c r="AC729" s="46"/>
      <c r="AD729" s="46"/>
      <c r="AE729" s="46"/>
      <c r="AF729" s="46"/>
      <c r="AG729" s="46"/>
      <c r="AH729" s="46"/>
      <c r="AI729" s="46"/>
      <c r="AJ729" s="46"/>
      <c r="AK729" s="47"/>
    </row>
    <row r="730" spans="1:37" ht="15.75" customHeight="1" x14ac:dyDescent="0.2">
      <c r="A730" s="46"/>
      <c r="B730" s="46"/>
      <c r="C730" s="39"/>
      <c r="D730" s="39"/>
      <c r="E730" s="40"/>
      <c r="F730" s="40"/>
      <c r="G730" s="42"/>
      <c r="H730" s="43"/>
      <c r="I730" s="42"/>
      <c r="J730" s="42"/>
      <c r="K730" s="43"/>
      <c r="L730" s="42"/>
      <c r="M730" s="42"/>
      <c r="N730" s="43"/>
      <c r="O730" s="42"/>
      <c r="P730" s="42"/>
      <c r="Q730" s="43"/>
      <c r="R730" s="42"/>
      <c r="S730" s="42"/>
      <c r="T730" s="43"/>
      <c r="U730" s="42"/>
      <c r="V730" s="42"/>
      <c r="W730" s="43"/>
      <c r="X730" s="42"/>
      <c r="Y730" s="42"/>
      <c r="Z730" s="46"/>
      <c r="AA730" s="46"/>
      <c r="AB730" s="42"/>
      <c r="AC730" s="46"/>
      <c r="AD730" s="46"/>
      <c r="AE730" s="46"/>
      <c r="AF730" s="46"/>
      <c r="AG730" s="46"/>
      <c r="AH730" s="46"/>
      <c r="AI730" s="46"/>
      <c r="AJ730" s="46"/>
      <c r="AK730" s="47"/>
    </row>
    <row r="731" spans="1:37" ht="15.75" customHeight="1" x14ac:dyDescent="0.2">
      <c r="A731" s="46"/>
      <c r="B731" s="46"/>
      <c r="C731" s="39"/>
      <c r="D731" s="39"/>
      <c r="E731" s="40"/>
      <c r="F731" s="40"/>
      <c r="G731" s="42"/>
      <c r="H731" s="43"/>
      <c r="I731" s="42"/>
      <c r="J731" s="42"/>
      <c r="K731" s="43"/>
      <c r="L731" s="42"/>
      <c r="M731" s="42"/>
      <c r="N731" s="43"/>
      <c r="O731" s="42"/>
      <c r="P731" s="42"/>
      <c r="Q731" s="43"/>
      <c r="R731" s="42"/>
      <c r="S731" s="42"/>
      <c r="T731" s="43"/>
      <c r="U731" s="42"/>
      <c r="V731" s="42"/>
      <c r="W731" s="43"/>
      <c r="X731" s="42"/>
      <c r="Y731" s="42"/>
      <c r="Z731" s="46"/>
      <c r="AA731" s="46"/>
      <c r="AB731" s="42"/>
      <c r="AC731" s="46"/>
      <c r="AD731" s="46"/>
      <c r="AE731" s="46"/>
      <c r="AF731" s="46"/>
      <c r="AG731" s="46"/>
      <c r="AH731" s="46"/>
      <c r="AI731" s="46"/>
      <c r="AJ731" s="46"/>
      <c r="AK731" s="47"/>
    </row>
    <row r="732" spans="1:37" ht="15.75" customHeight="1" x14ac:dyDescent="0.2">
      <c r="A732" s="46"/>
      <c r="B732" s="46"/>
      <c r="C732" s="39"/>
      <c r="D732" s="39"/>
      <c r="E732" s="40"/>
      <c r="F732" s="40"/>
      <c r="G732" s="42"/>
      <c r="H732" s="43"/>
      <c r="I732" s="42"/>
      <c r="J732" s="42"/>
      <c r="K732" s="43"/>
      <c r="L732" s="42"/>
      <c r="M732" s="42"/>
      <c r="N732" s="43"/>
      <c r="O732" s="42"/>
      <c r="P732" s="42"/>
      <c r="Q732" s="43"/>
      <c r="R732" s="42"/>
      <c r="S732" s="42"/>
      <c r="T732" s="43"/>
      <c r="U732" s="42"/>
      <c r="V732" s="42"/>
      <c r="W732" s="43"/>
      <c r="X732" s="42"/>
      <c r="Y732" s="42"/>
      <c r="Z732" s="46"/>
      <c r="AA732" s="46"/>
      <c r="AB732" s="42"/>
      <c r="AC732" s="46"/>
      <c r="AD732" s="46"/>
      <c r="AE732" s="46"/>
      <c r="AF732" s="46"/>
      <c r="AG732" s="46"/>
      <c r="AH732" s="46"/>
      <c r="AI732" s="46"/>
      <c r="AJ732" s="46"/>
      <c r="AK732" s="47"/>
    </row>
    <row r="733" spans="1:37" ht="15.75" customHeight="1" x14ac:dyDescent="0.2">
      <c r="A733" s="46"/>
      <c r="B733" s="46"/>
      <c r="C733" s="39"/>
      <c r="D733" s="39"/>
      <c r="E733" s="40"/>
      <c r="F733" s="40"/>
      <c r="G733" s="42"/>
      <c r="H733" s="43"/>
      <c r="I733" s="42"/>
      <c r="J733" s="42"/>
      <c r="K733" s="43"/>
      <c r="L733" s="42"/>
      <c r="M733" s="42"/>
      <c r="N733" s="43"/>
      <c r="O733" s="42"/>
      <c r="P733" s="42"/>
      <c r="Q733" s="43"/>
      <c r="R733" s="42"/>
      <c r="S733" s="42"/>
      <c r="T733" s="43"/>
      <c r="U733" s="42"/>
      <c r="V733" s="42"/>
      <c r="W733" s="43"/>
      <c r="X733" s="42"/>
      <c r="Y733" s="42"/>
      <c r="Z733" s="46"/>
      <c r="AA733" s="46"/>
      <c r="AB733" s="42"/>
      <c r="AC733" s="46"/>
      <c r="AD733" s="46"/>
      <c r="AE733" s="46"/>
      <c r="AF733" s="46"/>
      <c r="AG733" s="46"/>
      <c r="AH733" s="46"/>
      <c r="AI733" s="46"/>
      <c r="AJ733" s="46"/>
      <c r="AK733" s="47"/>
    </row>
    <row r="734" spans="1:37" ht="15.75" customHeight="1" x14ac:dyDescent="0.2">
      <c r="A734" s="46"/>
      <c r="B734" s="46"/>
      <c r="C734" s="39"/>
      <c r="D734" s="39"/>
      <c r="E734" s="40"/>
      <c r="F734" s="40"/>
      <c r="G734" s="42"/>
      <c r="H734" s="43"/>
      <c r="I734" s="42"/>
      <c r="J734" s="42"/>
      <c r="K734" s="43"/>
      <c r="L734" s="42"/>
      <c r="M734" s="42"/>
      <c r="N734" s="43"/>
      <c r="O734" s="42"/>
      <c r="P734" s="42"/>
      <c r="Q734" s="43"/>
      <c r="R734" s="42"/>
      <c r="S734" s="42"/>
      <c r="T734" s="43"/>
      <c r="U734" s="42"/>
      <c r="V734" s="42"/>
      <c r="W734" s="43"/>
      <c r="X734" s="42"/>
      <c r="Y734" s="42"/>
      <c r="Z734" s="46"/>
      <c r="AA734" s="46"/>
      <c r="AB734" s="42"/>
      <c r="AC734" s="46"/>
      <c r="AD734" s="46"/>
      <c r="AE734" s="46"/>
      <c r="AF734" s="46"/>
      <c r="AG734" s="46"/>
      <c r="AH734" s="46"/>
      <c r="AI734" s="46"/>
      <c r="AJ734" s="46"/>
      <c r="AK734" s="47"/>
    </row>
    <row r="735" spans="1:37" ht="15.75" customHeight="1" x14ac:dyDescent="0.2">
      <c r="A735" s="46"/>
      <c r="B735" s="46"/>
      <c r="C735" s="39"/>
      <c r="D735" s="39"/>
      <c r="E735" s="40"/>
      <c r="F735" s="40"/>
      <c r="G735" s="42"/>
      <c r="H735" s="43"/>
      <c r="I735" s="42"/>
      <c r="J735" s="42"/>
      <c r="K735" s="43"/>
      <c r="L735" s="42"/>
      <c r="M735" s="42"/>
      <c r="N735" s="43"/>
      <c r="O735" s="42"/>
      <c r="P735" s="42"/>
      <c r="Q735" s="43"/>
      <c r="R735" s="42"/>
      <c r="S735" s="42"/>
      <c r="T735" s="43"/>
      <c r="U735" s="42"/>
      <c r="V735" s="42"/>
      <c r="W735" s="43"/>
      <c r="X735" s="42"/>
      <c r="Y735" s="42"/>
      <c r="Z735" s="46"/>
      <c r="AA735" s="46"/>
      <c r="AB735" s="42"/>
      <c r="AC735" s="46"/>
      <c r="AD735" s="46"/>
      <c r="AE735" s="46"/>
      <c r="AF735" s="46"/>
      <c r="AG735" s="46"/>
      <c r="AH735" s="46"/>
      <c r="AI735" s="46"/>
      <c r="AJ735" s="46"/>
      <c r="AK735" s="47"/>
    </row>
    <row r="736" spans="1:37" ht="15.75" customHeight="1" x14ac:dyDescent="0.2">
      <c r="A736" s="46"/>
      <c r="B736" s="46"/>
      <c r="C736" s="39"/>
      <c r="D736" s="39"/>
      <c r="E736" s="40"/>
      <c r="F736" s="40"/>
      <c r="G736" s="42"/>
      <c r="H736" s="43"/>
      <c r="I736" s="42"/>
      <c r="J736" s="42"/>
      <c r="K736" s="43"/>
      <c r="L736" s="42"/>
      <c r="M736" s="42"/>
      <c r="N736" s="43"/>
      <c r="O736" s="42"/>
      <c r="P736" s="42"/>
      <c r="Q736" s="43"/>
      <c r="R736" s="42"/>
      <c r="S736" s="42"/>
      <c r="T736" s="43"/>
      <c r="U736" s="42"/>
      <c r="V736" s="42"/>
      <c r="W736" s="43"/>
      <c r="X736" s="42"/>
      <c r="Y736" s="42"/>
      <c r="Z736" s="46"/>
      <c r="AA736" s="46"/>
      <c r="AB736" s="42"/>
      <c r="AC736" s="46"/>
      <c r="AD736" s="46"/>
      <c r="AE736" s="46"/>
      <c r="AF736" s="46"/>
      <c r="AG736" s="46"/>
      <c r="AH736" s="46"/>
      <c r="AI736" s="46"/>
      <c r="AJ736" s="46"/>
      <c r="AK736" s="47"/>
    </row>
    <row r="737" spans="1:37" ht="15.75" customHeight="1" x14ac:dyDescent="0.2">
      <c r="A737" s="46"/>
      <c r="B737" s="46"/>
      <c r="C737" s="39"/>
      <c r="D737" s="39"/>
      <c r="E737" s="40"/>
      <c r="F737" s="40"/>
      <c r="G737" s="42"/>
      <c r="H737" s="43"/>
      <c r="I737" s="42"/>
      <c r="J737" s="42"/>
      <c r="K737" s="43"/>
      <c r="L737" s="42"/>
      <c r="M737" s="42"/>
      <c r="N737" s="43"/>
      <c r="O737" s="42"/>
      <c r="P737" s="42"/>
      <c r="Q737" s="43"/>
      <c r="R737" s="42"/>
      <c r="S737" s="42"/>
      <c r="T737" s="43"/>
      <c r="U737" s="42"/>
      <c r="V737" s="42"/>
      <c r="W737" s="43"/>
      <c r="X737" s="42"/>
      <c r="Y737" s="42"/>
      <c r="Z737" s="46"/>
      <c r="AA737" s="46"/>
      <c r="AB737" s="42"/>
      <c r="AC737" s="46"/>
      <c r="AD737" s="46"/>
      <c r="AE737" s="46"/>
      <c r="AF737" s="46"/>
      <c r="AG737" s="46"/>
      <c r="AH737" s="46"/>
      <c r="AI737" s="46"/>
      <c r="AJ737" s="46"/>
      <c r="AK737" s="47"/>
    </row>
    <row r="738" spans="1:37" ht="15.75" customHeight="1" x14ac:dyDescent="0.2">
      <c r="A738" s="46"/>
      <c r="B738" s="46"/>
      <c r="C738" s="39"/>
      <c r="D738" s="39"/>
      <c r="E738" s="40"/>
      <c r="F738" s="40"/>
      <c r="G738" s="42"/>
      <c r="H738" s="43"/>
      <c r="I738" s="42"/>
      <c r="J738" s="42"/>
      <c r="K738" s="43"/>
      <c r="L738" s="42"/>
      <c r="M738" s="42"/>
      <c r="N738" s="43"/>
      <c r="O738" s="42"/>
      <c r="P738" s="42"/>
      <c r="Q738" s="43"/>
      <c r="R738" s="42"/>
      <c r="S738" s="42"/>
      <c r="T738" s="43"/>
      <c r="U738" s="42"/>
      <c r="V738" s="42"/>
      <c r="W738" s="43"/>
      <c r="X738" s="42"/>
      <c r="Y738" s="42"/>
      <c r="Z738" s="46"/>
      <c r="AA738" s="46"/>
      <c r="AB738" s="42"/>
      <c r="AC738" s="46"/>
      <c r="AD738" s="46"/>
      <c r="AE738" s="46"/>
      <c r="AF738" s="46"/>
      <c r="AG738" s="46"/>
      <c r="AH738" s="46"/>
      <c r="AI738" s="46"/>
      <c r="AJ738" s="46"/>
      <c r="AK738" s="47"/>
    </row>
    <row r="739" spans="1:37" ht="15.75" customHeight="1" x14ac:dyDescent="0.2">
      <c r="A739" s="46"/>
      <c r="B739" s="46"/>
      <c r="C739" s="39"/>
      <c r="D739" s="39"/>
      <c r="E739" s="40"/>
      <c r="F739" s="40"/>
      <c r="G739" s="42"/>
      <c r="H739" s="43"/>
      <c r="I739" s="42"/>
      <c r="J739" s="42"/>
      <c r="K739" s="43"/>
      <c r="L739" s="42"/>
      <c r="M739" s="42"/>
      <c r="N739" s="43"/>
      <c r="O739" s="42"/>
      <c r="P739" s="42"/>
      <c r="Q739" s="43"/>
      <c r="R739" s="42"/>
      <c r="S739" s="42"/>
      <c r="T739" s="43"/>
      <c r="U739" s="42"/>
      <c r="V739" s="42"/>
      <c r="W739" s="43"/>
      <c r="X739" s="42"/>
      <c r="Y739" s="42"/>
      <c r="Z739" s="46"/>
      <c r="AA739" s="46"/>
      <c r="AB739" s="42"/>
      <c r="AC739" s="46"/>
      <c r="AD739" s="46"/>
      <c r="AE739" s="46"/>
      <c r="AF739" s="46"/>
      <c r="AG739" s="46"/>
      <c r="AH739" s="46"/>
      <c r="AI739" s="46"/>
      <c r="AJ739" s="46"/>
      <c r="AK739" s="47"/>
    </row>
    <row r="740" spans="1:37" ht="15.75" customHeight="1" x14ac:dyDescent="0.2">
      <c r="A740" s="46"/>
      <c r="B740" s="46"/>
      <c r="C740" s="39"/>
      <c r="D740" s="39"/>
      <c r="E740" s="40"/>
      <c r="F740" s="40"/>
      <c r="G740" s="42"/>
      <c r="H740" s="43"/>
      <c r="I740" s="42"/>
      <c r="J740" s="42"/>
      <c r="K740" s="43"/>
      <c r="L740" s="42"/>
      <c r="M740" s="42"/>
      <c r="N740" s="43"/>
      <c r="O740" s="42"/>
      <c r="P740" s="42"/>
      <c r="Q740" s="43"/>
      <c r="R740" s="42"/>
      <c r="S740" s="42"/>
      <c r="T740" s="43"/>
      <c r="U740" s="42"/>
      <c r="V740" s="42"/>
      <c r="W740" s="43"/>
      <c r="X740" s="42"/>
      <c r="Y740" s="42"/>
      <c r="Z740" s="46"/>
      <c r="AA740" s="46"/>
      <c r="AB740" s="42"/>
      <c r="AC740" s="46"/>
      <c r="AD740" s="46"/>
      <c r="AE740" s="46"/>
      <c r="AF740" s="46"/>
      <c r="AG740" s="46"/>
      <c r="AH740" s="46"/>
      <c r="AI740" s="46"/>
      <c r="AJ740" s="46"/>
      <c r="AK740" s="47"/>
    </row>
    <row r="741" spans="1:37" ht="15.75" customHeight="1" x14ac:dyDescent="0.2">
      <c r="A741" s="46"/>
      <c r="B741" s="46"/>
      <c r="C741" s="39"/>
      <c r="D741" s="39"/>
      <c r="E741" s="40"/>
      <c r="F741" s="40"/>
      <c r="G741" s="42"/>
      <c r="H741" s="43"/>
      <c r="I741" s="42"/>
      <c r="J741" s="42"/>
      <c r="K741" s="43"/>
      <c r="L741" s="42"/>
      <c r="M741" s="42"/>
      <c r="N741" s="43"/>
      <c r="O741" s="42"/>
      <c r="P741" s="42"/>
      <c r="Q741" s="43"/>
      <c r="R741" s="42"/>
      <c r="S741" s="42"/>
      <c r="T741" s="43"/>
      <c r="U741" s="42"/>
      <c r="V741" s="42"/>
      <c r="W741" s="43"/>
      <c r="X741" s="42"/>
      <c r="Y741" s="42"/>
      <c r="Z741" s="46"/>
      <c r="AA741" s="46"/>
      <c r="AB741" s="42"/>
      <c r="AC741" s="46"/>
      <c r="AD741" s="46"/>
      <c r="AE741" s="46"/>
      <c r="AF741" s="46"/>
      <c r="AG741" s="46"/>
      <c r="AH741" s="46"/>
      <c r="AI741" s="46"/>
      <c r="AJ741" s="46"/>
      <c r="AK741" s="47"/>
    </row>
    <row r="742" spans="1:37" ht="15.75" customHeight="1" x14ac:dyDescent="0.2">
      <c r="A742" s="46"/>
      <c r="B742" s="46"/>
      <c r="C742" s="39"/>
      <c r="D742" s="39"/>
      <c r="E742" s="40"/>
      <c r="F742" s="40"/>
      <c r="G742" s="42"/>
      <c r="H742" s="43"/>
      <c r="I742" s="42"/>
      <c r="J742" s="42"/>
      <c r="K742" s="43"/>
      <c r="L742" s="42"/>
      <c r="M742" s="42"/>
      <c r="N742" s="43"/>
      <c r="O742" s="42"/>
      <c r="P742" s="42"/>
      <c r="Q742" s="43"/>
      <c r="R742" s="42"/>
      <c r="S742" s="42"/>
      <c r="T742" s="43"/>
      <c r="U742" s="42"/>
      <c r="V742" s="42"/>
      <c r="W742" s="43"/>
      <c r="X742" s="42"/>
      <c r="Y742" s="42"/>
      <c r="Z742" s="46"/>
      <c r="AA742" s="46"/>
      <c r="AB742" s="42"/>
      <c r="AC742" s="46"/>
      <c r="AD742" s="46"/>
      <c r="AE742" s="46"/>
      <c r="AF742" s="46"/>
      <c r="AG742" s="46"/>
      <c r="AH742" s="46"/>
      <c r="AI742" s="46"/>
      <c r="AJ742" s="46"/>
      <c r="AK742" s="47"/>
    </row>
    <row r="743" spans="1:37" ht="15.75" customHeight="1" x14ac:dyDescent="0.2">
      <c r="A743" s="46"/>
      <c r="B743" s="46"/>
      <c r="C743" s="39"/>
      <c r="D743" s="39"/>
      <c r="E743" s="40"/>
      <c r="F743" s="40"/>
      <c r="G743" s="42"/>
      <c r="H743" s="43"/>
      <c r="I743" s="42"/>
      <c r="J743" s="42"/>
      <c r="K743" s="43"/>
      <c r="L743" s="42"/>
      <c r="M743" s="42"/>
      <c r="N743" s="43"/>
      <c r="O743" s="42"/>
      <c r="P743" s="42"/>
      <c r="Q743" s="43"/>
      <c r="R743" s="42"/>
      <c r="S743" s="42"/>
      <c r="T743" s="43"/>
      <c r="U743" s="42"/>
      <c r="V743" s="42"/>
      <c r="W743" s="43"/>
      <c r="X743" s="42"/>
      <c r="Y743" s="42"/>
      <c r="Z743" s="46"/>
      <c r="AA743" s="46"/>
      <c r="AB743" s="42"/>
      <c r="AC743" s="46"/>
      <c r="AD743" s="46"/>
      <c r="AE743" s="46"/>
      <c r="AF743" s="46"/>
      <c r="AG743" s="46"/>
      <c r="AH743" s="46"/>
      <c r="AI743" s="46"/>
      <c r="AJ743" s="46"/>
      <c r="AK743" s="47"/>
    </row>
    <row r="744" spans="1:37" ht="15.75" customHeight="1" x14ac:dyDescent="0.2">
      <c r="A744" s="46"/>
      <c r="B744" s="46"/>
      <c r="C744" s="39"/>
      <c r="D744" s="39"/>
      <c r="E744" s="40"/>
      <c r="F744" s="40"/>
      <c r="G744" s="42"/>
      <c r="H744" s="43"/>
      <c r="I744" s="42"/>
      <c r="J744" s="42"/>
      <c r="K744" s="43"/>
      <c r="L744" s="42"/>
      <c r="M744" s="42"/>
      <c r="N744" s="43"/>
      <c r="O744" s="42"/>
      <c r="P744" s="42"/>
      <c r="Q744" s="43"/>
      <c r="R744" s="42"/>
      <c r="S744" s="42"/>
      <c r="T744" s="43"/>
      <c r="U744" s="42"/>
      <c r="V744" s="42"/>
      <c r="W744" s="43"/>
      <c r="X744" s="42"/>
      <c r="Y744" s="42"/>
      <c r="Z744" s="46"/>
      <c r="AA744" s="46"/>
      <c r="AB744" s="42"/>
      <c r="AC744" s="46"/>
      <c r="AD744" s="46"/>
      <c r="AE744" s="46"/>
      <c r="AF744" s="46"/>
      <c r="AG744" s="46"/>
      <c r="AH744" s="46"/>
      <c r="AI744" s="46"/>
      <c r="AJ744" s="46"/>
      <c r="AK744" s="47"/>
    </row>
    <row r="745" spans="1:37" ht="15.75" customHeight="1" x14ac:dyDescent="0.2">
      <c r="A745" s="46"/>
      <c r="B745" s="46"/>
      <c r="C745" s="39"/>
      <c r="D745" s="39"/>
      <c r="E745" s="40"/>
      <c r="F745" s="40"/>
      <c r="G745" s="42"/>
      <c r="H745" s="43"/>
      <c r="I745" s="42"/>
      <c r="J745" s="42"/>
      <c r="K745" s="43"/>
      <c r="L745" s="42"/>
      <c r="M745" s="42"/>
      <c r="N745" s="43"/>
      <c r="O745" s="42"/>
      <c r="P745" s="42"/>
      <c r="Q745" s="43"/>
      <c r="R745" s="42"/>
      <c r="S745" s="42"/>
      <c r="T745" s="43"/>
      <c r="U745" s="42"/>
      <c r="V745" s="42"/>
      <c r="W745" s="43"/>
      <c r="X745" s="42"/>
      <c r="Y745" s="42"/>
      <c r="Z745" s="46"/>
      <c r="AA745" s="46"/>
      <c r="AB745" s="42"/>
      <c r="AC745" s="46"/>
      <c r="AD745" s="46"/>
      <c r="AE745" s="46"/>
      <c r="AF745" s="46"/>
      <c r="AG745" s="46"/>
      <c r="AH745" s="46"/>
      <c r="AI745" s="46"/>
      <c r="AJ745" s="46"/>
      <c r="AK745" s="47"/>
    </row>
    <row r="746" spans="1:37" ht="15.75" customHeight="1" x14ac:dyDescent="0.2">
      <c r="A746" s="46"/>
      <c r="B746" s="46"/>
      <c r="C746" s="39"/>
      <c r="D746" s="39"/>
      <c r="E746" s="40"/>
      <c r="F746" s="40"/>
      <c r="G746" s="42"/>
      <c r="H746" s="43"/>
      <c r="I746" s="42"/>
      <c r="J746" s="42"/>
      <c r="K746" s="43"/>
      <c r="L746" s="42"/>
      <c r="M746" s="42"/>
      <c r="N746" s="43"/>
      <c r="O746" s="42"/>
      <c r="P746" s="42"/>
      <c r="Q746" s="43"/>
      <c r="R746" s="42"/>
      <c r="S746" s="42"/>
      <c r="T746" s="43"/>
      <c r="U746" s="42"/>
      <c r="V746" s="42"/>
      <c r="W746" s="43"/>
      <c r="X746" s="42"/>
      <c r="Y746" s="42"/>
      <c r="Z746" s="46"/>
      <c r="AA746" s="46"/>
      <c r="AB746" s="42"/>
      <c r="AC746" s="46"/>
      <c r="AD746" s="46"/>
      <c r="AE746" s="46"/>
      <c r="AF746" s="46"/>
      <c r="AG746" s="46"/>
      <c r="AH746" s="46"/>
      <c r="AI746" s="46"/>
      <c r="AJ746" s="46"/>
      <c r="AK746" s="47"/>
    </row>
    <row r="747" spans="1:37" ht="15.75" customHeight="1" x14ac:dyDescent="0.2">
      <c r="A747" s="46"/>
      <c r="B747" s="46"/>
      <c r="C747" s="39"/>
      <c r="D747" s="39"/>
      <c r="E747" s="40"/>
      <c r="F747" s="40"/>
      <c r="G747" s="42"/>
      <c r="H747" s="43"/>
      <c r="I747" s="42"/>
      <c r="J747" s="42"/>
      <c r="K747" s="43"/>
      <c r="L747" s="42"/>
      <c r="M747" s="42"/>
      <c r="N747" s="43"/>
      <c r="O747" s="42"/>
      <c r="P747" s="42"/>
      <c r="Q747" s="43"/>
      <c r="R747" s="42"/>
      <c r="S747" s="42"/>
      <c r="T747" s="43"/>
      <c r="U747" s="42"/>
      <c r="V747" s="42"/>
      <c r="W747" s="43"/>
      <c r="X747" s="42"/>
      <c r="Y747" s="42"/>
      <c r="Z747" s="46"/>
      <c r="AA747" s="46"/>
      <c r="AB747" s="42"/>
      <c r="AC747" s="46"/>
      <c r="AD747" s="46"/>
      <c r="AE747" s="46"/>
      <c r="AF747" s="46"/>
      <c r="AG747" s="46"/>
      <c r="AH747" s="46"/>
      <c r="AI747" s="46"/>
      <c r="AJ747" s="46"/>
      <c r="AK747" s="47"/>
    </row>
    <row r="748" spans="1:37" ht="15.75" customHeight="1" x14ac:dyDescent="0.2">
      <c r="A748" s="46"/>
      <c r="B748" s="46"/>
      <c r="C748" s="39"/>
      <c r="D748" s="39"/>
      <c r="E748" s="40"/>
      <c r="F748" s="40"/>
      <c r="G748" s="42"/>
      <c r="H748" s="43"/>
      <c r="I748" s="42"/>
      <c r="J748" s="42"/>
      <c r="K748" s="43"/>
      <c r="L748" s="42"/>
      <c r="M748" s="42"/>
      <c r="N748" s="43"/>
      <c r="O748" s="42"/>
      <c r="P748" s="42"/>
      <c r="Q748" s="43"/>
      <c r="R748" s="42"/>
      <c r="S748" s="42"/>
      <c r="T748" s="43"/>
      <c r="U748" s="42"/>
      <c r="V748" s="42"/>
      <c r="W748" s="43"/>
      <c r="X748" s="42"/>
      <c r="Y748" s="42"/>
      <c r="Z748" s="46"/>
      <c r="AA748" s="46"/>
      <c r="AB748" s="42"/>
      <c r="AC748" s="46"/>
      <c r="AD748" s="46"/>
      <c r="AE748" s="46"/>
      <c r="AF748" s="46"/>
      <c r="AG748" s="46"/>
      <c r="AH748" s="46"/>
      <c r="AI748" s="46"/>
      <c r="AJ748" s="46"/>
      <c r="AK748" s="47"/>
    </row>
    <row r="749" spans="1:37" ht="15.75" customHeight="1" x14ac:dyDescent="0.2">
      <c r="A749" s="46"/>
      <c r="B749" s="46"/>
      <c r="C749" s="39"/>
      <c r="D749" s="39"/>
      <c r="E749" s="40"/>
      <c r="F749" s="40"/>
      <c r="G749" s="42"/>
      <c r="H749" s="43"/>
      <c r="I749" s="42"/>
      <c r="J749" s="42"/>
      <c r="K749" s="43"/>
      <c r="L749" s="42"/>
      <c r="M749" s="42"/>
      <c r="N749" s="43"/>
      <c r="O749" s="42"/>
      <c r="P749" s="42"/>
      <c r="Q749" s="43"/>
      <c r="R749" s="42"/>
      <c r="S749" s="42"/>
      <c r="T749" s="43"/>
      <c r="U749" s="42"/>
      <c r="V749" s="42"/>
      <c r="W749" s="43"/>
      <c r="X749" s="42"/>
      <c r="Y749" s="42"/>
      <c r="Z749" s="46"/>
      <c r="AA749" s="46"/>
      <c r="AB749" s="42"/>
      <c r="AC749" s="46"/>
      <c r="AD749" s="46"/>
      <c r="AE749" s="46"/>
      <c r="AF749" s="46"/>
      <c r="AG749" s="46"/>
      <c r="AH749" s="46"/>
      <c r="AI749" s="46"/>
      <c r="AJ749" s="46"/>
      <c r="AK749" s="47"/>
    </row>
    <row r="750" spans="1:37" ht="15.75" customHeight="1" x14ac:dyDescent="0.2">
      <c r="A750" s="46"/>
      <c r="B750" s="46"/>
      <c r="C750" s="39"/>
      <c r="D750" s="39"/>
      <c r="E750" s="40"/>
      <c r="F750" s="40"/>
      <c r="G750" s="42"/>
      <c r="H750" s="43"/>
      <c r="I750" s="42"/>
      <c r="J750" s="42"/>
      <c r="K750" s="43"/>
      <c r="L750" s="42"/>
      <c r="M750" s="42"/>
      <c r="N750" s="43"/>
      <c r="O750" s="42"/>
      <c r="P750" s="42"/>
      <c r="Q750" s="43"/>
      <c r="R750" s="42"/>
      <c r="S750" s="42"/>
      <c r="T750" s="43"/>
      <c r="U750" s="42"/>
      <c r="V750" s="42"/>
      <c r="W750" s="43"/>
      <c r="X750" s="42"/>
      <c r="Y750" s="42"/>
      <c r="Z750" s="46"/>
      <c r="AA750" s="46"/>
      <c r="AB750" s="42"/>
      <c r="AC750" s="46"/>
      <c r="AD750" s="46"/>
      <c r="AE750" s="46"/>
      <c r="AF750" s="46"/>
      <c r="AG750" s="46"/>
      <c r="AH750" s="46"/>
      <c r="AI750" s="46"/>
      <c r="AJ750" s="46"/>
      <c r="AK750" s="47"/>
    </row>
    <row r="751" spans="1:37" ht="15.75" customHeight="1" x14ac:dyDescent="0.2">
      <c r="A751" s="46"/>
      <c r="B751" s="46"/>
      <c r="C751" s="39"/>
      <c r="D751" s="39"/>
      <c r="E751" s="40"/>
      <c r="F751" s="40"/>
      <c r="G751" s="42"/>
      <c r="H751" s="43"/>
      <c r="I751" s="42"/>
      <c r="J751" s="42"/>
      <c r="K751" s="43"/>
      <c r="L751" s="42"/>
      <c r="M751" s="42"/>
      <c r="N751" s="43"/>
      <c r="O751" s="42"/>
      <c r="P751" s="42"/>
      <c r="Q751" s="43"/>
      <c r="R751" s="42"/>
      <c r="S751" s="42"/>
      <c r="T751" s="43"/>
      <c r="U751" s="42"/>
      <c r="V751" s="42"/>
      <c r="W751" s="43"/>
      <c r="X751" s="42"/>
      <c r="Y751" s="42"/>
      <c r="Z751" s="46"/>
      <c r="AA751" s="46"/>
      <c r="AB751" s="42"/>
      <c r="AC751" s="46"/>
      <c r="AD751" s="46"/>
      <c r="AE751" s="46"/>
      <c r="AF751" s="46"/>
      <c r="AG751" s="46"/>
      <c r="AH751" s="46"/>
      <c r="AI751" s="46"/>
      <c r="AJ751" s="46"/>
      <c r="AK751" s="47"/>
    </row>
    <row r="752" spans="1:37" ht="15.75" customHeight="1" x14ac:dyDescent="0.2">
      <c r="A752" s="46"/>
      <c r="B752" s="46"/>
      <c r="C752" s="39"/>
      <c r="D752" s="39"/>
      <c r="E752" s="40"/>
      <c r="F752" s="40"/>
      <c r="G752" s="42"/>
      <c r="H752" s="43"/>
      <c r="I752" s="42"/>
      <c r="J752" s="42"/>
      <c r="K752" s="43"/>
      <c r="L752" s="42"/>
      <c r="M752" s="42"/>
      <c r="N752" s="43"/>
      <c r="O752" s="42"/>
      <c r="P752" s="42"/>
      <c r="Q752" s="43"/>
      <c r="R752" s="42"/>
      <c r="S752" s="42"/>
      <c r="T752" s="43"/>
      <c r="U752" s="42"/>
      <c r="V752" s="42"/>
      <c r="W752" s="43"/>
      <c r="X752" s="42"/>
      <c r="Y752" s="42"/>
      <c r="Z752" s="46"/>
      <c r="AA752" s="46"/>
      <c r="AB752" s="42"/>
      <c r="AC752" s="46"/>
      <c r="AD752" s="46"/>
      <c r="AE752" s="46"/>
      <c r="AF752" s="46"/>
      <c r="AG752" s="46"/>
      <c r="AH752" s="46"/>
      <c r="AI752" s="46"/>
      <c r="AJ752" s="46"/>
      <c r="AK752" s="47"/>
    </row>
    <row r="753" spans="1:37" ht="15.75" customHeight="1" x14ac:dyDescent="0.2">
      <c r="A753" s="46"/>
      <c r="B753" s="46"/>
      <c r="C753" s="39"/>
      <c r="D753" s="39"/>
      <c r="E753" s="40"/>
      <c r="F753" s="40"/>
      <c r="G753" s="42"/>
      <c r="H753" s="43"/>
      <c r="I753" s="42"/>
      <c r="J753" s="42"/>
      <c r="K753" s="43"/>
      <c r="L753" s="42"/>
      <c r="M753" s="42"/>
      <c r="N753" s="43"/>
      <c r="O753" s="42"/>
      <c r="P753" s="42"/>
      <c r="Q753" s="43"/>
      <c r="R753" s="42"/>
      <c r="S753" s="42"/>
      <c r="T753" s="43"/>
      <c r="U753" s="42"/>
      <c r="V753" s="42"/>
      <c r="W753" s="43"/>
      <c r="X753" s="42"/>
      <c r="Y753" s="42"/>
      <c r="Z753" s="46"/>
      <c r="AA753" s="46"/>
      <c r="AB753" s="42"/>
      <c r="AC753" s="46"/>
      <c r="AD753" s="46"/>
      <c r="AE753" s="46"/>
      <c r="AF753" s="46"/>
      <c r="AG753" s="46"/>
      <c r="AH753" s="46"/>
      <c r="AI753" s="46"/>
      <c r="AJ753" s="46"/>
      <c r="AK753" s="47"/>
    </row>
    <row r="754" spans="1:37" ht="15.75" customHeight="1" x14ac:dyDescent="0.2">
      <c r="A754" s="46"/>
      <c r="B754" s="46"/>
      <c r="C754" s="39"/>
      <c r="D754" s="39"/>
      <c r="E754" s="40"/>
      <c r="F754" s="40"/>
      <c r="G754" s="42"/>
      <c r="H754" s="43"/>
      <c r="I754" s="42"/>
      <c r="J754" s="42"/>
      <c r="K754" s="43"/>
      <c r="L754" s="42"/>
      <c r="M754" s="42"/>
      <c r="N754" s="43"/>
      <c r="O754" s="42"/>
      <c r="P754" s="42"/>
      <c r="Q754" s="43"/>
      <c r="R754" s="42"/>
      <c r="S754" s="42"/>
      <c r="T754" s="43"/>
      <c r="U754" s="42"/>
      <c r="V754" s="42"/>
      <c r="W754" s="43"/>
      <c r="X754" s="42"/>
      <c r="Y754" s="42"/>
      <c r="Z754" s="46"/>
      <c r="AA754" s="46"/>
      <c r="AB754" s="42"/>
      <c r="AC754" s="46"/>
      <c r="AD754" s="46"/>
      <c r="AE754" s="46"/>
      <c r="AF754" s="46"/>
      <c r="AG754" s="46"/>
      <c r="AH754" s="46"/>
      <c r="AI754" s="46"/>
      <c r="AJ754" s="46"/>
      <c r="AK754" s="47"/>
    </row>
    <row r="755" spans="1:37" ht="15.75" customHeight="1" x14ac:dyDescent="0.2">
      <c r="A755" s="46"/>
      <c r="B755" s="46"/>
      <c r="C755" s="39"/>
      <c r="D755" s="39"/>
      <c r="E755" s="40"/>
      <c r="F755" s="40"/>
      <c r="G755" s="42"/>
      <c r="H755" s="43"/>
      <c r="I755" s="42"/>
      <c r="J755" s="42"/>
      <c r="K755" s="43"/>
      <c r="L755" s="42"/>
      <c r="M755" s="42"/>
      <c r="N755" s="43"/>
      <c r="O755" s="42"/>
      <c r="P755" s="42"/>
      <c r="Q755" s="43"/>
      <c r="R755" s="42"/>
      <c r="S755" s="42"/>
      <c r="T755" s="43"/>
      <c r="U755" s="42"/>
      <c r="V755" s="42"/>
      <c r="W755" s="43"/>
      <c r="X755" s="42"/>
      <c r="Y755" s="42"/>
      <c r="Z755" s="46"/>
      <c r="AA755" s="46"/>
      <c r="AB755" s="42"/>
      <c r="AC755" s="46"/>
      <c r="AD755" s="46"/>
      <c r="AE755" s="46"/>
      <c r="AF755" s="46"/>
      <c r="AG755" s="46"/>
      <c r="AH755" s="46"/>
      <c r="AI755" s="46"/>
      <c r="AJ755" s="46"/>
      <c r="AK755" s="47"/>
    </row>
    <row r="756" spans="1:37" ht="15.75" customHeight="1" x14ac:dyDescent="0.2">
      <c r="A756" s="46"/>
      <c r="B756" s="46"/>
      <c r="C756" s="39"/>
      <c r="D756" s="39"/>
      <c r="E756" s="40"/>
      <c r="F756" s="40"/>
      <c r="G756" s="42"/>
      <c r="H756" s="43"/>
      <c r="I756" s="42"/>
      <c r="J756" s="42"/>
      <c r="K756" s="43"/>
      <c r="L756" s="42"/>
      <c r="M756" s="42"/>
      <c r="N756" s="43"/>
      <c r="O756" s="42"/>
      <c r="P756" s="42"/>
      <c r="Q756" s="43"/>
      <c r="R756" s="42"/>
      <c r="S756" s="42"/>
      <c r="T756" s="43"/>
      <c r="U756" s="42"/>
      <c r="V756" s="42"/>
      <c r="W756" s="43"/>
      <c r="X756" s="42"/>
      <c r="Y756" s="42"/>
      <c r="Z756" s="46"/>
      <c r="AA756" s="46"/>
      <c r="AB756" s="42"/>
      <c r="AC756" s="46"/>
      <c r="AD756" s="46"/>
      <c r="AE756" s="46"/>
      <c r="AF756" s="46"/>
      <c r="AG756" s="46"/>
      <c r="AH756" s="46"/>
      <c r="AI756" s="46"/>
      <c r="AJ756" s="46"/>
      <c r="AK756" s="47"/>
    </row>
    <row r="757" spans="1:37" ht="15.75" customHeight="1" x14ac:dyDescent="0.2">
      <c r="A757" s="46"/>
      <c r="B757" s="46"/>
      <c r="C757" s="39"/>
      <c r="D757" s="39"/>
      <c r="E757" s="40"/>
      <c r="F757" s="40"/>
      <c r="G757" s="42"/>
      <c r="H757" s="43"/>
      <c r="I757" s="42"/>
      <c r="J757" s="42"/>
      <c r="K757" s="43"/>
      <c r="L757" s="42"/>
      <c r="M757" s="42"/>
      <c r="N757" s="43"/>
      <c r="O757" s="42"/>
      <c r="P757" s="42"/>
      <c r="Q757" s="43"/>
      <c r="R757" s="42"/>
      <c r="S757" s="42"/>
      <c r="T757" s="43"/>
      <c r="U757" s="42"/>
      <c r="V757" s="42"/>
      <c r="W757" s="43"/>
      <c r="X757" s="42"/>
      <c r="Y757" s="42"/>
      <c r="Z757" s="46"/>
      <c r="AA757" s="46"/>
      <c r="AB757" s="42"/>
      <c r="AC757" s="46"/>
      <c r="AD757" s="46"/>
      <c r="AE757" s="46"/>
      <c r="AF757" s="46"/>
      <c r="AG757" s="46"/>
      <c r="AH757" s="46"/>
      <c r="AI757" s="46"/>
      <c r="AJ757" s="46"/>
      <c r="AK757" s="47"/>
    </row>
    <row r="758" spans="1:37" ht="15.75" customHeight="1" x14ac:dyDescent="0.2">
      <c r="A758" s="46"/>
      <c r="B758" s="46"/>
      <c r="C758" s="39"/>
      <c r="D758" s="39"/>
      <c r="E758" s="40"/>
      <c r="F758" s="40"/>
      <c r="G758" s="42"/>
      <c r="H758" s="43"/>
      <c r="I758" s="42"/>
      <c r="J758" s="42"/>
      <c r="K758" s="43"/>
      <c r="L758" s="42"/>
      <c r="M758" s="42"/>
      <c r="N758" s="43"/>
      <c r="O758" s="42"/>
      <c r="P758" s="42"/>
      <c r="Q758" s="43"/>
      <c r="R758" s="42"/>
      <c r="S758" s="42"/>
      <c r="T758" s="43"/>
      <c r="U758" s="42"/>
      <c r="V758" s="42"/>
      <c r="W758" s="43"/>
      <c r="X758" s="42"/>
      <c r="Y758" s="42"/>
      <c r="Z758" s="46"/>
      <c r="AA758" s="46"/>
      <c r="AB758" s="42"/>
      <c r="AC758" s="46"/>
      <c r="AD758" s="46"/>
      <c r="AE758" s="46"/>
      <c r="AF758" s="46"/>
      <c r="AG758" s="46"/>
      <c r="AH758" s="46"/>
      <c r="AI758" s="46"/>
      <c r="AJ758" s="46"/>
      <c r="AK758" s="47"/>
    </row>
    <row r="759" spans="1:37" ht="15.75" customHeight="1" x14ac:dyDescent="0.2">
      <c r="A759" s="46"/>
      <c r="B759" s="46"/>
      <c r="C759" s="39"/>
      <c r="D759" s="39"/>
      <c r="E759" s="40"/>
      <c r="F759" s="40"/>
      <c r="G759" s="42"/>
      <c r="H759" s="43"/>
      <c r="I759" s="42"/>
      <c r="J759" s="42"/>
      <c r="K759" s="43"/>
      <c r="L759" s="42"/>
      <c r="M759" s="42"/>
      <c r="N759" s="43"/>
      <c r="O759" s="42"/>
      <c r="P759" s="42"/>
      <c r="Q759" s="43"/>
      <c r="R759" s="42"/>
      <c r="S759" s="42"/>
      <c r="T759" s="43"/>
      <c r="U759" s="42"/>
      <c r="V759" s="42"/>
      <c r="W759" s="43"/>
      <c r="X759" s="42"/>
      <c r="Y759" s="42"/>
      <c r="Z759" s="46"/>
      <c r="AA759" s="46"/>
      <c r="AB759" s="42"/>
      <c r="AC759" s="46"/>
      <c r="AD759" s="46"/>
      <c r="AE759" s="46"/>
      <c r="AF759" s="46"/>
      <c r="AG759" s="46"/>
      <c r="AH759" s="46"/>
      <c r="AI759" s="46"/>
      <c r="AJ759" s="46"/>
      <c r="AK759" s="47"/>
    </row>
    <row r="760" spans="1:37" ht="15.75" customHeight="1" x14ac:dyDescent="0.2">
      <c r="A760" s="46"/>
      <c r="B760" s="46"/>
      <c r="C760" s="39"/>
      <c r="D760" s="39"/>
      <c r="E760" s="40"/>
      <c r="F760" s="40"/>
      <c r="G760" s="42"/>
      <c r="H760" s="43"/>
      <c r="I760" s="42"/>
      <c r="J760" s="42"/>
      <c r="K760" s="43"/>
      <c r="L760" s="42"/>
      <c r="M760" s="42"/>
      <c r="N760" s="43"/>
      <c r="O760" s="42"/>
      <c r="P760" s="42"/>
      <c r="Q760" s="43"/>
      <c r="R760" s="42"/>
      <c r="S760" s="42"/>
      <c r="T760" s="43"/>
      <c r="U760" s="42"/>
      <c r="V760" s="42"/>
      <c r="W760" s="43"/>
      <c r="X760" s="42"/>
      <c r="Y760" s="42"/>
      <c r="Z760" s="46"/>
      <c r="AA760" s="46"/>
      <c r="AB760" s="42"/>
      <c r="AC760" s="46"/>
      <c r="AD760" s="46"/>
      <c r="AE760" s="46"/>
      <c r="AF760" s="46"/>
      <c r="AG760" s="46"/>
      <c r="AH760" s="46"/>
      <c r="AI760" s="46"/>
      <c r="AJ760" s="46"/>
      <c r="AK760" s="47"/>
    </row>
    <row r="761" spans="1:37" ht="15.75" customHeight="1" x14ac:dyDescent="0.2">
      <c r="A761" s="46"/>
      <c r="B761" s="46"/>
      <c r="C761" s="39"/>
      <c r="D761" s="39"/>
      <c r="E761" s="40"/>
      <c r="F761" s="40"/>
      <c r="G761" s="42"/>
      <c r="H761" s="43"/>
      <c r="I761" s="42"/>
      <c r="J761" s="42"/>
      <c r="K761" s="43"/>
      <c r="L761" s="42"/>
      <c r="M761" s="42"/>
      <c r="N761" s="43"/>
      <c r="O761" s="42"/>
      <c r="P761" s="42"/>
      <c r="Q761" s="43"/>
      <c r="R761" s="42"/>
      <c r="S761" s="42"/>
      <c r="T761" s="43"/>
      <c r="U761" s="42"/>
      <c r="V761" s="42"/>
      <c r="W761" s="43"/>
      <c r="X761" s="42"/>
      <c r="Y761" s="42"/>
      <c r="Z761" s="46"/>
      <c r="AA761" s="46"/>
      <c r="AB761" s="42"/>
      <c r="AC761" s="46"/>
      <c r="AD761" s="46"/>
      <c r="AE761" s="46"/>
      <c r="AF761" s="46"/>
      <c r="AG761" s="46"/>
      <c r="AH761" s="46"/>
      <c r="AI761" s="46"/>
      <c r="AJ761" s="46"/>
      <c r="AK761" s="47"/>
    </row>
    <row r="762" spans="1:37" ht="15.75" customHeight="1" x14ac:dyDescent="0.2">
      <c r="A762" s="46"/>
      <c r="B762" s="46"/>
      <c r="C762" s="39"/>
      <c r="D762" s="39"/>
      <c r="E762" s="40"/>
      <c r="F762" s="40"/>
      <c r="G762" s="42"/>
      <c r="H762" s="43"/>
      <c r="I762" s="42"/>
      <c r="J762" s="42"/>
      <c r="K762" s="43"/>
      <c r="L762" s="42"/>
      <c r="M762" s="42"/>
      <c r="N762" s="43"/>
      <c r="O762" s="42"/>
      <c r="P762" s="42"/>
      <c r="Q762" s="43"/>
      <c r="R762" s="42"/>
      <c r="S762" s="42"/>
      <c r="T762" s="43"/>
      <c r="U762" s="42"/>
      <c r="V762" s="42"/>
      <c r="W762" s="43"/>
      <c r="X762" s="42"/>
      <c r="Y762" s="42"/>
      <c r="Z762" s="46"/>
      <c r="AA762" s="46"/>
      <c r="AB762" s="42"/>
      <c r="AC762" s="46"/>
      <c r="AD762" s="46"/>
      <c r="AE762" s="46"/>
      <c r="AF762" s="46"/>
      <c r="AG762" s="46"/>
      <c r="AH762" s="46"/>
      <c r="AI762" s="46"/>
      <c r="AJ762" s="46"/>
      <c r="AK762" s="47"/>
    </row>
    <row r="763" spans="1:37" ht="15.75" customHeight="1" x14ac:dyDescent="0.2">
      <c r="A763" s="46"/>
      <c r="B763" s="46"/>
      <c r="C763" s="39"/>
      <c r="D763" s="39"/>
      <c r="E763" s="40"/>
      <c r="F763" s="40"/>
      <c r="G763" s="42"/>
      <c r="H763" s="43"/>
      <c r="I763" s="42"/>
      <c r="J763" s="42"/>
      <c r="K763" s="43"/>
      <c r="L763" s="42"/>
      <c r="M763" s="42"/>
      <c r="N763" s="43"/>
      <c r="O763" s="42"/>
      <c r="P763" s="42"/>
      <c r="Q763" s="43"/>
      <c r="R763" s="42"/>
      <c r="S763" s="42"/>
      <c r="T763" s="43"/>
      <c r="U763" s="42"/>
      <c r="V763" s="42"/>
      <c r="W763" s="43"/>
      <c r="X763" s="42"/>
      <c r="Y763" s="42"/>
      <c r="Z763" s="46"/>
      <c r="AA763" s="46"/>
      <c r="AB763" s="42"/>
      <c r="AC763" s="46"/>
      <c r="AD763" s="46"/>
      <c r="AE763" s="46"/>
      <c r="AF763" s="46"/>
      <c r="AG763" s="46"/>
      <c r="AH763" s="46"/>
      <c r="AI763" s="46"/>
      <c r="AJ763" s="46"/>
      <c r="AK763" s="47"/>
    </row>
    <row r="764" spans="1:37" ht="15.75" customHeight="1" x14ac:dyDescent="0.2">
      <c r="A764" s="46"/>
      <c r="B764" s="46"/>
      <c r="C764" s="39"/>
      <c r="D764" s="39"/>
      <c r="E764" s="40"/>
      <c r="F764" s="40"/>
      <c r="G764" s="42"/>
      <c r="H764" s="43"/>
      <c r="I764" s="42"/>
      <c r="J764" s="42"/>
      <c r="K764" s="43"/>
      <c r="L764" s="42"/>
      <c r="M764" s="42"/>
      <c r="N764" s="43"/>
      <c r="O764" s="42"/>
      <c r="P764" s="42"/>
      <c r="Q764" s="43"/>
      <c r="R764" s="42"/>
      <c r="S764" s="42"/>
      <c r="T764" s="43"/>
      <c r="U764" s="42"/>
      <c r="V764" s="42"/>
      <c r="W764" s="43"/>
      <c r="X764" s="42"/>
      <c r="Y764" s="42"/>
      <c r="Z764" s="46"/>
      <c r="AA764" s="46"/>
      <c r="AB764" s="42"/>
      <c r="AC764" s="46"/>
      <c r="AD764" s="46"/>
      <c r="AE764" s="46"/>
      <c r="AF764" s="46"/>
      <c r="AG764" s="46"/>
      <c r="AH764" s="46"/>
      <c r="AI764" s="46"/>
      <c r="AJ764" s="46"/>
      <c r="AK764" s="47"/>
    </row>
    <row r="765" spans="1:37" ht="15.75" customHeight="1" x14ac:dyDescent="0.2">
      <c r="A765" s="46"/>
      <c r="B765" s="46"/>
      <c r="C765" s="39"/>
      <c r="D765" s="39"/>
      <c r="E765" s="40"/>
      <c r="F765" s="40"/>
      <c r="G765" s="42"/>
      <c r="H765" s="43"/>
      <c r="I765" s="42"/>
      <c r="J765" s="42"/>
      <c r="K765" s="43"/>
      <c r="L765" s="42"/>
      <c r="M765" s="42"/>
      <c r="N765" s="43"/>
      <c r="O765" s="42"/>
      <c r="P765" s="42"/>
      <c r="Q765" s="43"/>
      <c r="R765" s="42"/>
      <c r="S765" s="42"/>
      <c r="T765" s="43"/>
      <c r="U765" s="42"/>
      <c r="V765" s="42"/>
      <c r="W765" s="43"/>
      <c r="X765" s="42"/>
      <c r="Y765" s="42"/>
      <c r="Z765" s="46"/>
      <c r="AA765" s="46"/>
      <c r="AB765" s="42"/>
      <c r="AC765" s="46"/>
      <c r="AD765" s="46"/>
      <c r="AE765" s="46"/>
      <c r="AF765" s="46"/>
      <c r="AG765" s="46"/>
      <c r="AH765" s="46"/>
      <c r="AI765" s="46"/>
      <c r="AJ765" s="46"/>
      <c r="AK765" s="47"/>
    </row>
    <row r="766" spans="1:37" ht="15.75" customHeight="1" x14ac:dyDescent="0.2">
      <c r="A766" s="46"/>
      <c r="B766" s="46"/>
      <c r="C766" s="39"/>
      <c r="D766" s="39"/>
      <c r="E766" s="40"/>
      <c r="F766" s="40"/>
      <c r="G766" s="42"/>
      <c r="H766" s="43"/>
      <c r="I766" s="42"/>
      <c r="J766" s="42"/>
      <c r="K766" s="43"/>
      <c r="L766" s="42"/>
      <c r="M766" s="42"/>
      <c r="N766" s="43"/>
      <c r="O766" s="42"/>
      <c r="P766" s="42"/>
      <c r="Q766" s="43"/>
      <c r="R766" s="42"/>
      <c r="S766" s="42"/>
      <c r="T766" s="43"/>
      <c r="U766" s="42"/>
      <c r="V766" s="42"/>
      <c r="W766" s="43"/>
      <c r="X766" s="42"/>
      <c r="Y766" s="42"/>
      <c r="Z766" s="46"/>
      <c r="AA766" s="46"/>
      <c r="AB766" s="42"/>
      <c r="AC766" s="46"/>
      <c r="AD766" s="46"/>
      <c r="AE766" s="46"/>
      <c r="AF766" s="46"/>
      <c r="AG766" s="46"/>
      <c r="AH766" s="46"/>
      <c r="AI766" s="46"/>
      <c r="AJ766" s="46"/>
      <c r="AK766" s="47"/>
    </row>
    <row r="767" spans="1:37" ht="15.75" customHeight="1" x14ac:dyDescent="0.2">
      <c r="A767" s="46"/>
      <c r="B767" s="46"/>
      <c r="C767" s="39"/>
      <c r="D767" s="39"/>
      <c r="E767" s="40"/>
      <c r="F767" s="40"/>
      <c r="G767" s="42"/>
      <c r="H767" s="43"/>
      <c r="I767" s="42"/>
      <c r="J767" s="42"/>
      <c r="K767" s="43"/>
      <c r="L767" s="42"/>
      <c r="M767" s="42"/>
      <c r="N767" s="43"/>
      <c r="O767" s="42"/>
      <c r="P767" s="42"/>
      <c r="Q767" s="43"/>
      <c r="R767" s="42"/>
      <c r="S767" s="42"/>
      <c r="T767" s="43"/>
      <c r="U767" s="42"/>
      <c r="V767" s="42"/>
      <c r="W767" s="43"/>
      <c r="X767" s="42"/>
      <c r="Y767" s="42"/>
      <c r="Z767" s="46"/>
      <c r="AA767" s="46"/>
      <c r="AB767" s="42"/>
      <c r="AC767" s="46"/>
      <c r="AD767" s="46"/>
      <c r="AE767" s="46"/>
      <c r="AF767" s="46"/>
      <c r="AG767" s="46"/>
      <c r="AH767" s="46"/>
      <c r="AI767" s="46"/>
      <c r="AJ767" s="46"/>
      <c r="AK767" s="47"/>
    </row>
    <row r="768" spans="1:37" ht="15.75" customHeight="1" x14ac:dyDescent="0.2">
      <c r="A768" s="46"/>
      <c r="B768" s="46"/>
      <c r="C768" s="39"/>
      <c r="D768" s="39"/>
      <c r="E768" s="40"/>
      <c r="F768" s="40"/>
      <c r="G768" s="42"/>
      <c r="H768" s="43"/>
      <c r="I768" s="42"/>
      <c r="J768" s="42"/>
      <c r="K768" s="43"/>
      <c r="L768" s="42"/>
      <c r="M768" s="42"/>
      <c r="N768" s="43"/>
      <c r="O768" s="42"/>
      <c r="P768" s="42"/>
      <c r="Q768" s="43"/>
      <c r="R768" s="42"/>
      <c r="S768" s="42"/>
      <c r="T768" s="43"/>
      <c r="U768" s="42"/>
      <c r="V768" s="42"/>
      <c r="W768" s="43"/>
      <c r="X768" s="42"/>
      <c r="Y768" s="42"/>
      <c r="Z768" s="46"/>
      <c r="AA768" s="46"/>
      <c r="AB768" s="42"/>
      <c r="AC768" s="46"/>
      <c r="AD768" s="46"/>
      <c r="AE768" s="46"/>
      <c r="AF768" s="46"/>
      <c r="AG768" s="46"/>
      <c r="AH768" s="46"/>
      <c r="AI768" s="46"/>
      <c r="AJ768" s="46"/>
      <c r="AK768" s="47"/>
    </row>
    <row r="769" spans="1:37" ht="15.75" customHeight="1" x14ac:dyDescent="0.2">
      <c r="A769" s="46"/>
      <c r="B769" s="46"/>
      <c r="C769" s="39"/>
      <c r="D769" s="39"/>
      <c r="E769" s="40"/>
      <c r="F769" s="40"/>
      <c r="G769" s="42"/>
      <c r="H769" s="43"/>
      <c r="I769" s="42"/>
      <c r="J769" s="42"/>
      <c r="K769" s="43"/>
      <c r="L769" s="42"/>
      <c r="M769" s="42"/>
      <c r="N769" s="43"/>
      <c r="O769" s="42"/>
      <c r="P769" s="42"/>
      <c r="Q769" s="43"/>
      <c r="R769" s="42"/>
      <c r="S769" s="42"/>
      <c r="T769" s="43"/>
      <c r="U769" s="42"/>
      <c r="V769" s="42"/>
      <c r="W769" s="43"/>
      <c r="X769" s="42"/>
      <c r="Y769" s="42"/>
      <c r="Z769" s="46"/>
      <c r="AA769" s="46"/>
      <c r="AB769" s="42"/>
      <c r="AC769" s="46"/>
      <c r="AD769" s="46"/>
      <c r="AE769" s="46"/>
      <c r="AF769" s="46"/>
      <c r="AG769" s="46"/>
      <c r="AH769" s="46"/>
      <c r="AI769" s="46"/>
      <c r="AJ769" s="46"/>
      <c r="AK769" s="47"/>
    </row>
    <row r="770" spans="1:37" ht="15.75" customHeight="1" x14ac:dyDescent="0.2">
      <c r="A770" s="46"/>
      <c r="B770" s="46"/>
      <c r="C770" s="39"/>
      <c r="D770" s="39"/>
      <c r="E770" s="40"/>
      <c r="F770" s="40"/>
      <c r="G770" s="42"/>
      <c r="H770" s="43"/>
      <c r="I770" s="42"/>
      <c r="J770" s="42"/>
      <c r="K770" s="43"/>
      <c r="L770" s="42"/>
      <c r="M770" s="42"/>
      <c r="N770" s="43"/>
      <c r="O770" s="42"/>
      <c r="P770" s="42"/>
      <c r="Q770" s="43"/>
      <c r="R770" s="42"/>
      <c r="S770" s="42"/>
      <c r="T770" s="43"/>
      <c r="U770" s="42"/>
      <c r="V770" s="42"/>
      <c r="W770" s="43"/>
      <c r="X770" s="42"/>
      <c r="Y770" s="42"/>
      <c r="Z770" s="46"/>
      <c r="AA770" s="46"/>
      <c r="AB770" s="42"/>
      <c r="AC770" s="46"/>
      <c r="AD770" s="46"/>
      <c r="AE770" s="46"/>
      <c r="AF770" s="46"/>
      <c r="AG770" s="46"/>
      <c r="AH770" s="46"/>
      <c r="AI770" s="46"/>
      <c r="AJ770" s="46"/>
      <c r="AK770" s="47"/>
    </row>
    <row r="771" spans="1:37" ht="15.75" customHeight="1" x14ac:dyDescent="0.2">
      <c r="A771" s="46"/>
      <c r="B771" s="46"/>
      <c r="C771" s="39"/>
      <c r="D771" s="39"/>
      <c r="E771" s="40"/>
      <c r="F771" s="40"/>
      <c r="G771" s="42"/>
      <c r="H771" s="43"/>
      <c r="I771" s="42"/>
      <c r="J771" s="42"/>
      <c r="K771" s="43"/>
      <c r="L771" s="42"/>
      <c r="M771" s="42"/>
      <c r="N771" s="43"/>
      <c r="O771" s="42"/>
      <c r="P771" s="42"/>
      <c r="Q771" s="43"/>
      <c r="R771" s="42"/>
      <c r="S771" s="42"/>
      <c r="T771" s="43"/>
      <c r="U771" s="42"/>
      <c r="V771" s="42"/>
      <c r="W771" s="43"/>
      <c r="X771" s="42"/>
      <c r="Y771" s="42"/>
      <c r="Z771" s="46"/>
      <c r="AA771" s="46"/>
      <c r="AB771" s="42"/>
      <c r="AC771" s="46"/>
      <c r="AD771" s="46"/>
      <c r="AE771" s="46"/>
      <c r="AF771" s="46"/>
      <c r="AG771" s="46"/>
      <c r="AH771" s="46"/>
      <c r="AI771" s="46"/>
      <c r="AJ771" s="46"/>
      <c r="AK771" s="47"/>
    </row>
    <row r="772" spans="1:37" ht="15.75" customHeight="1" x14ac:dyDescent="0.2">
      <c r="A772" s="46"/>
      <c r="B772" s="46"/>
      <c r="C772" s="39"/>
      <c r="D772" s="39"/>
      <c r="E772" s="40"/>
      <c r="F772" s="40"/>
      <c r="G772" s="42"/>
      <c r="H772" s="43"/>
      <c r="I772" s="42"/>
      <c r="J772" s="42"/>
      <c r="K772" s="43"/>
      <c r="L772" s="42"/>
      <c r="M772" s="42"/>
      <c r="N772" s="43"/>
      <c r="O772" s="42"/>
      <c r="P772" s="42"/>
      <c r="Q772" s="43"/>
      <c r="R772" s="42"/>
      <c r="S772" s="42"/>
      <c r="T772" s="43"/>
      <c r="U772" s="42"/>
      <c r="V772" s="42"/>
      <c r="W772" s="43"/>
      <c r="X772" s="42"/>
      <c r="Y772" s="42"/>
      <c r="Z772" s="46"/>
      <c r="AA772" s="46"/>
      <c r="AB772" s="42"/>
      <c r="AC772" s="46"/>
      <c r="AD772" s="46"/>
      <c r="AE772" s="46"/>
      <c r="AF772" s="46"/>
      <c r="AG772" s="46"/>
      <c r="AH772" s="46"/>
      <c r="AI772" s="46"/>
      <c r="AJ772" s="46"/>
      <c r="AK772" s="47"/>
    </row>
    <row r="773" spans="1:37" ht="15.75" customHeight="1" x14ac:dyDescent="0.2">
      <c r="A773" s="46"/>
      <c r="B773" s="46"/>
      <c r="C773" s="39"/>
      <c r="D773" s="39"/>
      <c r="E773" s="40"/>
      <c r="F773" s="40"/>
      <c r="G773" s="42"/>
      <c r="H773" s="43"/>
      <c r="I773" s="42"/>
      <c r="J773" s="42"/>
      <c r="K773" s="43"/>
      <c r="L773" s="42"/>
      <c r="M773" s="42"/>
      <c r="N773" s="43"/>
      <c r="O773" s="42"/>
      <c r="P773" s="42"/>
      <c r="Q773" s="43"/>
      <c r="R773" s="42"/>
      <c r="S773" s="42"/>
      <c r="T773" s="43"/>
      <c r="U773" s="42"/>
      <c r="V773" s="42"/>
      <c r="W773" s="43"/>
      <c r="X773" s="42"/>
      <c r="Y773" s="42"/>
      <c r="Z773" s="46"/>
      <c r="AA773" s="46"/>
      <c r="AB773" s="42"/>
      <c r="AC773" s="46"/>
      <c r="AD773" s="46"/>
      <c r="AE773" s="46"/>
      <c r="AF773" s="46"/>
      <c r="AG773" s="46"/>
      <c r="AH773" s="46"/>
      <c r="AI773" s="46"/>
      <c r="AJ773" s="46"/>
      <c r="AK773" s="47"/>
    </row>
    <row r="774" spans="1:37" ht="15.75" customHeight="1" x14ac:dyDescent="0.2">
      <c r="A774" s="46"/>
      <c r="B774" s="46"/>
      <c r="C774" s="39"/>
      <c r="D774" s="39"/>
      <c r="E774" s="40"/>
      <c r="F774" s="40"/>
      <c r="G774" s="42"/>
      <c r="H774" s="43"/>
      <c r="I774" s="42"/>
      <c r="J774" s="42"/>
      <c r="K774" s="43"/>
      <c r="L774" s="42"/>
      <c r="M774" s="42"/>
      <c r="N774" s="43"/>
      <c r="O774" s="42"/>
      <c r="P774" s="42"/>
      <c r="Q774" s="43"/>
      <c r="R774" s="42"/>
      <c r="S774" s="42"/>
      <c r="T774" s="43"/>
      <c r="U774" s="42"/>
      <c r="V774" s="42"/>
      <c r="W774" s="43"/>
      <c r="X774" s="42"/>
      <c r="Y774" s="42"/>
      <c r="Z774" s="46"/>
      <c r="AA774" s="46"/>
      <c r="AB774" s="42"/>
      <c r="AC774" s="46"/>
      <c r="AD774" s="46"/>
      <c r="AE774" s="46"/>
      <c r="AF774" s="46"/>
      <c r="AG774" s="46"/>
      <c r="AH774" s="46"/>
      <c r="AI774" s="46"/>
      <c r="AJ774" s="46"/>
      <c r="AK774" s="47"/>
    </row>
    <row r="775" spans="1:37" ht="15.75" customHeight="1" x14ac:dyDescent="0.2">
      <c r="A775" s="46"/>
      <c r="B775" s="46"/>
      <c r="C775" s="39"/>
      <c r="D775" s="39"/>
      <c r="E775" s="40"/>
      <c r="F775" s="40"/>
      <c r="G775" s="42"/>
      <c r="H775" s="43"/>
      <c r="I775" s="42"/>
      <c r="J775" s="42"/>
      <c r="K775" s="43"/>
      <c r="L775" s="42"/>
      <c r="M775" s="42"/>
      <c r="N775" s="43"/>
      <c r="O775" s="42"/>
      <c r="P775" s="42"/>
      <c r="Q775" s="43"/>
      <c r="R775" s="42"/>
      <c r="S775" s="42"/>
      <c r="T775" s="43"/>
      <c r="U775" s="42"/>
      <c r="V775" s="42"/>
      <c r="W775" s="43"/>
      <c r="X775" s="42"/>
      <c r="Y775" s="42"/>
      <c r="Z775" s="46"/>
      <c r="AA775" s="46"/>
      <c r="AB775" s="42"/>
      <c r="AC775" s="46"/>
      <c r="AD775" s="46"/>
      <c r="AE775" s="46"/>
      <c r="AF775" s="46"/>
      <c r="AG775" s="46"/>
      <c r="AH775" s="46"/>
      <c r="AI775" s="46"/>
      <c r="AJ775" s="46"/>
      <c r="AK775" s="47"/>
    </row>
    <row r="776" spans="1:37" ht="15.75" customHeight="1" x14ac:dyDescent="0.2">
      <c r="A776" s="46"/>
      <c r="B776" s="46"/>
      <c r="C776" s="39"/>
      <c r="D776" s="39"/>
      <c r="E776" s="40"/>
      <c r="F776" s="40"/>
      <c r="G776" s="42"/>
      <c r="H776" s="43"/>
      <c r="I776" s="42"/>
      <c r="J776" s="42"/>
      <c r="K776" s="43"/>
      <c r="L776" s="42"/>
      <c r="M776" s="42"/>
      <c r="N776" s="43"/>
      <c r="O776" s="42"/>
      <c r="P776" s="42"/>
      <c r="Q776" s="43"/>
      <c r="R776" s="42"/>
      <c r="S776" s="42"/>
      <c r="T776" s="43"/>
      <c r="U776" s="42"/>
      <c r="V776" s="42"/>
      <c r="W776" s="43"/>
      <c r="X776" s="42"/>
      <c r="Y776" s="42"/>
      <c r="Z776" s="46"/>
      <c r="AA776" s="46"/>
      <c r="AB776" s="42"/>
      <c r="AC776" s="46"/>
      <c r="AD776" s="46"/>
      <c r="AE776" s="46"/>
      <c r="AF776" s="46"/>
      <c r="AG776" s="46"/>
      <c r="AH776" s="46"/>
      <c r="AI776" s="46"/>
      <c r="AJ776" s="46"/>
      <c r="AK776" s="47"/>
    </row>
    <row r="777" spans="1:37" ht="15.75" customHeight="1" x14ac:dyDescent="0.2">
      <c r="A777" s="46"/>
      <c r="B777" s="46"/>
      <c r="C777" s="39"/>
      <c r="D777" s="39"/>
      <c r="E777" s="40"/>
      <c r="F777" s="40"/>
      <c r="G777" s="42"/>
      <c r="H777" s="43"/>
      <c r="I777" s="42"/>
      <c r="J777" s="42"/>
      <c r="K777" s="43"/>
      <c r="L777" s="42"/>
      <c r="M777" s="42"/>
      <c r="N777" s="43"/>
      <c r="O777" s="42"/>
      <c r="P777" s="42"/>
      <c r="Q777" s="43"/>
      <c r="R777" s="42"/>
      <c r="S777" s="42"/>
      <c r="T777" s="43"/>
      <c r="U777" s="42"/>
      <c r="V777" s="42"/>
      <c r="W777" s="43"/>
      <c r="X777" s="42"/>
      <c r="Y777" s="42"/>
      <c r="Z777" s="46"/>
      <c r="AA777" s="46"/>
      <c r="AB777" s="42"/>
      <c r="AC777" s="46"/>
      <c r="AD777" s="46"/>
      <c r="AE777" s="46"/>
      <c r="AF777" s="46"/>
      <c r="AG777" s="46"/>
      <c r="AH777" s="46"/>
      <c r="AI777" s="46"/>
      <c r="AJ777" s="46"/>
      <c r="AK777" s="47"/>
    </row>
    <row r="778" spans="1:37" ht="15.75" customHeight="1" x14ac:dyDescent="0.2">
      <c r="A778" s="46"/>
      <c r="B778" s="46"/>
      <c r="C778" s="39"/>
      <c r="D778" s="39"/>
      <c r="E778" s="40"/>
      <c r="F778" s="40"/>
      <c r="G778" s="42"/>
      <c r="H778" s="43"/>
      <c r="I778" s="42"/>
      <c r="J778" s="42"/>
      <c r="K778" s="43"/>
      <c r="L778" s="42"/>
      <c r="M778" s="42"/>
      <c r="N778" s="43"/>
      <c r="O778" s="42"/>
      <c r="P778" s="42"/>
      <c r="Q778" s="43"/>
      <c r="R778" s="42"/>
      <c r="S778" s="42"/>
      <c r="T778" s="43"/>
      <c r="U778" s="42"/>
      <c r="V778" s="42"/>
      <c r="W778" s="43"/>
      <c r="X778" s="42"/>
      <c r="Y778" s="42"/>
      <c r="Z778" s="46"/>
      <c r="AA778" s="46"/>
      <c r="AB778" s="42"/>
      <c r="AC778" s="46"/>
      <c r="AD778" s="46"/>
      <c r="AE778" s="46"/>
      <c r="AF778" s="46"/>
      <c r="AG778" s="46"/>
      <c r="AH778" s="46"/>
      <c r="AI778" s="46"/>
      <c r="AJ778" s="46"/>
      <c r="AK778" s="47"/>
    </row>
    <row r="779" spans="1:37" ht="15.75" customHeight="1" x14ac:dyDescent="0.2">
      <c r="A779" s="46"/>
      <c r="B779" s="46"/>
      <c r="C779" s="39"/>
      <c r="D779" s="39"/>
      <c r="E779" s="40"/>
      <c r="F779" s="40"/>
      <c r="G779" s="42"/>
      <c r="H779" s="43"/>
      <c r="I779" s="42"/>
      <c r="J779" s="42"/>
      <c r="K779" s="43"/>
      <c r="L779" s="42"/>
      <c r="M779" s="42"/>
      <c r="N779" s="43"/>
      <c r="O779" s="42"/>
      <c r="P779" s="42"/>
      <c r="Q779" s="43"/>
      <c r="R779" s="42"/>
      <c r="S779" s="42"/>
      <c r="T779" s="43"/>
      <c r="U779" s="42"/>
      <c r="V779" s="42"/>
      <c r="W779" s="43"/>
      <c r="X779" s="42"/>
      <c r="Y779" s="42"/>
      <c r="Z779" s="46"/>
      <c r="AA779" s="46"/>
      <c r="AB779" s="42"/>
      <c r="AC779" s="46"/>
      <c r="AD779" s="46"/>
      <c r="AE779" s="46"/>
      <c r="AF779" s="46"/>
      <c r="AG779" s="46"/>
      <c r="AH779" s="46"/>
      <c r="AI779" s="46"/>
      <c r="AJ779" s="46"/>
      <c r="AK779" s="47"/>
    </row>
    <row r="780" spans="1:37" ht="15.75" customHeight="1" x14ac:dyDescent="0.2">
      <c r="A780" s="46"/>
      <c r="B780" s="46"/>
      <c r="C780" s="39"/>
      <c r="D780" s="39"/>
      <c r="E780" s="40"/>
      <c r="F780" s="40"/>
      <c r="G780" s="42"/>
      <c r="H780" s="43"/>
      <c r="I780" s="42"/>
      <c r="J780" s="42"/>
      <c r="K780" s="43"/>
      <c r="L780" s="42"/>
      <c r="M780" s="42"/>
      <c r="N780" s="43"/>
      <c r="O780" s="42"/>
      <c r="P780" s="42"/>
      <c r="Q780" s="43"/>
      <c r="R780" s="42"/>
      <c r="S780" s="42"/>
      <c r="T780" s="43"/>
      <c r="U780" s="42"/>
      <c r="V780" s="42"/>
      <c r="W780" s="43"/>
      <c r="X780" s="42"/>
      <c r="Y780" s="42"/>
      <c r="Z780" s="46"/>
      <c r="AA780" s="46"/>
      <c r="AB780" s="42"/>
      <c r="AC780" s="46"/>
      <c r="AD780" s="46"/>
      <c r="AE780" s="46"/>
      <c r="AF780" s="46"/>
      <c r="AG780" s="46"/>
      <c r="AH780" s="46"/>
      <c r="AI780" s="46"/>
      <c r="AJ780" s="46"/>
      <c r="AK780" s="47"/>
    </row>
    <row r="781" spans="1:37" ht="15.75" customHeight="1" x14ac:dyDescent="0.2">
      <c r="A781" s="46"/>
      <c r="B781" s="46"/>
      <c r="C781" s="39"/>
      <c r="D781" s="39"/>
      <c r="E781" s="40"/>
      <c r="F781" s="40"/>
      <c r="G781" s="42"/>
      <c r="H781" s="43"/>
      <c r="I781" s="42"/>
      <c r="J781" s="42"/>
      <c r="K781" s="43"/>
      <c r="L781" s="42"/>
      <c r="M781" s="42"/>
      <c r="N781" s="43"/>
      <c r="O781" s="42"/>
      <c r="P781" s="42"/>
      <c r="Q781" s="43"/>
      <c r="R781" s="42"/>
      <c r="S781" s="42"/>
      <c r="T781" s="43"/>
      <c r="U781" s="42"/>
      <c r="V781" s="42"/>
      <c r="W781" s="43"/>
      <c r="X781" s="42"/>
      <c r="Y781" s="42"/>
      <c r="Z781" s="46"/>
      <c r="AA781" s="46"/>
      <c r="AB781" s="42"/>
      <c r="AC781" s="46"/>
      <c r="AD781" s="46"/>
      <c r="AE781" s="46"/>
      <c r="AF781" s="46"/>
      <c r="AG781" s="46"/>
      <c r="AH781" s="46"/>
      <c r="AI781" s="46"/>
      <c r="AJ781" s="46"/>
      <c r="AK781" s="47"/>
    </row>
    <row r="782" spans="1:37" ht="15.75" customHeight="1" x14ac:dyDescent="0.2">
      <c r="A782" s="46"/>
      <c r="B782" s="46"/>
      <c r="C782" s="39"/>
      <c r="D782" s="39"/>
      <c r="E782" s="40"/>
      <c r="F782" s="40"/>
      <c r="G782" s="42"/>
      <c r="H782" s="43"/>
      <c r="I782" s="42"/>
      <c r="J782" s="42"/>
      <c r="K782" s="43"/>
      <c r="L782" s="42"/>
      <c r="M782" s="42"/>
      <c r="N782" s="43"/>
      <c r="O782" s="42"/>
      <c r="P782" s="42"/>
      <c r="Q782" s="43"/>
      <c r="R782" s="42"/>
      <c r="S782" s="42"/>
      <c r="T782" s="43"/>
      <c r="U782" s="42"/>
      <c r="V782" s="42"/>
      <c r="W782" s="43"/>
      <c r="X782" s="42"/>
      <c r="Y782" s="42"/>
      <c r="Z782" s="46"/>
      <c r="AA782" s="46"/>
      <c r="AB782" s="42"/>
      <c r="AC782" s="46"/>
      <c r="AD782" s="46"/>
      <c r="AE782" s="46"/>
      <c r="AF782" s="46"/>
      <c r="AG782" s="46"/>
      <c r="AH782" s="46"/>
      <c r="AI782" s="46"/>
      <c r="AJ782" s="46"/>
      <c r="AK782" s="47"/>
    </row>
    <row r="783" spans="1:37" ht="15.75" customHeight="1" x14ac:dyDescent="0.2">
      <c r="A783" s="46"/>
      <c r="B783" s="46"/>
      <c r="C783" s="39"/>
      <c r="D783" s="39"/>
      <c r="E783" s="40"/>
      <c r="F783" s="40"/>
      <c r="G783" s="42"/>
      <c r="H783" s="43"/>
      <c r="I783" s="42"/>
      <c r="J783" s="42"/>
      <c r="K783" s="43"/>
      <c r="L783" s="42"/>
      <c r="M783" s="42"/>
      <c r="N783" s="43"/>
      <c r="O783" s="42"/>
      <c r="P783" s="42"/>
      <c r="Q783" s="43"/>
      <c r="R783" s="42"/>
      <c r="S783" s="42"/>
      <c r="T783" s="43"/>
      <c r="U783" s="42"/>
      <c r="V783" s="42"/>
      <c r="W783" s="43"/>
      <c r="X783" s="42"/>
      <c r="Y783" s="42"/>
      <c r="Z783" s="46"/>
      <c r="AA783" s="46"/>
      <c r="AB783" s="42"/>
      <c r="AC783" s="46"/>
      <c r="AD783" s="46"/>
      <c r="AE783" s="46"/>
      <c r="AF783" s="46"/>
      <c r="AG783" s="46"/>
      <c r="AH783" s="46"/>
      <c r="AI783" s="46"/>
      <c r="AJ783" s="46"/>
      <c r="AK783" s="47"/>
    </row>
    <row r="784" spans="1:37" ht="15.75" customHeight="1" x14ac:dyDescent="0.2">
      <c r="A784" s="46"/>
      <c r="B784" s="46"/>
      <c r="C784" s="39"/>
      <c r="D784" s="39"/>
      <c r="E784" s="40"/>
      <c r="F784" s="40"/>
      <c r="G784" s="42"/>
      <c r="H784" s="43"/>
      <c r="I784" s="42"/>
      <c r="J784" s="42"/>
      <c r="K784" s="43"/>
      <c r="L784" s="42"/>
      <c r="M784" s="42"/>
      <c r="N784" s="43"/>
      <c r="O784" s="42"/>
      <c r="P784" s="42"/>
      <c r="Q784" s="43"/>
      <c r="R784" s="42"/>
      <c r="S784" s="42"/>
      <c r="T784" s="43"/>
      <c r="U784" s="42"/>
      <c r="V784" s="42"/>
      <c r="W784" s="43"/>
      <c r="X784" s="42"/>
      <c r="Y784" s="42"/>
      <c r="Z784" s="46"/>
      <c r="AA784" s="46"/>
      <c r="AB784" s="42"/>
      <c r="AC784" s="46"/>
      <c r="AD784" s="46"/>
      <c r="AE784" s="46"/>
      <c r="AF784" s="46"/>
      <c r="AG784" s="46"/>
      <c r="AH784" s="46"/>
      <c r="AI784" s="46"/>
      <c r="AJ784" s="46"/>
      <c r="AK784" s="47"/>
    </row>
    <row r="785" spans="1:37" ht="15.75" customHeight="1" x14ac:dyDescent="0.2">
      <c r="A785" s="46"/>
      <c r="B785" s="46"/>
      <c r="C785" s="39"/>
      <c r="D785" s="39"/>
      <c r="E785" s="40"/>
      <c r="F785" s="40"/>
      <c r="G785" s="42"/>
      <c r="H785" s="43"/>
      <c r="I785" s="42"/>
      <c r="J785" s="42"/>
      <c r="K785" s="43"/>
      <c r="L785" s="42"/>
      <c r="M785" s="42"/>
      <c r="N785" s="43"/>
      <c r="O785" s="42"/>
      <c r="P785" s="42"/>
      <c r="Q785" s="43"/>
      <c r="R785" s="42"/>
      <c r="S785" s="42"/>
      <c r="T785" s="43"/>
      <c r="U785" s="42"/>
      <c r="V785" s="42"/>
      <c r="W785" s="43"/>
      <c r="X785" s="42"/>
      <c r="Y785" s="42"/>
      <c r="Z785" s="46"/>
      <c r="AA785" s="46"/>
      <c r="AB785" s="42"/>
      <c r="AC785" s="46"/>
      <c r="AD785" s="46"/>
      <c r="AE785" s="46"/>
      <c r="AF785" s="46"/>
      <c r="AG785" s="46"/>
      <c r="AH785" s="46"/>
      <c r="AI785" s="46"/>
      <c r="AJ785" s="46"/>
      <c r="AK785" s="47"/>
    </row>
    <row r="786" spans="1:37" ht="15.75" customHeight="1" x14ac:dyDescent="0.2">
      <c r="A786" s="46"/>
      <c r="B786" s="46"/>
      <c r="C786" s="39"/>
      <c r="D786" s="39"/>
      <c r="E786" s="40"/>
      <c r="F786" s="40"/>
      <c r="G786" s="42"/>
      <c r="H786" s="43"/>
      <c r="I786" s="42"/>
      <c r="J786" s="42"/>
      <c r="K786" s="43"/>
      <c r="L786" s="42"/>
      <c r="M786" s="42"/>
      <c r="N786" s="43"/>
      <c r="O786" s="42"/>
      <c r="P786" s="42"/>
      <c r="Q786" s="43"/>
      <c r="R786" s="42"/>
      <c r="S786" s="42"/>
      <c r="T786" s="43"/>
      <c r="U786" s="42"/>
      <c r="V786" s="42"/>
      <c r="W786" s="43"/>
      <c r="X786" s="42"/>
      <c r="Y786" s="42"/>
      <c r="Z786" s="46"/>
      <c r="AA786" s="46"/>
      <c r="AB786" s="42"/>
      <c r="AC786" s="46"/>
      <c r="AD786" s="46"/>
      <c r="AE786" s="46"/>
      <c r="AF786" s="46"/>
      <c r="AG786" s="46"/>
      <c r="AH786" s="46"/>
      <c r="AI786" s="46"/>
      <c r="AJ786" s="46"/>
      <c r="AK786" s="47"/>
    </row>
    <row r="787" spans="1:37" ht="15.75" customHeight="1" x14ac:dyDescent="0.2">
      <c r="A787" s="46"/>
      <c r="B787" s="46"/>
      <c r="C787" s="39"/>
      <c r="D787" s="39"/>
      <c r="E787" s="40"/>
      <c r="F787" s="40"/>
      <c r="G787" s="42"/>
      <c r="H787" s="43"/>
      <c r="I787" s="42"/>
      <c r="J787" s="42"/>
      <c r="K787" s="43"/>
      <c r="L787" s="42"/>
      <c r="M787" s="42"/>
      <c r="N787" s="43"/>
      <c r="O787" s="42"/>
      <c r="P787" s="42"/>
      <c r="Q787" s="43"/>
      <c r="R787" s="42"/>
      <c r="S787" s="42"/>
      <c r="T787" s="43"/>
      <c r="U787" s="42"/>
      <c r="V787" s="42"/>
      <c r="W787" s="43"/>
      <c r="X787" s="42"/>
      <c r="Y787" s="42"/>
      <c r="Z787" s="46"/>
      <c r="AA787" s="46"/>
      <c r="AB787" s="42"/>
      <c r="AC787" s="46"/>
      <c r="AD787" s="46"/>
      <c r="AE787" s="46"/>
      <c r="AF787" s="46"/>
      <c r="AG787" s="46"/>
      <c r="AH787" s="46"/>
      <c r="AI787" s="46"/>
      <c r="AJ787" s="46"/>
      <c r="AK787" s="47"/>
    </row>
    <row r="788" spans="1:37" ht="15.75" customHeight="1" x14ac:dyDescent="0.2">
      <c r="A788" s="46"/>
      <c r="B788" s="46"/>
      <c r="C788" s="39"/>
      <c r="D788" s="39"/>
      <c r="E788" s="40"/>
      <c r="F788" s="40"/>
      <c r="G788" s="42"/>
      <c r="H788" s="43"/>
      <c r="I788" s="42"/>
      <c r="J788" s="42"/>
      <c r="K788" s="43"/>
      <c r="L788" s="42"/>
      <c r="M788" s="42"/>
      <c r="N788" s="43"/>
      <c r="O788" s="42"/>
      <c r="P788" s="42"/>
      <c r="Q788" s="43"/>
      <c r="R788" s="42"/>
      <c r="S788" s="42"/>
      <c r="T788" s="43"/>
      <c r="U788" s="42"/>
      <c r="V788" s="42"/>
      <c r="W788" s="43"/>
      <c r="X788" s="42"/>
      <c r="Y788" s="42"/>
      <c r="Z788" s="46"/>
      <c r="AA788" s="46"/>
      <c r="AB788" s="42"/>
      <c r="AC788" s="46"/>
      <c r="AD788" s="46"/>
      <c r="AE788" s="46"/>
      <c r="AF788" s="46"/>
      <c r="AG788" s="46"/>
      <c r="AH788" s="46"/>
      <c r="AI788" s="46"/>
      <c r="AJ788" s="46"/>
      <c r="AK788" s="47"/>
    </row>
    <row r="789" spans="1:37" ht="15.75" customHeight="1" x14ac:dyDescent="0.2">
      <c r="A789" s="46"/>
      <c r="B789" s="46"/>
      <c r="C789" s="39"/>
      <c r="D789" s="39"/>
      <c r="E789" s="40"/>
      <c r="F789" s="40"/>
      <c r="G789" s="42"/>
      <c r="H789" s="43"/>
      <c r="I789" s="42"/>
      <c r="J789" s="42"/>
      <c r="K789" s="43"/>
      <c r="L789" s="42"/>
      <c r="M789" s="42"/>
      <c r="N789" s="43"/>
      <c r="O789" s="42"/>
      <c r="P789" s="42"/>
      <c r="Q789" s="43"/>
      <c r="R789" s="42"/>
      <c r="S789" s="42"/>
      <c r="T789" s="43"/>
      <c r="U789" s="42"/>
      <c r="V789" s="42"/>
      <c r="W789" s="43"/>
      <c r="X789" s="42"/>
      <c r="Y789" s="42"/>
      <c r="Z789" s="46"/>
      <c r="AA789" s="46"/>
      <c r="AB789" s="42"/>
      <c r="AC789" s="46"/>
      <c r="AD789" s="46"/>
      <c r="AE789" s="46"/>
      <c r="AF789" s="46"/>
      <c r="AG789" s="46"/>
      <c r="AH789" s="46"/>
      <c r="AI789" s="46"/>
      <c r="AJ789" s="46"/>
      <c r="AK789" s="47"/>
    </row>
    <row r="790" spans="1:37" ht="15.75" customHeight="1" x14ac:dyDescent="0.2">
      <c r="A790" s="46"/>
      <c r="B790" s="46"/>
      <c r="C790" s="39"/>
      <c r="D790" s="39"/>
      <c r="E790" s="40"/>
      <c r="F790" s="40"/>
      <c r="G790" s="42"/>
      <c r="H790" s="43"/>
      <c r="I790" s="42"/>
      <c r="J790" s="42"/>
      <c r="K790" s="43"/>
      <c r="L790" s="42"/>
      <c r="M790" s="42"/>
      <c r="N790" s="43"/>
      <c r="O790" s="42"/>
      <c r="P790" s="42"/>
      <c r="Q790" s="43"/>
      <c r="R790" s="42"/>
      <c r="S790" s="42"/>
      <c r="T790" s="43"/>
      <c r="U790" s="42"/>
      <c r="V790" s="42"/>
      <c r="W790" s="43"/>
      <c r="X790" s="42"/>
      <c r="Y790" s="42"/>
      <c r="Z790" s="46"/>
      <c r="AA790" s="46"/>
      <c r="AB790" s="42"/>
      <c r="AC790" s="46"/>
      <c r="AD790" s="46"/>
      <c r="AE790" s="46"/>
      <c r="AF790" s="46"/>
      <c r="AG790" s="46"/>
      <c r="AH790" s="46"/>
      <c r="AI790" s="46"/>
      <c r="AJ790" s="46"/>
      <c r="AK790" s="47"/>
    </row>
    <row r="791" spans="1:37" ht="15.75" customHeight="1" x14ac:dyDescent="0.2">
      <c r="A791" s="46"/>
      <c r="B791" s="46"/>
      <c r="C791" s="39"/>
      <c r="D791" s="39"/>
      <c r="E791" s="40"/>
      <c r="F791" s="40"/>
      <c r="G791" s="42"/>
      <c r="H791" s="43"/>
      <c r="I791" s="42"/>
      <c r="J791" s="42"/>
      <c r="K791" s="43"/>
      <c r="L791" s="42"/>
      <c r="M791" s="42"/>
      <c r="N791" s="43"/>
      <c r="O791" s="42"/>
      <c r="P791" s="42"/>
      <c r="Q791" s="43"/>
      <c r="R791" s="42"/>
      <c r="S791" s="42"/>
      <c r="T791" s="43"/>
      <c r="U791" s="42"/>
      <c r="V791" s="42"/>
      <c r="W791" s="43"/>
      <c r="X791" s="42"/>
      <c r="Y791" s="42"/>
      <c r="Z791" s="46"/>
      <c r="AA791" s="46"/>
      <c r="AB791" s="42"/>
      <c r="AC791" s="46"/>
      <c r="AD791" s="46"/>
      <c r="AE791" s="46"/>
      <c r="AF791" s="46"/>
      <c r="AG791" s="46"/>
      <c r="AH791" s="46"/>
      <c r="AI791" s="46"/>
      <c r="AJ791" s="46"/>
      <c r="AK791" s="47"/>
    </row>
    <row r="792" spans="1:37" ht="15.75" customHeight="1" x14ac:dyDescent="0.2">
      <c r="A792" s="46"/>
      <c r="B792" s="46"/>
      <c r="C792" s="39"/>
      <c r="D792" s="39"/>
      <c r="E792" s="40"/>
      <c r="F792" s="40"/>
      <c r="G792" s="42"/>
      <c r="H792" s="43"/>
      <c r="I792" s="42"/>
      <c r="J792" s="42"/>
      <c r="K792" s="43"/>
      <c r="L792" s="42"/>
      <c r="M792" s="42"/>
      <c r="N792" s="43"/>
      <c r="O792" s="42"/>
      <c r="P792" s="42"/>
      <c r="Q792" s="43"/>
      <c r="R792" s="42"/>
      <c r="S792" s="42"/>
      <c r="T792" s="43"/>
      <c r="U792" s="42"/>
      <c r="V792" s="42"/>
      <c r="W792" s="43"/>
      <c r="X792" s="42"/>
      <c r="Y792" s="42"/>
      <c r="Z792" s="46"/>
      <c r="AA792" s="46"/>
      <c r="AB792" s="42"/>
      <c r="AC792" s="46"/>
      <c r="AD792" s="46"/>
      <c r="AE792" s="46"/>
      <c r="AF792" s="46"/>
      <c r="AG792" s="46"/>
      <c r="AH792" s="46"/>
      <c r="AI792" s="46"/>
      <c r="AJ792" s="46"/>
      <c r="AK792" s="47"/>
    </row>
    <row r="793" spans="1:37" ht="15.75" customHeight="1" x14ac:dyDescent="0.2">
      <c r="A793" s="46"/>
      <c r="B793" s="46"/>
      <c r="C793" s="39"/>
      <c r="D793" s="39"/>
      <c r="E793" s="40"/>
      <c r="F793" s="40"/>
      <c r="G793" s="42"/>
      <c r="H793" s="43"/>
      <c r="I793" s="42"/>
      <c r="J793" s="42"/>
      <c r="K793" s="43"/>
      <c r="L793" s="42"/>
      <c r="M793" s="42"/>
      <c r="N793" s="43"/>
      <c r="O793" s="42"/>
      <c r="P793" s="42"/>
      <c r="Q793" s="43"/>
      <c r="R793" s="42"/>
      <c r="S793" s="42"/>
      <c r="T793" s="43"/>
      <c r="U793" s="42"/>
      <c r="V793" s="42"/>
      <c r="W793" s="43"/>
      <c r="X793" s="42"/>
      <c r="Y793" s="42"/>
      <c r="Z793" s="46"/>
      <c r="AA793" s="46"/>
      <c r="AB793" s="42"/>
      <c r="AC793" s="46"/>
      <c r="AD793" s="46"/>
      <c r="AE793" s="46"/>
      <c r="AF793" s="46"/>
      <c r="AG793" s="46"/>
      <c r="AH793" s="46"/>
      <c r="AI793" s="46"/>
      <c r="AJ793" s="46"/>
      <c r="AK793" s="47"/>
    </row>
    <row r="794" spans="1:37" ht="15.75" customHeight="1" x14ac:dyDescent="0.2">
      <c r="A794" s="46"/>
      <c r="B794" s="46"/>
      <c r="C794" s="39"/>
      <c r="D794" s="39"/>
      <c r="E794" s="40"/>
      <c r="F794" s="40"/>
      <c r="G794" s="42"/>
      <c r="H794" s="43"/>
      <c r="I794" s="42"/>
      <c r="J794" s="42"/>
      <c r="K794" s="43"/>
      <c r="L794" s="42"/>
      <c r="M794" s="42"/>
      <c r="N794" s="43"/>
      <c r="O794" s="42"/>
      <c r="P794" s="42"/>
      <c r="Q794" s="43"/>
      <c r="R794" s="42"/>
      <c r="S794" s="42"/>
      <c r="T794" s="43"/>
      <c r="U794" s="42"/>
      <c r="V794" s="42"/>
      <c r="W794" s="43"/>
      <c r="X794" s="42"/>
      <c r="Y794" s="42"/>
      <c r="Z794" s="46"/>
      <c r="AA794" s="46"/>
      <c r="AB794" s="42"/>
      <c r="AC794" s="46"/>
      <c r="AD794" s="46"/>
      <c r="AE794" s="46"/>
      <c r="AF794" s="46"/>
      <c r="AG794" s="46"/>
      <c r="AH794" s="46"/>
      <c r="AI794" s="46"/>
      <c r="AJ794" s="46"/>
      <c r="AK794" s="47"/>
    </row>
    <row r="795" spans="1:37" ht="15.75" customHeight="1" x14ac:dyDescent="0.2">
      <c r="A795" s="46"/>
      <c r="B795" s="46"/>
      <c r="C795" s="39"/>
      <c r="D795" s="39"/>
      <c r="E795" s="40"/>
      <c r="F795" s="40"/>
      <c r="G795" s="42"/>
      <c r="H795" s="43"/>
      <c r="I795" s="42"/>
      <c r="J795" s="42"/>
      <c r="K795" s="43"/>
      <c r="L795" s="42"/>
      <c r="M795" s="42"/>
      <c r="N795" s="43"/>
      <c r="O795" s="42"/>
      <c r="P795" s="42"/>
      <c r="Q795" s="43"/>
      <c r="R795" s="42"/>
      <c r="S795" s="42"/>
      <c r="T795" s="43"/>
      <c r="U795" s="42"/>
      <c r="V795" s="42"/>
      <c r="W795" s="43"/>
      <c r="X795" s="42"/>
      <c r="Y795" s="42"/>
      <c r="Z795" s="46"/>
      <c r="AA795" s="46"/>
      <c r="AB795" s="42"/>
      <c r="AC795" s="46"/>
      <c r="AD795" s="46"/>
      <c r="AE795" s="46"/>
      <c r="AF795" s="46"/>
      <c r="AG795" s="46"/>
      <c r="AH795" s="46"/>
      <c r="AI795" s="46"/>
      <c r="AJ795" s="46"/>
      <c r="AK795" s="47"/>
    </row>
    <row r="796" spans="1:37" ht="15.75" customHeight="1" x14ac:dyDescent="0.2">
      <c r="A796" s="46"/>
      <c r="B796" s="46"/>
      <c r="C796" s="39"/>
      <c r="D796" s="39"/>
      <c r="E796" s="40"/>
      <c r="F796" s="40"/>
      <c r="G796" s="42"/>
      <c r="H796" s="43"/>
      <c r="I796" s="42"/>
      <c r="J796" s="42"/>
      <c r="K796" s="43"/>
      <c r="L796" s="42"/>
      <c r="M796" s="42"/>
      <c r="N796" s="43"/>
      <c r="O796" s="42"/>
      <c r="P796" s="42"/>
      <c r="Q796" s="43"/>
      <c r="R796" s="42"/>
      <c r="S796" s="42"/>
      <c r="T796" s="43"/>
      <c r="U796" s="42"/>
      <c r="V796" s="42"/>
      <c r="W796" s="43"/>
      <c r="X796" s="42"/>
      <c r="Y796" s="42"/>
      <c r="Z796" s="46"/>
      <c r="AA796" s="46"/>
      <c r="AB796" s="42"/>
      <c r="AC796" s="46"/>
      <c r="AD796" s="46"/>
      <c r="AE796" s="46"/>
      <c r="AF796" s="46"/>
      <c r="AG796" s="46"/>
      <c r="AH796" s="46"/>
      <c r="AI796" s="46"/>
      <c r="AJ796" s="46"/>
      <c r="AK796" s="47"/>
    </row>
    <row r="797" spans="1:37" ht="15.75" customHeight="1" x14ac:dyDescent="0.2">
      <c r="A797" s="46"/>
      <c r="B797" s="46"/>
      <c r="C797" s="39"/>
      <c r="D797" s="39"/>
      <c r="E797" s="40"/>
      <c r="F797" s="40"/>
      <c r="G797" s="42"/>
      <c r="H797" s="43"/>
      <c r="I797" s="42"/>
      <c r="J797" s="42"/>
      <c r="K797" s="43"/>
      <c r="L797" s="42"/>
      <c r="M797" s="42"/>
      <c r="N797" s="43"/>
      <c r="O797" s="42"/>
      <c r="P797" s="42"/>
      <c r="Q797" s="43"/>
      <c r="R797" s="42"/>
      <c r="S797" s="42"/>
      <c r="T797" s="43"/>
      <c r="U797" s="42"/>
      <c r="V797" s="42"/>
      <c r="W797" s="43"/>
      <c r="X797" s="42"/>
      <c r="Y797" s="42"/>
      <c r="Z797" s="46"/>
      <c r="AA797" s="46"/>
      <c r="AB797" s="42"/>
      <c r="AC797" s="46"/>
      <c r="AD797" s="46"/>
      <c r="AE797" s="46"/>
      <c r="AF797" s="46"/>
      <c r="AG797" s="46"/>
      <c r="AH797" s="46"/>
      <c r="AI797" s="46"/>
      <c r="AJ797" s="46"/>
      <c r="AK797" s="47"/>
    </row>
    <row r="798" spans="1:37" ht="15.75" customHeight="1" x14ac:dyDescent="0.2">
      <c r="A798" s="46"/>
      <c r="B798" s="46"/>
      <c r="C798" s="39"/>
      <c r="D798" s="39"/>
      <c r="E798" s="40"/>
      <c r="F798" s="40"/>
      <c r="G798" s="42"/>
      <c r="H798" s="43"/>
      <c r="I798" s="42"/>
      <c r="J798" s="42"/>
      <c r="K798" s="43"/>
      <c r="L798" s="42"/>
      <c r="M798" s="42"/>
      <c r="N798" s="43"/>
      <c r="O798" s="42"/>
      <c r="P798" s="42"/>
      <c r="Q798" s="43"/>
      <c r="R798" s="42"/>
      <c r="S798" s="42"/>
      <c r="T798" s="43"/>
      <c r="U798" s="42"/>
      <c r="V798" s="42"/>
      <c r="W798" s="43"/>
      <c r="X798" s="42"/>
      <c r="Y798" s="42"/>
      <c r="Z798" s="46"/>
      <c r="AA798" s="46"/>
      <c r="AB798" s="42"/>
      <c r="AC798" s="46"/>
      <c r="AD798" s="46"/>
      <c r="AE798" s="46"/>
      <c r="AF798" s="46"/>
      <c r="AG798" s="46"/>
      <c r="AH798" s="46"/>
      <c r="AI798" s="46"/>
      <c r="AJ798" s="46"/>
      <c r="AK798" s="47"/>
    </row>
    <row r="799" spans="1:37" ht="15.75" customHeight="1" x14ac:dyDescent="0.2">
      <c r="A799" s="46"/>
      <c r="B799" s="46"/>
      <c r="C799" s="39"/>
      <c r="D799" s="39"/>
      <c r="E799" s="40"/>
      <c r="F799" s="40"/>
      <c r="G799" s="42"/>
      <c r="H799" s="43"/>
      <c r="I799" s="42"/>
      <c r="J799" s="42"/>
      <c r="K799" s="43"/>
      <c r="L799" s="42"/>
      <c r="M799" s="42"/>
      <c r="N799" s="43"/>
      <c r="O799" s="42"/>
      <c r="P799" s="42"/>
      <c r="Q799" s="43"/>
      <c r="R799" s="42"/>
      <c r="S799" s="42"/>
      <c r="T799" s="43"/>
      <c r="U799" s="42"/>
      <c r="V799" s="42"/>
      <c r="W799" s="43"/>
      <c r="X799" s="42"/>
      <c r="Y799" s="42"/>
      <c r="Z799" s="46"/>
      <c r="AA799" s="46"/>
      <c r="AB799" s="42"/>
      <c r="AC799" s="46"/>
      <c r="AD799" s="46"/>
      <c r="AE799" s="46"/>
      <c r="AF799" s="46"/>
      <c r="AG799" s="46"/>
      <c r="AH799" s="46"/>
      <c r="AI799" s="46"/>
      <c r="AJ799" s="46"/>
      <c r="AK799" s="47"/>
    </row>
    <row r="800" spans="1:37" ht="15.75" customHeight="1" x14ac:dyDescent="0.2">
      <c r="A800" s="46"/>
      <c r="B800" s="46"/>
      <c r="C800" s="39"/>
      <c r="D800" s="39"/>
      <c r="E800" s="40"/>
      <c r="F800" s="40"/>
      <c r="G800" s="42"/>
      <c r="H800" s="43"/>
      <c r="I800" s="42"/>
      <c r="J800" s="42"/>
      <c r="K800" s="43"/>
      <c r="L800" s="42"/>
      <c r="M800" s="42"/>
      <c r="N800" s="43"/>
      <c r="O800" s="42"/>
      <c r="P800" s="42"/>
      <c r="Q800" s="43"/>
      <c r="R800" s="42"/>
      <c r="S800" s="42"/>
      <c r="T800" s="43"/>
      <c r="U800" s="42"/>
      <c r="V800" s="42"/>
      <c r="W800" s="43"/>
      <c r="X800" s="42"/>
      <c r="Y800" s="42"/>
      <c r="Z800" s="46"/>
      <c r="AA800" s="46"/>
      <c r="AB800" s="42"/>
      <c r="AC800" s="46"/>
      <c r="AD800" s="46"/>
      <c r="AE800" s="46"/>
      <c r="AF800" s="46"/>
      <c r="AG800" s="46"/>
      <c r="AH800" s="46"/>
      <c r="AI800" s="46"/>
      <c r="AJ800" s="46"/>
      <c r="AK800" s="47"/>
    </row>
    <row r="801" spans="1:37" ht="15.75" customHeight="1" x14ac:dyDescent="0.2">
      <c r="A801" s="46"/>
      <c r="B801" s="46"/>
      <c r="C801" s="39"/>
      <c r="D801" s="39"/>
      <c r="E801" s="40"/>
      <c r="F801" s="40"/>
      <c r="G801" s="42"/>
      <c r="H801" s="43"/>
      <c r="I801" s="42"/>
      <c r="J801" s="42"/>
      <c r="K801" s="43"/>
      <c r="L801" s="42"/>
      <c r="M801" s="42"/>
      <c r="N801" s="43"/>
      <c r="O801" s="42"/>
      <c r="P801" s="42"/>
      <c r="Q801" s="43"/>
      <c r="R801" s="42"/>
      <c r="S801" s="42"/>
      <c r="T801" s="43"/>
      <c r="U801" s="42"/>
      <c r="V801" s="42"/>
      <c r="W801" s="43"/>
      <c r="X801" s="42"/>
      <c r="Y801" s="42"/>
      <c r="Z801" s="46"/>
      <c r="AA801" s="46"/>
      <c r="AB801" s="42"/>
      <c r="AC801" s="46"/>
      <c r="AD801" s="46"/>
      <c r="AE801" s="46"/>
      <c r="AF801" s="46"/>
      <c r="AG801" s="46"/>
      <c r="AH801" s="46"/>
      <c r="AI801" s="46"/>
      <c r="AJ801" s="46"/>
      <c r="AK801" s="47"/>
    </row>
    <row r="802" spans="1:37" ht="15.75" customHeight="1" x14ac:dyDescent="0.2">
      <c r="A802" s="46"/>
      <c r="B802" s="46"/>
      <c r="C802" s="39"/>
      <c r="D802" s="39"/>
      <c r="E802" s="40"/>
      <c r="F802" s="40"/>
      <c r="G802" s="42"/>
      <c r="H802" s="43"/>
      <c r="I802" s="42"/>
      <c r="J802" s="42"/>
      <c r="K802" s="43"/>
      <c r="L802" s="42"/>
      <c r="M802" s="42"/>
      <c r="N802" s="43"/>
      <c r="O802" s="42"/>
      <c r="P802" s="42"/>
      <c r="Q802" s="43"/>
      <c r="R802" s="42"/>
      <c r="S802" s="42"/>
      <c r="T802" s="43"/>
      <c r="U802" s="42"/>
      <c r="V802" s="42"/>
      <c r="W802" s="43"/>
      <c r="X802" s="42"/>
      <c r="Y802" s="42"/>
      <c r="Z802" s="46"/>
      <c r="AA802" s="46"/>
      <c r="AB802" s="42"/>
      <c r="AC802" s="46"/>
      <c r="AD802" s="46"/>
      <c r="AE802" s="46"/>
      <c r="AF802" s="46"/>
      <c r="AG802" s="46"/>
      <c r="AH802" s="46"/>
      <c r="AI802" s="46"/>
      <c r="AJ802" s="46"/>
      <c r="AK802" s="47"/>
    </row>
    <row r="803" spans="1:37" ht="15.75" customHeight="1" x14ac:dyDescent="0.2">
      <c r="A803" s="46"/>
      <c r="B803" s="46"/>
      <c r="C803" s="39"/>
      <c r="D803" s="39"/>
      <c r="E803" s="40"/>
      <c r="F803" s="40"/>
      <c r="G803" s="42"/>
      <c r="H803" s="43"/>
      <c r="I803" s="42"/>
      <c r="J803" s="42"/>
      <c r="K803" s="43"/>
      <c r="L803" s="42"/>
      <c r="M803" s="42"/>
      <c r="N803" s="43"/>
      <c r="O803" s="42"/>
      <c r="P803" s="42"/>
      <c r="Q803" s="43"/>
      <c r="R803" s="42"/>
      <c r="S803" s="42"/>
      <c r="T803" s="43"/>
      <c r="U803" s="42"/>
      <c r="V803" s="42"/>
      <c r="W803" s="43"/>
      <c r="X803" s="42"/>
      <c r="Y803" s="42"/>
      <c r="Z803" s="46"/>
      <c r="AA803" s="46"/>
      <c r="AB803" s="42"/>
      <c r="AC803" s="46"/>
      <c r="AD803" s="46"/>
      <c r="AE803" s="46"/>
      <c r="AF803" s="46"/>
      <c r="AG803" s="46"/>
      <c r="AH803" s="46"/>
      <c r="AI803" s="46"/>
      <c r="AJ803" s="46"/>
      <c r="AK803" s="47"/>
    </row>
    <row r="804" spans="1:37" ht="15.75" customHeight="1" x14ac:dyDescent="0.2">
      <c r="A804" s="46"/>
      <c r="B804" s="46"/>
      <c r="C804" s="39"/>
      <c r="D804" s="39"/>
      <c r="E804" s="40"/>
      <c r="F804" s="40"/>
      <c r="G804" s="42"/>
      <c r="H804" s="43"/>
      <c r="I804" s="42"/>
      <c r="J804" s="42"/>
      <c r="K804" s="43"/>
      <c r="L804" s="42"/>
      <c r="M804" s="42"/>
      <c r="N804" s="43"/>
      <c r="O804" s="42"/>
      <c r="P804" s="42"/>
      <c r="Q804" s="43"/>
      <c r="R804" s="42"/>
      <c r="S804" s="42"/>
      <c r="T804" s="43"/>
      <c r="U804" s="42"/>
      <c r="V804" s="42"/>
      <c r="W804" s="43"/>
      <c r="X804" s="42"/>
      <c r="Y804" s="42"/>
      <c r="Z804" s="46"/>
      <c r="AA804" s="46"/>
      <c r="AB804" s="42"/>
      <c r="AC804" s="46"/>
      <c r="AD804" s="46"/>
      <c r="AE804" s="46"/>
      <c r="AF804" s="46"/>
      <c r="AG804" s="46"/>
      <c r="AH804" s="46"/>
      <c r="AI804" s="46"/>
      <c r="AJ804" s="46"/>
      <c r="AK804" s="47"/>
    </row>
    <row r="805" spans="1:37" ht="15.75" customHeight="1" x14ac:dyDescent="0.2">
      <c r="A805" s="46"/>
      <c r="B805" s="46"/>
      <c r="C805" s="39"/>
      <c r="D805" s="39"/>
      <c r="E805" s="40"/>
      <c r="F805" s="40"/>
      <c r="G805" s="42"/>
      <c r="H805" s="43"/>
      <c r="I805" s="42"/>
      <c r="J805" s="42"/>
      <c r="K805" s="43"/>
      <c r="L805" s="42"/>
      <c r="M805" s="42"/>
      <c r="N805" s="43"/>
      <c r="O805" s="42"/>
      <c r="P805" s="42"/>
      <c r="Q805" s="43"/>
      <c r="R805" s="42"/>
      <c r="S805" s="42"/>
      <c r="T805" s="43"/>
      <c r="U805" s="42"/>
      <c r="V805" s="42"/>
      <c r="W805" s="43"/>
      <c r="X805" s="42"/>
      <c r="Y805" s="42"/>
      <c r="Z805" s="46"/>
      <c r="AA805" s="46"/>
      <c r="AB805" s="42"/>
      <c r="AC805" s="46"/>
      <c r="AD805" s="46"/>
      <c r="AE805" s="46"/>
      <c r="AF805" s="46"/>
      <c r="AG805" s="46"/>
      <c r="AH805" s="46"/>
      <c r="AI805" s="46"/>
      <c r="AJ805" s="46"/>
      <c r="AK805" s="47"/>
    </row>
    <row r="806" spans="1:37" ht="15.75" customHeight="1" x14ac:dyDescent="0.2">
      <c r="A806" s="46"/>
      <c r="B806" s="46"/>
      <c r="C806" s="39"/>
      <c r="D806" s="39"/>
      <c r="E806" s="40"/>
      <c r="F806" s="40"/>
      <c r="G806" s="42"/>
      <c r="H806" s="43"/>
      <c r="I806" s="42"/>
      <c r="J806" s="42"/>
      <c r="K806" s="43"/>
      <c r="L806" s="42"/>
      <c r="M806" s="42"/>
      <c r="N806" s="43"/>
      <c r="O806" s="42"/>
      <c r="P806" s="42"/>
      <c r="Q806" s="43"/>
      <c r="R806" s="42"/>
      <c r="S806" s="42"/>
      <c r="T806" s="43"/>
      <c r="U806" s="42"/>
      <c r="V806" s="42"/>
      <c r="W806" s="43"/>
      <c r="X806" s="42"/>
      <c r="Y806" s="42"/>
      <c r="Z806" s="46"/>
      <c r="AA806" s="46"/>
      <c r="AB806" s="42"/>
      <c r="AC806" s="46"/>
      <c r="AD806" s="46"/>
      <c r="AE806" s="46"/>
      <c r="AF806" s="46"/>
      <c r="AG806" s="46"/>
      <c r="AH806" s="46"/>
      <c r="AI806" s="46"/>
      <c r="AJ806" s="46"/>
      <c r="AK806" s="47"/>
    </row>
    <row r="807" spans="1:37" ht="15.75" customHeight="1" x14ac:dyDescent="0.2">
      <c r="A807" s="46"/>
      <c r="B807" s="46"/>
      <c r="C807" s="39"/>
      <c r="D807" s="39"/>
      <c r="E807" s="40"/>
      <c r="F807" s="40"/>
      <c r="G807" s="42"/>
      <c r="H807" s="43"/>
      <c r="I807" s="42"/>
      <c r="J807" s="42"/>
      <c r="K807" s="43"/>
      <c r="L807" s="42"/>
      <c r="M807" s="42"/>
      <c r="N807" s="43"/>
      <c r="O807" s="42"/>
      <c r="P807" s="42"/>
      <c r="Q807" s="43"/>
      <c r="R807" s="42"/>
      <c r="S807" s="42"/>
      <c r="T807" s="43"/>
      <c r="U807" s="42"/>
      <c r="V807" s="42"/>
      <c r="W807" s="43"/>
      <c r="X807" s="42"/>
      <c r="Y807" s="42"/>
      <c r="Z807" s="46"/>
      <c r="AA807" s="46"/>
      <c r="AB807" s="42"/>
      <c r="AC807" s="46"/>
      <c r="AD807" s="46"/>
      <c r="AE807" s="46"/>
      <c r="AF807" s="46"/>
      <c r="AG807" s="46"/>
      <c r="AH807" s="46"/>
      <c r="AI807" s="46"/>
      <c r="AJ807" s="46"/>
      <c r="AK807" s="47"/>
    </row>
    <row r="808" spans="1:37" ht="15.75" customHeight="1" x14ac:dyDescent="0.2">
      <c r="A808" s="46"/>
      <c r="B808" s="46"/>
      <c r="C808" s="39"/>
      <c r="D808" s="39"/>
      <c r="E808" s="40"/>
      <c r="F808" s="40"/>
      <c r="G808" s="42"/>
      <c r="H808" s="43"/>
      <c r="I808" s="42"/>
      <c r="J808" s="42"/>
      <c r="K808" s="43"/>
      <c r="L808" s="42"/>
      <c r="M808" s="42"/>
      <c r="N808" s="43"/>
      <c r="O808" s="42"/>
      <c r="P808" s="42"/>
      <c r="Q808" s="43"/>
      <c r="R808" s="42"/>
      <c r="S808" s="42"/>
      <c r="T808" s="43"/>
      <c r="U808" s="42"/>
      <c r="V808" s="42"/>
      <c r="W808" s="43"/>
      <c r="X808" s="42"/>
      <c r="Y808" s="42"/>
      <c r="Z808" s="46"/>
      <c r="AA808" s="46"/>
      <c r="AB808" s="42"/>
      <c r="AC808" s="46"/>
      <c r="AD808" s="46"/>
      <c r="AE808" s="46"/>
      <c r="AF808" s="46"/>
      <c r="AG808" s="46"/>
      <c r="AH808" s="46"/>
      <c r="AI808" s="46"/>
      <c r="AJ808" s="46"/>
      <c r="AK808" s="47"/>
    </row>
    <row r="809" spans="1:37" ht="15.75" customHeight="1" x14ac:dyDescent="0.2">
      <c r="A809" s="46"/>
      <c r="B809" s="46"/>
      <c r="C809" s="39"/>
      <c r="D809" s="39"/>
      <c r="E809" s="40"/>
      <c r="F809" s="40"/>
      <c r="G809" s="42"/>
      <c r="H809" s="43"/>
      <c r="I809" s="42"/>
      <c r="J809" s="42"/>
      <c r="K809" s="43"/>
      <c r="L809" s="42"/>
      <c r="M809" s="42"/>
      <c r="N809" s="43"/>
      <c r="O809" s="42"/>
      <c r="P809" s="42"/>
      <c r="Q809" s="43"/>
      <c r="R809" s="42"/>
      <c r="S809" s="42"/>
      <c r="T809" s="43"/>
      <c r="U809" s="42"/>
      <c r="V809" s="42"/>
      <c r="W809" s="43"/>
      <c r="X809" s="42"/>
      <c r="Y809" s="42"/>
      <c r="Z809" s="46"/>
      <c r="AA809" s="46"/>
      <c r="AB809" s="42"/>
      <c r="AC809" s="46"/>
      <c r="AD809" s="46"/>
      <c r="AE809" s="46"/>
      <c r="AF809" s="46"/>
      <c r="AG809" s="46"/>
      <c r="AH809" s="46"/>
      <c r="AI809" s="46"/>
      <c r="AJ809" s="46"/>
      <c r="AK809" s="47"/>
    </row>
    <row r="810" spans="1:37" ht="15.75" customHeight="1" x14ac:dyDescent="0.2">
      <c r="A810" s="46"/>
      <c r="B810" s="46"/>
      <c r="C810" s="39"/>
      <c r="D810" s="39"/>
      <c r="E810" s="40"/>
      <c r="F810" s="40"/>
      <c r="G810" s="42"/>
      <c r="H810" s="43"/>
      <c r="I810" s="42"/>
      <c r="J810" s="42"/>
      <c r="K810" s="43"/>
      <c r="L810" s="42"/>
      <c r="M810" s="42"/>
      <c r="N810" s="43"/>
      <c r="O810" s="42"/>
      <c r="P810" s="42"/>
      <c r="Q810" s="43"/>
      <c r="R810" s="42"/>
      <c r="S810" s="42"/>
      <c r="T810" s="43"/>
      <c r="U810" s="42"/>
      <c r="V810" s="42"/>
      <c r="W810" s="43"/>
      <c r="X810" s="42"/>
      <c r="Y810" s="42"/>
      <c r="Z810" s="46"/>
      <c r="AA810" s="46"/>
      <c r="AB810" s="42"/>
      <c r="AC810" s="46"/>
      <c r="AD810" s="46"/>
      <c r="AE810" s="46"/>
      <c r="AF810" s="46"/>
      <c r="AG810" s="46"/>
      <c r="AH810" s="46"/>
      <c r="AI810" s="46"/>
      <c r="AJ810" s="46"/>
      <c r="AK810" s="47"/>
    </row>
    <row r="811" spans="1:37" ht="15.75" customHeight="1" x14ac:dyDescent="0.2">
      <c r="A811" s="46"/>
      <c r="B811" s="46"/>
      <c r="C811" s="39"/>
      <c r="D811" s="39"/>
      <c r="E811" s="40"/>
      <c r="F811" s="40"/>
      <c r="G811" s="42"/>
      <c r="H811" s="43"/>
      <c r="I811" s="42"/>
      <c r="J811" s="42"/>
      <c r="K811" s="43"/>
      <c r="L811" s="42"/>
      <c r="M811" s="42"/>
      <c r="N811" s="43"/>
      <c r="O811" s="42"/>
      <c r="P811" s="42"/>
      <c r="Q811" s="43"/>
      <c r="R811" s="42"/>
      <c r="S811" s="42"/>
      <c r="T811" s="43"/>
      <c r="U811" s="42"/>
      <c r="V811" s="42"/>
      <c r="W811" s="43"/>
      <c r="X811" s="42"/>
      <c r="Y811" s="42"/>
      <c r="Z811" s="46"/>
      <c r="AA811" s="46"/>
      <c r="AB811" s="42"/>
      <c r="AC811" s="46"/>
      <c r="AD811" s="46"/>
      <c r="AE811" s="46"/>
      <c r="AF811" s="46"/>
      <c r="AG811" s="46"/>
      <c r="AH811" s="46"/>
      <c r="AI811" s="46"/>
      <c r="AJ811" s="46"/>
      <c r="AK811" s="47"/>
    </row>
    <row r="812" spans="1:37" ht="15.75" customHeight="1" x14ac:dyDescent="0.2">
      <c r="A812" s="46"/>
      <c r="B812" s="46"/>
      <c r="C812" s="39"/>
      <c r="D812" s="39"/>
      <c r="E812" s="40"/>
      <c r="F812" s="40"/>
      <c r="G812" s="42"/>
      <c r="H812" s="43"/>
      <c r="I812" s="42"/>
      <c r="J812" s="42"/>
      <c r="K812" s="43"/>
      <c r="L812" s="42"/>
      <c r="M812" s="42"/>
      <c r="N812" s="43"/>
      <c r="O812" s="42"/>
      <c r="P812" s="42"/>
      <c r="Q812" s="43"/>
      <c r="R812" s="42"/>
      <c r="S812" s="42"/>
      <c r="T812" s="43"/>
      <c r="U812" s="42"/>
      <c r="V812" s="42"/>
      <c r="W812" s="43"/>
      <c r="X812" s="42"/>
      <c r="Y812" s="42"/>
      <c r="Z812" s="46"/>
      <c r="AA812" s="46"/>
      <c r="AB812" s="42"/>
      <c r="AC812" s="46"/>
      <c r="AD812" s="46"/>
      <c r="AE812" s="46"/>
      <c r="AF812" s="46"/>
      <c r="AG812" s="46"/>
      <c r="AH812" s="46"/>
      <c r="AI812" s="46"/>
      <c r="AJ812" s="46"/>
      <c r="AK812" s="47"/>
    </row>
    <row r="813" spans="1:37" ht="15.75" customHeight="1" x14ac:dyDescent="0.2">
      <c r="A813" s="46"/>
      <c r="B813" s="46"/>
      <c r="C813" s="39"/>
      <c r="D813" s="39"/>
      <c r="E813" s="40"/>
      <c r="F813" s="40"/>
      <c r="G813" s="42"/>
      <c r="H813" s="43"/>
      <c r="I813" s="42"/>
      <c r="J813" s="42"/>
      <c r="K813" s="43"/>
      <c r="L813" s="42"/>
      <c r="M813" s="42"/>
      <c r="N813" s="43"/>
      <c r="O813" s="42"/>
      <c r="P813" s="42"/>
      <c r="Q813" s="43"/>
      <c r="R813" s="42"/>
      <c r="S813" s="42"/>
      <c r="T813" s="43"/>
      <c r="U813" s="42"/>
      <c r="V813" s="42"/>
      <c r="W813" s="43"/>
      <c r="X813" s="42"/>
      <c r="Y813" s="42"/>
      <c r="Z813" s="46"/>
      <c r="AA813" s="46"/>
      <c r="AB813" s="42"/>
      <c r="AC813" s="46"/>
      <c r="AD813" s="46"/>
      <c r="AE813" s="46"/>
      <c r="AF813" s="46"/>
      <c r="AG813" s="46"/>
      <c r="AH813" s="46"/>
      <c r="AI813" s="46"/>
      <c r="AJ813" s="46"/>
      <c r="AK813" s="47"/>
    </row>
    <row r="814" spans="1:37" ht="15.75" customHeight="1" x14ac:dyDescent="0.2">
      <c r="A814" s="46"/>
      <c r="B814" s="46"/>
      <c r="C814" s="39"/>
      <c r="D814" s="39"/>
      <c r="E814" s="40"/>
      <c r="F814" s="40"/>
      <c r="G814" s="42"/>
      <c r="H814" s="43"/>
      <c r="I814" s="42"/>
      <c r="J814" s="42"/>
      <c r="K814" s="43"/>
      <c r="L814" s="42"/>
      <c r="M814" s="42"/>
      <c r="N814" s="43"/>
      <c r="O814" s="42"/>
      <c r="P814" s="42"/>
      <c r="Q814" s="43"/>
      <c r="R814" s="42"/>
      <c r="S814" s="42"/>
      <c r="T814" s="43"/>
      <c r="U814" s="42"/>
      <c r="V814" s="42"/>
      <c r="W814" s="43"/>
      <c r="X814" s="42"/>
      <c r="Y814" s="42"/>
      <c r="Z814" s="46"/>
      <c r="AA814" s="46"/>
      <c r="AB814" s="42"/>
      <c r="AC814" s="46"/>
      <c r="AD814" s="46"/>
      <c r="AE814" s="46"/>
      <c r="AF814" s="46"/>
      <c r="AG814" s="46"/>
      <c r="AH814" s="46"/>
      <c r="AI814" s="46"/>
      <c r="AJ814" s="46"/>
      <c r="AK814" s="47"/>
    </row>
    <row r="815" spans="1:37" ht="15.75" customHeight="1" x14ac:dyDescent="0.2">
      <c r="A815" s="46"/>
      <c r="B815" s="46"/>
      <c r="C815" s="39"/>
      <c r="D815" s="39"/>
      <c r="E815" s="40"/>
      <c r="F815" s="40"/>
      <c r="G815" s="42"/>
      <c r="H815" s="43"/>
      <c r="I815" s="42"/>
      <c r="J815" s="42"/>
      <c r="K815" s="43"/>
      <c r="L815" s="42"/>
      <c r="M815" s="42"/>
      <c r="N815" s="43"/>
      <c r="O815" s="42"/>
      <c r="P815" s="42"/>
      <c r="Q815" s="43"/>
      <c r="R815" s="42"/>
      <c r="S815" s="42"/>
      <c r="T815" s="43"/>
      <c r="U815" s="42"/>
      <c r="V815" s="42"/>
      <c r="W815" s="43"/>
      <c r="X815" s="42"/>
      <c r="Y815" s="42"/>
      <c r="Z815" s="46"/>
      <c r="AA815" s="46"/>
      <c r="AB815" s="42"/>
      <c r="AC815" s="46"/>
      <c r="AD815" s="46"/>
      <c r="AE815" s="46"/>
      <c r="AF815" s="46"/>
      <c r="AG815" s="46"/>
      <c r="AH815" s="46"/>
      <c r="AI815" s="46"/>
      <c r="AJ815" s="46"/>
      <c r="AK815" s="47"/>
    </row>
    <row r="816" spans="1:37" ht="15.75" customHeight="1" x14ac:dyDescent="0.2">
      <c r="A816" s="46"/>
      <c r="B816" s="46"/>
      <c r="C816" s="39"/>
      <c r="D816" s="39"/>
      <c r="E816" s="40"/>
      <c r="F816" s="40"/>
      <c r="G816" s="42"/>
      <c r="H816" s="43"/>
      <c r="I816" s="42"/>
      <c r="J816" s="42"/>
      <c r="K816" s="43"/>
      <c r="L816" s="42"/>
      <c r="M816" s="42"/>
      <c r="N816" s="43"/>
      <c r="O816" s="42"/>
      <c r="P816" s="42"/>
      <c r="Q816" s="43"/>
      <c r="R816" s="42"/>
      <c r="S816" s="42"/>
      <c r="T816" s="43"/>
      <c r="U816" s="42"/>
      <c r="V816" s="42"/>
      <c r="W816" s="43"/>
      <c r="X816" s="42"/>
      <c r="Y816" s="42"/>
      <c r="Z816" s="46"/>
      <c r="AA816" s="46"/>
      <c r="AB816" s="42"/>
      <c r="AC816" s="46"/>
      <c r="AD816" s="46"/>
      <c r="AE816" s="46"/>
      <c r="AF816" s="46"/>
      <c r="AG816" s="46"/>
      <c r="AH816" s="46"/>
      <c r="AI816" s="46"/>
      <c r="AJ816" s="46"/>
      <c r="AK816" s="47"/>
    </row>
    <row r="817" spans="1:37" ht="15.75" customHeight="1" x14ac:dyDescent="0.2">
      <c r="A817" s="46"/>
      <c r="B817" s="46"/>
      <c r="C817" s="39"/>
      <c r="D817" s="39"/>
      <c r="E817" s="40"/>
      <c r="F817" s="40"/>
      <c r="G817" s="42"/>
      <c r="H817" s="43"/>
      <c r="I817" s="42"/>
      <c r="J817" s="42"/>
      <c r="K817" s="43"/>
      <c r="L817" s="42"/>
      <c r="M817" s="42"/>
      <c r="N817" s="43"/>
      <c r="O817" s="42"/>
      <c r="P817" s="42"/>
      <c r="Q817" s="43"/>
      <c r="R817" s="42"/>
      <c r="S817" s="42"/>
      <c r="T817" s="43"/>
      <c r="U817" s="42"/>
      <c r="V817" s="42"/>
      <c r="W817" s="43"/>
      <c r="X817" s="42"/>
      <c r="Y817" s="42"/>
      <c r="Z817" s="46"/>
      <c r="AA817" s="46"/>
      <c r="AB817" s="42"/>
      <c r="AC817" s="46"/>
      <c r="AD817" s="46"/>
      <c r="AE817" s="46"/>
      <c r="AF817" s="46"/>
      <c r="AG817" s="46"/>
      <c r="AH817" s="46"/>
      <c r="AI817" s="46"/>
      <c r="AJ817" s="46"/>
      <c r="AK817" s="47"/>
    </row>
    <row r="818" spans="1:37" ht="15.75" customHeight="1" x14ac:dyDescent="0.2">
      <c r="A818" s="46"/>
      <c r="B818" s="46"/>
      <c r="C818" s="39"/>
      <c r="D818" s="39"/>
      <c r="E818" s="40"/>
      <c r="F818" s="40"/>
      <c r="G818" s="42"/>
      <c r="H818" s="43"/>
      <c r="I818" s="42"/>
      <c r="J818" s="42"/>
      <c r="K818" s="43"/>
      <c r="L818" s="42"/>
      <c r="M818" s="42"/>
      <c r="N818" s="43"/>
      <c r="O818" s="42"/>
      <c r="P818" s="42"/>
      <c r="Q818" s="43"/>
      <c r="R818" s="42"/>
      <c r="S818" s="42"/>
      <c r="T818" s="43"/>
      <c r="U818" s="42"/>
      <c r="V818" s="42"/>
      <c r="W818" s="43"/>
      <c r="X818" s="42"/>
      <c r="Y818" s="42"/>
      <c r="Z818" s="46"/>
      <c r="AA818" s="46"/>
      <c r="AB818" s="42"/>
      <c r="AC818" s="46"/>
      <c r="AD818" s="46"/>
      <c r="AE818" s="46"/>
      <c r="AF818" s="46"/>
      <c r="AG818" s="46"/>
      <c r="AH818" s="46"/>
      <c r="AI818" s="46"/>
      <c r="AJ818" s="46"/>
      <c r="AK818" s="47"/>
    </row>
    <row r="819" spans="1:37" ht="15.75" customHeight="1" x14ac:dyDescent="0.2">
      <c r="A819" s="46"/>
      <c r="B819" s="46"/>
      <c r="C819" s="39"/>
      <c r="D819" s="39"/>
      <c r="E819" s="40"/>
      <c r="F819" s="40"/>
      <c r="G819" s="42"/>
      <c r="H819" s="43"/>
      <c r="I819" s="42"/>
      <c r="J819" s="42"/>
      <c r="K819" s="43"/>
      <c r="L819" s="42"/>
      <c r="M819" s="42"/>
      <c r="N819" s="43"/>
      <c r="O819" s="42"/>
      <c r="P819" s="42"/>
      <c r="Q819" s="43"/>
      <c r="R819" s="42"/>
      <c r="S819" s="42"/>
      <c r="T819" s="43"/>
      <c r="U819" s="42"/>
      <c r="V819" s="42"/>
      <c r="W819" s="43"/>
      <c r="X819" s="42"/>
      <c r="Y819" s="42"/>
      <c r="Z819" s="46"/>
      <c r="AA819" s="46"/>
      <c r="AB819" s="42"/>
      <c r="AC819" s="46"/>
      <c r="AD819" s="46"/>
      <c r="AE819" s="46"/>
      <c r="AF819" s="46"/>
      <c r="AG819" s="46"/>
      <c r="AH819" s="46"/>
      <c r="AI819" s="46"/>
      <c r="AJ819" s="46"/>
      <c r="AK819" s="47"/>
    </row>
    <row r="820" spans="1:37" ht="15.75" customHeight="1" x14ac:dyDescent="0.2">
      <c r="A820" s="46"/>
      <c r="B820" s="46"/>
      <c r="C820" s="39"/>
      <c r="D820" s="39"/>
      <c r="E820" s="40"/>
      <c r="F820" s="40"/>
      <c r="G820" s="42"/>
      <c r="H820" s="43"/>
      <c r="I820" s="42"/>
      <c r="J820" s="42"/>
      <c r="K820" s="43"/>
      <c r="L820" s="42"/>
      <c r="M820" s="42"/>
      <c r="N820" s="43"/>
      <c r="O820" s="42"/>
      <c r="P820" s="42"/>
      <c r="Q820" s="43"/>
      <c r="R820" s="42"/>
      <c r="S820" s="42"/>
      <c r="T820" s="43"/>
      <c r="U820" s="42"/>
      <c r="V820" s="42"/>
      <c r="W820" s="43"/>
      <c r="X820" s="42"/>
      <c r="Y820" s="42"/>
      <c r="Z820" s="46"/>
      <c r="AA820" s="46"/>
      <c r="AB820" s="42"/>
      <c r="AC820" s="46"/>
      <c r="AD820" s="46"/>
      <c r="AE820" s="46"/>
      <c r="AF820" s="46"/>
      <c r="AG820" s="46"/>
      <c r="AH820" s="46"/>
      <c r="AI820" s="46"/>
      <c r="AJ820" s="46"/>
      <c r="AK820" s="47"/>
    </row>
    <row r="821" spans="1:37" ht="15.75" customHeight="1" x14ac:dyDescent="0.2">
      <c r="A821" s="46"/>
      <c r="B821" s="46"/>
      <c r="C821" s="39"/>
      <c r="D821" s="39"/>
      <c r="E821" s="40"/>
      <c r="F821" s="40"/>
      <c r="G821" s="42"/>
      <c r="H821" s="43"/>
      <c r="I821" s="42"/>
      <c r="J821" s="42"/>
      <c r="K821" s="43"/>
      <c r="L821" s="42"/>
      <c r="M821" s="42"/>
      <c r="N821" s="43"/>
      <c r="O821" s="42"/>
      <c r="P821" s="42"/>
      <c r="Q821" s="43"/>
      <c r="R821" s="42"/>
      <c r="S821" s="42"/>
      <c r="T821" s="43"/>
      <c r="U821" s="42"/>
      <c r="V821" s="42"/>
      <c r="W821" s="43"/>
      <c r="X821" s="42"/>
      <c r="Y821" s="42"/>
      <c r="Z821" s="46"/>
      <c r="AA821" s="46"/>
      <c r="AB821" s="42"/>
      <c r="AC821" s="46"/>
      <c r="AD821" s="46"/>
      <c r="AE821" s="46"/>
      <c r="AF821" s="46"/>
      <c r="AG821" s="46"/>
      <c r="AH821" s="46"/>
      <c r="AI821" s="46"/>
      <c r="AJ821" s="46"/>
      <c r="AK821" s="47"/>
    </row>
    <row r="822" spans="1:37" ht="15.75" customHeight="1" x14ac:dyDescent="0.2">
      <c r="A822" s="46"/>
      <c r="B822" s="46"/>
      <c r="C822" s="39"/>
      <c r="D822" s="39"/>
      <c r="E822" s="40"/>
      <c r="F822" s="40"/>
      <c r="G822" s="42"/>
      <c r="H822" s="43"/>
      <c r="I822" s="42"/>
      <c r="J822" s="42"/>
      <c r="K822" s="43"/>
      <c r="L822" s="42"/>
      <c r="M822" s="42"/>
      <c r="N822" s="43"/>
      <c r="O822" s="42"/>
      <c r="P822" s="42"/>
      <c r="Q822" s="43"/>
      <c r="R822" s="42"/>
      <c r="S822" s="42"/>
      <c r="T822" s="43"/>
      <c r="U822" s="42"/>
      <c r="V822" s="42"/>
      <c r="W822" s="43"/>
      <c r="X822" s="42"/>
      <c r="Y822" s="42"/>
      <c r="Z822" s="46"/>
      <c r="AA822" s="46"/>
      <c r="AB822" s="42"/>
      <c r="AC822" s="46"/>
      <c r="AD822" s="46"/>
      <c r="AE822" s="46"/>
      <c r="AF822" s="46"/>
      <c r="AG822" s="46"/>
      <c r="AH822" s="46"/>
      <c r="AI822" s="46"/>
      <c r="AJ822" s="46"/>
      <c r="AK822" s="47"/>
    </row>
    <row r="823" spans="1:37" ht="15.75" customHeight="1" x14ac:dyDescent="0.2">
      <c r="A823" s="46"/>
      <c r="B823" s="46"/>
      <c r="C823" s="39"/>
      <c r="D823" s="39"/>
      <c r="E823" s="40"/>
      <c r="F823" s="40"/>
      <c r="G823" s="42"/>
      <c r="H823" s="43"/>
      <c r="I823" s="42"/>
      <c r="J823" s="42"/>
      <c r="K823" s="43"/>
      <c r="L823" s="42"/>
      <c r="M823" s="42"/>
      <c r="N823" s="43"/>
      <c r="O823" s="42"/>
      <c r="P823" s="42"/>
      <c r="Q823" s="43"/>
      <c r="R823" s="42"/>
      <c r="S823" s="42"/>
      <c r="T823" s="43"/>
      <c r="U823" s="42"/>
      <c r="V823" s="42"/>
      <c r="W823" s="43"/>
      <c r="X823" s="42"/>
      <c r="Y823" s="42"/>
      <c r="Z823" s="46"/>
      <c r="AA823" s="46"/>
      <c r="AB823" s="42"/>
      <c r="AC823" s="46"/>
      <c r="AD823" s="46"/>
      <c r="AE823" s="46"/>
      <c r="AF823" s="46"/>
      <c r="AG823" s="46"/>
      <c r="AH823" s="46"/>
      <c r="AI823" s="46"/>
      <c r="AJ823" s="46"/>
      <c r="AK823" s="47"/>
    </row>
    <row r="824" spans="1:37" ht="15.75" customHeight="1" x14ac:dyDescent="0.2">
      <c r="A824" s="46"/>
      <c r="B824" s="46"/>
      <c r="C824" s="39"/>
      <c r="D824" s="39"/>
      <c r="E824" s="40"/>
      <c r="F824" s="40"/>
      <c r="G824" s="42"/>
      <c r="H824" s="43"/>
      <c r="I824" s="42"/>
      <c r="J824" s="42"/>
      <c r="K824" s="43"/>
      <c r="L824" s="42"/>
      <c r="M824" s="42"/>
      <c r="N824" s="43"/>
      <c r="O824" s="42"/>
      <c r="P824" s="42"/>
      <c r="Q824" s="43"/>
      <c r="R824" s="42"/>
      <c r="S824" s="42"/>
      <c r="T824" s="43"/>
      <c r="U824" s="42"/>
      <c r="V824" s="42"/>
      <c r="W824" s="43"/>
      <c r="X824" s="42"/>
      <c r="Y824" s="42"/>
      <c r="Z824" s="46"/>
      <c r="AA824" s="46"/>
      <c r="AB824" s="42"/>
      <c r="AC824" s="46"/>
      <c r="AD824" s="46"/>
      <c r="AE824" s="46"/>
      <c r="AF824" s="46"/>
      <c r="AG824" s="46"/>
      <c r="AH824" s="46"/>
      <c r="AI824" s="46"/>
      <c r="AJ824" s="46"/>
      <c r="AK824" s="47"/>
    </row>
    <row r="825" spans="1:37" ht="15.75" customHeight="1" x14ac:dyDescent="0.2">
      <c r="A825" s="46"/>
      <c r="B825" s="46"/>
      <c r="C825" s="39"/>
      <c r="D825" s="39"/>
      <c r="E825" s="40"/>
      <c r="F825" s="40"/>
      <c r="G825" s="42"/>
      <c r="H825" s="43"/>
      <c r="I825" s="42"/>
      <c r="J825" s="42"/>
      <c r="K825" s="43"/>
      <c r="L825" s="42"/>
      <c r="M825" s="42"/>
      <c r="N825" s="43"/>
      <c r="O825" s="42"/>
      <c r="P825" s="42"/>
      <c r="Q825" s="43"/>
      <c r="R825" s="42"/>
      <c r="S825" s="42"/>
      <c r="T825" s="43"/>
      <c r="U825" s="42"/>
      <c r="V825" s="42"/>
      <c r="W825" s="43"/>
      <c r="X825" s="42"/>
      <c r="Y825" s="42"/>
      <c r="Z825" s="46"/>
      <c r="AA825" s="46"/>
      <c r="AB825" s="42"/>
      <c r="AC825" s="46"/>
      <c r="AD825" s="46"/>
      <c r="AE825" s="46"/>
      <c r="AF825" s="46"/>
      <c r="AG825" s="46"/>
      <c r="AH825" s="46"/>
      <c r="AI825" s="46"/>
      <c r="AJ825" s="46"/>
      <c r="AK825" s="47"/>
    </row>
    <row r="826" spans="1:37" ht="15.75" customHeight="1" x14ac:dyDescent="0.2">
      <c r="A826" s="46"/>
      <c r="B826" s="46"/>
      <c r="C826" s="39"/>
      <c r="D826" s="39"/>
      <c r="E826" s="40"/>
      <c r="F826" s="40"/>
      <c r="G826" s="42"/>
      <c r="H826" s="43"/>
      <c r="I826" s="42"/>
      <c r="J826" s="42"/>
      <c r="K826" s="43"/>
      <c r="L826" s="42"/>
      <c r="M826" s="42"/>
      <c r="N826" s="43"/>
      <c r="O826" s="42"/>
      <c r="P826" s="42"/>
      <c r="Q826" s="43"/>
      <c r="R826" s="42"/>
      <c r="S826" s="42"/>
      <c r="T826" s="43"/>
      <c r="U826" s="42"/>
      <c r="V826" s="42"/>
      <c r="W826" s="43"/>
      <c r="X826" s="42"/>
      <c r="Y826" s="42"/>
      <c r="Z826" s="46"/>
      <c r="AA826" s="46"/>
      <c r="AB826" s="42"/>
      <c r="AC826" s="46"/>
      <c r="AD826" s="46"/>
      <c r="AE826" s="46"/>
      <c r="AF826" s="46"/>
      <c r="AG826" s="46"/>
      <c r="AH826" s="46"/>
      <c r="AI826" s="46"/>
      <c r="AJ826" s="46"/>
      <c r="AK826" s="47"/>
    </row>
    <row r="827" spans="1:37" ht="15.75" customHeight="1" x14ac:dyDescent="0.2">
      <c r="A827" s="46"/>
      <c r="B827" s="46"/>
      <c r="C827" s="39"/>
      <c r="D827" s="39"/>
      <c r="E827" s="40"/>
      <c r="F827" s="40"/>
      <c r="G827" s="42"/>
      <c r="H827" s="43"/>
      <c r="I827" s="42"/>
      <c r="J827" s="42"/>
      <c r="K827" s="43"/>
      <c r="L827" s="42"/>
      <c r="M827" s="42"/>
      <c r="N827" s="43"/>
      <c r="O827" s="42"/>
      <c r="P827" s="42"/>
      <c r="Q827" s="43"/>
      <c r="R827" s="42"/>
      <c r="S827" s="42"/>
      <c r="T827" s="43"/>
      <c r="U827" s="42"/>
      <c r="V827" s="42"/>
      <c r="W827" s="43"/>
      <c r="X827" s="42"/>
      <c r="Y827" s="42"/>
      <c r="Z827" s="46"/>
      <c r="AA827" s="46"/>
      <c r="AB827" s="42"/>
      <c r="AC827" s="46"/>
      <c r="AD827" s="46"/>
      <c r="AE827" s="46"/>
      <c r="AF827" s="46"/>
      <c r="AG827" s="46"/>
      <c r="AH827" s="46"/>
      <c r="AI827" s="46"/>
      <c r="AJ827" s="46"/>
      <c r="AK827" s="47"/>
    </row>
    <row r="828" spans="1:37" ht="15.75" customHeight="1" x14ac:dyDescent="0.2">
      <c r="A828" s="46"/>
      <c r="B828" s="46"/>
      <c r="C828" s="39"/>
      <c r="D828" s="39"/>
      <c r="E828" s="40"/>
      <c r="F828" s="40"/>
      <c r="G828" s="42"/>
      <c r="H828" s="43"/>
      <c r="I828" s="42"/>
      <c r="J828" s="42"/>
      <c r="K828" s="43"/>
      <c r="L828" s="42"/>
      <c r="M828" s="42"/>
      <c r="N828" s="43"/>
      <c r="O828" s="42"/>
      <c r="P828" s="42"/>
      <c r="Q828" s="43"/>
      <c r="R828" s="42"/>
      <c r="S828" s="42"/>
      <c r="T828" s="43"/>
      <c r="U828" s="42"/>
      <c r="V828" s="42"/>
      <c r="W828" s="43"/>
      <c r="X828" s="42"/>
      <c r="Y828" s="42"/>
      <c r="Z828" s="46"/>
      <c r="AA828" s="46"/>
      <c r="AB828" s="42"/>
      <c r="AC828" s="46"/>
      <c r="AD828" s="46"/>
      <c r="AE828" s="46"/>
      <c r="AF828" s="46"/>
      <c r="AG828" s="46"/>
      <c r="AH828" s="46"/>
      <c r="AI828" s="46"/>
      <c r="AJ828" s="46"/>
      <c r="AK828" s="47"/>
    </row>
    <row r="829" spans="1:37" ht="15.75" customHeight="1" x14ac:dyDescent="0.2">
      <c r="A829" s="46"/>
      <c r="B829" s="46"/>
      <c r="C829" s="39"/>
      <c r="D829" s="39"/>
      <c r="E829" s="40"/>
      <c r="F829" s="40"/>
      <c r="G829" s="42"/>
      <c r="H829" s="43"/>
      <c r="I829" s="42"/>
      <c r="J829" s="42"/>
      <c r="K829" s="43"/>
      <c r="L829" s="42"/>
      <c r="M829" s="42"/>
      <c r="N829" s="43"/>
      <c r="O829" s="42"/>
      <c r="P829" s="42"/>
      <c r="Q829" s="43"/>
      <c r="R829" s="42"/>
      <c r="S829" s="42"/>
      <c r="T829" s="43"/>
      <c r="U829" s="42"/>
      <c r="V829" s="42"/>
      <c r="W829" s="43"/>
      <c r="X829" s="42"/>
      <c r="Y829" s="42"/>
      <c r="Z829" s="46"/>
      <c r="AA829" s="46"/>
      <c r="AB829" s="42"/>
      <c r="AC829" s="46"/>
      <c r="AD829" s="46"/>
      <c r="AE829" s="46"/>
      <c r="AF829" s="46"/>
      <c r="AG829" s="46"/>
      <c r="AH829" s="46"/>
      <c r="AI829" s="46"/>
      <c r="AJ829" s="46"/>
      <c r="AK829" s="47"/>
    </row>
    <row r="830" spans="1:37" ht="15.75" customHeight="1" x14ac:dyDescent="0.2">
      <c r="A830" s="46"/>
      <c r="B830" s="46"/>
      <c r="C830" s="39"/>
      <c r="D830" s="39"/>
      <c r="E830" s="40"/>
      <c r="F830" s="40"/>
      <c r="G830" s="42"/>
      <c r="H830" s="43"/>
      <c r="I830" s="42"/>
      <c r="J830" s="42"/>
      <c r="K830" s="43"/>
      <c r="L830" s="42"/>
      <c r="M830" s="42"/>
      <c r="N830" s="43"/>
      <c r="O830" s="42"/>
      <c r="P830" s="42"/>
      <c r="Q830" s="43"/>
      <c r="R830" s="42"/>
      <c r="S830" s="42"/>
      <c r="T830" s="43"/>
      <c r="U830" s="42"/>
      <c r="V830" s="42"/>
      <c r="W830" s="43"/>
      <c r="X830" s="42"/>
      <c r="Y830" s="42"/>
      <c r="Z830" s="46"/>
      <c r="AA830" s="46"/>
      <c r="AB830" s="42"/>
      <c r="AC830" s="46"/>
      <c r="AD830" s="46"/>
      <c r="AE830" s="46"/>
      <c r="AF830" s="46"/>
      <c r="AG830" s="46"/>
      <c r="AH830" s="46"/>
      <c r="AI830" s="46"/>
      <c r="AJ830" s="46"/>
      <c r="AK830" s="47"/>
    </row>
    <row r="831" spans="1:37" ht="15.75" customHeight="1" x14ac:dyDescent="0.2">
      <c r="A831" s="46"/>
      <c r="B831" s="46"/>
      <c r="C831" s="39"/>
      <c r="D831" s="39"/>
      <c r="E831" s="40"/>
      <c r="F831" s="40"/>
      <c r="G831" s="42"/>
      <c r="H831" s="43"/>
      <c r="I831" s="42"/>
      <c r="J831" s="42"/>
      <c r="K831" s="43"/>
      <c r="L831" s="42"/>
      <c r="M831" s="42"/>
      <c r="N831" s="43"/>
      <c r="O831" s="42"/>
      <c r="P831" s="42"/>
      <c r="Q831" s="43"/>
      <c r="R831" s="42"/>
      <c r="S831" s="42"/>
      <c r="T831" s="43"/>
      <c r="U831" s="42"/>
      <c r="V831" s="42"/>
      <c r="W831" s="43"/>
      <c r="X831" s="42"/>
      <c r="Y831" s="42"/>
      <c r="Z831" s="46"/>
      <c r="AA831" s="46"/>
      <c r="AB831" s="42"/>
      <c r="AC831" s="46"/>
      <c r="AD831" s="46"/>
      <c r="AE831" s="46"/>
      <c r="AF831" s="46"/>
      <c r="AG831" s="46"/>
      <c r="AH831" s="46"/>
      <c r="AI831" s="46"/>
      <c r="AJ831" s="46"/>
      <c r="AK831" s="47"/>
    </row>
    <row r="832" spans="1:37" ht="15.75" customHeight="1" x14ac:dyDescent="0.2">
      <c r="A832" s="46"/>
      <c r="B832" s="46"/>
      <c r="C832" s="39"/>
      <c r="D832" s="39"/>
      <c r="E832" s="40"/>
      <c r="F832" s="40"/>
      <c r="G832" s="42"/>
      <c r="H832" s="43"/>
      <c r="I832" s="42"/>
      <c r="J832" s="42"/>
      <c r="K832" s="43"/>
      <c r="L832" s="42"/>
      <c r="M832" s="42"/>
      <c r="N832" s="43"/>
      <c r="O832" s="42"/>
      <c r="P832" s="42"/>
      <c r="Q832" s="43"/>
      <c r="R832" s="42"/>
      <c r="S832" s="42"/>
      <c r="T832" s="43"/>
      <c r="U832" s="42"/>
      <c r="V832" s="42"/>
      <c r="W832" s="43"/>
      <c r="X832" s="42"/>
      <c r="Y832" s="42"/>
      <c r="Z832" s="46"/>
      <c r="AA832" s="46"/>
      <c r="AB832" s="42"/>
      <c r="AC832" s="46"/>
      <c r="AD832" s="46"/>
      <c r="AE832" s="46"/>
      <c r="AF832" s="46"/>
      <c r="AG832" s="46"/>
      <c r="AH832" s="46"/>
      <c r="AI832" s="46"/>
      <c r="AJ832" s="46"/>
      <c r="AK832" s="47"/>
    </row>
    <row r="833" spans="1:37" ht="15.75" customHeight="1" x14ac:dyDescent="0.2">
      <c r="A833" s="46"/>
      <c r="B833" s="46"/>
      <c r="C833" s="39"/>
      <c r="D833" s="39"/>
      <c r="E833" s="40"/>
      <c r="F833" s="40"/>
      <c r="G833" s="42"/>
      <c r="H833" s="43"/>
      <c r="I833" s="42"/>
      <c r="J833" s="42"/>
      <c r="K833" s="43"/>
      <c r="L833" s="42"/>
      <c r="M833" s="42"/>
      <c r="N833" s="43"/>
      <c r="O833" s="42"/>
      <c r="P833" s="42"/>
      <c r="Q833" s="43"/>
      <c r="R833" s="42"/>
      <c r="S833" s="42"/>
      <c r="T833" s="43"/>
      <c r="U833" s="42"/>
      <c r="V833" s="42"/>
      <c r="W833" s="43"/>
      <c r="X833" s="42"/>
      <c r="Y833" s="42"/>
      <c r="Z833" s="46"/>
      <c r="AA833" s="46"/>
      <c r="AB833" s="42"/>
      <c r="AC833" s="46"/>
      <c r="AD833" s="46"/>
      <c r="AE833" s="46"/>
      <c r="AF833" s="46"/>
      <c r="AG833" s="46"/>
      <c r="AH833" s="46"/>
      <c r="AI833" s="46"/>
      <c r="AJ833" s="46"/>
      <c r="AK833" s="47"/>
    </row>
    <row r="834" spans="1:37" ht="15.75" customHeight="1" x14ac:dyDescent="0.2">
      <c r="A834" s="46"/>
      <c r="B834" s="46"/>
      <c r="C834" s="39"/>
      <c r="D834" s="39"/>
      <c r="E834" s="40"/>
      <c r="F834" s="40"/>
      <c r="G834" s="42"/>
      <c r="H834" s="43"/>
      <c r="I834" s="42"/>
      <c r="J834" s="42"/>
      <c r="K834" s="43"/>
      <c r="L834" s="42"/>
      <c r="M834" s="42"/>
      <c r="N834" s="43"/>
      <c r="O834" s="42"/>
      <c r="P834" s="42"/>
      <c r="Q834" s="43"/>
      <c r="R834" s="42"/>
      <c r="S834" s="42"/>
      <c r="T834" s="43"/>
      <c r="U834" s="42"/>
      <c r="V834" s="42"/>
      <c r="W834" s="43"/>
      <c r="X834" s="42"/>
      <c r="Y834" s="42"/>
      <c r="Z834" s="46"/>
      <c r="AA834" s="46"/>
      <c r="AB834" s="42"/>
      <c r="AC834" s="46"/>
      <c r="AD834" s="46"/>
      <c r="AE834" s="46"/>
      <c r="AF834" s="46"/>
      <c r="AG834" s="46"/>
      <c r="AH834" s="46"/>
      <c r="AI834" s="46"/>
      <c r="AJ834" s="46"/>
      <c r="AK834" s="47"/>
    </row>
    <row r="835" spans="1:37" ht="15.75" customHeight="1" x14ac:dyDescent="0.2">
      <c r="A835" s="46"/>
      <c r="B835" s="46"/>
      <c r="C835" s="39"/>
      <c r="D835" s="39"/>
      <c r="E835" s="40"/>
      <c r="F835" s="40"/>
      <c r="G835" s="42"/>
      <c r="H835" s="43"/>
      <c r="I835" s="42"/>
      <c r="J835" s="42"/>
      <c r="K835" s="43"/>
      <c r="L835" s="42"/>
      <c r="M835" s="42"/>
      <c r="N835" s="43"/>
      <c r="O835" s="42"/>
      <c r="P835" s="42"/>
      <c r="Q835" s="43"/>
      <c r="R835" s="42"/>
      <c r="S835" s="42"/>
      <c r="T835" s="43"/>
      <c r="U835" s="42"/>
      <c r="V835" s="42"/>
      <c r="W835" s="43"/>
      <c r="X835" s="42"/>
      <c r="Y835" s="42"/>
      <c r="Z835" s="46"/>
      <c r="AA835" s="46"/>
      <c r="AB835" s="42"/>
      <c r="AC835" s="46"/>
      <c r="AD835" s="46"/>
      <c r="AE835" s="46"/>
      <c r="AF835" s="46"/>
      <c r="AG835" s="46"/>
      <c r="AH835" s="46"/>
      <c r="AI835" s="46"/>
      <c r="AJ835" s="46"/>
      <c r="AK835" s="47"/>
    </row>
    <row r="836" spans="1:37" ht="15.75" customHeight="1" x14ac:dyDescent="0.2">
      <c r="A836" s="46"/>
      <c r="B836" s="46"/>
      <c r="C836" s="39"/>
      <c r="D836" s="39"/>
      <c r="E836" s="40"/>
      <c r="F836" s="40"/>
      <c r="G836" s="42"/>
      <c r="H836" s="43"/>
      <c r="I836" s="42"/>
      <c r="J836" s="42"/>
      <c r="K836" s="43"/>
      <c r="L836" s="42"/>
      <c r="M836" s="42"/>
      <c r="N836" s="43"/>
      <c r="O836" s="42"/>
      <c r="P836" s="42"/>
      <c r="Q836" s="43"/>
      <c r="R836" s="42"/>
      <c r="S836" s="42"/>
      <c r="T836" s="43"/>
      <c r="U836" s="42"/>
      <c r="V836" s="42"/>
      <c r="W836" s="43"/>
      <c r="X836" s="42"/>
      <c r="Y836" s="42"/>
      <c r="Z836" s="46"/>
      <c r="AA836" s="46"/>
      <c r="AB836" s="42"/>
      <c r="AC836" s="46"/>
      <c r="AD836" s="46"/>
      <c r="AE836" s="46"/>
      <c r="AF836" s="46"/>
      <c r="AG836" s="46"/>
      <c r="AH836" s="46"/>
      <c r="AI836" s="46"/>
      <c r="AJ836" s="46"/>
      <c r="AK836" s="47"/>
    </row>
    <row r="837" spans="1:37" ht="15.75" customHeight="1" x14ac:dyDescent="0.2">
      <c r="A837" s="46"/>
      <c r="B837" s="46"/>
      <c r="C837" s="39"/>
      <c r="D837" s="39"/>
      <c r="E837" s="40"/>
      <c r="F837" s="40"/>
      <c r="G837" s="42"/>
      <c r="H837" s="43"/>
      <c r="I837" s="42"/>
      <c r="J837" s="42"/>
      <c r="K837" s="43"/>
      <c r="L837" s="42"/>
      <c r="M837" s="42"/>
      <c r="N837" s="43"/>
      <c r="O837" s="42"/>
      <c r="P837" s="42"/>
      <c r="Q837" s="43"/>
      <c r="R837" s="42"/>
      <c r="S837" s="42"/>
      <c r="T837" s="43"/>
      <c r="U837" s="42"/>
      <c r="V837" s="42"/>
      <c r="W837" s="43"/>
      <c r="X837" s="42"/>
      <c r="Y837" s="42"/>
      <c r="Z837" s="46"/>
      <c r="AA837" s="46"/>
      <c r="AB837" s="42"/>
      <c r="AC837" s="46"/>
      <c r="AD837" s="46"/>
      <c r="AE837" s="46"/>
      <c r="AF837" s="46"/>
      <c r="AG837" s="46"/>
      <c r="AH837" s="46"/>
      <c r="AI837" s="46"/>
      <c r="AJ837" s="46"/>
      <c r="AK837" s="47"/>
    </row>
    <row r="838" spans="1:37" ht="15.75" customHeight="1" x14ac:dyDescent="0.2">
      <c r="A838" s="46"/>
      <c r="B838" s="46"/>
      <c r="C838" s="39"/>
      <c r="D838" s="39"/>
      <c r="E838" s="40"/>
      <c r="F838" s="40"/>
      <c r="G838" s="42"/>
      <c r="H838" s="43"/>
      <c r="I838" s="42"/>
      <c r="J838" s="42"/>
      <c r="K838" s="43"/>
      <c r="L838" s="42"/>
      <c r="M838" s="42"/>
      <c r="N838" s="43"/>
      <c r="O838" s="42"/>
      <c r="P838" s="42"/>
      <c r="Q838" s="43"/>
      <c r="R838" s="42"/>
      <c r="S838" s="42"/>
      <c r="T838" s="43"/>
      <c r="U838" s="42"/>
      <c r="V838" s="42"/>
      <c r="W838" s="43"/>
      <c r="X838" s="42"/>
      <c r="Y838" s="42"/>
      <c r="Z838" s="46"/>
      <c r="AA838" s="46"/>
      <c r="AB838" s="42"/>
      <c r="AC838" s="46"/>
      <c r="AD838" s="46"/>
      <c r="AE838" s="46"/>
      <c r="AF838" s="46"/>
      <c r="AG838" s="46"/>
      <c r="AH838" s="46"/>
      <c r="AI838" s="46"/>
      <c r="AJ838" s="46"/>
      <c r="AK838" s="47"/>
    </row>
    <row r="839" spans="1:37" ht="15.75" customHeight="1" x14ac:dyDescent="0.2">
      <c r="A839" s="46"/>
      <c r="B839" s="46"/>
      <c r="C839" s="39"/>
      <c r="D839" s="39"/>
      <c r="E839" s="40"/>
      <c r="F839" s="40"/>
      <c r="G839" s="42"/>
      <c r="H839" s="43"/>
      <c r="I839" s="42"/>
      <c r="J839" s="42"/>
      <c r="K839" s="43"/>
      <c r="L839" s="42"/>
      <c r="M839" s="42"/>
      <c r="N839" s="43"/>
      <c r="O839" s="42"/>
      <c r="P839" s="42"/>
      <c r="Q839" s="43"/>
      <c r="R839" s="42"/>
      <c r="S839" s="42"/>
      <c r="T839" s="43"/>
      <c r="U839" s="42"/>
      <c r="V839" s="42"/>
      <c r="W839" s="43"/>
      <c r="X839" s="42"/>
      <c r="Y839" s="42"/>
      <c r="Z839" s="46"/>
      <c r="AA839" s="46"/>
      <c r="AB839" s="42"/>
      <c r="AC839" s="46"/>
      <c r="AD839" s="46"/>
      <c r="AE839" s="46"/>
      <c r="AF839" s="46"/>
      <c r="AG839" s="46"/>
      <c r="AH839" s="46"/>
      <c r="AI839" s="46"/>
      <c r="AJ839" s="46"/>
      <c r="AK839" s="47"/>
    </row>
    <row r="840" spans="1:37" ht="15.75" customHeight="1" x14ac:dyDescent="0.2">
      <c r="A840" s="46"/>
      <c r="B840" s="46"/>
      <c r="C840" s="39"/>
      <c r="D840" s="39"/>
      <c r="E840" s="40"/>
      <c r="F840" s="40"/>
      <c r="G840" s="42"/>
      <c r="H840" s="43"/>
      <c r="I840" s="42"/>
      <c r="J840" s="42"/>
      <c r="K840" s="43"/>
      <c r="L840" s="42"/>
      <c r="M840" s="42"/>
      <c r="N840" s="43"/>
      <c r="O840" s="42"/>
      <c r="P840" s="42"/>
      <c r="Q840" s="43"/>
      <c r="R840" s="42"/>
      <c r="S840" s="42"/>
      <c r="T840" s="43"/>
      <c r="U840" s="42"/>
      <c r="V840" s="42"/>
      <c r="W840" s="43"/>
      <c r="X840" s="42"/>
      <c r="Y840" s="42"/>
      <c r="Z840" s="46"/>
      <c r="AA840" s="46"/>
      <c r="AB840" s="42"/>
      <c r="AC840" s="46"/>
      <c r="AD840" s="46"/>
      <c r="AE840" s="46"/>
      <c r="AF840" s="46"/>
      <c r="AG840" s="46"/>
      <c r="AH840" s="46"/>
      <c r="AI840" s="46"/>
      <c r="AJ840" s="46"/>
      <c r="AK840" s="47"/>
    </row>
    <row r="841" spans="1:37" ht="15.75" customHeight="1" x14ac:dyDescent="0.2">
      <c r="A841" s="46"/>
      <c r="B841" s="46"/>
      <c r="C841" s="39"/>
      <c r="D841" s="39"/>
      <c r="E841" s="40"/>
      <c r="F841" s="40"/>
      <c r="G841" s="42"/>
      <c r="H841" s="43"/>
      <c r="I841" s="42"/>
      <c r="J841" s="42"/>
      <c r="K841" s="43"/>
      <c r="L841" s="42"/>
      <c r="M841" s="42"/>
      <c r="N841" s="43"/>
      <c r="O841" s="42"/>
      <c r="P841" s="42"/>
      <c r="Q841" s="43"/>
      <c r="R841" s="42"/>
      <c r="S841" s="42"/>
      <c r="T841" s="43"/>
      <c r="U841" s="42"/>
      <c r="V841" s="42"/>
      <c r="W841" s="43"/>
      <c r="X841" s="42"/>
      <c r="Y841" s="42"/>
      <c r="Z841" s="46"/>
      <c r="AA841" s="46"/>
      <c r="AB841" s="42"/>
      <c r="AC841" s="46"/>
      <c r="AD841" s="46"/>
      <c r="AE841" s="46"/>
      <c r="AF841" s="46"/>
      <c r="AG841" s="46"/>
      <c r="AH841" s="46"/>
      <c r="AI841" s="46"/>
      <c r="AJ841" s="46"/>
      <c r="AK841" s="47"/>
    </row>
    <row r="842" spans="1:37" ht="15.75" customHeight="1" x14ac:dyDescent="0.2">
      <c r="A842" s="46"/>
      <c r="B842" s="46"/>
      <c r="C842" s="39"/>
      <c r="D842" s="39"/>
      <c r="E842" s="40"/>
      <c r="F842" s="40"/>
      <c r="G842" s="42"/>
      <c r="H842" s="43"/>
      <c r="I842" s="42"/>
      <c r="J842" s="42"/>
      <c r="K842" s="43"/>
      <c r="L842" s="42"/>
      <c r="M842" s="42"/>
      <c r="N842" s="43"/>
      <c r="O842" s="42"/>
      <c r="P842" s="42"/>
      <c r="Q842" s="43"/>
      <c r="R842" s="42"/>
      <c r="S842" s="42"/>
      <c r="T842" s="43"/>
      <c r="U842" s="42"/>
      <c r="V842" s="42"/>
      <c r="W842" s="43"/>
      <c r="X842" s="42"/>
      <c r="Y842" s="42"/>
      <c r="Z842" s="46"/>
      <c r="AA842" s="46"/>
      <c r="AB842" s="42"/>
      <c r="AC842" s="46"/>
      <c r="AD842" s="46"/>
      <c r="AE842" s="46"/>
      <c r="AF842" s="46"/>
      <c r="AG842" s="46"/>
      <c r="AH842" s="46"/>
      <c r="AI842" s="46"/>
      <c r="AJ842" s="46"/>
      <c r="AK842" s="47"/>
    </row>
    <row r="843" spans="1:37" ht="15.75" customHeight="1" x14ac:dyDescent="0.2">
      <c r="A843" s="46"/>
      <c r="B843" s="46"/>
      <c r="C843" s="39"/>
      <c r="D843" s="39"/>
      <c r="E843" s="40"/>
      <c r="F843" s="40"/>
      <c r="G843" s="42"/>
      <c r="H843" s="43"/>
      <c r="I843" s="42"/>
      <c r="J843" s="42"/>
      <c r="K843" s="43"/>
      <c r="L843" s="42"/>
      <c r="M843" s="42"/>
      <c r="N843" s="43"/>
      <c r="O843" s="42"/>
      <c r="P843" s="42"/>
      <c r="Q843" s="43"/>
      <c r="R843" s="42"/>
      <c r="S843" s="42"/>
      <c r="T843" s="43"/>
      <c r="U843" s="42"/>
      <c r="V843" s="42"/>
      <c r="W843" s="43"/>
      <c r="X843" s="42"/>
      <c r="Y843" s="42"/>
      <c r="Z843" s="46"/>
      <c r="AA843" s="46"/>
      <c r="AB843" s="42"/>
      <c r="AC843" s="46"/>
      <c r="AD843" s="46"/>
      <c r="AE843" s="46"/>
      <c r="AF843" s="46"/>
      <c r="AG843" s="46"/>
      <c r="AH843" s="46"/>
      <c r="AI843" s="46"/>
      <c r="AJ843" s="46"/>
      <c r="AK843" s="47"/>
    </row>
    <row r="844" spans="1:37" ht="15.75" customHeight="1" x14ac:dyDescent="0.2">
      <c r="A844" s="46"/>
      <c r="B844" s="46"/>
      <c r="C844" s="39"/>
      <c r="D844" s="39"/>
      <c r="E844" s="40"/>
      <c r="F844" s="40"/>
      <c r="G844" s="42"/>
      <c r="H844" s="43"/>
      <c r="I844" s="42"/>
      <c r="J844" s="42"/>
      <c r="K844" s="43"/>
      <c r="L844" s="42"/>
      <c r="M844" s="42"/>
      <c r="N844" s="43"/>
      <c r="O844" s="42"/>
      <c r="P844" s="42"/>
      <c r="Q844" s="43"/>
      <c r="R844" s="42"/>
      <c r="S844" s="42"/>
      <c r="T844" s="43"/>
      <c r="U844" s="42"/>
      <c r="V844" s="42"/>
      <c r="W844" s="43"/>
      <c r="X844" s="42"/>
      <c r="Y844" s="42"/>
      <c r="Z844" s="46"/>
      <c r="AA844" s="46"/>
      <c r="AB844" s="42"/>
      <c r="AC844" s="46"/>
      <c r="AD844" s="46"/>
      <c r="AE844" s="46"/>
      <c r="AF844" s="46"/>
      <c r="AG844" s="46"/>
      <c r="AH844" s="46"/>
      <c r="AI844" s="46"/>
      <c r="AJ844" s="46"/>
      <c r="AK844" s="47"/>
    </row>
    <row r="845" spans="1:37" ht="15.75" customHeight="1" x14ac:dyDescent="0.2">
      <c r="A845" s="46"/>
      <c r="B845" s="46"/>
      <c r="C845" s="39"/>
      <c r="D845" s="39"/>
      <c r="E845" s="40"/>
      <c r="F845" s="40"/>
      <c r="G845" s="42"/>
      <c r="H845" s="43"/>
      <c r="I845" s="42"/>
      <c r="J845" s="42"/>
      <c r="K845" s="43"/>
      <c r="L845" s="42"/>
      <c r="M845" s="42"/>
      <c r="N845" s="43"/>
      <c r="O845" s="42"/>
      <c r="P845" s="42"/>
      <c r="Q845" s="43"/>
      <c r="R845" s="42"/>
      <c r="S845" s="42"/>
      <c r="T845" s="43"/>
      <c r="U845" s="42"/>
      <c r="V845" s="42"/>
      <c r="W845" s="43"/>
      <c r="X845" s="42"/>
      <c r="Y845" s="42"/>
      <c r="Z845" s="46"/>
      <c r="AA845" s="46"/>
      <c r="AB845" s="42"/>
      <c r="AC845" s="46"/>
      <c r="AD845" s="46"/>
      <c r="AE845" s="46"/>
      <c r="AF845" s="46"/>
      <c r="AG845" s="46"/>
      <c r="AH845" s="46"/>
      <c r="AI845" s="46"/>
      <c r="AJ845" s="46"/>
      <c r="AK845" s="47"/>
    </row>
    <row r="846" spans="1:37" ht="15.75" customHeight="1" x14ac:dyDescent="0.2">
      <c r="A846" s="46"/>
      <c r="B846" s="46"/>
      <c r="C846" s="39"/>
      <c r="D846" s="39"/>
      <c r="E846" s="40"/>
      <c r="F846" s="40"/>
      <c r="G846" s="42"/>
      <c r="H846" s="43"/>
      <c r="I846" s="42"/>
      <c r="J846" s="42"/>
      <c r="K846" s="43"/>
      <c r="L846" s="42"/>
      <c r="M846" s="42"/>
      <c r="N846" s="43"/>
      <c r="O846" s="42"/>
      <c r="P846" s="42"/>
      <c r="Q846" s="43"/>
      <c r="R846" s="42"/>
      <c r="S846" s="42"/>
      <c r="T846" s="43"/>
      <c r="U846" s="42"/>
      <c r="V846" s="42"/>
      <c r="W846" s="43"/>
      <c r="X846" s="42"/>
      <c r="Y846" s="42"/>
      <c r="Z846" s="46"/>
      <c r="AA846" s="46"/>
      <c r="AB846" s="42"/>
      <c r="AC846" s="46"/>
      <c r="AD846" s="46"/>
      <c r="AE846" s="46"/>
      <c r="AF846" s="46"/>
      <c r="AG846" s="46"/>
      <c r="AH846" s="46"/>
      <c r="AI846" s="46"/>
      <c r="AJ846" s="46"/>
      <c r="AK846" s="47"/>
    </row>
    <row r="847" spans="1:37" ht="15.75" customHeight="1" x14ac:dyDescent="0.2">
      <c r="A847" s="46"/>
      <c r="B847" s="46"/>
      <c r="C847" s="39"/>
      <c r="D847" s="39"/>
      <c r="E847" s="40"/>
      <c r="F847" s="40"/>
      <c r="G847" s="42"/>
      <c r="H847" s="43"/>
      <c r="I847" s="42"/>
      <c r="J847" s="42"/>
      <c r="K847" s="43"/>
      <c r="L847" s="42"/>
      <c r="M847" s="42"/>
      <c r="N847" s="43"/>
      <c r="O847" s="42"/>
      <c r="P847" s="42"/>
      <c r="Q847" s="43"/>
      <c r="R847" s="42"/>
      <c r="S847" s="42"/>
      <c r="T847" s="43"/>
      <c r="U847" s="42"/>
      <c r="V847" s="42"/>
      <c r="W847" s="43"/>
      <c r="X847" s="42"/>
      <c r="Y847" s="42"/>
      <c r="Z847" s="46"/>
      <c r="AA847" s="46"/>
      <c r="AB847" s="42"/>
      <c r="AC847" s="46"/>
      <c r="AD847" s="46"/>
      <c r="AE847" s="46"/>
      <c r="AF847" s="46"/>
      <c r="AG847" s="46"/>
      <c r="AH847" s="46"/>
      <c r="AI847" s="46"/>
      <c r="AJ847" s="46"/>
      <c r="AK847" s="47"/>
    </row>
    <row r="848" spans="1:37" ht="15.75" customHeight="1" x14ac:dyDescent="0.2">
      <c r="A848" s="46"/>
      <c r="B848" s="46"/>
      <c r="C848" s="39"/>
      <c r="D848" s="39"/>
      <c r="E848" s="40"/>
      <c r="F848" s="40"/>
      <c r="G848" s="42"/>
      <c r="H848" s="43"/>
      <c r="I848" s="42"/>
      <c r="J848" s="42"/>
      <c r="K848" s="43"/>
      <c r="L848" s="42"/>
      <c r="M848" s="42"/>
      <c r="N848" s="43"/>
      <c r="O848" s="42"/>
      <c r="P848" s="42"/>
      <c r="Q848" s="43"/>
      <c r="R848" s="42"/>
      <c r="S848" s="42"/>
      <c r="T848" s="43"/>
      <c r="U848" s="42"/>
      <c r="V848" s="42"/>
      <c r="W848" s="43"/>
      <c r="X848" s="42"/>
      <c r="Y848" s="42"/>
      <c r="Z848" s="46"/>
      <c r="AA848" s="46"/>
      <c r="AB848" s="42"/>
      <c r="AC848" s="46"/>
      <c r="AD848" s="46"/>
      <c r="AE848" s="46"/>
      <c r="AF848" s="46"/>
      <c r="AG848" s="46"/>
      <c r="AH848" s="46"/>
      <c r="AI848" s="46"/>
      <c r="AJ848" s="46"/>
      <c r="AK848" s="47"/>
    </row>
    <row r="849" spans="1:37" ht="15.75" customHeight="1" x14ac:dyDescent="0.2">
      <c r="A849" s="46"/>
      <c r="B849" s="46"/>
      <c r="C849" s="39"/>
      <c r="D849" s="39"/>
      <c r="E849" s="40"/>
      <c r="F849" s="40"/>
      <c r="G849" s="42"/>
      <c r="H849" s="43"/>
      <c r="I849" s="42"/>
      <c r="J849" s="42"/>
      <c r="K849" s="43"/>
      <c r="L849" s="42"/>
      <c r="M849" s="42"/>
      <c r="N849" s="43"/>
      <c r="O849" s="42"/>
      <c r="P849" s="42"/>
      <c r="Q849" s="43"/>
      <c r="R849" s="42"/>
      <c r="S849" s="42"/>
      <c r="T849" s="43"/>
      <c r="U849" s="42"/>
      <c r="V849" s="42"/>
      <c r="W849" s="43"/>
      <c r="X849" s="42"/>
      <c r="Y849" s="42"/>
      <c r="Z849" s="46"/>
      <c r="AA849" s="46"/>
      <c r="AB849" s="42"/>
      <c r="AC849" s="46"/>
      <c r="AD849" s="46"/>
      <c r="AE849" s="46"/>
      <c r="AF849" s="46"/>
      <c r="AG849" s="46"/>
      <c r="AH849" s="46"/>
      <c r="AI849" s="46"/>
      <c r="AJ849" s="46"/>
      <c r="AK849" s="47"/>
    </row>
    <row r="850" spans="1:37" ht="15.75" customHeight="1" x14ac:dyDescent="0.2">
      <c r="A850" s="46"/>
      <c r="B850" s="46"/>
      <c r="C850" s="39"/>
      <c r="D850" s="39"/>
      <c r="E850" s="40"/>
      <c r="F850" s="40"/>
      <c r="G850" s="42"/>
      <c r="H850" s="43"/>
      <c r="I850" s="42"/>
      <c r="J850" s="42"/>
      <c r="K850" s="43"/>
      <c r="L850" s="42"/>
      <c r="M850" s="42"/>
      <c r="N850" s="43"/>
      <c r="O850" s="42"/>
      <c r="P850" s="42"/>
      <c r="Q850" s="43"/>
      <c r="R850" s="42"/>
      <c r="S850" s="42"/>
      <c r="T850" s="43"/>
      <c r="U850" s="42"/>
      <c r="V850" s="42"/>
      <c r="W850" s="43"/>
      <c r="X850" s="42"/>
      <c r="Y850" s="42"/>
      <c r="Z850" s="46"/>
      <c r="AA850" s="46"/>
      <c r="AB850" s="42"/>
      <c r="AC850" s="46"/>
      <c r="AD850" s="46"/>
      <c r="AE850" s="46"/>
      <c r="AF850" s="46"/>
      <c r="AG850" s="46"/>
      <c r="AH850" s="46"/>
      <c r="AI850" s="46"/>
      <c r="AJ850" s="46"/>
      <c r="AK850" s="47"/>
    </row>
    <row r="851" spans="1:37" ht="15.75" customHeight="1" x14ac:dyDescent="0.2">
      <c r="A851" s="46"/>
      <c r="B851" s="46"/>
      <c r="C851" s="39"/>
      <c r="D851" s="39"/>
      <c r="E851" s="40"/>
      <c r="F851" s="40"/>
      <c r="G851" s="42"/>
      <c r="H851" s="43"/>
      <c r="I851" s="42"/>
      <c r="J851" s="42"/>
      <c r="K851" s="43"/>
      <c r="L851" s="42"/>
      <c r="M851" s="42"/>
      <c r="N851" s="43"/>
      <c r="O851" s="42"/>
      <c r="P851" s="42"/>
      <c r="Q851" s="43"/>
      <c r="R851" s="42"/>
      <c r="S851" s="42"/>
      <c r="T851" s="43"/>
      <c r="U851" s="42"/>
      <c r="V851" s="42"/>
      <c r="W851" s="43"/>
      <c r="X851" s="42"/>
      <c r="Y851" s="42"/>
      <c r="Z851" s="46"/>
      <c r="AA851" s="46"/>
      <c r="AB851" s="42"/>
      <c r="AC851" s="46"/>
      <c r="AD851" s="46"/>
      <c r="AE851" s="46"/>
      <c r="AF851" s="46"/>
      <c r="AG851" s="46"/>
      <c r="AH851" s="46"/>
      <c r="AI851" s="46"/>
      <c r="AJ851" s="46"/>
      <c r="AK851" s="47"/>
    </row>
    <row r="852" spans="1:37" ht="15.75" customHeight="1" x14ac:dyDescent="0.2">
      <c r="A852" s="46"/>
      <c r="B852" s="46"/>
      <c r="C852" s="39"/>
      <c r="D852" s="39"/>
      <c r="E852" s="40"/>
      <c r="F852" s="40"/>
      <c r="G852" s="42"/>
      <c r="H852" s="43"/>
      <c r="I852" s="42"/>
      <c r="J852" s="42"/>
      <c r="K852" s="43"/>
      <c r="L852" s="42"/>
      <c r="M852" s="42"/>
      <c r="N852" s="43"/>
      <c r="O852" s="42"/>
      <c r="P852" s="42"/>
      <c r="Q852" s="43"/>
      <c r="R852" s="42"/>
      <c r="S852" s="42"/>
      <c r="T852" s="43"/>
      <c r="U852" s="42"/>
      <c r="V852" s="42"/>
      <c r="W852" s="43"/>
      <c r="X852" s="42"/>
      <c r="Y852" s="42"/>
      <c r="Z852" s="46"/>
      <c r="AA852" s="46"/>
      <c r="AB852" s="42"/>
      <c r="AC852" s="46"/>
      <c r="AD852" s="46"/>
      <c r="AE852" s="46"/>
      <c r="AF852" s="46"/>
      <c r="AG852" s="46"/>
      <c r="AH852" s="46"/>
      <c r="AI852" s="46"/>
      <c r="AJ852" s="46"/>
      <c r="AK852" s="47"/>
    </row>
    <row r="853" spans="1:37" ht="15.75" customHeight="1" x14ac:dyDescent="0.2">
      <c r="A853" s="46"/>
      <c r="B853" s="46"/>
      <c r="C853" s="39"/>
      <c r="D853" s="39"/>
      <c r="E853" s="40"/>
      <c r="F853" s="40"/>
      <c r="G853" s="42"/>
      <c r="H853" s="43"/>
      <c r="I853" s="42"/>
      <c r="J853" s="42"/>
      <c r="K853" s="43"/>
      <c r="L853" s="42"/>
      <c r="M853" s="42"/>
      <c r="N853" s="43"/>
      <c r="O853" s="42"/>
      <c r="P853" s="42"/>
      <c r="Q853" s="43"/>
      <c r="R853" s="42"/>
      <c r="S853" s="42"/>
      <c r="T853" s="43"/>
      <c r="U853" s="42"/>
      <c r="V853" s="42"/>
      <c r="W853" s="43"/>
      <c r="X853" s="42"/>
      <c r="Y853" s="42"/>
      <c r="Z853" s="46"/>
      <c r="AA853" s="46"/>
      <c r="AB853" s="42"/>
      <c r="AC853" s="46"/>
      <c r="AD853" s="46"/>
      <c r="AE853" s="46"/>
      <c r="AF853" s="46"/>
      <c r="AG853" s="46"/>
      <c r="AH853" s="46"/>
      <c r="AI853" s="46"/>
      <c r="AJ853" s="46"/>
      <c r="AK853" s="47"/>
    </row>
    <row r="854" spans="1:37" ht="15.75" customHeight="1" x14ac:dyDescent="0.2">
      <c r="A854" s="46"/>
      <c r="B854" s="46"/>
      <c r="C854" s="39"/>
      <c r="D854" s="39"/>
      <c r="E854" s="40"/>
      <c r="F854" s="40"/>
      <c r="G854" s="42"/>
      <c r="H854" s="43"/>
      <c r="I854" s="42"/>
      <c r="J854" s="42"/>
      <c r="K854" s="43"/>
      <c r="L854" s="42"/>
      <c r="M854" s="42"/>
      <c r="N854" s="43"/>
      <c r="O854" s="42"/>
      <c r="P854" s="42"/>
      <c r="Q854" s="43"/>
      <c r="R854" s="42"/>
      <c r="S854" s="42"/>
      <c r="T854" s="43"/>
      <c r="U854" s="42"/>
      <c r="V854" s="42"/>
      <c r="W854" s="43"/>
      <c r="X854" s="42"/>
      <c r="Y854" s="42"/>
      <c r="Z854" s="46"/>
      <c r="AA854" s="46"/>
      <c r="AB854" s="42"/>
      <c r="AC854" s="46"/>
      <c r="AD854" s="46"/>
      <c r="AE854" s="46"/>
      <c r="AF854" s="46"/>
      <c r="AG854" s="46"/>
      <c r="AH854" s="46"/>
      <c r="AI854" s="46"/>
      <c r="AJ854" s="46"/>
      <c r="AK854" s="47"/>
    </row>
    <row r="855" spans="1:37" ht="15.75" customHeight="1" x14ac:dyDescent="0.2">
      <c r="A855" s="46"/>
      <c r="B855" s="46"/>
      <c r="C855" s="39"/>
      <c r="D855" s="39"/>
      <c r="E855" s="40"/>
      <c r="F855" s="40"/>
      <c r="G855" s="42"/>
      <c r="H855" s="43"/>
      <c r="I855" s="42"/>
      <c r="J855" s="42"/>
      <c r="K855" s="43"/>
      <c r="L855" s="42"/>
      <c r="M855" s="42"/>
      <c r="N855" s="43"/>
      <c r="O855" s="42"/>
      <c r="P855" s="42"/>
      <c r="Q855" s="43"/>
      <c r="R855" s="42"/>
      <c r="S855" s="42"/>
      <c r="T855" s="43"/>
      <c r="U855" s="42"/>
      <c r="V855" s="42"/>
      <c r="W855" s="43"/>
      <c r="X855" s="42"/>
      <c r="Y855" s="42"/>
      <c r="Z855" s="46"/>
      <c r="AA855" s="46"/>
      <c r="AB855" s="42"/>
      <c r="AC855" s="46"/>
      <c r="AD855" s="46"/>
      <c r="AE855" s="46"/>
      <c r="AF855" s="46"/>
      <c r="AG855" s="46"/>
      <c r="AH855" s="46"/>
      <c r="AI855" s="46"/>
      <c r="AJ855" s="46"/>
      <c r="AK855" s="47"/>
    </row>
    <row r="856" spans="1:37" ht="15.75" customHeight="1" x14ac:dyDescent="0.2">
      <c r="A856" s="46"/>
      <c r="B856" s="46"/>
      <c r="C856" s="39"/>
      <c r="D856" s="39"/>
      <c r="E856" s="40"/>
      <c r="F856" s="40"/>
      <c r="G856" s="42"/>
      <c r="H856" s="43"/>
      <c r="I856" s="42"/>
      <c r="J856" s="42"/>
      <c r="K856" s="43"/>
      <c r="L856" s="42"/>
      <c r="M856" s="42"/>
      <c r="N856" s="43"/>
      <c r="O856" s="42"/>
      <c r="P856" s="42"/>
      <c r="Q856" s="43"/>
      <c r="R856" s="42"/>
      <c r="S856" s="42"/>
      <c r="T856" s="43"/>
      <c r="U856" s="42"/>
      <c r="V856" s="42"/>
      <c r="W856" s="43"/>
      <c r="X856" s="42"/>
      <c r="Y856" s="42"/>
      <c r="Z856" s="46"/>
      <c r="AA856" s="46"/>
      <c r="AB856" s="42"/>
      <c r="AC856" s="46"/>
      <c r="AD856" s="46"/>
      <c r="AE856" s="46"/>
      <c r="AF856" s="46"/>
      <c r="AG856" s="46"/>
      <c r="AH856" s="46"/>
      <c r="AI856" s="46"/>
      <c r="AJ856" s="46"/>
      <c r="AK856" s="47"/>
    </row>
    <row r="857" spans="1:37" ht="15.75" customHeight="1" x14ac:dyDescent="0.2">
      <c r="A857" s="46"/>
      <c r="B857" s="46"/>
      <c r="C857" s="39"/>
      <c r="D857" s="39"/>
      <c r="E857" s="40"/>
      <c r="F857" s="40"/>
      <c r="G857" s="42"/>
      <c r="H857" s="43"/>
      <c r="I857" s="42"/>
      <c r="J857" s="42"/>
      <c r="K857" s="43"/>
      <c r="L857" s="42"/>
      <c r="M857" s="42"/>
      <c r="N857" s="43"/>
      <c r="O857" s="42"/>
      <c r="P857" s="42"/>
      <c r="Q857" s="43"/>
      <c r="R857" s="42"/>
      <c r="S857" s="42"/>
      <c r="T857" s="43"/>
      <c r="U857" s="42"/>
      <c r="V857" s="42"/>
      <c r="W857" s="43"/>
      <c r="X857" s="42"/>
      <c r="Y857" s="42"/>
      <c r="Z857" s="46"/>
      <c r="AA857" s="46"/>
      <c r="AB857" s="42"/>
      <c r="AC857" s="46"/>
      <c r="AD857" s="46"/>
      <c r="AE857" s="46"/>
      <c r="AF857" s="46"/>
      <c r="AG857" s="46"/>
      <c r="AH857" s="46"/>
      <c r="AI857" s="46"/>
      <c r="AJ857" s="46"/>
      <c r="AK857" s="47"/>
    </row>
    <row r="858" spans="1:37" ht="15.75" customHeight="1" x14ac:dyDescent="0.2">
      <c r="A858" s="46"/>
      <c r="B858" s="46"/>
      <c r="C858" s="39"/>
      <c r="D858" s="39"/>
      <c r="E858" s="40"/>
      <c r="F858" s="40"/>
      <c r="G858" s="42"/>
      <c r="H858" s="43"/>
      <c r="I858" s="42"/>
      <c r="J858" s="42"/>
      <c r="K858" s="43"/>
      <c r="L858" s="42"/>
      <c r="M858" s="42"/>
      <c r="N858" s="43"/>
      <c r="O858" s="42"/>
      <c r="P858" s="42"/>
      <c r="Q858" s="43"/>
      <c r="R858" s="42"/>
      <c r="S858" s="42"/>
      <c r="T858" s="43"/>
      <c r="U858" s="42"/>
      <c r="V858" s="42"/>
      <c r="W858" s="43"/>
      <c r="X858" s="42"/>
      <c r="Y858" s="42"/>
      <c r="Z858" s="46"/>
      <c r="AA858" s="46"/>
      <c r="AB858" s="42"/>
      <c r="AC858" s="46"/>
      <c r="AD858" s="46"/>
      <c r="AE858" s="46"/>
      <c r="AF858" s="46"/>
      <c r="AG858" s="46"/>
      <c r="AH858" s="46"/>
      <c r="AI858" s="46"/>
      <c r="AJ858" s="46"/>
      <c r="AK858" s="47"/>
    </row>
    <row r="859" spans="1:37" ht="15.75" customHeight="1" x14ac:dyDescent="0.2">
      <c r="A859" s="46"/>
      <c r="B859" s="46"/>
      <c r="C859" s="39"/>
      <c r="D859" s="39"/>
      <c r="E859" s="40"/>
      <c r="F859" s="40"/>
      <c r="G859" s="42"/>
      <c r="H859" s="43"/>
      <c r="I859" s="42"/>
      <c r="J859" s="42"/>
      <c r="K859" s="43"/>
      <c r="L859" s="42"/>
      <c r="M859" s="42"/>
      <c r="N859" s="43"/>
      <c r="O859" s="42"/>
      <c r="P859" s="42"/>
      <c r="Q859" s="43"/>
      <c r="R859" s="42"/>
      <c r="S859" s="42"/>
      <c r="T859" s="43"/>
      <c r="U859" s="42"/>
      <c r="V859" s="42"/>
      <c r="W859" s="43"/>
      <c r="X859" s="42"/>
      <c r="Y859" s="42"/>
      <c r="Z859" s="46"/>
      <c r="AA859" s="46"/>
      <c r="AB859" s="42"/>
      <c r="AC859" s="46"/>
      <c r="AD859" s="46"/>
      <c r="AE859" s="46"/>
      <c r="AF859" s="46"/>
      <c r="AG859" s="46"/>
      <c r="AH859" s="46"/>
      <c r="AI859" s="46"/>
      <c r="AJ859" s="46"/>
      <c r="AK859" s="47"/>
    </row>
    <row r="860" spans="1:37" ht="15.75" customHeight="1" x14ac:dyDescent="0.2">
      <c r="A860" s="46"/>
      <c r="B860" s="46"/>
      <c r="C860" s="39"/>
      <c r="D860" s="39"/>
      <c r="E860" s="40"/>
      <c r="F860" s="40"/>
      <c r="G860" s="42"/>
      <c r="H860" s="43"/>
      <c r="I860" s="42"/>
      <c r="J860" s="42"/>
      <c r="K860" s="43"/>
      <c r="L860" s="42"/>
      <c r="M860" s="42"/>
      <c r="N860" s="43"/>
      <c r="O860" s="42"/>
      <c r="P860" s="42"/>
      <c r="Q860" s="43"/>
      <c r="R860" s="42"/>
      <c r="S860" s="42"/>
      <c r="T860" s="43"/>
      <c r="U860" s="42"/>
      <c r="V860" s="42"/>
      <c r="W860" s="43"/>
      <c r="X860" s="42"/>
      <c r="Y860" s="42"/>
      <c r="Z860" s="46"/>
      <c r="AA860" s="46"/>
      <c r="AB860" s="42"/>
      <c r="AC860" s="46"/>
      <c r="AD860" s="46"/>
      <c r="AE860" s="46"/>
      <c r="AF860" s="46"/>
      <c r="AG860" s="46"/>
      <c r="AH860" s="46"/>
      <c r="AI860" s="46"/>
      <c r="AJ860" s="46"/>
      <c r="AK860" s="47"/>
    </row>
    <row r="861" spans="1:37" ht="15.75" customHeight="1" x14ac:dyDescent="0.2">
      <c r="A861" s="46"/>
      <c r="B861" s="46"/>
      <c r="C861" s="39"/>
      <c r="D861" s="39"/>
      <c r="E861" s="40"/>
      <c r="F861" s="40"/>
      <c r="G861" s="42"/>
      <c r="H861" s="43"/>
      <c r="I861" s="42"/>
      <c r="J861" s="42"/>
      <c r="K861" s="43"/>
      <c r="L861" s="42"/>
      <c r="M861" s="42"/>
      <c r="N861" s="43"/>
      <c r="O861" s="42"/>
      <c r="P861" s="42"/>
      <c r="Q861" s="43"/>
      <c r="R861" s="42"/>
      <c r="S861" s="42"/>
      <c r="T861" s="43"/>
      <c r="U861" s="42"/>
      <c r="V861" s="42"/>
      <c r="W861" s="43"/>
      <c r="X861" s="42"/>
      <c r="Y861" s="42"/>
      <c r="Z861" s="46"/>
      <c r="AA861" s="46"/>
      <c r="AB861" s="42"/>
      <c r="AC861" s="46"/>
      <c r="AD861" s="46"/>
      <c r="AE861" s="46"/>
      <c r="AF861" s="46"/>
      <c r="AG861" s="46"/>
      <c r="AH861" s="46"/>
      <c r="AI861" s="46"/>
      <c r="AJ861" s="46"/>
      <c r="AK861" s="47"/>
    </row>
    <row r="862" spans="1:37" ht="15.75" customHeight="1" x14ac:dyDescent="0.2">
      <c r="A862" s="46"/>
      <c r="B862" s="46"/>
      <c r="C862" s="39"/>
      <c r="D862" s="39"/>
      <c r="E862" s="40"/>
      <c r="F862" s="40"/>
      <c r="G862" s="42"/>
      <c r="H862" s="43"/>
      <c r="I862" s="42"/>
      <c r="J862" s="42"/>
      <c r="K862" s="43"/>
      <c r="L862" s="42"/>
      <c r="M862" s="42"/>
      <c r="N862" s="43"/>
      <c r="O862" s="42"/>
      <c r="P862" s="42"/>
      <c r="Q862" s="43"/>
      <c r="R862" s="42"/>
      <c r="S862" s="42"/>
      <c r="T862" s="43"/>
      <c r="U862" s="42"/>
      <c r="V862" s="42"/>
      <c r="W862" s="43"/>
      <c r="X862" s="42"/>
      <c r="Y862" s="42"/>
      <c r="Z862" s="46"/>
      <c r="AA862" s="46"/>
      <c r="AB862" s="42"/>
      <c r="AC862" s="46"/>
      <c r="AD862" s="46"/>
      <c r="AE862" s="46"/>
      <c r="AF862" s="46"/>
      <c r="AG862" s="46"/>
      <c r="AH862" s="46"/>
      <c r="AI862" s="46"/>
      <c r="AJ862" s="46"/>
      <c r="AK862" s="47"/>
    </row>
    <row r="863" spans="1:37" ht="15.75" customHeight="1" x14ac:dyDescent="0.2">
      <c r="A863" s="46"/>
      <c r="B863" s="46"/>
      <c r="C863" s="39"/>
      <c r="D863" s="39"/>
      <c r="E863" s="40"/>
      <c r="F863" s="40"/>
      <c r="G863" s="42"/>
      <c r="H863" s="43"/>
      <c r="I863" s="42"/>
      <c r="J863" s="42"/>
      <c r="K863" s="43"/>
      <c r="L863" s="42"/>
      <c r="M863" s="42"/>
      <c r="N863" s="43"/>
      <c r="O863" s="42"/>
      <c r="P863" s="42"/>
      <c r="Q863" s="43"/>
      <c r="R863" s="42"/>
      <c r="S863" s="42"/>
      <c r="T863" s="43"/>
      <c r="U863" s="42"/>
      <c r="V863" s="42"/>
      <c r="W863" s="43"/>
      <c r="X863" s="42"/>
      <c r="Y863" s="42"/>
      <c r="Z863" s="46"/>
      <c r="AA863" s="46"/>
      <c r="AB863" s="42"/>
      <c r="AC863" s="46"/>
      <c r="AD863" s="46"/>
      <c r="AE863" s="46"/>
      <c r="AF863" s="46"/>
      <c r="AG863" s="46"/>
      <c r="AH863" s="46"/>
      <c r="AI863" s="46"/>
      <c r="AJ863" s="46"/>
      <c r="AK863" s="47"/>
    </row>
    <row r="864" spans="1:37" ht="15.75" customHeight="1" x14ac:dyDescent="0.2">
      <c r="A864" s="46"/>
      <c r="B864" s="46"/>
      <c r="C864" s="39"/>
      <c r="D864" s="39"/>
      <c r="E864" s="40"/>
      <c r="F864" s="40"/>
      <c r="G864" s="42"/>
      <c r="H864" s="43"/>
      <c r="I864" s="42"/>
      <c r="J864" s="42"/>
      <c r="K864" s="43"/>
      <c r="L864" s="42"/>
      <c r="M864" s="42"/>
      <c r="N864" s="43"/>
      <c r="O864" s="42"/>
      <c r="P864" s="42"/>
      <c r="Q864" s="43"/>
      <c r="R864" s="42"/>
      <c r="S864" s="42"/>
      <c r="T864" s="43"/>
      <c r="U864" s="42"/>
      <c r="V864" s="42"/>
      <c r="W864" s="43"/>
      <c r="X864" s="42"/>
      <c r="Y864" s="42"/>
      <c r="Z864" s="46"/>
      <c r="AA864" s="46"/>
      <c r="AB864" s="42"/>
      <c r="AC864" s="46"/>
      <c r="AD864" s="46"/>
      <c r="AE864" s="46"/>
      <c r="AF864" s="46"/>
      <c r="AG864" s="46"/>
      <c r="AH864" s="46"/>
      <c r="AI864" s="46"/>
      <c r="AJ864" s="46"/>
      <c r="AK864" s="47"/>
    </row>
    <row r="865" spans="1:37" ht="15.75" customHeight="1" x14ac:dyDescent="0.2">
      <c r="A865" s="46"/>
      <c r="B865" s="46"/>
      <c r="C865" s="39"/>
      <c r="D865" s="39"/>
      <c r="E865" s="40"/>
      <c r="F865" s="40"/>
      <c r="G865" s="42"/>
      <c r="H865" s="43"/>
      <c r="I865" s="42"/>
      <c r="J865" s="42"/>
      <c r="K865" s="43"/>
      <c r="L865" s="42"/>
      <c r="M865" s="42"/>
      <c r="N865" s="43"/>
      <c r="O865" s="42"/>
      <c r="P865" s="42"/>
      <c r="Q865" s="43"/>
      <c r="R865" s="42"/>
      <c r="S865" s="42"/>
      <c r="T865" s="43"/>
      <c r="U865" s="42"/>
      <c r="V865" s="42"/>
      <c r="W865" s="43"/>
      <c r="X865" s="42"/>
      <c r="Y865" s="42"/>
      <c r="Z865" s="46"/>
      <c r="AA865" s="46"/>
      <c r="AB865" s="42"/>
      <c r="AC865" s="46"/>
      <c r="AD865" s="46"/>
      <c r="AE865" s="46"/>
      <c r="AF865" s="46"/>
      <c r="AG865" s="46"/>
      <c r="AH865" s="46"/>
      <c r="AI865" s="46"/>
      <c r="AJ865" s="46"/>
      <c r="AK865" s="47"/>
    </row>
    <row r="866" spans="1:37" ht="15.75" customHeight="1" x14ac:dyDescent="0.2">
      <c r="A866" s="46"/>
      <c r="B866" s="46"/>
      <c r="C866" s="39"/>
      <c r="D866" s="39"/>
      <c r="E866" s="40"/>
      <c r="F866" s="40"/>
      <c r="G866" s="42"/>
      <c r="H866" s="43"/>
      <c r="I866" s="42"/>
      <c r="J866" s="42"/>
      <c r="K866" s="43"/>
      <c r="L866" s="42"/>
      <c r="M866" s="42"/>
      <c r="N866" s="43"/>
      <c r="O866" s="42"/>
      <c r="P866" s="42"/>
      <c r="Q866" s="43"/>
      <c r="R866" s="42"/>
      <c r="S866" s="42"/>
      <c r="T866" s="43"/>
      <c r="U866" s="42"/>
      <c r="V866" s="42"/>
      <c r="W866" s="43"/>
      <c r="X866" s="42"/>
      <c r="Y866" s="42"/>
      <c r="Z866" s="46"/>
      <c r="AA866" s="46"/>
      <c r="AB866" s="42"/>
      <c r="AC866" s="46"/>
      <c r="AD866" s="46"/>
      <c r="AE866" s="46"/>
      <c r="AF866" s="46"/>
      <c r="AG866" s="46"/>
      <c r="AH866" s="46"/>
      <c r="AI866" s="46"/>
      <c r="AJ866" s="46"/>
      <c r="AK866" s="47"/>
    </row>
    <row r="867" spans="1:37" ht="15.75" customHeight="1" x14ac:dyDescent="0.2">
      <c r="A867" s="46"/>
      <c r="B867" s="46"/>
      <c r="C867" s="39"/>
      <c r="D867" s="39"/>
      <c r="E867" s="40"/>
      <c r="F867" s="40"/>
      <c r="G867" s="42"/>
      <c r="H867" s="43"/>
      <c r="I867" s="42"/>
      <c r="J867" s="42"/>
      <c r="K867" s="43"/>
      <c r="L867" s="42"/>
      <c r="M867" s="42"/>
      <c r="N867" s="43"/>
      <c r="O867" s="42"/>
      <c r="P867" s="42"/>
      <c r="Q867" s="43"/>
      <c r="R867" s="42"/>
      <c r="S867" s="42"/>
      <c r="T867" s="43"/>
      <c r="U867" s="42"/>
      <c r="V867" s="42"/>
      <c r="W867" s="43"/>
      <c r="X867" s="42"/>
      <c r="Y867" s="42"/>
      <c r="Z867" s="46"/>
      <c r="AA867" s="46"/>
      <c r="AB867" s="42"/>
      <c r="AC867" s="46"/>
      <c r="AD867" s="46"/>
      <c r="AE867" s="46"/>
      <c r="AF867" s="46"/>
      <c r="AG867" s="46"/>
      <c r="AH867" s="46"/>
      <c r="AI867" s="46"/>
      <c r="AJ867" s="46"/>
      <c r="AK867" s="47"/>
    </row>
    <row r="868" spans="1:37" ht="15.75" customHeight="1" x14ac:dyDescent="0.2">
      <c r="A868" s="46"/>
      <c r="B868" s="46"/>
      <c r="C868" s="39"/>
      <c r="D868" s="39"/>
      <c r="E868" s="40"/>
      <c r="F868" s="40"/>
      <c r="G868" s="42"/>
      <c r="H868" s="43"/>
      <c r="I868" s="42"/>
      <c r="J868" s="42"/>
      <c r="K868" s="43"/>
      <c r="L868" s="42"/>
      <c r="M868" s="42"/>
      <c r="N868" s="43"/>
      <c r="O868" s="42"/>
      <c r="P868" s="42"/>
      <c r="Q868" s="43"/>
      <c r="R868" s="42"/>
      <c r="S868" s="42"/>
      <c r="T868" s="43"/>
      <c r="U868" s="42"/>
      <c r="V868" s="42"/>
      <c r="W868" s="43"/>
      <c r="X868" s="42"/>
      <c r="Y868" s="42"/>
      <c r="Z868" s="46"/>
      <c r="AA868" s="46"/>
      <c r="AB868" s="42"/>
      <c r="AC868" s="46"/>
      <c r="AD868" s="46"/>
      <c r="AE868" s="46"/>
      <c r="AF868" s="46"/>
      <c r="AG868" s="46"/>
      <c r="AH868" s="46"/>
      <c r="AI868" s="46"/>
      <c r="AJ868" s="46"/>
      <c r="AK868" s="47"/>
    </row>
    <row r="869" spans="1:37" ht="15.75" customHeight="1" x14ac:dyDescent="0.2">
      <c r="A869" s="46"/>
      <c r="B869" s="46"/>
      <c r="C869" s="39"/>
      <c r="D869" s="39"/>
      <c r="E869" s="40"/>
      <c r="F869" s="40"/>
      <c r="G869" s="42"/>
      <c r="H869" s="43"/>
      <c r="I869" s="42"/>
      <c r="J869" s="42"/>
      <c r="K869" s="43"/>
      <c r="L869" s="42"/>
      <c r="M869" s="42"/>
      <c r="N869" s="43"/>
      <c r="O869" s="42"/>
      <c r="P869" s="42"/>
      <c r="Q869" s="43"/>
      <c r="R869" s="42"/>
      <c r="S869" s="42"/>
      <c r="T869" s="43"/>
      <c r="U869" s="42"/>
      <c r="V869" s="42"/>
      <c r="W869" s="43"/>
      <c r="X869" s="42"/>
      <c r="Y869" s="42"/>
      <c r="Z869" s="46"/>
      <c r="AA869" s="46"/>
      <c r="AB869" s="42"/>
      <c r="AC869" s="46"/>
      <c r="AD869" s="46"/>
      <c r="AE869" s="46"/>
      <c r="AF869" s="46"/>
      <c r="AG869" s="46"/>
      <c r="AH869" s="46"/>
      <c r="AI869" s="46"/>
      <c r="AJ869" s="46"/>
      <c r="AK869" s="47"/>
    </row>
    <row r="870" spans="1:37" ht="15.75" customHeight="1" x14ac:dyDescent="0.2">
      <c r="A870" s="46"/>
      <c r="B870" s="46"/>
      <c r="C870" s="39"/>
      <c r="D870" s="39"/>
      <c r="E870" s="40"/>
      <c r="F870" s="40"/>
      <c r="G870" s="42"/>
      <c r="H870" s="43"/>
      <c r="I870" s="42"/>
      <c r="J870" s="42"/>
      <c r="K870" s="43"/>
      <c r="L870" s="42"/>
      <c r="M870" s="42"/>
      <c r="N870" s="43"/>
      <c r="O870" s="42"/>
      <c r="P870" s="42"/>
      <c r="Q870" s="43"/>
      <c r="R870" s="42"/>
      <c r="S870" s="42"/>
      <c r="T870" s="43"/>
      <c r="U870" s="42"/>
      <c r="V870" s="42"/>
      <c r="W870" s="43"/>
      <c r="X870" s="42"/>
      <c r="Y870" s="42"/>
      <c r="Z870" s="46"/>
      <c r="AA870" s="46"/>
      <c r="AB870" s="42"/>
      <c r="AC870" s="46"/>
      <c r="AD870" s="46"/>
      <c r="AE870" s="46"/>
      <c r="AF870" s="46"/>
      <c r="AG870" s="46"/>
      <c r="AH870" s="46"/>
      <c r="AI870" s="46"/>
      <c r="AJ870" s="46"/>
      <c r="AK870" s="47"/>
    </row>
    <row r="871" spans="1:37" ht="15.75" customHeight="1" x14ac:dyDescent="0.2">
      <c r="A871" s="46"/>
      <c r="B871" s="46"/>
      <c r="C871" s="39"/>
      <c r="D871" s="39"/>
      <c r="E871" s="40"/>
      <c r="F871" s="40"/>
      <c r="G871" s="42"/>
      <c r="H871" s="43"/>
      <c r="I871" s="42"/>
      <c r="J871" s="42"/>
      <c r="K871" s="43"/>
      <c r="L871" s="42"/>
      <c r="M871" s="42"/>
      <c r="N871" s="43"/>
      <c r="O871" s="42"/>
      <c r="P871" s="42"/>
      <c r="Q871" s="43"/>
      <c r="R871" s="42"/>
      <c r="S871" s="42"/>
      <c r="T871" s="43"/>
      <c r="U871" s="42"/>
      <c r="V871" s="42"/>
      <c r="W871" s="43"/>
      <c r="X871" s="42"/>
      <c r="Y871" s="42"/>
      <c r="Z871" s="46"/>
      <c r="AA871" s="46"/>
      <c r="AB871" s="42"/>
      <c r="AC871" s="46"/>
      <c r="AD871" s="46"/>
      <c r="AE871" s="46"/>
      <c r="AF871" s="46"/>
      <c r="AG871" s="46"/>
      <c r="AH871" s="46"/>
      <c r="AI871" s="46"/>
      <c r="AJ871" s="46"/>
      <c r="AK871" s="47"/>
    </row>
    <row r="872" spans="1:37" ht="15.75" customHeight="1" x14ac:dyDescent="0.2">
      <c r="A872" s="46"/>
      <c r="B872" s="46"/>
      <c r="C872" s="39"/>
      <c r="D872" s="39"/>
      <c r="E872" s="40"/>
      <c r="F872" s="40"/>
      <c r="G872" s="42"/>
      <c r="H872" s="43"/>
      <c r="I872" s="42"/>
      <c r="J872" s="42"/>
      <c r="K872" s="43"/>
      <c r="L872" s="42"/>
      <c r="M872" s="42"/>
      <c r="N872" s="43"/>
      <c r="O872" s="42"/>
      <c r="P872" s="42"/>
      <c r="Q872" s="43"/>
      <c r="R872" s="42"/>
      <c r="S872" s="42"/>
      <c r="T872" s="43"/>
      <c r="U872" s="42"/>
      <c r="V872" s="42"/>
      <c r="W872" s="43"/>
      <c r="X872" s="42"/>
      <c r="Y872" s="42"/>
      <c r="Z872" s="46"/>
      <c r="AA872" s="46"/>
      <c r="AB872" s="42"/>
      <c r="AC872" s="46"/>
      <c r="AD872" s="46"/>
      <c r="AE872" s="46"/>
      <c r="AF872" s="46"/>
      <c r="AG872" s="46"/>
      <c r="AH872" s="46"/>
      <c r="AI872" s="46"/>
      <c r="AJ872" s="46"/>
      <c r="AK872" s="47"/>
    </row>
    <row r="873" spans="1:37" ht="15.75" customHeight="1" x14ac:dyDescent="0.2">
      <c r="A873" s="46"/>
      <c r="B873" s="46"/>
      <c r="C873" s="39"/>
      <c r="D873" s="39"/>
      <c r="E873" s="40"/>
      <c r="F873" s="40"/>
      <c r="G873" s="42"/>
      <c r="H873" s="43"/>
      <c r="I873" s="42"/>
      <c r="J873" s="42"/>
      <c r="K873" s="43"/>
      <c r="L873" s="42"/>
      <c r="M873" s="42"/>
      <c r="N873" s="43"/>
      <c r="O873" s="42"/>
      <c r="P873" s="42"/>
      <c r="Q873" s="43"/>
      <c r="R873" s="42"/>
      <c r="S873" s="42"/>
      <c r="T873" s="43"/>
      <c r="U873" s="42"/>
      <c r="V873" s="42"/>
      <c r="W873" s="43"/>
      <c r="X873" s="42"/>
      <c r="Y873" s="42"/>
      <c r="Z873" s="46"/>
      <c r="AA873" s="46"/>
      <c r="AB873" s="42"/>
      <c r="AC873" s="46"/>
      <c r="AD873" s="46"/>
      <c r="AE873" s="46"/>
      <c r="AF873" s="46"/>
      <c r="AG873" s="46"/>
      <c r="AH873" s="46"/>
      <c r="AI873" s="46"/>
      <c r="AJ873" s="46"/>
      <c r="AK873" s="47"/>
    </row>
    <row r="874" spans="1:37" ht="15.75" customHeight="1" x14ac:dyDescent="0.2">
      <c r="A874" s="46"/>
      <c r="B874" s="46"/>
      <c r="C874" s="39"/>
      <c r="D874" s="39"/>
      <c r="E874" s="40"/>
      <c r="F874" s="40"/>
      <c r="G874" s="42"/>
      <c r="H874" s="43"/>
      <c r="I874" s="42"/>
      <c r="J874" s="42"/>
      <c r="K874" s="43"/>
      <c r="L874" s="42"/>
      <c r="M874" s="42"/>
      <c r="N874" s="43"/>
      <c r="O874" s="42"/>
      <c r="P874" s="42"/>
      <c r="Q874" s="43"/>
      <c r="R874" s="42"/>
      <c r="S874" s="42"/>
      <c r="T874" s="43"/>
      <c r="U874" s="42"/>
      <c r="V874" s="42"/>
      <c r="W874" s="43"/>
      <c r="X874" s="42"/>
      <c r="Y874" s="42"/>
      <c r="Z874" s="46"/>
      <c r="AA874" s="46"/>
      <c r="AB874" s="42"/>
      <c r="AC874" s="46"/>
      <c r="AD874" s="46"/>
      <c r="AE874" s="46"/>
      <c r="AF874" s="46"/>
      <c r="AG874" s="46"/>
      <c r="AH874" s="46"/>
      <c r="AI874" s="46"/>
      <c r="AJ874" s="46"/>
      <c r="AK874" s="47"/>
    </row>
    <row r="875" spans="1:37" ht="15.75" customHeight="1" x14ac:dyDescent="0.2">
      <c r="A875" s="46"/>
      <c r="B875" s="46"/>
      <c r="C875" s="39"/>
      <c r="D875" s="39"/>
      <c r="E875" s="40"/>
      <c r="F875" s="40"/>
      <c r="G875" s="42"/>
      <c r="H875" s="43"/>
      <c r="I875" s="42"/>
      <c r="J875" s="42"/>
      <c r="K875" s="43"/>
      <c r="L875" s="42"/>
      <c r="M875" s="42"/>
      <c r="N875" s="43"/>
      <c r="O875" s="42"/>
      <c r="P875" s="42"/>
      <c r="Q875" s="43"/>
      <c r="R875" s="42"/>
      <c r="S875" s="42"/>
      <c r="T875" s="43"/>
      <c r="U875" s="42"/>
      <c r="V875" s="42"/>
      <c r="W875" s="43"/>
      <c r="X875" s="42"/>
      <c r="Y875" s="42"/>
      <c r="Z875" s="46"/>
      <c r="AA875" s="46"/>
      <c r="AB875" s="42"/>
      <c r="AC875" s="46"/>
      <c r="AD875" s="46"/>
      <c r="AE875" s="46"/>
      <c r="AF875" s="46"/>
      <c r="AG875" s="46"/>
      <c r="AH875" s="46"/>
      <c r="AI875" s="46"/>
      <c r="AJ875" s="46"/>
      <c r="AK875" s="47"/>
    </row>
    <row r="876" spans="1:37" ht="15.75" customHeight="1" x14ac:dyDescent="0.2">
      <c r="A876" s="46"/>
      <c r="B876" s="46"/>
      <c r="C876" s="39"/>
      <c r="D876" s="39"/>
      <c r="E876" s="40"/>
      <c r="F876" s="40"/>
      <c r="G876" s="42"/>
      <c r="H876" s="43"/>
      <c r="I876" s="42"/>
      <c r="J876" s="42"/>
      <c r="K876" s="43"/>
      <c r="L876" s="42"/>
      <c r="M876" s="42"/>
      <c r="N876" s="43"/>
      <c r="O876" s="42"/>
      <c r="P876" s="42"/>
      <c r="Q876" s="43"/>
      <c r="R876" s="42"/>
      <c r="S876" s="42"/>
      <c r="T876" s="43"/>
      <c r="U876" s="42"/>
      <c r="V876" s="42"/>
      <c r="W876" s="43"/>
      <c r="X876" s="42"/>
      <c r="Y876" s="42"/>
      <c r="Z876" s="46"/>
      <c r="AA876" s="46"/>
      <c r="AB876" s="42"/>
      <c r="AC876" s="46"/>
      <c r="AD876" s="46"/>
      <c r="AE876" s="46"/>
      <c r="AF876" s="46"/>
      <c r="AG876" s="46"/>
      <c r="AH876" s="46"/>
      <c r="AI876" s="46"/>
      <c r="AJ876" s="46"/>
      <c r="AK876" s="47"/>
    </row>
    <row r="877" spans="1:37" ht="15.75" customHeight="1" x14ac:dyDescent="0.2">
      <c r="A877" s="46"/>
      <c r="B877" s="46"/>
      <c r="C877" s="39"/>
      <c r="D877" s="39"/>
      <c r="E877" s="40"/>
      <c r="F877" s="40"/>
      <c r="G877" s="42"/>
      <c r="H877" s="43"/>
      <c r="I877" s="42"/>
      <c r="J877" s="42"/>
      <c r="K877" s="43"/>
      <c r="L877" s="42"/>
      <c r="M877" s="42"/>
      <c r="N877" s="43"/>
      <c r="O877" s="42"/>
      <c r="P877" s="42"/>
      <c r="Q877" s="43"/>
      <c r="R877" s="42"/>
      <c r="S877" s="42"/>
      <c r="T877" s="43"/>
      <c r="U877" s="42"/>
      <c r="V877" s="42"/>
      <c r="W877" s="43"/>
      <c r="X877" s="42"/>
      <c r="Y877" s="42"/>
      <c r="Z877" s="46"/>
      <c r="AA877" s="46"/>
      <c r="AB877" s="42"/>
      <c r="AC877" s="46"/>
      <c r="AD877" s="46"/>
      <c r="AE877" s="46"/>
      <c r="AF877" s="46"/>
      <c r="AG877" s="46"/>
      <c r="AH877" s="46"/>
      <c r="AI877" s="46"/>
      <c r="AJ877" s="46"/>
      <c r="AK877" s="47"/>
    </row>
    <row r="878" spans="1:37" ht="15.75" customHeight="1" x14ac:dyDescent="0.2">
      <c r="A878" s="46"/>
      <c r="B878" s="46"/>
      <c r="C878" s="39"/>
      <c r="D878" s="39"/>
      <c r="E878" s="40"/>
      <c r="F878" s="40"/>
      <c r="G878" s="42"/>
      <c r="H878" s="43"/>
      <c r="I878" s="42"/>
      <c r="J878" s="42"/>
      <c r="K878" s="43"/>
      <c r="L878" s="42"/>
      <c r="M878" s="42"/>
      <c r="N878" s="43"/>
      <c r="O878" s="42"/>
      <c r="P878" s="42"/>
      <c r="Q878" s="43"/>
      <c r="R878" s="42"/>
      <c r="S878" s="42"/>
      <c r="T878" s="43"/>
      <c r="U878" s="42"/>
      <c r="V878" s="42"/>
      <c r="W878" s="43"/>
      <c r="X878" s="42"/>
      <c r="Y878" s="42"/>
      <c r="Z878" s="46"/>
      <c r="AA878" s="46"/>
      <c r="AB878" s="42"/>
      <c r="AC878" s="46"/>
      <c r="AD878" s="46"/>
      <c r="AE878" s="46"/>
      <c r="AF878" s="46"/>
      <c r="AG878" s="46"/>
      <c r="AH878" s="46"/>
      <c r="AI878" s="46"/>
      <c r="AJ878" s="46"/>
      <c r="AK878" s="47"/>
    </row>
    <row r="879" spans="1:37" ht="15.75" customHeight="1" x14ac:dyDescent="0.2">
      <c r="A879" s="46"/>
      <c r="B879" s="46"/>
      <c r="C879" s="39"/>
      <c r="D879" s="39"/>
      <c r="E879" s="40"/>
      <c r="F879" s="40"/>
      <c r="G879" s="42"/>
      <c r="H879" s="43"/>
      <c r="I879" s="42"/>
      <c r="J879" s="42"/>
      <c r="K879" s="43"/>
      <c r="L879" s="42"/>
      <c r="M879" s="42"/>
      <c r="N879" s="43"/>
      <c r="O879" s="42"/>
      <c r="P879" s="42"/>
      <c r="Q879" s="43"/>
      <c r="R879" s="42"/>
      <c r="S879" s="42"/>
      <c r="T879" s="43"/>
      <c r="U879" s="42"/>
      <c r="V879" s="42"/>
      <c r="W879" s="43"/>
      <c r="X879" s="42"/>
      <c r="Y879" s="42"/>
      <c r="Z879" s="46"/>
      <c r="AA879" s="46"/>
      <c r="AB879" s="42"/>
      <c r="AC879" s="46"/>
      <c r="AD879" s="46"/>
      <c r="AE879" s="46"/>
      <c r="AF879" s="46"/>
      <c r="AG879" s="46"/>
      <c r="AH879" s="46"/>
      <c r="AI879" s="46"/>
      <c r="AJ879" s="46"/>
      <c r="AK879" s="47"/>
    </row>
    <row r="880" spans="1:37" ht="15.75" customHeight="1" x14ac:dyDescent="0.2">
      <c r="A880" s="46"/>
      <c r="B880" s="46"/>
      <c r="C880" s="39"/>
      <c r="D880" s="39"/>
      <c r="E880" s="40"/>
      <c r="F880" s="40"/>
      <c r="G880" s="42"/>
      <c r="H880" s="43"/>
      <c r="I880" s="42"/>
      <c r="J880" s="42"/>
      <c r="K880" s="43"/>
      <c r="L880" s="42"/>
      <c r="M880" s="42"/>
      <c r="N880" s="43"/>
      <c r="O880" s="42"/>
      <c r="P880" s="42"/>
      <c r="Q880" s="43"/>
      <c r="R880" s="42"/>
      <c r="S880" s="42"/>
      <c r="T880" s="43"/>
      <c r="U880" s="42"/>
      <c r="V880" s="42"/>
      <c r="W880" s="43"/>
      <c r="X880" s="42"/>
      <c r="Y880" s="42"/>
      <c r="Z880" s="46"/>
      <c r="AA880" s="46"/>
      <c r="AB880" s="42"/>
      <c r="AC880" s="46"/>
      <c r="AD880" s="46"/>
      <c r="AE880" s="46"/>
      <c r="AF880" s="46"/>
      <c r="AG880" s="46"/>
      <c r="AH880" s="46"/>
      <c r="AI880" s="46"/>
      <c r="AJ880" s="46"/>
      <c r="AK880" s="47"/>
    </row>
    <row r="881" spans="1:37" ht="15.75" customHeight="1" x14ac:dyDescent="0.2">
      <c r="A881" s="46"/>
      <c r="B881" s="46"/>
      <c r="C881" s="39"/>
      <c r="D881" s="39"/>
      <c r="E881" s="40"/>
      <c r="F881" s="40"/>
      <c r="G881" s="42"/>
      <c r="H881" s="43"/>
      <c r="I881" s="42"/>
      <c r="J881" s="42"/>
      <c r="K881" s="43"/>
      <c r="L881" s="42"/>
      <c r="M881" s="42"/>
      <c r="N881" s="43"/>
      <c r="O881" s="42"/>
      <c r="P881" s="42"/>
      <c r="Q881" s="43"/>
      <c r="R881" s="42"/>
      <c r="S881" s="42"/>
      <c r="T881" s="43"/>
      <c r="U881" s="42"/>
      <c r="V881" s="42"/>
      <c r="W881" s="43"/>
      <c r="X881" s="42"/>
      <c r="Y881" s="42"/>
      <c r="Z881" s="46"/>
      <c r="AA881" s="46"/>
      <c r="AB881" s="42"/>
      <c r="AC881" s="46"/>
      <c r="AD881" s="46"/>
      <c r="AE881" s="46"/>
      <c r="AF881" s="46"/>
      <c r="AG881" s="46"/>
      <c r="AH881" s="46"/>
      <c r="AI881" s="46"/>
      <c r="AJ881" s="46"/>
      <c r="AK881" s="47"/>
    </row>
    <row r="882" spans="1:37" ht="15.75" customHeight="1" x14ac:dyDescent="0.2">
      <c r="A882" s="46"/>
      <c r="B882" s="46"/>
      <c r="C882" s="39"/>
      <c r="D882" s="39"/>
      <c r="E882" s="40"/>
      <c r="F882" s="40"/>
      <c r="G882" s="42"/>
      <c r="H882" s="43"/>
      <c r="I882" s="42"/>
      <c r="J882" s="42"/>
      <c r="K882" s="43"/>
      <c r="L882" s="42"/>
      <c r="M882" s="42"/>
      <c r="N882" s="43"/>
      <c r="O882" s="42"/>
      <c r="P882" s="42"/>
      <c r="Q882" s="43"/>
      <c r="R882" s="42"/>
      <c r="S882" s="42"/>
      <c r="T882" s="43"/>
      <c r="U882" s="42"/>
      <c r="V882" s="42"/>
      <c r="W882" s="43"/>
      <c r="X882" s="42"/>
      <c r="Y882" s="42"/>
      <c r="Z882" s="46"/>
      <c r="AA882" s="46"/>
      <c r="AB882" s="42"/>
      <c r="AC882" s="46"/>
      <c r="AD882" s="46"/>
      <c r="AE882" s="46"/>
      <c r="AF882" s="46"/>
      <c r="AG882" s="46"/>
      <c r="AH882" s="46"/>
      <c r="AI882" s="46"/>
      <c r="AJ882" s="46"/>
      <c r="AK882" s="47"/>
    </row>
    <row r="883" spans="1:37" ht="15.75" customHeight="1" x14ac:dyDescent="0.2">
      <c r="A883" s="46"/>
      <c r="B883" s="46"/>
      <c r="C883" s="39"/>
      <c r="D883" s="39"/>
      <c r="E883" s="40"/>
      <c r="F883" s="40"/>
      <c r="G883" s="42"/>
      <c r="H883" s="43"/>
      <c r="I883" s="42"/>
      <c r="J883" s="42"/>
      <c r="K883" s="43"/>
      <c r="L883" s="42"/>
      <c r="M883" s="42"/>
      <c r="N883" s="43"/>
      <c r="O883" s="42"/>
      <c r="P883" s="42"/>
      <c r="Q883" s="43"/>
      <c r="R883" s="42"/>
      <c r="S883" s="42"/>
      <c r="T883" s="43"/>
      <c r="U883" s="42"/>
      <c r="V883" s="42"/>
      <c r="W883" s="43"/>
      <c r="X883" s="42"/>
      <c r="Y883" s="42"/>
      <c r="Z883" s="46"/>
      <c r="AA883" s="46"/>
      <c r="AB883" s="42"/>
      <c r="AC883" s="46"/>
      <c r="AD883" s="46"/>
      <c r="AE883" s="46"/>
      <c r="AF883" s="46"/>
      <c r="AG883" s="46"/>
      <c r="AH883" s="46"/>
      <c r="AI883" s="46"/>
      <c r="AJ883" s="46"/>
      <c r="AK883" s="47"/>
    </row>
    <row r="884" spans="1:37" ht="15.75" customHeight="1" x14ac:dyDescent="0.2">
      <c r="A884" s="46"/>
      <c r="B884" s="46"/>
      <c r="C884" s="39"/>
      <c r="D884" s="39"/>
      <c r="E884" s="40"/>
      <c r="F884" s="40"/>
      <c r="G884" s="42"/>
      <c r="H884" s="43"/>
      <c r="I884" s="42"/>
      <c r="J884" s="42"/>
      <c r="K884" s="43"/>
      <c r="L884" s="42"/>
      <c r="M884" s="42"/>
      <c r="N884" s="43"/>
      <c r="O884" s="42"/>
      <c r="P884" s="42"/>
      <c r="Q884" s="43"/>
      <c r="R884" s="42"/>
      <c r="S884" s="42"/>
      <c r="T884" s="43"/>
      <c r="U884" s="42"/>
      <c r="V884" s="42"/>
      <c r="W884" s="43"/>
      <c r="X884" s="42"/>
      <c r="Y884" s="42"/>
      <c r="Z884" s="46"/>
      <c r="AA884" s="46"/>
      <c r="AB884" s="42"/>
      <c r="AC884" s="46"/>
      <c r="AD884" s="46"/>
      <c r="AE884" s="46"/>
      <c r="AF884" s="46"/>
      <c r="AG884" s="46"/>
      <c r="AH884" s="46"/>
      <c r="AI884" s="46"/>
      <c r="AJ884" s="46"/>
      <c r="AK884" s="47"/>
    </row>
    <row r="885" spans="1:37" ht="15.75" customHeight="1" x14ac:dyDescent="0.2">
      <c r="A885" s="46"/>
      <c r="B885" s="46"/>
      <c r="C885" s="39"/>
      <c r="D885" s="39"/>
      <c r="E885" s="40"/>
      <c r="F885" s="40"/>
      <c r="G885" s="42"/>
      <c r="H885" s="43"/>
      <c r="I885" s="42"/>
      <c r="J885" s="42"/>
      <c r="K885" s="43"/>
      <c r="L885" s="42"/>
      <c r="M885" s="42"/>
      <c r="N885" s="43"/>
      <c r="O885" s="42"/>
      <c r="P885" s="42"/>
      <c r="Q885" s="43"/>
      <c r="R885" s="42"/>
      <c r="S885" s="42"/>
      <c r="T885" s="43"/>
      <c r="U885" s="42"/>
      <c r="V885" s="42"/>
      <c r="W885" s="43"/>
      <c r="X885" s="42"/>
      <c r="Y885" s="42"/>
      <c r="Z885" s="46"/>
      <c r="AA885" s="46"/>
      <c r="AB885" s="42"/>
      <c r="AC885" s="46"/>
      <c r="AD885" s="46"/>
      <c r="AE885" s="46"/>
      <c r="AF885" s="46"/>
      <c r="AG885" s="46"/>
      <c r="AH885" s="46"/>
      <c r="AI885" s="46"/>
      <c r="AJ885" s="46"/>
      <c r="AK885" s="47"/>
    </row>
    <row r="886" spans="1:37" ht="15.75" customHeight="1" x14ac:dyDescent="0.2">
      <c r="A886" s="46"/>
      <c r="B886" s="46"/>
      <c r="C886" s="39"/>
      <c r="D886" s="39"/>
      <c r="E886" s="40"/>
      <c r="F886" s="40"/>
      <c r="G886" s="42"/>
      <c r="H886" s="43"/>
      <c r="I886" s="42"/>
      <c r="J886" s="42"/>
      <c r="K886" s="43"/>
      <c r="L886" s="42"/>
      <c r="M886" s="42"/>
      <c r="N886" s="43"/>
      <c r="O886" s="42"/>
      <c r="P886" s="42"/>
      <c r="Q886" s="43"/>
      <c r="R886" s="42"/>
      <c r="S886" s="42"/>
      <c r="T886" s="43"/>
      <c r="U886" s="42"/>
      <c r="V886" s="42"/>
      <c r="W886" s="43"/>
      <c r="X886" s="42"/>
      <c r="Y886" s="42"/>
      <c r="Z886" s="46"/>
      <c r="AA886" s="46"/>
      <c r="AB886" s="42"/>
      <c r="AC886" s="46"/>
      <c r="AD886" s="46"/>
      <c r="AE886" s="46"/>
      <c r="AF886" s="46"/>
      <c r="AG886" s="46"/>
      <c r="AH886" s="46"/>
      <c r="AI886" s="46"/>
      <c r="AJ886" s="46"/>
      <c r="AK886" s="47"/>
    </row>
    <row r="887" spans="1:37" ht="15.75" customHeight="1" x14ac:dyDescent="0.2">
      <c r="A887" s="46"/>
      <c r="B887" s="46"/>
      <c r="C887" s="39"/>
      <c r="D887" s="39"/>
      <c r="E887" s="40"/>
      <c r="F887" s="40"/>
      <c r="G887" s="42"/>
      <c r="H887" s="43"/>
      <c r="I887" s="42"/>
      <c r="J887" s="42"/>
      <c r="K887" s="43"/>
      <c r="L887" s="42"/>
      <c r="M887" s="42"/>
      <c r="N887" s="43"/>
      <c r="O887" s="42"/>
      <c r="P887" s="42"/>
      <c r="Q887" s="43"/>
      <c r="R887" s="42"/>
      <c r="S887" s="42"/>
      <c r="T887" s="43"/>
      <c r="U887" s="42"/>
      <c r="V887" s="42"/>
      <c r="W887" s="43"/>
      <c r="X887" s="42"/>
      <c r="Y887" s="42"/>
      <c r="Z887" s="46"/>
      <c r="AA887" s="46"/>
      <c r="AB887" s="42"/>
      <c r="AC887" s="46"/>
      <c r="AD887" s="46"/>
      <c r="AE887" s="46"/>
      <c r="AF887" s="46"/>
      <c r="AG887" s="46"/>
      <c r="AH887" s="46"/>
      <c r="AI887" s="46"/>
      <c r="AJ887" s="46"/>
      <c r="AK887" s="47"/>
    </row>
    <row r="888" spans="1:37" ht="15.75" customHeight="1" x14ac:dyDescent="0.2">
      <c r="A888" s="46"/>
      <c r="B888" s="46"/>
      <c r="C888" s="39"/>
      <c r="D888" s="39"/>
      <c r="E888" s="40"/>
      <c r="F888" s="40"/>
      <c r="G888" s="42"/>
      <c r="H888" s="43"/>
      <c r="I888" s="42"/>
      <c r="J888" s="42"/>
      <c r="K888" s="43"/>
      <c r="L888" s="42"/>
      <c r="M888" s="42"/>
      <c r="N888" s="43"/>
      <c r="O888" s="42"/>
      <c r="P888" s="42"/>
      <c r="Q888" s="43"/>
      <c r="R888" s="42"/>
      <c r="S888" s="42"/>
      <c r="T888" s="43"/>
      <c r="U888" s="42"/>
      <c r="V888" s="42"/>
      <c r="W888" s="43"/>
      <c r="X888" s="42"/>
      <c r="Y888" s="42"/>
      <c r="Z888" s="46"/>
      <c r="AA888" s="46"/>
      <c r="AB888" s="42"/>
      <c r="AC888" s="46"/>
      <c r="AD888" s="46"/>
      <c r="AE888" s="46"/>
      <c r="AF888" s="46"/>
      <c r="AG888" s="46"/>
      <c r="AH888" s="46"/>
      <c r="AI888" s="46"/>
      <c r="AJ888" s="46"/>
      <c r="AK888" s="47"/>
    </row>
    <row r="889" spans="1:37" ht="15.75" customHeight="1" x14ac:dyDescent="0.2">
      <c r="A889" s="46"/>
      <c r="B889" s="46"/>
      <c r="C889" s="39"/>
      <c r="D889" s="39"/>
      <c r="E889" s="40"/>
      <c r="F889" s="40"/>
      <c r="G889" s="42"/>
      <c r="H889" s="43"/>
      <c r="I889" s="42"/>
      <c r="J889" s="42"/>
      <c r="K889" s="43"/>
      <c r="L889" s="42"/>
      <c r="M889" s="42"/>
      <c r="N889" s="43"/>
      <c r="O889" s="42"/>
      <c r="P889" s="42"/>
      <c r="Q889" s="43"/>
      <c r="R889" s="42"/>
      <c r="S889" s="42"/>
      <c r="T889" s="43"/>
      <c r="U889" s="42"/>
      <c r="V889" s="42"/>
      <c r="W889" s="43"/>
      <c r="X889" s="42"/>
      <c r="Y889" s="42"/>
      <c r="Z889" s="46"/>
      <c r="AA889" s="46"/>
      <c r="AB889" s="42"/>
      <c r="AC889" s="46"/>
      <c r="AD889" s="46"/>
      <c r="AE889" s="46"/>
      <c r="AF889" s="46"/>
      <c r="AG889" s="46"/>
      <c r="AH889" s="46"/>
      <c r="AI889" s="46"/>
      <c r="AJ889" s="46"/>
      <c r="AK889" s="47"/>
    </row>
    <row r="890" spans="1:37" ht="15.75" customHeight="1" x14ac:dyDescent="0.2">
      <c r="A890" s="46"/>
      <c r="B890" s="46"/>
      <c r="C890" s="39"/>
      <c r="D890" s="39"/>
      <c r="E890" s="40"/>
      <c r="F890" s="40"/>
      <c r="G890" s="42"/>
      <c r="H890" s="43"/>
      <c r="I890" s="42"/>
      <c r="J890" s="42"/>
      <c r="K890" s="43"/>
      <c r="L890" s="42"/>
      <c r="M890" s="42"/>
      <c r="N890" s="43"/>
      <c r="O890" s="42"/>
      <c r="P890" s="42"/>
      <c r="Q890" s="43"/>
      <c r="R890" s="42"/>
      <c r="S890" s="42"/>
      <c r="T890" s="43"/>
      <c r="U890" s="42"/>
      <c r="V890" s="42"/>
      <c r="W890" s="43"/>
      <c r="X890" s="42"/>
      <c r="Y890" s="42"/>
      <c r="Z890" s="46"/>
      <c r="AA890" s="46"/>
      <c r="AB890" s="42"/>
      <c r="AC890" s="46"/>
      <c r="AD890" s="46"/>
      <c r="AE890" s="46"/>
      <c r="AF890" s="46"/>
      <c r="AG890" s="46"/>
      <c r="AH890" s="46"/>
      <c r="AI890" s="46"/>
      <c r="AJ890" s="46"/>
      <c r="AK890" s="47"/>
    </row>
    <row r="891" spans="1:37" ht="15.75" customHeight="1" x14ac:dyDescent="0.2">
      <c r="A891" s="46"/>
      <c r="B891" s="46"/>
      <c r="C891" s="39"/>
      <c r="D891" s="39"/>
      <c r="E891" s="40"/>
      <c r="F891" s="40"/>
      <c r="G891" s="42"/>
      <c r="H891" s="43"/>
      <c r="I891" s="42"/>
      <c r="J891" s="42"/>
      <c r="K891" s="43"/>
      <c r="L891" s="42"/>
      <c r="M891" s="42"/>
      <c r="N891" s="43"/>
      <c r="O891" s="42"/>
      <c r="P891" s="42"/>
      <c r="Q891" s="43"/>
      <c r="R891" s="42"/>
      <c r="S891" s="42"/>
      <c r="T891" s="43"/>
      <c r="U891" s="42"/>
      <c r="V891" s="42"/>
      <c r="W891" s="43"/>
      <c r="X891" s="42"/>
      <c r="Y891" s="42"/>
      <c r="Z891" s="46"/>
      <c r="AA891" s="46"/>
      <c r="AB891" s="42"/>
      <c r="AC891" s="46"/>
      <c r="AD891" s="46"/>
      <c r="AE891" s="46"/>
      <c r="AF891" s="46"/>
      <c r="AG891" s="46"/>
      <c r="AH891" s="46"/>
      <c r="AI891" s="46"/>
      <c r="AJ891" s="46"/>
      <c r="AK891" s="47"/>
    </row>
    <row r="892" spans="1:37" ht="15.75" customHeight="1" x14ac:dyDescent="0.2">
      <c r="A892" s="46"/>
      <c r="B892" s="46"/>
      <c r="C892" s="39"/>
      <c r="D892" s="39"/>
      <c r="E892" s="40"/>
      <c r="F892" s="40"/>
      <c r="G892" s="42"/>
      <c r="H892" s="43"/>
      <c r="I892" s="42"/>
      <c r="J892" s="42"/>
      <c r="K892" s="43"/>
      <c r="L892" s="42"/>
      <c r="M892" s="42"/>
      <c r="N892" s="43"/>
      <c r="O892" s="42"/>
      <c r="P892" s="42"/>
      <c r="Q892" s="43"/>
      <c r="R892" s="42"/>
      <c r="S892" s="42"/>
      <c r="T892" s="43"/>
      <c r="U892" s="42"/>
      <c r="V892" s="42"/>
      <c r="W892" s="43"/>
      <c r="X892" s="42"/>
      <c r="Y892" s="42"/>
      <c r="Z892" s="46"/>
      <c r="AA892" s="46"/>
      <c r="AB892" s="42"/>
      <c r="AC892" s="46"/>
      <c r="AD892" s="46"/>
      <c r="AE892" s="46"/>
      <c r="AF892" s="46"/>
      <c r="AG892" s="46"/>
      <c r="AH892" s="46"/>
      <c r="AI892" s="46"/>
      <c r="AJ892" s="46"/>
      <c r="AK892" s="47"/>
    </row>
    <row r="893" spans="1:37" ht="15.75" customHeight="1" x14ac:dyDescent="0.2">
      <c r="A893" s="46"/>
      <c r="B893" s="46"/>
      <c r="C893" s="39"/>
      <c r="D893" s="39"/>
      <c r="E893" s="40"/>
      <c r="F893" s="40"/>
      <c r="G893" s="42"/>
      <c r="H893" s="43"/>
      <c r="I893" s="42"/>
      <c r="J893" s="42"/>
      <c r="K893" s="43"/>
      <c r="L893" s="42"/>
      <c r="M893" s="42"/>
      <c r="N893" s="43"/>
      <c r="O893" s="42"/>
      <c r="P893" s="42"/>
      <c r="Q893" s="43"/>
      <c r="R893" s="42"/>
      <c r="S893" s="42"/>
      <c r="T893" s="43"/>
      <c r="U893" s="42"/>
      <c r="V893" s="42"/>
      <c r="W893" s="43"/>
      <c r="X893" s="42"/>
      <c r="Y893" s="42"/>
      <c r="Z893" s="46"/>
      <c r="AA893" s="46"/>
      <c r="AB893" s="42"/>
      <c r="AC893" s="46"/>
      <c r="AD893" s="46"/>
      <c r="AE893" s="46"/>
      <c r="AF893" s="46"/>
      <c r="AG893" s="46"/>
      <c r="AH893" s="46"/>
      <c r="AI893" s="46"/>
      <c r="AJ893" s="46"/>
      <c r="AK893" s="47"/>
    </row>
    <row r="894" spans="1:37" ht="15.75" customHeight="1" x14ac:dyDescent="0.2">
      <c r="A894" s="46"/>
      <c r="B894" s="46"/>
      <c r="C894" s="39"/>
      <c r="D894" s="39"/>
      <c r="E894" s="40"/>
      <c r="F894" s="40"/>
      <c r="G894" s="42"/>
      <c r="H894" s="43"/>
      <c r="I894" s="42"/>
      <c r="J894" s="42"/>
      <c r="K894" s="43"/>
      <c r="L894" s="42"/>
      <c r="M894" s="42"/>
      <c r="N894" s="43"/>
      <c r="O894" s="42"/>
      <c r="P894" s="42"/>
      <c r="Q894" s="43"/>
      <c r="R894" s="42"/>
      <c r="S894" s="42"/>
      <c r="T894" s="43"/>
      <c r="U894" s="42"/>
      <c r="V894" s="42"/>
      <c r="W894" s="43"/>
      <c r="X894" s="42"/>
      <c r="Y894" s="42"/>
      <c r="Z894" s="46"/>
      <c r="AA894" s="46"/>
      <c r="AB894" s="42"/>
      <c r="AC894" s="46"/>
      <c r="AD894" s="46"/>
      <c r="AE894" s="46"/>
      <c r="AF894" s="46"/>
      <c r="AG894" s="46"/>
      <c r="AH894" s="46"/>
      <c r="AI894" s="46"/>
      <c r="AJ894" s="46"/>
      <c r="AK894" s="47"/>
    </row>
    <row r="895" spans="1:37" ht="15.75" customHeight="1" x14ac:dyDescent="0.2">
      <c r="A895" s="46"/>
      <c r="B895" s="46"/>
      <c r="C895" s="39"/>
      <c r="D895" s="39"/>
      <c r="E895" s="40"/>
      <c r="F895" s="40"/>
      <c r="G895" s="42"/>
      <c r="H895" s="43"/>
      <c r="I895" s="42"/>
      <c r="J895" s="42"/>
      <c r="K895" s="43"/>
      <c r="L895" s="42"/>
      <c r="M895" s="42"/>
      <c r="N895" s="43"/>
      <c r="O895" s="42"/>
      <c r="P895" s="42"/>
      <c r="Q895" s="43"/>
      <c r="R895" s="42"/>
      <c r="S895" s="42"/>
      <c r="T895" s="43"/>
      <c r="U895" s="42"/>
      <c r="V895" s="42"/>
      <c r="W895" s="43"/>
      <c r="X895" s="42"/>
      <c r="Y895" s="42"/>
      <c r="Z895" s="46"/>
      <c r="AA895" s="46"/>
      <c r="AB895" s="42"/>
      <c r="AC895" s="46"/>
      <c r="AD895" s="46"/>
      <c r="AE895" s="46"/>
      <c r="AF895" s="46"/>
      <c r="AG895" s="46"/>
      <c r="AH895" s="46"/>
      <c r="AI895" s="46"/>
      <c r="AJ895" s="46"/>
      <c r="AK895" s="47"/>
    </row>
    <row r="896" spans="1:37" ht="15.75" customHeight="1" x14ac:dyDescent="0.2">
      <c r="A896" s="46"/>
      <c r="B896" s="46"/>
      <c r="C896" s="39"/>
      <c r="D896" s="39"/>
      <c r="E896" s="40"/>
      <c r="F896" s="40"/>
      <c r="G896" s="42"/>
      <c r="H896" s="43"/>
      <c r="I896" s="42"/>
      <c r="J896" s="42"/>
      <c r="K896" s="43"/>
      <c r="L896" s="42"/>
      <c r="M896" s="42"/>
      <c r="N896" s="43"/>
      <c r="O896" s="42"/>
      <c r="P896" s="42"/>
      <c r="Q896" s="43"/>
      <c r="R896" s="42"/>
      <c r="S896" s="42"/>
      <c r="T896" s="43"/>
      <c r="U896" s="42"/>
      <c r="V896" s="42"/>
      <c r="W896" s="43"/>
      <c r="X896" s="42"/>
      <c r="Y896" s="42"/>
      <c r="Z896" s="46"/>
      <c r="AA896" s="46"/>
      <c r="AB896" s="42"/>
      <c r="AC896" s="46"/>
      <c r="AD896" s="46"/>
      <c r="AE896" s="46"/>
      <c r="AF896" s="46"/>
      <c r="AG896" s="46"/>
      <c r="AH896" s="46"/>
      <c r="AI896" s="46"/>
      <c r="AJ896" s="46"/>
      <c r="AK896" s="47"/>
    </row>
    <row r="897" spans="1:37" ht="15.75" customHeight="1" x14ac:dyDescent="0.2">
      <c r="A897" s="46"/>
      <c r="B897" s="46"/>
      <c r="C897" s="39"/>
      <c r="D897" s="39"/>
      <c r="E897" s="40"/>
      <c r="F897" s="40"/>
      <c r="G897" s="42"/>
      <c r="H897" s="43"/>
      <c r="I897" s="42"/>
      <c r="J897" s="42"/>
      <c r="K897" s="43"/>
      <c r="L897" s="42"/>
      <c r="M897" s="42"/>
      <c r="N897" s="43"/>
      <c r="O897" s="42"/>
      <c r="P897" s="42"/>
      <c r="Q897" s="43"/>
      <c r="R897" s="42"/>
      <c r="S897" s="42"/>
      <c r="T897" s="43"/>
      <c r="U897" s="42"/>
      <c r="V897" s="42"/>
      <c r="W897" s="43"/>
      <c r="X897" s="42"/>
      <c r="Y897" s="42"/>
      <c r="Z897" s="46"/>
      <c r="AA897" s="46"/>
      <c r="AB897" s="42"/>
      <c r="AC897" s="46"/>
      <c r="AD897" s="46"/>
      <c r="AE897" s="46"/>
      <c r="AF897" s="46"/>
      <c r="AG897" s="46"/>
      <c r="AH897" s="46"/>
      <c r="AI897" s="46"/>
      <c r="AJ897" s="46"/>
      <c r="AK897" s="47"/>
    </row>
    <row r="898" spans="1:37" ht="15.75" customHeight="1" x14ac:dyDescent="0.2">
      <c r="A898" s="46"/>
      <c r="B898" s="46"/>
      <c r="C898" s="39"/>
      <c r="D898" s="39"/>
      <c r="E898" s="40"/>
      <c r="F898" s="40"/>
      <c r="G898" s="42"/>
      <c r="H898" s="43"/>
      <c r="I898" s="42"/>
      <c r="J898" s="42"/>
      <c r="K898" s="43"/>
      <c r="L898" s="42"/>
      <c r="M898" s="42"/>
      <c r="N898" s="43"/>
      <c r="O898" s="42"/>
      <c r="P898" s="42"/>
      <c r="Q898" s="43"/>
      <c r="R898" s="42"/>
      <c r="S898" s="42"/>
      <c r="T898" s="43"/>
      <c r="U898" s="42"/>
      <c r="V898" s="42"/>
      <c r="W898" s="43"/>
      <c r="X898" s="42"/>
      <c r="Y898" s="42"/>
      <c r="Z898" s="46"/>
      <c r="AA898" s="46"/>
      <c r="AB898" s="42"/>
      <c r="AC898" s="46"/>
      <c r="AD898" s="46"/>
      <c r="AE898" s="46"/>
      <c r="AF898" s="46"/>
      <c r="AG898" s="46"/>
      <c r="AH898" s="46"/>
      <c r="AI898" s="46"/>
      <c r="AJ898" s="46"/>
      <c r="AK898" s="47"/>
    </row>
    <row r="899" spans="1:37" ht="15.75" customHeight="1" x14ac:dyDescent="0.2">
      <c r="A899" s="46"/>
      <c r="B899" s="46"/>
      <c r="C899" s="39"/>
      <c r="D899" s="39"/>
      <c r="E899" s="40"/>
      <c r="F899" s="40"/>
      <c r="G899" s="42"/>
      <c r="H899" s="43"/>
      <c r="I899" s="42"/>
      <c r="J899" s="42"/>
      <c r="K899" s="43"/>
      <c r="L899" s="42"/>
      <c r="M899" s="42"/>
      <c r="N899" s="43"/>
      <c r="O899" s="42"/>
      <c r="P899" s="42"/>
      <c r="Q899" s="43"/>
      <c r="R899" s="42"/>
      <c r="S899" s="42"/>
      <c r="T899" s="43"/>
      <c r="U899" s="42"/>
      <c r="V899" s="42"/>
      <c r="W899" s="43"/>
      <c r="X899" s="42"/>
      <c r="Y899" s="42"/>
      <c r="Z899" s="46"/>
      <c r="AA899" s="46"/>
      <c r="AB899" s="42"/>
      <c r="AC899" s="46"/>
      <c r="AD899" s="46"/>
      <c r="AE899" s="46"/>
      <c r="AF899" s="46"/>
      <c r="AG899" s="46"/>
      <c r="AH899" s="46"/>
      <c r="AI899" s="46"/>
      <c r="AJ899" s="46"/>
      <c r="AK899" s="47"/>
    </row>
    <row r="900" spans="1:37" ht="15.75" customHeight="1" x14ac:dyDescent="0.2">
      <c r="A900" s="46"/>
      <c r="B900" s="46"/>
      <c r="C900" s="39"/>
      <c r="D900" s="39"/>
      <c r="E900" s="40"/>
      <c r="F900" s="40"/>
      <c r="G900" s="42"/>
      <c r="H900" s="43"/>
      <c r="I900" s="42"/>
      <c r="J900" s="42"/>
      <c r="K900" s="43"/>
      <c r="L900" s="42"/>
      <c r="M900" s="42"/>
      <c r="N900" s="43"/>
      <c r="O900" s="42"/>
      <c r="P900" s="42"/>
      <c r="Q900" s="43"/>
      <c r="R900" s="42"/>
      <c r="S900" s="42"/>
      <c r="T900" s="43"/>
      <c r="U900" s="42"/>
      <c r="V900" s="42"/>
      <c r="W900" s="43"/>
      <c r="X900" s="42"/>
      <c r="Y900" s="42"/>
      <c r="Z900" s="46"/>
      <c r="AA900" s="46"/>
      <c r="AB900" s="42"/>
      <c r="AC900" s="46"/>
      <c r="AD900" s="46"/>
      <c r="AE900" s="46"/>
      <c r="AF900" s="46"/>
      <c r="AG900" s="46"/>
      <c r="AH900" s="46"/>
      <c r="AI900" s="46"/>
      <c r="AJ900" s="46"/>
      <c r="AK900" s="47"/>
    </row>
    <row r="901" spans="1:37" ht="15.75" customHeight="1" x14ac:dyDescent="0.2">
      <c r="A901" s="46"/>
      <c r="B901" s="46"/>
      <c r="C901" s="39"/>
      <c r="D901" s="39"/>
      <c r="E901" s="40"/>
      <c r="F901" s="40"/>
      <c r="G901" s="42"/>
      <c r="H901" s="43"/>
      <c r="I901" s="42"/>
      <c r="J901" s="42"/>
      <c r="K901" s="43"/>
      <c r="L901" s="42"/>
      <c r="M901" s="42"/>
      <c r="N901" s="43"/>
      <c r="O901" s="42"/>
      <c r="P901" s="42"/>
      <c r="Q901" s="43"/>
      <c r="R901" s="42"/>
      <c r="S901" s="42"/>
      <c r="T901" s="43"/>
      <c r="U901" s="42"/>
      <c r="V901" s="42"/>
      <c r="W901" s="43"/>
      <c r="X901" s="42"/>
      <c r="Y901" s="42"/>
      <c r="Z901" s="46"/>
      <c r="AA901" s="46"/>
      <c r="AB901" s="42"/>
      <c r="AC901" s="46"/>
      <c r="AD901" s="46"/>
      <c r="AE901" s="46"/>
      <c r="AF901" s="46"/>
      <c r="AG901" s="46"/>
      <c r="AH901" s="46"/>
      <c r="AI901" s="46"/>
      <c r="AJ901" s="46"/>
      <c r="AK901" s="47"/>
    </row>
    <row r="902" spans="1:37" ht="15.75" customHeight="1" x14ac:dyDescent="0.2">
      <c r="A902" s="46"/>
      <c r="B902" s="46"/>
      <c r="C902" s="39"/>
      <c r="D902" s="39"/>
      <c r="E902" s="40"/>
      <c r="F902" s="40"/>
      <c r="G902" s="42"/>
      <c r="H902" s="43"/>
      <c r="I902" s="42"/>
      <c r="J902" s="42"/>
      <c r="K902" s="43"/>
      <c r="L902" s="42"/>
      <c r="M902" s="42"/>
      <c r="N902" s="43"/>
      <c r="O902" s="42"/>
      <c r="P902" s="42"/>
      <c r="Q902" s="43"/>
      <c r="R902" s="42"/>
      <c r="S902" s="42"/>
      <c r="T902" s="43"/>
      <c r="U902" s="42"/>
      <c r="V902" s="42"/>
      <c r="W902" s="43"/>
      <c r="X902" s="42"/>
      <c r="Y902" s="42"/>
      <c r="Z902" s="46"/>
      <c r="AA902" s="46"/>
      <c r="AB902" s="42"/>
      <c r="AC902" s="46"/>
      <c r="AD902" s="46"/>
      <c r="AE902" s="46"/>
      <c r="AF902" s="46"/>
      <c r="AG902" s="46"/>
      <c r="AH902" s="46"/>
      <c r="AI902" s="46"/>
      <c r="AJ902" s="46"/>
      <c r="AK902" s="47"/>
    </row>
    <row r="903" spans="1:37" ht="15.75" customHeight="1" x14ac:dyDescent="0.2">
      <c r="A903" s="46"/>
      <c r="B903" s="46"/>
      <c r="C903" s="39"/>
      <c r="D903" s="39"/>
      <c r="E903" s="40"/>
      <c r="F903" s="40"/>
      <c r="G903" s="42"/>
      <c r="H903" s="43"/>
      <c r="I903" s="42"/>
      <c r="J903" s="42"/>
      <c r="K903" s="43"/>
      <c r="L903" s="42"/>
      <c r="M903" s="42"/>
      <c r="N903" s="43"/>
      <c r="O903" s="42"/>
      <c r="P903" s="42"/>
      <c r="Q903" s="43"/>
      <c r="R903" s="42"/>
      <c r="S903" s="42"/>
      <c r="T903" s="43"/>
      <c r="U903" s="42"/>
      <c r="V903" s="42"/>
      <c r="W903" s="43"/>
      <c r="X903" s="42"/>
      <c r="Y903" s="42"/>
      <c r="Z903" s="46"/>
      <c r="AA903" s="46"/>
      <c r="AB903" s="42"/>
      <c r="AC903" s="46"/>
      <c r="AD903" s="46"/>
      <c r="AE903" s="46"/>
      <c r="AF903" s="46"/>
      <c r="AG903" s="46"/>
      <c r="AH903" s="46"/>
      <c r="AI903" s="46"/>
      <c r="AJ903" s="46"/>
      <c r="AK903" s="47"/>
    </row>
    <row r="904" spans="1:37" ht="15.75" customHeight="1" x14ac:dyDescent="0.2">
      <c r="A904" s="46"/>
      <c r="B904" s="46"/>
      <c r="C904" s="39"/>
      <c r="D904" s="39"/>
      <c r="E904" s="40"/>
      <c r="F904" s="40"/>
      <c r="G904" s="42"/>
      <c r="H904" s="43"/>
      <c r="I904" s="42"/>
      <c r="J904" s="42"/>
      <c r="K904" s="43"/>
      <c r="L904" s="42"/>
      <c r="M904" s="42"/>
      <c r="N904" s="43"/>
      <c r="O904" s="42"/>
      <c r="P904" s="42"/>
      <c r="Q904" s="43"/>
      <c r="R904" s="42"/>
      <c r="S904" s="42"/>
      <c r="T904" s="43"/>
      <c r="U904" s="42"/>
      <c r="V904" s="42"/>
      <c r="W904" s="43"/>
      <c r="X904" s="42"/>
      <c r="Y904" s="42"/>
      <c r="Z904" s="46"/>
      <c r="AA904" s="46"/>
      <c r="AB904" s="42"/>
      <c r="AC904" s="46"/>
      <c r="AD904" s="46"/>
      <c r="AE904" s="46"/>
      <c r="AF904" s="46"/>
      <c r="AG904" s="46"/>
      <c r="AH904" s="46"/>
      <c r="AI904" s="46"/>
      <c r="AJ904" s="46"/>
      <c r="AK904" s="47"/>
    </row>
    <row r="905" spans="1:37" ht="15.75" customHeight="1" x14ac:dyDescent="0.2">
      <c r="A905" s="46"/>
      <c r="B905" s="46"/>
      <c r="C905" s="39"/>
      <c r="D905" s="39"/>
      <c r="E905" s="40"/>
      <c r="F905" s="40"/>
      <c r="G905" s="42"/>
      <c r="H905" s="43"/>
      <c r="I905" s="42"/>
      <c r="J905" s="42"/>
      <c r="K905" s="43"/>
      <c r="L905" s="42"/>
      <c r="M905" s="42"/>
      <c r="N905" s="43"/>
      <c r="O905" s="42"/>
      <c r="P905" s="42"/>
      <c r="Q905" s="43"/>
      <c r="R905" s="42"/>
      <c r="S905" s="42"/>
      <c r="T905" s="43"/>
      <c r="U905" s="42"/>
      <c r="V905" s="42"/>
      <c r="W905" s="43"/>
      <c r="X905" s="42"/>
      <c r="Y905" s="42"/>
      <c r="Z905" s="46"/>
      <c r="AA905" s="46"/>
      <c r="AB905" s="42"/>
      <c r="AC905" s="46"/>
      <c r="AD905" s="46"/>
      <c r="AE905" s="46"/>
      <c r="AF905" s="46"/>
      <c r="AG905" s="46"/>
      <c r="AH905" s="46"/>
      <c r="AI905" s="46"/>
      <c r="AJ905" s="46"/>
      <c r="AK905" s="47"/>
    </row>
    <row r="906" spans="1:37" ht="15.75" customHeight="1" x14ac:dyDescent="0.2">
      <c r="A906" s="46"/>
      <c r="B906" s="46"/>
      <c r="C906" s="39"/>
      <c r="D906" s="39"/>
      <c r="E906" s="40"/>
      <c r="F906" s="40"/>
      <c r="G906" s="42"/>
      <c r="H906" s="43"/>
      <c r="I906" s="42"/>
      <c r="J906" s="42"/>
      <c r="K906" s="43"/>
      <c r="L906" s="42"/>
      <c r="M906" s="42"/>
      <c r="N906" s="43"/>
      <c r="O906" s="42"/>
      <c r="P906" s="42"/>
      <c r="Q906" s="43"/>
      <c r="R906" s="42"/>
      <c r="S906" s="42"/>
      <c r="T906" s="43"/>
      <c r="U906" s="42"/>
      <c r="V906" s="42"/>
      <c r="W906" s="43"/>
      <c r="X906" s="42"/>
      <c r="Y906" s="42"/>
      <c r="Z906" s="46"/>
      <c r="AA906" s="46"/>
      <c r="AB906" s="42"/>
      <c r="AC906" s="46"/>
      <c r="AD906" s="46"/>
      <c r="AE906" s="46"/>
      <c r="AF906" s="46"/>
      <c r="AG906" s="46"/>
      <c r="AH906" s="46"/>
      <c r="AI906" s="46"/>
      <c r="AJ906" s="46"/>
      <c r="AK906" s="47"/>
    </row>
    <row r="907" spans="1:37" ht="15.75" customHeight="1" x14ac:dyDescent="0.2">
      <c r="A907" s="46"/>
      <c r="B907" s="46"/>
      <c r="C907" s="39"/>
      <c r="D907" s="39"/>
      <c r="E907" s="40"/>
      <c r="F907" s="40"/>
      <c r="G907" s="42"/>
      <c r="H907" s="43"/>
      <c r="I907" s="42"/>
      <c r="J907" s="42"/>
      <c r="K907" s="43"/>
      <c r="L907" s="42"/>
      <c r="M907" s="42"/>
      <c r="N907" s="43"/>
      <c r="O907" s="42"/>
      <c r="P907" s="42"/>
      <c r="Q907" s="43"/>
      <c r="R907" s="42"/>
      <c r="S907" s="42"/>
      <c r="T907" s="43"/>
      <c r="U907" s="42"/>
      <c r="V907" s="42"/>
      <c r="W907" s="43"/>
      <c r="X907" s="42"/>
      <c r="Y907" s="42"/>
      <c r="Z907" s="46"/>
      <c r="AA907" s="46"/>
      <c r="AB907" s="42"/>
      <c r="AC907" s="46"/>
      <c r="AD907" s="46"/>
      <c r="AE907" s="46"/>
      <c r="AF907" s="46"/>
      <c r="AG907" s="46"/>
      <c r="AH907" s="46"/>
      <c r="AI907" s="46"/>
      <c r="AJ907" s="46"/>
      <c r="AK907" s="47"/>
    </row>
    <row r="908" spans="1:37" ht="15.75" customHeight="1" x14ac:dyDescent="0.2">
      <c r="A908" s="46"/>
      <c r="B908" s="46"/>
      <c r="C908" s="39"/>
      <c r="D908" s="39"/>
      <c r="E908" s="40"/>
      <c r="F908" s="40"/>
      <c r="G908" s="42"/>
      <c r="H908" s="43"/>
      <c r="I908" s="42"/>
      <c r="J908" s="42"/>
      <c r="K908" s="43"/>
      <c r="L908" s="42"/>
      <c r="M908" s="42"/>
      <c r="N908" s="43"/>
      <c r="O908" s="42"/>
      <c r="P908" s="42"/>
      <c r="Q908" s="43"/>
      <c r="R908" s="42"/>
      <c r="S908" s="42"/>
      <c r="T908" s="43"/>
      <c r="U908" s="42"/>
      <c r="V908" s="42"/>
      <c r="W908" s="43"/>
      <c r="X908" s="42"/>
      <c r="Y908" s="42"/>
      <c r="Z908" s="46"/>
      <c r="AA908" s="46"/>
      <c r="AB908" s="42"/>
      <c r="AC908" s="46"/>
      <c r="AD908" s="46"/>
      <c r="AE908" s="46"/>
      <c r="AF908" s="46"/>
      <c r="AG908" s="46"/>
      <c r="AH908" s="46"/>
      <c r="AI908" s="46"/>
      <c r="AJ908" s="46"/>
      <c r="AK908" s="47"/>
    </row>
    <row r="909" spans="1:37" ht="15.75" customHeight="1" x14ac:dyDescent="0.2">
      <c r="A909" s="46"/>
      <c r="B909" s="46"/>
      <c r="C909" s="39"/>
      <c r="D909" s="39"/>
      <c r="E909" s="40"/>
      <c r="F909" s="40"/>
      <c r="G909" s="42"/>
      <c r="H909" s="43"/>
      <c r="I909" s="42"/>
      <c r="J909" s="42"/>
      <c r="K909" s="43"/>
      <c r="L909" s="42"/>
      <c r="M909" s="42"/>
      <c r="N909" s="43"/>
      <c r="O909" s="42"/>
      <c r="P909" s="42"/>
      <c r="Q909" s="43"/>
      <c r="R909" s="42"/>
      <c r="S909" s="42"/>
      <c r="T909" s="43"/>
      <c r="U909" s="42"/>
      <c r="V909" s="42"/>
      <c r="W909" s="43"/>
      <c r="X909" s="42"/>
      <c r="Y909" s="42"/>
      <c r="Z909" s="46"/>
      <c r="AA909" s="46"/>
      <c r="AB909" s="42"/>
      <c r="AC909" s="46"/>
      <c r="AD909" s="46"/>
      <c r="AE909" s="46"/>
      <c r="AF909" s="46"/>
      <c r="AG909" s="46"/>
      <c r="AH909" s="46"/>
      <c r="AI909" s="46"/>
      <c r="AJ909" s="46"/>
      <c r="AK909" s="47"/>
    </row>
    <row r="910" spans="1:37" ht="15.75" customHeight="1" x14ac:dyDescent="0.2">
      <c r="A910" s="46"/>
      <c r="B910" s="46"/>
      <c r="C910" s="39"/>
      <c r="D910" s="39"/>
      <c r="E910" s="40"/>
      <c r="F910" s="40"/>
      <c r="G910" s="42"/>
      <c r="H910" s="43"/>
      <c r="I910" s="42"/>
      <c r="J910" s="42"/>
      <c r="K910" s="43"/>
      <c r="L910" s="42"/>
      <c r="M910" s="42"/>
      <c r="N910" s="43"/>
      <c r="O910" s="42"/>
      <c r="P910" s="42"/>
      <c r="Q910" s="43"/>
      <c r="R910" s="42"/>
      <c r="S910" s="42"/>
      <c r="T910" s="43"/>
      <c r="U910" s="42"/>
      <c r="V910" s="42"/>
      <c r="W910" s="43"/>
      <c r="X910" s="42"/>
      <c r="Y910" s="42"/>
      <c r="Z910" s="46"/>
      <c r="AA910" s="46"/>
      <c r="AB910" s="42"/>
      <c r="AC910" s="46"/>
      <c r="AD910" s="46"/>
      <c r="AE910" s="46"/>
      <c r="AF910" s="46"/>
      <c r="AG910" s="46"/>
      <c r="AH910" s="46"/>
      <c r="AI910" s="46"/>
      <c r="AJ910" s="46"/>
      <c r="AK910" s="47"/>
    </row>
    <row r="911" spans="1:37" ht="15.75" customHeight="1" x14ac:dyDescent="0.2">
      <c r="A911" s="46"/>
      <c r="B911" s="46"/>
      <c r="C911" s="39"/>
      <c r="D911" s="39"/>
      <c r="E911" s="40"/>
      <c r="F911" s="40"/>
      <c r="G911" s="42"/>
      <c r="H911" s="43"/>
      <c r="I911" s="42"/>
      <c r="J911" s="42"/>
      <c r="K911" s="43"/>
      <c r="L911" s="42"/>
      <c r="M911" s="42"/>
      <c r="N911" s="43"/>
      <c r="O911" s="42"/>
      <c r="P911" s="42"/>
      <c r="Q911" s="43"/>
      <c r="R911" s="42"/>
      <c r="S911" s="42"/>
      <c r="T911" s="43"/>
      <c r="U911" s="42"/>
      <c r="V911" s="42"/>
      <c r="W911" s="43"/>
      <c r="X911" s="42"/>
      <c r="Y911" s="42"/>
      <c r="Z911" s="46"/>
      <c r="AA911" s="46"/>
      <c r="AB911" s="42"/>
      <c r="AC911" s="46"/>
      <c r="AD911" s="46"/>
      <c r="AE911" s="46"/>
      <c r="AF911" s="46"/>
      <c r="AG911" s="46"/>
      <c r="AH911" s="46"/>
      <c r="AI911" s="46"/>
      <c r="AJ911" s="46"/>
      <c r="AK911" s="47"/>
    </row>
    <row r="912" spans="1:37" ht="15.75" customHeight="1" x14ac:dyDescent="0.2">
      <c r="A912" s="46"/>
      <c r="B912" s="46"/>
      <c r="C912" s="39"/>
      <c r="D912" s="39"/>
      <c r="E912" s="40"/>
      <c r="F912" s="40"/>
      <c r="G912" s="42"/>
      <c r="H912" s="43"/>
      <c r="I912" s="42"/>
      <c r="J912" s="42"/>
      <c r="K912" s="43"/>
      <c r="L912" s="42"/>
      <c r="M912" s="42"/>
      <c r="N912" s="43"/>
      <c r="O912" s="42"/>
      <c r="P912" s="42"/>
      <c r="Q912" s="43"/>
      <c r="R912" s="42"/>
      <c r="S912" s="42"/>
      <c r="T912" s="43"/>
      <c r="U912" s="42"/>
      <c r="V912" s="42"/>
      <c r="W912" s="43"/>
      <c r="X912" s="42"/>
      <c r="Y912" s="42"/>
      <c r="Z912" s="46"/>
      <c r="AA912" s="46"/>
      <c r="AB912" s="42"/>
      <c r="AC912" s="46"/>
      <c r="AD912" s="46"/>
      <c r="AE912" s="46"/>
      <c r="AF912" s="46"/>
      <c r="AG912" s="46"/>
      <c r="AH912" s="46"/>
      <c r="AI912" s="46"/>
      <c r="AJ912" s="46"/>
      <c r="AK912" s="47"/>
    </row>
    <row r="913" spans="1:37" ht="15.75" customHeight="1" x14ac:dyDescent="0.2">
      <c r="A913" s="46"/>
      <c r="B913" s="46"/>
      <c r="C913" s="39"/>
      <c r="D913" s="39"/>
      <c r="E913" s="40"/>
      <c r="F913" s="40"/>
      <c r="G913" s="42"/>
      <c r="H913" s="43"/>
      <c r="I913" s="42"/>
      <c r="J913" s="42"/>
      <c r="K913" s="43"/>
      <c r="L913" s="42"/>
      <c r="M913" s="42"/>
      <c r="N913" s="43"/>
      <c r="O913" s="42"/>
      <c r="P913" s="42"/>
      <c r="Q913" s="43"/>
      <c r="R913" s="42"/>
      <c r="S913" s="42"/>
      <c r="T913" s="43"/>
      <c r="U913" s="42"/>
      <c r="V913" s="42"/>
      <c r="W913" s="43"/>
      <c r="X913" s="42"/>
      <c r="Y913" s="42"/>
      <c r="Z913" s="46"/>
      <c r="AA913" s="46"/>
      <c r="AB913" s="42"/>
      <c r="AC913" s="46"/>
      <c r="AD913" s="46"/>
      <c r="AE913" s="46"/>
      <c r="AF913" s="46"/>
      <c r="AG913" s="46"/>
      <c r="AH913" s="46"/>
      <c r="AI913" s="46"/>
      <c r="AJ913" s="46"/>
      <c r="AK913" s="47"/>
    </row>
    <row r="914" spans="1:37" ht="15.75" customHeight="1" x14ac:dyDescent="0.2">
      <c r="A914" s="46"/>
      <c r="B914" s="46"/>
      <c r="C914" s="39"/>
      <c r="D914" s="39"/>
      <c r="E914" s="40"/>
      <c r="F914" s="40"/>
      <c r="G914" s="42"/>
      <c r="H914" s="43"/>
      <c r="I914" s="42"/>
      <c r="J914" s="42"/>
      <c r="K914" s="43"/>
      <c r="L914" s="42"/>
      <c r="M914" s="42"/>
      <c r="N914" s="43"/>
      <c r="O914" s="42"/>
      <c r="P914" s="42"/>
      <c r="Q914" s="43"/>
      <c r="R914" s="42"/>
      <c r="S914" s="42"/>
      <c r="T914" s="43"/>
      <c r="U914" s="42"/>
      <c r="V914" s="42"/>
      <c r="W914" s="43"/>
      <c r="X914" s="42"/>
      <c r="Y914" s="42"/>
      <c r="Z914" s="46"/>
      <c r="AA914" s="46"/>
      <c r="AB914" s="42"/>
      <c r="AC914" s="46"/>
      <c r="AD914" s="46"/>
      <c r="AE914" s="46"/>
      <c r="AF914" s="46"/>
      <c r="AG914" s="46"/>
      <c r="AH914" s="46"/>
      <c r="AI914" s="46"/>
      <c r="AJ914" s="46"/>
      <c r="AK914" s="47"/>
    </row>
    <row r="915" spans="1:37" ht="15.75" customHeight="1" x14ac:dyDescent="0.2">
      <c r="A915" s="46"/>
      <c r="B915" s="46"/>
      <c r="C915" s="39"/>
      <c r="D915" s="39"/>
      <c r="E915" s="40"/>
      <c r="F915" s="40"/>
      <c r="G915" s="42"/>
      <c r="H915" s="43"/>
      <c r="I915" s="42"/>
      <c r="J915" s="42"/>
      <c r="K915" s="43"/>
      <c r="L915" s="42"/>
      <c r="M915" s="42"/>
      <c r="N915" s="43"/>
      <c r="O915" s="42"/>
      <c r="P915" s="42"/>
      <c r="Q915" s="43"/>
      <c r="R915" s="42"/>
      <c r="S915" s="42"/>
      <c r="T915" s="43"/>
      <c r="U915" s="42"/>
      <c r="V915" s="42"/>
      <c r="W915" s="43"/>
      <c r="X915" s="42"/>
      <c r="Y915" s="42"/>
      <c r="Z915" s="46"/>
      <c r="AA915" s="46"/>
      <c r="AB915" s="42"/>
      <c r="AC915" s="46"/>
      <c r="AD915" s="46"/>
      <c r="AE915" s="46"/>
      <c r="AF915" s="46"/>
      <c r="AG915" s="46"/>
      <c r="AH915" s="46"/>
      <c r="AI915" s="46"/>
      <c r="AJ915" s="46"/>
      <c r="AK915" s="47"/>
    </row>
    <row r="916" spans="1:37" ht="15.75" customHeight="1" x14ac:dyDescent="0.2">
      <c r="A916" s="46"/>
      <c r="B916" s="46"/>
      <c r="C916" s="39"/>
      <c r="D916" s="39"/>
      <c r="E916" s="40"/>
      <c r="F916" s="40"/>
      <c r="G916" s="42"/>
      <c r="H916" s="43"/>
      <c r="I916" s="42"/>
      <c r="J916" s="42"/>
      <c r="K916" s="43"/>
      <c r="L916" s="42"/>
      <c r="M916" s="42"/>
      <c r="N916" s="43"/>
      <c r="O916" s="42"/>
      <c r="P916" s="42"/>
      <c r="Q916" s="43"/>
      <c r="R916" s="42"/>
      <c r="S916" s="42"/>
      <c r="T916" s="43"/>
      <c r="U916" s="42"/>
      <c r="V916" s="42"/>
      <c r="W916" s="43"/>
      <c r="X916" s="42"/>
      <c r="Y916" s="42"/>
      <c r="Z916" s="46"/>
      <c r="AA916" s="46"/>
      <c r="AB916" s="42"/>
      <c r="AC916" s="46"/>
      <c r="AD916" s="46"/>
      <c r="AE916" s="46"/>
      <c r="AF916" s="46"/>
      <c r="AG916" s="46"/>
      <c r="AH916" s="46"/>
      <c r="AI916" s="46"/>
      <c r="AJ916" s="46"/>
      <c r="AK916" s="47"/>
    </row>
    <row r="917" spans="1:37" ht="15.75" customHeight="1" x14ac:dyDescent="0.2">
      <c r="A917" s="46"/>
      <c r="B917" s="46"/>
      <c r="C917" s="39"/>
      <c r="D917" s="39"/>
      <c r="E917" s="40"/>
      <c r="F917" s="40"/>
      <c r="G917" s="42"/>
      <c r="H917" s="43"/>
      <c r="I917" s="42"/>
      <c r="J917" s="42"/>
      <c r="K917" s="43"/>
      <c r="L917" s="42"/>
      <c r="M917" s="42"/>
      <c r="N917" s="43"/>
      <c r="O917" s="42"/>
      <c r="P917" s="42"/>
      <c r="Q917" s="43"/>
      <c r="R917" s="42"/>
      <c r="S917" s="42"/>
      <c r="T917" s="43"/>
      <c r="U917" s="42"/>
      <c r="V917" s="42"/>
      <c r="W917" s="43"/>
      <c r="X917" s="42"/>
      <c r="Y917" s="42"/>
      <c r="Z917" s="46"/>
      <c r="AA917" s="46"/>
      <c r="AB917" s="42"/>
      <c r="AC917" s="46"/>
      <c r="AD917" s="46"/>
      <c r="AE917" s="46"/>
      <c r="AF917" s="46"/>
      <c r="AG917" s="46"/>
      <c r="AH917" s="46"/>
      <c r="AI917" s="46"/>
      <c r="AJ917" s="46"/>
      <c r="AK917" s="47"/>
    </row>
    <row r="918" spans="1:37" ht="15.75" customHeight="1" x14ac:dyDescent="0.2">
      <c r="A918" s="46"/>
      <c r="B918" s="46"/>
      <c r="C918" s="39"/>
      <c r="D918" s="39"/>
      <c r="E918" s="40"/>
      <c r="F918" s="40"/>
      <c r="G918" s="42"/>
      <c r="H918" s="43"/>
      <c r="I918" s="42"/>
      <c r="J918" s="42"/>
      <c r="K918" s="43"/>
      <c r="L918" s="42"/>
      <c r="M918" s="42"/>
      <c r="N918" s="43"/>
      <c r="O918" s="42"/>
      <c r="P918" s="42"/>
      <c r="Q918" s="43"/>
      <c r="R918" s="42"/>
      <c r="S918" s="42"/>
      <c r="T918" s="43"/>
      <c r="U918" s="42"/>
      <c r="V918" s="42"/>
      <c r="W918" s="43"/>
      <c r="X918" s="42"/>
      <c r="Y918" s="42"/>
      <c r="Z918" s="46"/>
      <c r="AA918" s="46"/>
      <c r="AB918" s="42"/>
      <c r="AC918" s="46"/>
      <c r="AD918" s="46"/>
      <c r="AE918" s="46"/>
      <c r="AF918" s="46"/>
      <c r="AG918" s="46"/>
      <c r="AH918" s="46"/>
      <c r="AI918" s="46"/>
      <c r="AJ918" s="46"/>
      <c r="AK918" s="47"/>
    </row>
    <row r="919" spans="1:37" ht="15.75" customHeight="1" x14ac:dyDescent="0.2">
      <c r="A919" s="46"/>
      <c r="B919" s="46"/>
      <c r="C919" s="39"/>
      <c r="D919" s="39"/>
      <c r="E919" s="40"/>
      <c r="F919" s="40"/>
      <c r="G919" s="42"/>
      <c r="H919" s="43"/>
      <c r="I919" s="42"/>
      <c r="J919" s="42"/>
      <c r="K919" s="43"/>
      <c r="L919" s="42"/>
      <c r="M919" s="42"/>
      <c r="N919" s="43"/>
      <c r="O919" s="42"/>
      <c r="P919" s="42"/>
      <c r="Q919" s="43"/>
      <c r="R919" s="42"/>
      <c r="S919" s="42"/>
      <c r="T919" s="43"/>
      <c r="U919" s="42"/>
      <c r="V919" s="42"/>
      <c r="W919" s="43"/>
      <c r="X919" s="42"/>
      <c r="Y919" s="42"/>
      <c r="Z919" s="46"/>
      <c r="AA919" s="46"/>
      <c r="AB919" s="42"/>
      <c r="AC919" s="46"/>
      <c r="AD919" s="46"/>
      <c r="AE919" s="46"/>
      <c r="AF919" s="46"/>
      <c r="AG919" s="46"/>
      <c r="AH919" s="46"/>
      <c r="AI919" s="46"/>
      <c r="AJ919" s="46"/>
      <c r="AK919" s="47"/>
    </row>
    <row r="920" spans="1:37" ht="15.75" customHeight="1" x14ac:dyDescent="0.2">
      <c r="A920" s="46"/>
      <c r="B920" s="46"/>
      <c r="C920" s="39"/>
      <c r="D920" s="39"/>
      <c r="E920" s="40"/>
      <c r="F920" s="40"/>
      <c r="G920" s="42"/>
      <c r="H920" s="43"/>
      <c r="I920" s="42"/>
      <c r="J920" s="42"/>
      <c r="K920" s="43"/>
      <c r="L920" s="42"/>
      <c r="M920" s="42"/>
      <c r="N920" s="43"/>
      <c r="O920" s="42"/>
      <c r="P920" s="42"/>
      <c r="Q920" s="43"/>
      <c r="R920" s="42"/>
      <c r="S920" s="42"/>
      <c r="T920" s="43"/>
      <c r="U920" s="42"/>
      <c r="V920" s="42"/>
      <c r="W920" s="43"/>
      <c r="X920" s="42"/>
      <c r="Y920" s="42"/>
      <c r="Z920" s="46"/>
      <c r="AA920" s="46"/>
      <c r="AB920" s="42"/>
      <c r="AC920" s="46"/>
      <c r="AD920" s="46"/>
      <c r="AE920" s="46"/>
      <c r="AF920" s="46"/>
      <c r="AG920" s="46"/>
      <c r="AH920" s="46"/>
      <c r="AI920" s="46"/>
      <c r="AJ920" s="46"/>
      <c r="AK920" s="47"/>
    </row>
    <row r="921" spans="1:37" ht="15.75" customHeight="1" x14ac:dyDescent="0.2">
      <c r="A921" s="46"/>
      <c r="B921" s="46"/>
      <c r="C921" s="39"/>
      <c r="D921" s="39"/>
      <c r="E921" s="40"/>
      <c r="F921" s="40"/>
      <c r="G921" s="42"/>
      <c r="H921" s="43"/>
      <c r="I921" s="42"/>
      <c r="J921" s="42"/>
      <c r="K921" s="43"/>
      <c r="L921" s="42"/>
      <c r="M921" s="42"/>
      <c r="N921" s="43"/>
      <c r="O921" s="42"/>
      <c r="P921" s="42"/>
      <c r="Q921" s="43"/>
      <c r="R921" s="42"/>
      <c r="S921" s="42"/>
      <c r="T921" s="43"/>
      <c r="U921" s="42"/>
      <c r="V921" s="42"/>
      <c r="W921" s="43"/>
      <c r="X921" s="42"/>
      <c r="Y921" s="42"/>
      <c r="Z921" s="46"/>
      <c r="AA921" s="46"/>
      <c r="AB921" s="42"/>
      <c r="AC921" s="46"/>
      <c r="AD921" s="46"/>
      <c r="AE921" s="46"/>
      <c r="AF921" s="46"/>
      <c r="AG921" s="46"/>
      <c r="AH921" s="46"/>
      <c r="AI921" s="46"/>
      <c r="AJ921" s="46"/>
      <c r="AK921" s="47"/>
    </row>
    <row r="922" spans="1:37" ht="15.75" customHeight="1" x14ac:dyDescent="0.2">
      <c r="A922" s="46"/>
      <c r="B922" s="46"/>
      <c r="C922" s="39"/>
      <c r="D922" s="39"/>
      <c r="E922" s="40"/>
      <c r="F922" s="40"/>
      <c r="G922" s="42"/>
      <c r="H922" s="43"/>
      <c r="I922" s="42"/>
      <c r="J922" s="42"/>
      <c r="K922" s="43"/>
      <c r="L922" s="42"/>
      <c r="M922" s="42"/>
      <c r="N922" s="43"/>
      <c r="O922" s="42"/>
      <c r="P922" s="42"/>
      <c r="Q922" s="43"/>
      <c r="R922" s="42"/>
      <c r="S922" s="42"/>
      <c r="T922" s="43"/>
      <c r="U922" s="42"/>
      <c r="V922" s="42"/>
      <c r="W922" s="43"/>
      <c r="X922" s="42"/>
      <c r="Y922" s="42"/>
      <c r="Z922" s="46"/>
      <c r="AA922" s="46"/>
      <c r="AB922" s="42"/>
      <c r="AC922" s="46"/>
      <c r="AD922" s="46"/>
      <c r="AE922" s="46"/>
      <c r="AF922" s="46"/>
      <c r="AG922" s="46"/>
      <c r="AH922" s="46"/>
      <c r="AI922" s="46"/>
      <c r="AJ922" s="46"/>
      <c r="AK922" s="47"/>
    </row>
    <row r="923" spans="1:37" ht="15.75" customHeight="1" x14ac:dyDescent="0.2">
      <c r="A923" s="46"/>
      <c r="B923" s="46"/>
      <c r="C923" s="39"/>
      <c r="D923" s="39"/>
      <c r="E923" s="40"/>
      <c r="F923" s="40"/>
      <c r="G923" s="42"/>
      <c r="H923" s="43"/>
      <c r="I923" s="42"/>
      <c r="J923" s="42"/>
      <c r="K923" s="43"/>
      <c r="L923" s="42"/>
      <c r="M923" s="42"/>
      <c r="N923" s="43"/>
      <c r="O923" s="42"/>
      <c r="P923" s="42"/>
      <c r="Q923" s="43"/>
      <c r="R923" s="42"/>
      <c r="S923" s="42"/>
      <c r="T923" s="43"/>
      <c r="U923" s="42"/>
      <c r="V923" s="42"/>
      <c r="W923" s="43"/>
      <c r="X923" s="42"/>
      <c r="Y923" s="42"/>
      <c r="Z923" s="46"/>
      <c r="AA923" s="46"/>
      <c r="AB923" s="42"/>
      <c r="AC923" s="46"/>
      <c r="AD923" s="46"/>
      <c r="AE923" s="46"/>
      <c r="AF923" s="46"/>
      <c r="AG923" s="46"/>
      <c r="AH923" s="46"/>
      <c r="AI923" s="46"/>
      <c r="AJ923" s="46"/>
      <c r="AK923" s="47"/>
    </row>
    <row r="924" spans="1:37" ht="15.75" customHeight="1" x14ac:dyDescent="0.2">
      <c r="A924" s="46"/>
      <c r="B924" s="46"/>
      <c r="C924" s="39"/>
      <c r="D924" s="39"/>
      <c r="E924" s="40"/>
      <c r="F924" s="40"/>
      <c r="G924" s="42"/>
      <c r="H924" s="43"/>
      <c r="I924" s="42"/>
      <c r="J924" s="42"/>
      <c r="K924" s="43"/>
      <c r="L924" s="42"/>
      <c r="M924" s="42"/>
      <c r="N924" s="43"/>
      <c r="O924" s="42"/>
      <c r="P924" s="42"/>
      <c r="Q924" s="43"/>
      <c r="R924" s="42"/>
      <c r="S924" s="42"/>
      <c r="T924" s="43"/>
      <c r="U924" s="42"/>
      <c r="V924" s="42"/>
      <c r="W924" s="43"/>
      <c r="X924" s="42"/>
      <c r="Y924" s="42"/>
      <c r="Z924" s="46"/>
      <c r="AA924" s="46"/>
      <c r="AB924" s="42"/>
      <c r="AC924" s="46"/>
      <c r="AD924" s="46"/>
      <c r="AE924" s="46"/>
      <c r="AF924" s="46"/>
      <c r="AG924" s="46"/>
      <c r="AH924" s="46"/>
      <c r="AI924" s="46"/>
      <c r="AJ924" s="46"/>
      <c r="AK924" s="47"/>
    </row>
    <row r="925" spans="1:37" ht="15.75" customHeight="1" x14ac:dyDescent="0.2">
      <c r="A925" s="46"/>
      <c r="B925" s="46"/>
      <c r="C925" s="39"/>
      <c r="D925" s="39"/>
      <c r="E925" s="40"/>
      <c r="F925" s="40"/>
      <c r="G925" s="42"/>
      <c r="H925" s="43"/>
      <c r="I925" s="42"/>
      <c r="J925" s="42"/>
      <c r="K925" s="43"/>
      <c r="L925" s="42"/>
      <c r="M925" s="42"/>
      <c r="N925" s="43"/>
      <c r="O925" s="42"/>
      <c r="P925" s="42"/>
      <c r="Q925" s="43"/>
      <c r="R925" s="42"/>
      <c r="S925" s="42"/>
      <c r="T925" s="43"/>
      <c r="U925" s="42"/>
      <c r="V925" s="42"/>
      <c r="W925" s="43"/>
      <c r="X925" s="42"/>
      <c r="Y925" s="42"/>
      <c r="Z925" s="46"/>
      <c r="AA925" s="46"/>
      <c r="AB925" s="42"/>
      <c r="AC925" s="46"/>
      <c r="AD925" s="46"/>
      <c r="AE925" s="46"/>
      <c r="AF925" s="46"/>
      <c r="AG925" s="46"/>
      <c r="AH925" s="46"/>
      <c r="AI925" s="46"/>
      <c r="AJ925" s="46"/>
      <c r="AK925" s="47"/>
    </row>
    <row r="926" spans="1:37" ht="15.75" customHeight="1" x14ac:dyDescent="0.2">
      <c r="A926" s="46"/>
      <c r="B926" s="46"/>
      <c r="C926" s="39"/>
      <c r="D926" s="39"/>
      <c r="E926" s="40"/>
      <c r="F926" s="40"/>
      <c r="G926" s="42"/>
      <c r="H926" s="43"/>
      <c r="I926" s="42"/>
      <c r="J926" s="42"/>
      <c r="K926" s="43"/>
      <c r="L926" s="42"/>
      <c r="M926" s="42"/>
      <c r="N926" s="43"/>
      <c r="O926" s="42"/>
      <c r="P926" s="42"/>
      <c r="Q926" s="43"/>
      <c r="R926" s="42"/>
      <c r="S926" s="42"/>
      <c r="T926" s="43"/>
      <c r="U926" s="42"/>
      <c r="V926" s="42"/>
      <c r="W926" s="43"/>
      <c r="X926" s="42"/>
      <c r="Y926" s="42"/>
      <c r="Z926" s="46"/>
      <c r="AA926" s="46"/>
      <c r="AB926" s="42"/>
      <c r="AC926" s="46"/>
      <c r="AD926" s="46"/>
      <c r="AE926" s="46"/>
      <c r="AF926" s="46"/>
      <c r="AG926" s="46"/>
      <c r="AH926" s="46"/>
      <c r="AI926" s="46"/>
      <c r="AJ926" s="46"/>
      <c r="AK926" s="47"/>
    </row>
    <row r="927" spans="1:37" ht="15.75" customHeight="1" x14ac:dyDescent="0.2">
      <c r="A927" s="46"/>
      <c r="B927" s="46"/>
      <c r="C927" s="39"/>
      <c r="D927" s="39"/>
      <c r="E927" s="40"/>
      <c r="F927" s="40"/>
      <c r="G927" s="42"/>
      <c r="H927" s="43"/>
      <c r="I927" s="42"/>
      <c r="J927" s="42"/>
      <c r="K927" s="43"/>
      <c r="L927" s="42"/>
      <c r="M927" s="42"/>
      <c r="N927" s="43"/>
      <c r="O927" s="42"/>
      <c r="P927" s="42"/>
      <c r="Q927" s="43"/>
      <c r="R927" s="42"/>
      <c r="S927" s="42"/>
      <c r="T927" s="43"/>
      <c r="U927" s="42"/>
      <c r="V927" s="42"/>
      <c r="W927" s="43"/>
      <c r="X927" s="42"/>
      <c r="Y927" s="42"/>
      <c r="Z927" s="46"/>
      <c r="AA927" s="46"/>
      <c r="AB927" s="42"/>
      <c r="AC927" s="46"/>
      <c r="AD927" s="46"/>
      <c r="AE927" s="46"/>
      <c r="AF927" s="46"/>
      <c r="AG927" s="46"/>
      <c r="AH927" s="46"/>
      <c r="AI927" s="46"/>
      <c r="AJ927" s="46"/>
      <c r="AK927" s="47"/>
    </row>
    <row r="928" spans="1:37" ht="15.75" customHeight="1" x14ac:dyDescent="0.2">
      <c r="A928" s="46"/>
      <c r="B928" s="46"/>
      <c r="C928" s="39"/>
      <c r="D928" s="39"/>
      <c r="E928" s="40"/>
      <c r="F928" s="40"/>
      <c r="G928" s="42"/>
      <c r="H928" s="43"/>
      <c r="I928" s="42"/>
      <c r="J928" s="42"/>
      <c r="K928" s="43"/>
      <c r="L928" s="42"/>
      <c r="M928" s="42"/>
      <c r="N928" s="43"/>
      <c r="O928" s="42"/>
      <c r="P928" s="42"/>
      <c r="Q928" s="43"/>
      <c r="R928" s="42"/>
      <c r="S928" s="42"/>
      <c r="T928" s="43"/>
      <c r="U928" s="42"/>
      <c r="V928" s="42"/>
      <c r="W928" s="43"/>
      <c r="X928" s="42"/>
      <c r="Y928" s="42"/>
      <c r="Z928" s="46"/>
      <c r="AA928" s="46"/>
      <c r="AB928" s="42"/>
      <c r="AC928" s="46"/>
      <c r="AD928" s="46"/>
      <c r="AE928" s="46"/>
      <c r="AF928" s="46"/>
      <c r="AG928" s="46"/>
      <c r="AH928" s="46"/>
      <c r="AI928" s="46"/>
      <c r="AJ928" s="46"/>
      <c r="AK928" s="47"/>
    </row>
    <row r="929" spans="1:37" ht="15.75" customHeight="1" x14ac:dyDescent="0.2">
      <c r="A929" s="46"/>
      <c r="B929" s="46"/>
      <c r="C929" s="39"/>
      <c r="D929" s="39"/>
      <c r="E929" s="40"/>
      <c r="F929" s="40"/>
      <c r="G929" s="42"/>
      <c r="H929" s="43"/>
      <c r="I929" s="42"/>
      <c r="J929" s="42"/>
      <c r="K929" s="43"/>
      <c r="L929" s="42"/>
      <c r="M929" s="42"/>
      <c r="N929" s="43"/>
      <c r="O929" s="42"/>
      <c r="P929" s="42"/>
      <c r="Q929" s="43"/>
      <c r="R929" s="42"/>
      <c r="S929" s="42"/>
      <c r="T929" s="43"/>
      <c r="U929" s="42"/>
      <c r="V929" s="42"/>
      <c r="W929" s="43"/>
      <c r="X929" s="42"/>
      <c r="Y929" s="42"/>
      <c r="Z929" s="46"/>
      <c r="AA929" s="46"/>
      <c r="AB929" s="42"/>
      <c r="AC929" s="46"/>
      <c r="AD929" s="46"/>
      <c r="AE929" s="46"/>
      <c r="AF929" s="46"/>
      <c r="AG929" s="46"/>
      <c r="AH929" s="46"/>
      <c r="AI929" s="46"/>
      <c r="AJ929" s="46"/>
      <c r="AK929" s="47"/>
    </row>
    <row r="930" spans="1:37" ht="15.75" customHeight="1" x14ac:dyDescent="0.2">
      <c r="A930" s="46"/>
      <c r="B930" s="46"/>
      <c r="C930" s="39"/>
      <c r="D930" s="39"/>
      <c r="E930" s="40"/>
      <c r="F930" s="40"/>
      <c r="G930" s="42"/>
      <c r="H930" s="43"/>
      <c r="I930" s="42"/>
      <c r="J930" s="42"/>
      <c r="K930" s="43"/>
      <c r="L930" s="42"/>
      <c r="M930" s="42"/>
      <c r="N930" s="43"/>
      <c r="O930" s="42"/>
      <c r="P930" s="42"/>
      <c r="Q930" s="43"/>
      <c r="R930" s="42"/>
      <c r="S930" s="42"/>
      <c r="T930" s="43"/>
      <c r="U930" s="42"/>
      <c r="V930" s="42"/>
      <c r="W930" s="43"/>
      <c r="X930" s="42"/>
      <c r="Y930" s="42"/>
      <c r="Z930" s="46"/>
      <c r="AA930" s="46"/>
      <c r="AB930" s="42"/>
      <c r="AC930" s="46"/>
      <c r="AD930" s="46"/>
      <c r="AE930" s="46"/>
      <c r="AF930" s="46"/>
      <c r="AG930" s="46"/>
      <c r="AH930" s="46"/>
      <c r="AI930" s="46"/>
      <c r="AJ930" s="46"/>
      <c r="AK930" s="47"/>
    </row>
    <row r="931" spans="1:37" ht="15.75" customHeight="1" x14ac:dyDescent="0.2">
      <c r="A931" s="46"/>
      <c r="B931" s="46"/>
      <c r="C931" s="39"/>
      <c r="D931" s="39"/>
      <c r="E931" s="40"/>
      <c r="F931" s="40"/>
      <c r="G931" s="42"/>
      <c r="H931" s="43"/>
      <c r="I931" s="42"/>
      <c r="J931" s="42"/>
      <c r="K931" s="43"/>
      <c r="L931" s="42"/>
      <c r="M931" s="42"/>
      <c r="N931" s="43"/>
      <c r="O931" s="42"/>
      <c r="P931" s="42"/>
      <c r="Q931" s="43"/>
      <c r="R931" s="42"/>
      <c r="S931" s="42"/>
      <c r="T931" s="43"/>
      <c r="U931" s="42"/>
      <c r="V931" s="42"/>
      <c r="W931" s="43"/>
      <c r="X931" s="42"/>
      <c r="Y931" s="42"/>
      <c r="Z931" s="46"/>
      <c r="AA931" s="46"/>
      <c r="AB931" s="42"/>
      <c r="AC931" s="46"/>
      <c r="AD931" s="46"/>
      <c r="AE931" s="46"/>
      <c r="AF931" s="46"/>
      <c r="AG931" s="46"/>
      <c r="AH931" s="46"/>
      <c r="AI931" s="46"/>
      <c r="AJ931" s="46"/>
      <c r="AK931" s="47"/>
    </row>
    <row r="932" spans="1:37" ht="15.75" customHeight="1" x14ac:dyDescent="0.2">
      <c r="A932" s="46"/>
      <c r="B932" s="46"/>
      <c r="C932" s="39"/>
      <c r="D932" s="39"/>
      <c r="E932" s="40"/>
      <c r="F932" s="40"/>
      <c r="G932" s="42"/>
      <c r="H932" s="43"/>
      <c r="I932" s="42"/>
      <c r="J932" s="42"/>
      <c r="K932" s="43"/>
      <c r="L932" s="42"/>
      <c r="M932" s="42"/>
      <c r="N932" s="43"/>
      <c r="O932" s="42"/>
      <c r="P932" s="42"/>
      <c r="Q932" s="43"/>
      <c r="R932" s="42"/>
      <c r="S932" s="42"/>
      <c r="T932" s="43"/>
      <c r="U932" s="42"/>
      <c r="V932" s="42"/>
      <c r="W932" s="43"/>
      <c r="X932" s="42"/>
      <c r="Y932" s="42"/>
      <c r="Z932" s="46"/>
      <c r="AA932" s="46"/>
      <c r="AB932" s="42"/>
      <c r="AC932" s="46"/>
      <c r="AD932" s="46"/>
      <c r="AE932" s="46"/>
      <c r="AF932" s="46"/>
      <c r="AG932" s="46"/>
      <c r="AH932" s="46"/>
      <c r="AI932" s="46"/>
      <c r="AJ932" s="46"/>
      <c r="AK932" s="47"/>
    </row>
    <row r="933" spans="1:37" ht="15.75" customHeight="1" x14ac:dyDescent="0.2">
      <c r="A933" s="46"/>
      <c r="B933" s="46"/>
      <c r="C933" s="39"/>
      <c r="D933" s="39"/>
      <c r="E933" s="40"/>
      <c r="F933" s="40"/>
      <c r="G933" s="42"/>
      <c r="H933" s="43"/>
      <c r="I933" s="42"/>
      <c r="J933" s="42"/>
      <c r="K933" s="43"/>
      <c r="L933" s="42"/>
      <c r="M933" s="42"/>
      <c r="N933" s="43"/>
      <c r="O933" s="42"/>
      <c r="P933" s="42"/>
      <c r="Q933" s="43"/>
      <c r="R933" s="42"/>
      <c r="S933" s="42"/>
      <c r="T933" s="43"/>
      <c r="U933" s="42"/>
      <c r="V933" s="42"/>
      <c r="W933" s="43"/>
      <c r="X933" s="42"/>
      <c r="Y933" s="42"/>
      <c r="Z933" s="46"/>
      <c r="AA933" s="46"/>
      <c r="AB933" s="42"/>
      <c r="AC933" s="46"/>
      <c r="AD933" s="46"/>
      <c r="AE933" s="46"/>
      <c r="AF933" s="46"/>
      <c r="AG933" s="46"/>
      <c r="AH933" s="46"/>
      <c r="AI933" s="46"/>
      <c r="AJ933" s="46"/>
      <c r="AK933" s="47"/>
    </row>
    <row r="934" spans="1:37" ht="15.75" customHeight="1" x14ac:dyDescent="0.2">
      <c r="A934" s="46"/>
      <c r="B934" s="46"/>
      <c r="C934" s="39"/>
      <c r="D934" s="39"/>
      <c r="E934" s="40"/>
      <c r="F934" s="40"/>
      <c r="G934" s="42"/>
      <c r="H934" s="43"/>
      <c r="I934" s="42"/>
      <c r="J934" s="42"/>
      <c r="K934" s="43"/>
      <c r="L934" s="42"/>
      <c r="M934" s="42"/>
      <c r="N934" s="43"/>
      <c r="O934" s="42"/>
      <c r="P934" s="42"/>
      <c r="Q934" s="43"/>
      <c r="R934" s="42"/>
      <c r="S934" s="42"/>
      <c r="T934" s="43"/>
      <c r="U934" s="42"/>
      <c r="V934" s="42"/>
      <c r="W934" s="43"/>
      <c r="X934" s="42"/>
      <c r="Y934" s="42"/>
      <c r="Z934" s="46"/>
      <c r="AA934" s="46"/>
      <c r="AB934" s="42"/>
      <c r="AC934" s="46"/>
      <c r="AD934" s="46"/>
      <c r="AE934" s="46"/>
      <c r="AF934" s="46"/>
      <c r="AG934" s="46"/>
      <c r="AH934" s="46"/>
      <c r="AI934" s="46"/>
      <c r="AJ934" s="46"/>
      <c r="AK934" s="47"/>
    </row>
    <row r="935" spans="1:37" ht="15.75" customHeight="1" x14ac:dyDescent="0.2">
      <c r="A935" s="46"/>
      <c r="B935" s="46"/>
      <c r="C935" s="39"/>
      <c r="D935" s="39"/>
      <c r="E935" s="40"/>
      <c r="F935" s="40"/>
      <c r="G935" s="42"/>
      <c r="H935" s="43"/>
      <c r="I935" s="42"/>
      <c r="J935" s="42"/>
      <c r="K935" s="43"/>
      <c r="L935" s="42"/>
      <c r="M935" s="42"/>
      <c r="N935" s="43"/>
      <c r="O935" s="42"/>
      <c r="P935" s="42"/>
      <c r="Q935" s="43"/>
      <c r="R935" s="42"/>
      <c r="S935" s="42"/>
      <c r="T935" s="43"/>
      <c r="U935" s="42"/>
      <c r="V935" s="42"/>
      <c r="W935" s="43"/>
      <c r="X935" s="42"/>
      <c r="Y935" s="42"/>
      <c r="Z935" s="46"/>
      <c r="AA935" s="46"/>
      <c r="AB935" s="42"/>
      <c r="AC935" s="46"/>
      <c r="AD935" s="46"/>
      <c r="AE935" s="46"/>
      <c r="AF935" s="46"/>
      <c r="AG935" s="46"/>
      <c r="AH935" s="46"/>
      <c r="AI935" s="46"/>
      <c r="AJ935" s="46"/>
      <c r="AK935" s="47"/>
    </row>
    <row r="936" spans="1:37" ht="15.75" customHeight="1" x14ac:dyDescent="0.2">
      <c r="A936" s="46"/>
      <c r="B936" s="46"/>
      <c r="C936" s="39"/>
      <c r="D936" s="39"/>
      <c r="E936" s="40"/>
      <c r="F936" s="40"/>
      <c r="G936" s="42"/>
      <c r="H936" s="43"/>
      <c r="I936" s="42"/>
      <c r="J936" s="42"/>
      <c r="K936" s="43"/>
      <c r="L936" s="42"/>
      <c r="M936" s="42"/>
      <c r="N936" s="43"/>
      <c r="O936" s="42"/>
      <c r="P936" s="42"/>
      <c r="Q936" s="43"/>
      <c r="R936" s="42"/>
      <c r="S936" s="42"/>
      <c r="T936" s="43"/>
      <c r="U936" s="42"/>
      <c r="V936" s="42"/>
      <c r="W936" s="43"/>
      <c r="X936" s="42"/>
      <c r="Y936" s="42"/>
      <c r="Z936" s="46"/>
      <c r="AA936" s="46"/>
      <c r="AB936" s="42"/>
      <c r="AC936" s="46"/>
      <c r="AD936" s="46"/>
      <c r="AE936" s="46"/>
      <c r="AF936" s="46"/>
      <c r="AG936" s="46"/>
      <c r="AH936" s="46"/>
      <c r="AI936" s="46"/>
      <c r="AJ936" s="46"/>
      <c r="AK936" s="47"/>
    </row>
    <row r="937" spans="1:37" ht="15.75" customHeight="1" x14ac:dyDescent="0.2">
      <c r="A937" s="46"/>
      <c r="B937" s="46"/>
      <c r="C937" s="39"/>
      <c r="D937" s="39"/>
      <c r="E937" s="40"/>
      <c r="F937" s="40"/>
      <c r="G937" s="42"/>
      <c r="H937" s="43"/>
      <c r="I937" s="42"/>
      <c r="J937" s="42"/>
      <c r="K937" s="43"/>
      <c r="L937" s="42"/>
      <c r="M937" s="42"/>
      <c r="N937" s="43"/>
      <c r="O937" s="42"/>
      <c r="P937" s="42"/>
      <c r="Q937" s="43"/>
      <c r="R937" s="42"/>
      <c r="S937" s="42"/>
      <c r="T937" s="43"/>
      <c r="U937" s="42"/>
      <c r="V937" s="42"/>
      <c r="W937" s="43"/>
      <c r="X937" s="42"/>
      <c r="Y937" s="42"/>
      <c r="Z937" s="46"/>
      <c r="AA937" s="46"/>
      <c r="AB937" s="42"/>
      <c r="AC937" s="46"/>
      <c r="AD937" s="46"/>
      <c r="AE937" s="46"/>
      <c r="AF937" s="46"/>
      <c r="AG937" s="46"/>
      <c r="AH937" s="46"/>
      <c r="AI937" s="46"/>
      <c r="AJ937" s="46"/>
      <c r="AK937" s="47"/>
    </row>
    <row r="938" spans="1:37" ht="15.75" customHeight="1" x14ac:dyDescent="0.2">
      <c r="A938" s="46"/>
      <c r="B938" s="46"/>
      <c r="C938" s="39"/>
      <c r="D938" s="39"/>
      <c r="E938" s="40"/>
      <c r="F938" s="40"/>
      <c r="G938" s="42"/>
      <c r="H938" s="43"/>
      <c r="I938" s="42"/>
      <c r="J938" s="42"/>
      <c r="K938" s="43"/>
      <c r="L938" s="42"/>
      <c r="M938" s="42"/>
      <c r="N938" s="43"/>
      <c r="O938" s="42"/>
      <c r="P938" s="42"/>
      <c r="Q938" s="43"/>
      <c r="R938" s="42"/>
      <c r="S938" s="42"/>
      <c r="T938" s="43"/>
      <c r="U938" s="42"/>
      <c r="V938" s="42"/>
      <c r="W938" s="43"/>
      <c r="X938" s="42"/>
      <c r="Y938" s="42"/>
      <c r="Z938" s="46"/>
      <c r="AA938" s="46"/>
      <c r="AB938" s="42"/>
      <c r="AC938" s="46"/>
      <c r="AD938" s="46"/>
      <c r="AE938" s="46"/>
      <c r="AF938" s="46"/>
      <c r="AG938" s="46"/>
      <c r="AH938" s="46"/>
      <c r="AI938" s="46"/>
      <c r="AJ938" s="46"/>
      <c r="AK938" s="47"/>
    </row>
    <row r="939" spans="1:37" ht="15.75" customHeight="1" x14ac:dyDescent="0.2">
      <c r="A939" s="46"/>
      <c r="B939" s="46"/>
      <c r="C939" s="39"/>
      <c r="D939" s="39"/>
      <c r="E939" s="40"/>
      <c r="F939" s="40"/>
      <c r="G939" s="42"/>
      <c r="H939" s="43"/>
      <c r="I939" s="42"/>
      <c r="J939" s="42"/>
      <c r="K939" s="43"/>
      <c r="L939" s="42"/>
      <c r="M939" s="42"/>
      <c r="N939" s="43"/>
      <c r="O939" s="42"/>
      <c r="P939" s="42"/>
      <c r="Q939" s="43"/>
      <c r="R939" s="42"/>
      <c r="S939" s="42"/>
      <c r="T939" s="43"/>
      <c r="U939" s="42"/>
      <c r="V939" s="42"/>
      <c r="W939" s="43"/>
      <c r="X939" s="42"/>
      <c r="Y939" s="42"/>
      <c r="Z939" s="46"/>
      <c r="AA939" s="46"/>
      <c r="AB939" s="42"/>
      <c r="AC939" s="46"/>
      <c r="AD939" s="46"/>
      <c r="AE939" s="46"/>
      <c r="AF939" s="46"/>
      <c r="AG939" s="46"/>
      <c r="AH939" s="46"/>
      <c r="AI939" s="46"/>
      <c r="AJ939" s="46"/>
      <c r="AK939" s="47"/>
    </row>
    <row r="940" spans="1:37" ht="15.75" customHeight="1" x14ac:dyDescent="0.2">
      <c r="A940" s="46"/>
      <c r="B940" s="46"/>
      <c r="C940" s="39"/>
      <c r="D940" s="39"/>
      <c r="E940" s="40"/>
      <c r="F940" s="40"/>
      <c r="G940" s="42"/>
      <c r="H940" s="43"/>
      <c r="I940" s="42"/>
      <c r="J940" s="42"/>
      <c r="K940" s="43"/>
      <c r="L940" s="42"/>
      <c r="M940" s="42"/>
      <c r="N940" s="43"/>
      <c r="O940" s="42"/>
      <c r="P940" s="42"/>
      <c r="Q940" s="43"/>
      <c r="R940" s="42"/>
      <c r="S940" s="42"/>
      <c r="T940" s="43"/>
      <c r="U940" s="42"/>
      <c r="V940" s="42"/>
      <c r="W940" s="43"/>
      <c r="X940" s="42"/>
      <c r="Y940" s="42"/>
      <c r="Z940" s="46"/>
      <c r="AA940" s="46"/>
      <c r="AB940" s="42"/>
      <c r="AC940" s="46"/>
      <c r="AD940" s="46"/>
      <c r="AE940" s="46"/>
      <c r="AF940" s="46"/>
      <c r="AG940" s="46"/>
      <c r="AH940" s="46"/>
      <c r="AI940" s="46"/>
      <c r="AJ940" s="46"/>
      <c r="AK940" s="47"/>
    </row>
    <row r="941" spans="1:37" ht="15.75" customHeight="1" x14ac:dyDescent="0.2">
      <c r="A941" s="46"/>
      <c r="B941" s="46"/>
      <c r="C941" s="39"/>
      <c r="D941" s="39"/>
      <c r="E941" s="40"/>
      <c r="F941" s="40"/>
      <c r="G941" s="42"/>
      <c r="H941" s="43"/>
      <c r="I941" s="42"/>
      <c r="J941" s="42"/>
      <c r="K941" s="43"/>
      <c r="L941" s="42"/>
      <c r="M941" s="42"/>
      <c r="N941" s="43"/>
      <c r="O941" s="42"/>
      <c r="P941" s="42"/>
      <c r="Q941" s="43"/>
      <c r="R941" s="42"/>
      <c r="S941" s="42"/>
      <c r="T941" s="43"/>
      <c r="U941" s="42"/>
      <c r="V941" s="42"/>
      <c r="W941" s="43"/>
      <c r="X941" s="42"/>
      <c r="Y941" s="42"/>
      <c r="Z941" s="46"/>
      <c r="AA941" s="46"/>
      <c r="AB941" s="42"/>
      <c r="AC941" s="46"/>
      <c r="AD941" s="46"/>
      <c r="AE941" s="46"/>
      <c r="AF941" s="46"/>
      <c r="AG941" s="46"/>
      <c r="AH941" s="46"/>
      <c r="AI941" s="46"/>
      <c r="AJ941" s="46"/>
      <c r="AK941" s="47"/>
    </row>
    <row r="942" spans="1:37" ht="15.75" customHeight="1" x14ac:dyDescent="0.2">
      <c r="A942" s="46"/>
      <c r="B942" s="46"/>
      <c r="C942" s="39"/>
      <c r="D942" s="39"/>
      <c r="E942" s="40"/>
      <c r="F942" s="40"/>
      <c r="G942" s="42"/>
      <c r="H942" s="43"/>
      <c r="I942" s="42"/>
      <c r="J942" s="42"/>
      <c r="K942" s="43"/>
      <c r="L942" s="42"/>
      <c r="M942" s="42"/>
      <c r="N942" s="43"/>
      <c r="O942" s="42"/>
      <c r="P942" s="42"/>
      <c r="Q942" s="43"/>
      <c r="R942" s="42"/>
      <c r="S942" s="42"/>
      <c r="T942" s="43"/>
      <c r="U942" s="42"/>
      <c r="V942" s="42"/>
      <c r="W942" s="43"/>
      <c r="X942" s="42"/>
      <c r="Y942" s="42"/>
      <c r="Z942" s="46"/>
      <c r="AA942" s="46"/>
      <c r="AB942" s="42"/>
      <c r="AC942" s="46"/>
      <c r="AD942" s="46"/>
      <c r="AE942" s="46"/>
      <c r="AF942" s="46"/>
      <c r="AG942" s="46"/>
      <c r="AH942" s="46"/>
      <c r="AI942" s="46"/>
      <c r="AJ942" s="46"/>
      <c r="AK942" s="47"/>
    </row>
    <row r="943" spans="1:37" ht="15.75" customHeight="1" x14ac:dyDescent="0.2">
      <c r="A943" s="46"/>
      <c r="B943" s="46"/>
      <c r="C943" s="39"/>
      <c r="D943" s="39"/>
      <c r="E943" s="40"/>
      <c r="F943" s="40"/>
      <c r="G943" s="42"/>
      <c r="H943" s="43"/>
      <c r="I943" s="42"/>
      <c r="J943" s="42"/>
      <c r="K943" s="43"/>
      <c r="L943" s="42"/>
      <c r="M943" s="42"/>
      <c r="N943" s="43"/>
      <c r="O943" s="42"/>
      <c r="P943" s="42"/>
      <c r="Q943" s="43"/>
      <c r="R943" s="42"/>
      <c r="S943" s="42"/>
      <c r="T943" s="43"/>
      <c r="U943" s="42"/>
      <c r="V943" s="42"/>
      <c r="W943" s="43"/>
      <c r="X943" s="42"/>
      <c r="Y943" s="42"/>
      <c r="Z943" s="46"/>
      <c r="AA943" s="46"/>
      <c r="AB943" s="42"/>
      <c r="AC943" s="46"/>
      <c r="AD943" s="46"/>
      <c r="AE943" s="46"/>
      <c r="AF943" s="46"/>
      <c r="AG943" s="46"/>
      <c r="AH943" s="46"/>
      <c r="AI943" s="46"/>
      <c r="AJ943" s="46"/>
      <c r="AK943" s="47"/>
    </row>
    <row r="944" spans="1:37" ht="15.75" customHeight="1" x14ac:dyDescent="0.2">
      <c r="A944" s="46"/>
      <c r="B944" s="46"/>
      <c r="C944" s="39"/>
      <c r="D944" s="39"/>
      <c r="E944" s="40"/>
      <c r="F944" s="40"/>
      <c r="G944" s="42"/>
      <c r="H944" s="43"/>
      <c r="I944" s="42"/>
      <c r="J944" s="42"/>
      <c r="K944" s="43"/>
      <c r="L944" s="42"/>
      <c r="M944" s="42"/>
      <c r="N944" s="43"/>
      <c r="O944" s="42"/>
      <c r="P944" s="42"/>
      <c r="Q944" s="43"/>
      <c r="R944" s="42"/>
      <c r="S944" s="42"/>
      <c r="T944" s="43"/>
      <c r="U944" s="42"/>
      <c r="V944" s="42"/>
      <c r="W944" s="43"/>
      <c r="X944" s="42"/>
      <c r="Y944" s="42"/>
      <c r="Z944" s="46"/>
      <c r="AA944" s="46"/>
      <c r="AB944" s="42"/>
      <c r="AC944" s="46"/>
      <c r="AD944" s="46"/>
      <c r="AE944" s="46"/>
      <c r="AF944" s="46"/>
      <c r="AG944" s="46"/>
      <c r="AH944" s="46"/>
      <c r="AI944" s="46"/>
      <c r="AJ944" s="46"/>
      <c r="AK944" s="47"/>
    </row>
    <row r="945" spans="1:37" ht="15.75" customHeight="1" x14ac:dyDescent="0.2">
      <c r="A945" s="46"/>
      <c r="B945" s="46"/>
      <c r="C945" s="39"/>
      <c r="D945" s="39"/>
      <c r="E945" s="40"/>
      <c r="F945" s="40"/>
      <c r="G945" s="42"/>
      <c r="H945" s="43"/>
      <c r="I945" s="42"/>
      <c r="J945" s="42"/>
      <c r="K945" s="43"/>
      <c r="L945" s="42"/>
      <c r="M945" s="42"/>
      <c r="N945" s="43"/>
      <c r="O945" s="42"/>
      <c r="P945" s="42"/>
      <c r="Q945" s="43"/>
      <c r="R945" s="42"/>
      <c r="S945" s="42"/>
      <c r="T945" s="43"/>
      <c r="U945" s="42"/>
      <c r="V945" s="42"/>
      <c r="W945" s="43"/>
      <c r="X945" s="42"/>
      <c r="Y945" s="42"/>
      <c r="Z945" s="46"/>
      <c r="AA945" s="46"/>
      <c r="AB945" s="42"/>
      <c r="AC945" s="46"/>
      <c r="AD945" s="46"/>
      <c r="AE945" s="46"/>
      <c r="AF945" s="46"/>
      <c r="AG945" s="46"/>
      <c r="AH945" s="46"/>
      <c r="AI945" s="46"/>
      <c r="AJ945" s="46"/>
      <c r="AK945" s="47"/>
    </row>
    <row r="946" spans="1:37" ht="15.75" customHeight="1" x14ac:dyDescent="0.2">
      <c r="A946" s="46"/>
      <c r="B946" s="46"/>
      <c r="C946" s="39"/>
      <c r="D946" s="39"/>
      <c r="E946" s="40"/>
      <c r="F946" s="40"/>
      <c r="G946" s="42"/>
      <c r="H946" s="43"/>
      <c r="I946" s="42"/>
      <c r="J946" s="42"/>
      <c r="K946" s="43"/>
      <c r="L946" s="42"/>
      <c r="M946" s="42"/>
      <c r="N946" s="43"/>
      <c r="O946" s="42"/>
      <c r="P946" s="42"/>
      <c r="Q946" s="43"/>
      <c r="R946" s="42"/>
      <c r="S946" s="42"/>
      <c r="T946" s="43"/>
      <c r="U946" s="42"/>
      <c r="V946" s="42"/>
      <c r="W946" s="43"/>
      <c r="X946" s="42"/>
      <c r="Y946" s="42"/>
      <c r="Z946" s="46"/>
      <c r="AA946" s="46"/>
      <c r="AB946" s="42"/>
      <c r="AC946" s="46"/>
      <c r="AD946" s="46"/>
      <c r="AE946" s="46"/>
      <c r="AF946" s="46"/>
      <c r="AG946" s="46"/>
      <c r="AH946" s="46"/>
      <c r="AI946" s="46"/>
      <c r="AJ946" s="46"/>
      <c r="AK946" s="47"/>
    </row>
    <row r="947" spans="1:37" ht="15.75" customHeight="1" x14ac:dyDescent="0.2">
      <c r="A947" s="46"/>
      <c r="B947" s="46"/>
      <c r="C947" s="39"/>
      <c r="D947" s="39"/>
      <c r="E947" s="40"/>
      <c r="F947" s="40"/>
      <c r="G947" s="42"/>
      <c r="H947" s="43"/>
      <c r="I947" s="42"/>
      <c r="J947" s="42"/>
      <c r="K947" s="43"/>
      <c r="L947" s="42"/>
      <c r="M947" s="42"/>
      <c r="N947" s="43"/>
      <c r="O947" s="42"/>
      <c r="P947" s="42"/>
      <c r="Q947" s="43"/>
      <c r="R947" s="42"/>
      <c r="S947" s="42"/>
      <c r="T947" s="43"/>
      <c r="U947" s="42"/>
      <c r="V947" s="42"/>
      <c r="W947" s="43"/>
      <c r="X947" s="42"/>
      <c r="Y947" s="42"/>
      <c r="Z947" s="46"/>
      <c r="AA947" s="46"/>
      <c r="AB947" s="42"/>
      <c r="AC947" s="46"/>
      <c r="AD947" s="46"/>
      <c r="AE947" s="46"/>
      <c r="AF947" s="46"/>
      <c r="AG947" s="46"/>
      <c r="AH947" s="46"/>
      <c r="AI947" s="46"/>
      <c r="AJ947" s="46"/>
      <c r="AK947" s="47"/>
    </row>
    <row r="948" spans="1:37" ht="15.75" customHeight="1" x14ac:dyDescent="0.2">
      <c r="A948" s="46"/>
      <c r="B948" s="46"/>
      <c r="C948" s="39"/>
      <c r="D948" s="39"/>
      <c r="E948" s="40"/>
      <c r="F948" s="40"/>
      <c r="G948" s="42"/>
      <c r="H948" s="43"/>
      <c r="I948" s="42"/>
      <c r="J948" s="42"/>
      <c r="K948" s="43"/>
      <c r="L948" s="42"/>
      <c r="M948" s="42"/>
      <c r="N948" s="43"/>
      <c r="O948" s="42"/>
      <c r="P948" s="42"/>
      <c r="Q948" s="43"/>
      <c r="R948" s="42"/>
      <c r="S948" s="42"/>
      <c r="T948" s="43"/>
      <c r="U948" s="42"/>
      <c r="V948" s="42"/>
      <c r="W948" s="43"/>
      <c r="X948" s="42"/>
      <c r="Y948" s="42"/>
      <c r="Z948" s="46"/>
      <c r="AA948" s="46"/>
      <c r="AB948" s="42"/>
      <c r="AC948" s="46"/>
      <c r="AD948" s="46"/>
      <c r="AE948" s="46"/>
      <c r="AF948" s="46"/>
      <c r="AG948" s="46"/>
      <c r="AH948" s="46"/>
      <c r="AI948" s="46"/>
      <c r="AJ948" s="46"/>
      <c r="AK948" s="47"/>
    </row>
    <row r="949" spans="1:37" ht="15.75" customHeight="1" x14ac:dyDescent="0.2">
      <c r="A949" s="46"/>
      <c r="B949" s="46"/>
      <c r="C949" s="39"/>
      <c r="D949" s="39"/>
      <c r="E949" s="40"/>
      <c r="F949" s="40"/>
      <c r="G949" s="42"/>
      <c r="H949" s="43"/>
      <c r="I949" s="42"/>
      <c r="J949" s="42"/>
      <c r="K949" s="43"/>
      <c r="L949" s="42"/>
      <c r="M949" s="42"/>
      <c r="N949" s="43"/>
      <c r="O949" s="42"/>
      <c r="P949" s="42"/>
      <c r="Q949" s="43"/>
      <c r="R949" s="42"/>
      <c r="S949" s="42"/>
      <c r="T949" s="43"/>
      <c r="U949" s="42"/>
      <c r="V949" s="42"/>
      <c r="W949" s="43"/>
      <c r="X949" s="42"/>
      <c r="Y949" s="42"/>
      <c r="Z949" s="46"/>
      <c r="AA949" s="46"/>
      <c r="AB949" s="42"/>
      <c r="AC949" s="46"/>
      <c r="AD949" s="46"/>
      <c r="AE949" s="46"/>
      <c r="AF949" s="46"/>
      <c r="AG949" s="46"/>
      <c r="AH949" s="46"/>
      <c r="AI949" s="46"/>
      <c r="AJ949" s="46"/>
      <c r="AK949" s="47"/>
    </row>
    <row r="950" spans="1:37" ht="15.75" customHeight="1" x14ac:dyDescent="0.2">
      <c r="A950" s="46"/>
      <c r="B950" s="46"/>
      <c r="C950" s="39"/>
      <c r="D950" s="39"/>
      <c r="E950" s="40"/>
      <c r="F950" s="40"/>
      <c r="G950" s="42"/>
      <c r="H950" s="43"/>
      <c r="I950" s="42"/>
      <c r="J950" s="42"/>
      <c r="K950" s="43"/>
      <c r="L950" s="42"/>
      <c r="M950" s="42"/>
      <c r="N950" s="43"/>
      <c r="O950" s="42"/>
      <c r="P950" s="42"/>
      <c r="Q950" s="43"/>
      <c r="R950" s="42"/>
      <c r="S950" s="42"/>
      <c r="T950" s="43"/>
      <c r="U950" s="42"/>
      <c r="V950" s="42"/>
      <c r="W950" s="43"/>
      <c r="X950" s="42"/>
      <c r="Y950" s="42"/>
      <c r="Z950" s="46"/>
      <c r="AA950" s="46"/>
      <c r="AB950" s="42"/>
      <c r="AC950" s="46"/>
      <c r="AD950" s="46"/>
      <c r="AE950" s="46"/>
      <c r="AF950" s="46"/>
      <c r="AG950" s="46"/>
      <c r="AH950" s="46"/>
      <c r="AI950" s="46"/>
      <c r="AJ950" s="46"/>
      <c r="AK950" s="47"/>
    </row>
    <row r="951" spans="1:37" ht="15.75" customHeight="1" x14ac:dyDescent="0.2">
      <c r="A951" s="46"/>
      <c r="B951" s="46"/>
      <c r="C951" s="39"/>
      <c r="D951" s="39"/>
      <c r="E951" s="40"/>
      <c r="F951" s="40"/>
      <c r="G951" s="42"/>
      <c r="H951" s="43"/>
      <c r="I951" s="42"/>
      <c r="J951" s="42"/>
      <c r="K951" s="43"/>
      <c r="L951" s="42"/>
      <c r="M951" s="42"/>
      <c r="N951" s="43"/>
      <c r="O951" s="42"/>
      <c r="P951" s="42"/>
      <c r="Q951" s="43"/>
      <c r="R951" s="42"/>
      <c r="S951" s="42"/>
      <c r="T951" s="43"/>
      <c r="U951" s="42"/>
      <c r="V951" s="42"/>
      <c r="W951" s="43"/>
      <c r="X951" s="42"/>
      <c r="Y951" s="42"/>
      <c r="Z951" s="46"/>
      <c r="AA951" s="46"/>
      <c r="AB951" s="42"/>
      <c r="AC951" s="46"/>
      <c r="AD951" s="46"/>
      <c r="AE951" s="46"/>
      <c r="AF951" s="46"/>
      <c r="AG951" s="46"/>
      <c r="AH951" s="46"/>
      <c r="AI951" s="46"/>
      <c r="AJ951" s="46"/>
      <c r="AK951" s="47"/>
    </row>
    <row r="952" spans="1:37" ht="15.75" customHeight="1" x14ac:dyDescent="0.2">
      <c r="A952" s="46"/>
      <c r="B952" s="46"/>
      <c r="C952" s="39"/>
      <c r="D952" s="39"/>
      <c r="E952" s="40"/>
      <c r="F952" s="40"/>
      <c r="G952" s="42"/>
      <c r="H952" s="43"/>
      <c r="I952" s="42"/>
      <c r="J952" s="42"/>
      <c r="K952" s="43"/>
      <c r="L952" s="42"/>
      <c r="M952" s="42"/>
      <c r="N952" s="43"/>
      <c r="O952" s="42"/>
      <c r="P952" s="42"/>
      <c r="Q952" s="43"/>
      <c r="R952" s="42"/>
      <c r="S952" s="42"/>
      <c r="T952" s="43"/>
      <c r="U952" s="42"/>
      <c r="V952" s="42"/>
      <c r="W952" s="43"/>
      <c r="X952" s="42"/>
      <c r="Y952" s="42"/>
      <c r="Z952" s="46"/>
      <c r="AA952" s="46"/>
      <c r="AB952" s="42"/>
      <c r="AC952" s="46"/>
      <c r="AD952" s="46"/>
      <c r="AE952" s="46"/>
      <c r="AF952" s="46"/>
      <c r="AG952" s="46"/>
      <c r="AH952" s="46"/>
      <c r="AI952" s="46"/>
      <c r="AJ952" s="46"/>
      <c r="AK952" s="47"/>
    </row>
    <row r="953" spans="1:37" ht="15.75" customHeight="1" x14ac:dyDescent="0.2">
      <c r="A953" s="46"/>
      <c r="B953" s="46"/>
      <c r="C953" s="39"/>
      <c r="D953" s="39"/>
      <c r="E953" s="40"/>
      <c r="F953" s="40"/>
      <c r="G953" s="42"/>
      <c r="H953" s="43"/>
      <c r="I953" s="42"/>
      <c r="J953" s="42"/>
      <c r="K953" s="43"/>
      <c r="L953" s="42"/>
      <c r="M953" s="42"/>
      <c r="N953" s="43"/>
      <c r="O953" s="42"/>
      <c r="P953" s="42"/>
      <c r="Q953" s="43"/>
      <c r="R953" s="42"/>
      <c r="S953" s="42"/>
      <c r="T953" s="43"/>
      <c r="U953" s="42"/>
      <c r="V953" s="42"/>
      <c r="W953" s="43"/>
      <c r="X953" s="42"/>
      <c r="Y953" s="42"/>
      <c r="Z953" s="46"/>
      <c r="AA953" s="46"/>
      <c r="AB953" s="42"/>
      <c r="AC953" s="46"/>
      <c r="AD953" s="46"/>
      <c r="AE953" s="46"/>
      <c r="AF953" s="46"/>
      <c r="AG953" s="46"/>
      <c r="AH953" s="46"/>
      <c r="AI953" s="46"/>
      <c r="AJ953" s="46"/>
      <c r="AK953" s="47"/>
    </row>
    <row r="954" spans="1:37" ht="15.75" customHeight="1" x14ac:dyDescent="0.2">
      <c r="A954" s="46"/>
      <c r="B954" s="46"/>
      <c r="C954" s="39"/>
      <c r="D954" s="39"/>
      <c r="E954" s="40"/>
      <c r="F954" s="40"/>
      <c r="G954" s="42"/>
      <c r="H954" s="43"/>
      <c r="I954" s="42"/>
      <c r="J954" s="42"/>
      <c r="K954" s="43"/>
      <c r="L954" s="42"/>
      <c r="M954" s="42"/>
      <c r="N954" s="43"/>
      <c r="O954" s="42"/>
      <c r="P954" s="42"/>
      <c r="Q954" s="43"/>
      <c r="R954" s="42"/>
      <c r="S954" s="42"/>
      <c r="T954" s="43"/>
      <c r="U954" s="42"/>
      <c r="V954" s="42"/>
      <c r="W954" s="43"/>
      <c r="X954" s="42"/>
      <c r="Y954" s="42"/>
      <c r="Z954" s="46"/>
      <c r="AA954" s="46"/>
      <c r="AB954" s="42"/>
      <c r="AC954" s="46"/>
      <c r="AD954" s="46"/>
      <c r="AE954" s="46"/>
      <c r="AF954" s="46"/>
      <c r="AG954" s="46"/>
      <c r="AH954" s="46"/>
      <c r="AI954" s="46"/>
      <c r="AJ954" s="46"/>
      <c r="AK954" s="47"/>
    </row>
    <row r="955" spans="1:37" ht="15.75" customHeight="1" x14ac:dyDescent="0.2">
      <c r="A955" s="46"/>
      <c r="B955" s="46"/>
      <c r="C955" s="39"/>
      <c r="D955" s="39"/>
      <c r="E955" s="40"/>
      <c r="F955" s="40"/>
      <c r="G955" s="42"/>
      <c r="H955" s="43"/>
      <c r="I955" s="42"/>
      <c r="J955" s="42"/>
      <c r="K955" s="43"/>
      <c r="L955" s="42"/>
      <c r="M955" s="42"/>
      <c r="N955" s="43"/>
      <c r="O955" s="42"/>
      <c r="P955" s="42"/>
      <c r="Q955" s="43"/>
      <c r="R955" s="42"/>
      <c r="S955" s="42"/>
      <c r="T955" s="43"/>
      <c r="U955" s="42"/>
      <c r="V955" s="42"/>
      <c r="W955" s="43"/>
      <c r="X955" s="42"/>
      <c r="Y955" s="42"/>
      <c r="Z955" s="46"/>
      <c r="AA955" s="46"/>
      <c r="AB955" s="42"/>
      <c r="AC955" s="46"/>
      <c r="AD955" s="46"/>
      <c r="AE955" s="46"/>
      <c r="AF955" s="46"/>
      <c r="AG955" s="46"/>
      <c r="AH955" s="46"/>
      <c r="AI955" s="46"/>
      <c r="AJ955" s="46"/>
      <c r="AK955" s="47"/>
    </row>
    <row r="956" spans="1:37" ht="15.75" customHeight="1" x14ac:dyDescent="0.2">
      <c r="A956" s="46"/>
      <c r="B956" s="46"/>
      <c r="C956" s="39"/>
      <c r="D956" s="39"/>
      <c r="E956" s="40"/>
      <c r="F956" s="40"/>
      <c r="G956" s="42"/>
      <c r="H956" s="43"/>
      <c r="I956" s="42"/>
      <c r="J956" s="42"/>
      <c r="K956" s="43"/>
      <c r="L956" s="42"/>
      <c r="M956" s="42"/>
      <c r="N956" s="43"/>
      <c r="O956" s="42"/>
      <c r="P956" s="42"/>
      <c r="Q956" s="43"/>
      <c r="R956" s="42"/>
      <c r="S956" s="42"/>
      <c r="T956" s="43"/>
      <c r="U956" s="42"/>
      <c r="V956" s="42"/>
      <c r="W956" s="43"/>
      <c r="X956" s="42"/>
      <c r="Y956" s="42"/>
      <c r="Z956" s="46"/>
      <c r="AA956" s="46"/>
      <c r="AB956" s="42"/>
      <c r="AC956" s="46"/>
      <c r="AD956" s="46"/>
      <c r="AE956" s="46"/>
      <c r="AF956" s="46"/>
      <c r="AG956" s="46"/>
      <c r="AH956" s="46"/>
      <c r="AI956" s="46"/>
      <c r="AJ956" s="46"/>
      <c r="AK956" s="47"/>
    </row>
    <row r="957" spans="1:37" ht="15.75" customHeight="1" x14ac:dyDescent="0.2">
      <c r="A957" s="46"/>
      <c r="B957" s="46"/>
      <c r="C957" s="39"/>
      <c r="D957" s="39"/>
      <c r="E957" s="40"/>
      <c r="F957" s="40"/>
      <c r="G957" s="42"/>
      <c r="H957" s="43"/>
      <c r="I957" s="42"/>
      <c r="J957" s="42"/>
      <c r="K957" s="43"/>
      <c r="L957" s="42"/>
      <c r="M957" s="42"/>
      <c r="N957" s="43"/>
      <c r="O957" s="42"/>
      <c r="P957" s="42"/>
      <c r="Q957" s="43"/>
      <c r="R957" s="42"/>
      <c r="S957" s="42"/>
      <c r="T957" s="43"/>
      <c r="U957" s="42"/>
      <c r="V957" s="42"/>
      <c r="W957" s="43"/>
      <c r="X957" s="42"/>
      <c r="Y957" s="42"/>
      <c r="Z957" s="46"/>
      <c r="AA957" s="46"/>
      <c r="AB957" s="42"/>
      <c r="AC957" s="46"/>
      <c r="AD957" s="46"/>
      <c r="AE957" s="46"/>
      <c r="AF957" s="46"/>
      <c r="AG957" s="46"/>
      <c r="AH957" s="46"/>
      <c r="AI957" s="46"/>
      <c r="AJ957" s="46"/>
      <c r="AK957" s="47"/>
    </row>
    <row r="958" spans="1:37" ht="15.75" customHeight="1" x14ac:dyDescent="0.2">
      <c r="A958" s="46"/>
      <c r="B958" s="46"/>
      <c r="C958" s="39"/>
      <c r="D958" s="39"/>
      <c r="E958" s="40"/>
      <c r="F958" s="40"/>
      <c r="G958" s="42"/>
      <c r="H958" s="43"/>
      <c r="I958" s="42"/>
      <c r="J958" s="42"/>
      <c r="K958" s="43"/>
      <c r="L958" s="42"/>
      <c r="M958" s="42"/>
      <c r="N958" s="43"/>
      <c r="O958" s="42"/>
      <c r="P958" s="42"/>
      <c r="Q958" s="43"/>
      <c r="R958" s="42"/>
      <c r="S958" s="42"/>
      <c r="T958" s="43"/>
      <c r="U958" s="42"/>
      <c r="V958" s="42"/>
      <c r="W958" s="43"/>
      <c r="X958" s="42"/>
      <c r="Y958" s="42"/>
      <c r="Z958" s="46"/>
      <c r="AA958" s="46"/>
      <c r="AB958" s="42"/>
      <c r="AC958" s="46"/>
      <c r="AD958" s="46"/>
      <c r="AE958" s="46"/>
      <c r="AF958" s="46"/>
      <c r="AG958" s="46"/>
      <c r="AH958" s="46"/>
      <c r="AI958" s="46"/>
      <c r="AJ958" s="46"/>
      <c r="AK958" s="47"/>
    </row>
    <row r="959" spans="1:37" ht="15.75" customHeight="1" x14ac:dyDescent="0.2">
      <c r="A959" s="46"/>
      <c r="B959" s="46"/>
      <c r="C959" s="39"/>
      <c r="D959" s="39"/>
      <c r="E959" s="40"/>
      <c r="F959" s="40"/>
      <c r="G959" s="42"/>
      <c r="H959" s="43"/>
      <c r="I959" s="42"/>
      <c r="J959" s="42"/>
      <c r="K959" s="43"/>
      <c r="L959" s="42"/>
      <c r="M959" s="42"/>
      <c r="N959" s="43"/>
      <c r="O959" s="42"/>
      <c r="P959" s="42"/>
      <c r="Q959" s="43"/>
      <c r="R959" s="42"/>
      <c r="S959" s="42"/>
      <c r="T959" s="43"/>
      <c r="U959" s="42"/>
      <c r="V959" s="42"/>
      <c r="W959" s="43"/>
      <c r="X959" s="42"/>
      <c r="Y959" s="42"/>
      <c r="Z959" s="46"/>
      <c r="AA959" s="46"/>
      <c r="AB959" s="42"/>
      <c r="AC959" s="46"/>
      <c r="AD959" s="46"/>
      <c r="AE959" s="46"/>
      <c r="AF959" s="46"/>
      <c r="AG959" s="46"/>
      <c r="AH959" s="46"/>
      <c r="AI959" s="46"/>
      <c r="AJ959" s="46"/>
      <c r="AK959" s="47"/>
    </row>
    <row r="960" spans="1:37" ht="15.75" customHeight="1" x14ac:dyDescent="0.2">
      <c r="A960" s="46"/>
      <c r="B960" s="46"/>
      <c r="C960" s="39"/>
      <c r="D960" s="39"/>
      <c r="E960" s="40"/>
      <c r="F960" s="40"/>
      <c r="G960" s="42"/>
      <c r="H960" s="43"/>
      <c r="I960" s="42"/>
      <c r="J960" s="42"/>
      <c r="K960" s="43"/>
      <c r="L960" s="42"/>
      <c r="M960" s="42"/>
      <c r="N960" s="43"/>
      <c r="O960" s="42"/>
      <c r="P960" s="42"/>
      <c r="Q960" s="43"/>
      <c r="R960" s="42"/>
      <c r="S960" s="42"/>
      <c r="T960" s="43"/>
      <c r="U960" s="42"/>
      <c r="V960" s="42"/>
      <c r="W960" s="43"/>
      <c r="X960" s="42"/>
      <c r="Y960" s="42"/>
      <c r="Z960" s="46"/>
      <c r="AA960" s="46"/>
      <c r="AB960" s="42"/>
      <c r="AC960" s="46"/>
      <c r="AD960" s="46"/>
      <c r="AE960" s="46"/>
      <c r="AF960" s="46"/>
      <c r="AG960" s="46"/>
      <c r="AH960" s="46"/>
      <c r="AI960" s="46"/>
      <c r="AJ960" s="46"/>
      <c r="AK960" s="47"/>
    </row>
    <row r="961" spans="1:37" ht="15.75" customHeight="1" x14ac:dyDescent="0.2">
      <c r="A961" s="46"/>
      <c r="B961" s="46"/>
      <c r="C961" s="39"/>
      <c r="D961" s="39"/>
      <c r="E961" s="40"/>
      <c r="F961" s="40"/>
      <c r="G961" s="42"/>
      <c r="H961" s="43"/>
      <c r="I961" s="42"/>
      <c r="J961" s="42"/>
      <c r="K961" s="43"/>
      <c r="L961" s="42"/>
      <c r="M961" s="42"/>
      <c r="N961" s="43"/>
      <c r="O961" s="42"/>
      <c r="P961" s="42"/>
      <c r="Q961" s="43"/>
      <c r="R961" s="42"/>
      <c r="S961" s="42"/>
      <c r="T961" s="43"/>
      <c r="U961" s="42"/>
      <c r="V961" s="42"/>
      <c r="W961" s="43"/>
      <c r="X961" s="42"/>
      <c r="Y961" s="42"/>
      <c r="Z961" s="46"/>
      <c r="AA961" s="46"/>
      <c r="AB961" s="42"/>
      <c r="AC961" s="46"/>
      <c r="AD961" s="46"/>
      <c r="AE961" s="46"/>
      <c r="AF961" s="46"/>
      <c r="AG961" s="46"/>
      <c r="AH961" s="46"/>
      <c r="AI961" s="46"/>
      <c r="AJ961" s="46"/>
      <c r="AK961" s="47"/>
    </row>
    <row r="962" spans="1:37" ht="15.75" customHeight="1" x14ac:dyDescent="0.2">
      <c r="A962" s="46"/>
      <c r="B962" s="46"/>
      <c r="C962" s="39"/>
      <c r="D962" s="39"/>
      <c r="E962" s="40"/>
      <c r="F962" s="40"/>
      <c r="G962" s="42"/>
      <c r="H962" s="43"/>
      <c r="I962" s="42"/>
      <c r="J962" s="42"/>
      <c r="K962" s="43"/>
      <c r="L962" s="42"/>
      <c r="M962" s="42"/>
      <c r="N962" s="43"/>
      <c r="O962" s="42"/>
      <c r="P962" s="42"/>
      <c r="Q962" s="43"/>
      <c r="R962" s="42"/>
      <c r="S962" s="42"/>
      <c r="T962" s="43"/>
      <c r="U962" s="42"/>
      <c r="V962" s="42"/>
      <c r="W962" s="43"/>
      <c r="X962" s="42"/>
      <c r="Y962" s="42"/>
      <c r="Z962" s="46"/>
      <c r="AA962" s="46"/>
      <c r="AB962" s="42"/>
      <c r="AC962" s="46"/>
      <c r="AD962" s="46"/>
      <c r="AE962" s="46"/>
      <c r="AF962" s="46"/>
      <c r="AG962" s="46"/>
      <c r="AH962" s="46"/>
      <c r="AI962" s="46"/>
      <c r="AJ962" s="46"/>
      <c r="AK962" s="47"/>
    </row>
    <row r="963" spans="1:37" ht="15.75" customHeight="1" x14ac:dyDescent="0.2">
      <c r="A963" s="46"/>
      <c r="B963" s="46"/>
      <c r="C963" s="39"/>
      <c r="D963" s="39"/>
      <c r="E963" s="40"/>
      <c r="F963" s="40"/>
      <c r="G963" s="42"/>
      <c r="H963" s="43"/>
      <c r="I963" s="42"/>
      <c r="J963" s="42"/>
      <c r="K963" s="43"/>
      <c r="L963" s="42"/>
      <c r="M963" s="42"/>
      <c r="N963" s="43"/>
      <c r="O963" s="42"/>
      <c r="P963" s="42"/>
      <c r="Q963" s="43"/>
      <c r="R963" s="42"/>
      <c r="S963" s="42"/>
      <c r="T963" s="43"/>
      <c r="U963" s="42"/>
      <c r="V963" s="42"/>
      <c r="W963" s="43"/>
      <c r="X963" s="42"/>
      <c r="Y963" s="42"/>
      <c r="Z963" s="46"/>
      <c r="AA963" s="46"/>
      <c r="AB963" s="42"/>
      <c r="AC963" s="46"/>
      <c r="AD963" s="46"/>
      <c r="AE963" s="46"/>
      <c r="AF963" s="46"/>
      <c r="AG963" s="46"/>
      <c r="AH963" s="46"/>
      <c r="AI963" s="46"/>
      <c r="AJ963" s="46"/>
      <c r="AK963" s="47"/>
    </row>
    <row r="964" spans="1:37" ht="15.75" customHeight="1" x14ac:dyDescent="0.2">
      <c r="A964" s="46"/>
      <c r="B964" s="46"/>
      <c r="C964" s="39"/>
      <c r="D964" s="39"/>
      <c r="E964" s="40"/>
      <c r="F964" s="40"/>
      <c r="G964" s="42"/>
      <c r="H964" s="43"/>
      <c r="I964" s="42"/>
      <c r="J964" s="42"/>
      <c r="K964" s="43"/>
      <c r="L964" s="42"/>
      <c r="M964" s="42"/>
      <c r="N964" s="43"/>
      <c r="O964" s="42"/>
      <c r="P964" s="42"/>
      <c r="Q964" s="43"/>
      <c r="R964" s="42"/>
      <c r="S964" s="42"/>
      <c r="T964" s="43"/>
      <c r="U964" s="42"/>
      <c r="V964" s="42"/>
      <c r="W964" s="43"/>
      <c r="X964" s="42"/>
      <c r="Y964" s="42"/>
      <c r="Z964" s="46"/>
      <c r="AA964" s="46"/>
      <c r="AB964" s="42"/>
      <c r="AC964" s="46"/>
      <c r="AD964" s="46"/>
      <c r="AE964" s="46"/>
      <c r="AF964" s="46"/>
      <c r="AG964" s="46"/>
      <c r="AH964" s="46"/>
      <c r="AI964" s="46"/>
      <c r="AJ964" s="46"/>
      <c r="AK964" s="47"/>
    </row>
    <row r="965" spans="1:37" ht="15.75" customHeight="1" x14ac:dyDescent="0.2">
      <c r="A965" s="46"/>
      <c r="B965" s="46"/>
      <c r="C965" s="39"/>
      <c r="D965" s="39"/>
      <c r="E965" s="40"/>
      <c r="F965" s="40"/>
      <c r="G965" s="42"/>
      <c r="H965" s="43"/>
      <c r="I965" s="42"/>
      <c r="J965" s="42"/>
      <c r="K965" s="43"/>
      <c r="L965" s="42"/>
      <c r="M965" s="42"/>
      <c r="N965" s="43"/>
      <c r="O965" s="42"/>
      <c r="P965" s="42"/>
      <c r="Q965" s="43"/>
      <c r="R965" s="42"/>
      <c r="S965" s="42"/>
      <c r="T965" s="43"/>
      <c r="U965" s="42"/>
      <c r="V965" s="42"/>
      <c r="W965" s="43"/>
      <c r="X965" s="42"/>
      <c r="Y965" s="42"/>
      <c r="Z965" s="46"/>
      <c r="AA965" s="46"/>
      <c r="AB965" s="42"/>
      <c r="AC965" s="46"/>
      <c r="AD965" s="46"/>
      <c r="AE965" s="46"/>
      <c r="AF965" s="46"/>
      <c r="AG965" s="46"/>
      <c r="AH965" s="46"/>
      <c r="AI965" s="46"/>
      <c r="AJ965" s="46"/>
      <c r="AK965" s="47"/>
    </row>
    <row r="966" spans="1:37" ht="15.75" customHeight="1" x14ac:dyDescent="0.2">
      <c r="A966" s="46"/>
      <c r="B966" s="46"/>
      <c r="C966" s="39"/>
      <c r="D966" s="39"/>
      <c r="E966" s="40"/>
      <c r="F966" s="40"/>
      <c r="G966" s="42"/>
      <c r="H966" s="43"/>
      <c r="I966" s="42"/>
      <c r="J966" s="42"/>
      <c r="K966" s="43"/>
      <c r="L966" s="42"/>
      <c r="M966" s="42"/>
      <c r="N966" s="43"/>
      <c r="O966" s="42"/>
      <c r="P966" s="42"/>
      <c r="Q966" s="43"/>
      <c r="R966" s="42"/>
      <c r="S966" s="42"/>
      <c r="T966" s="43"/>
      <c r="U966" s="42"/>
      <c r="V966" s="42"/>
      <c r="W966" s="43"/>
      <c r="X966" s="42"/>
      <c r="Y966" s="42"/>
      <c r="Z966" s="46"/>
      <c r="AA966" s="46"/>
      <c r="AB966" s="42"/>
      <c r="AC966" s="46"/>
      <c r="AD966" s="46"/>
      <c r="AE966" s="46"/>
      <c r="AF966" s="46"/>
      <c r="AG966" s="46"/>
      <c r="AH966" s="46"/>
      <c r="AI966" s="46"/>
      <c r="AJ966" s="46"/>
      <c r="AK966" s="47"/>
    </row>
    <row r="967" spans="1:37" ht="15.75" customHeight="1" x14ac:dyDescent="0.2">
      <c r="A967" s="46"/>
      <c r="B967" s="46"/>
      <c r="C967" s="39"/>
      <c r="D967" s="39"/>
      <c r="E967" s="40"/>
      <c r="F967" s="40"/>
      <c r="G967" s="42"/>
      <c r="H967" s="43"/>
      <c r="I967" s="42"/>
      <c r="J967" s="42"/>
      <c r="K967" s="43"/>
      <c r="L967" s="42"/>
      <c r="M967" s="42"/>
      <c r="N967" s="43"/>
      <c r="O967" s="42"/>
      <c r="P967" s="42"/>
      <c r="Q967" s="43"/>
      <c r="R967" s="42"/>
      <c r="S967" s="42"/>
      <c r="T967" s="43"/>
      <c r="U967" s="42"/>
      <c r="V967" s="42"/>
      <c r="W967" s="43"/>
      <c r="X967" s="42"/>
      <c r="Y967" s="42"/>
      <c r="Z967" s="46"/>
      <c r="AA967" s="46"/>
      <c r="AB967" s="42"/>
      <c r="AC967" s="46"/>
      <c r="AD967" s="46"/>
      <c r="AE967" s="46"/>
      <c r="AF967" s="46"/>
      <c r="AG967" s="46"/>
      <c r="AH967" s="46"/>
      <c r="AI967" s="46"/>
      <c r="AJ967" s="46"/>
      <c r="AK967" s="47"/>
    </row>
    <row r="968" spans="1:37" ht="15.75" customHeight="1" x14ac:dyDescent="0.2">
      <c r="A968" s="46"/>
      <c r="B968" s="46"/>
      <c r="C968" s="39"/>
      <c r="D968" s="39"/>
      <c r="E968" s="40"/>
      <c r="F968" s="40"/>
      <c r="G968" s="42"/>
      <c r="H968" s="43"/>
      <c r="I968" s="42"/>
      <c r="J968" s="42"/>
      <c r="K968" s="43"/>
      <c r="L968" s="42"/>
      <c r="M968" s="42"/>
      <c r="N968" s="43"/>
      <c r="O968" s="42"/>
      <c r="P968" s="42"/>
      <c r="Q968" s="43"/>
      <c r="R968" s="42"/>
      <c r="S968" s="42"/>
      <c r="T968" s="43"/>
      <c r="U968" s="42"/>
      <c r="V968" s="42"/>
      <c r="W968" s="43"/>
      <c r="X968" s="42"/>
      <c r="Y968" s="42"/>
      <c r="Z968" s="46"/>
      <c r="AA968" s="46"/>
      <c r="AB968" s="42"/>
      <c r="AC968" s="46"/>
      <c r="AD968" s="46"/>
      <c r="AE968" s="46"/>
      <c r="AF968" s="46"/>
      <c r="AG968" s="46"/>
      <c r="AH968" s="46"/>
      <c r="AI968" s="46"/>
      <c r="AJ968" s="46"/>
      <c r="AK968" s="47"/>
    </row>
    <row r="969" spans="1:37" ht="15.75" customHeight="1" x14ac:dyDescent="0.2">
      <c r="A969" s="46"/>
      <c r="B969" s="46"/>
      <c r="C969" s="39"/>
      <c r="D969" s="39"/>
      <c r="E969" s="40"/>
      <c r="F969" s="40"/>
      <c r="G969" s="42"/>
      <c r="H969" s="43"/>
      <c r="I969" s="42"/>
      <c r="J969" s="42"/>
      <c r="K969" s="43"/>
      <c r="L969" s="42"/>
      <c r="M969" s="42"/>
      <c r="N969" s="43"/>
      <c r="O969" s="42"/>
      <c r="P969" s="42"/>
      <c r="Q969" s="43"/>
      <c r="R969" s="42"/>
      <c r="S969" s="42"/>
      <c r="T969" s="43"/>
      <c r="U969" s="42"/>
      <c r="V969" s="42"/>
      <c r="W969" s="43"/>
      <c r="X969" s="42"/>
      <c r="Y969" s="42"/>
      <c r="Z969" s="46"/>
      <c r="AA969" s="46"/>
      <c r="AB969" s="42"/>
      <c r="AC969" s="46"/>
      <c r="AD969" s="46"/>
      <c r="AE969" s="46"/>
      <c r="AF969" s="46"/>
      <c r="AG969" s="46"/>
      <c r="AH969" s="46"/>
      <c r="AI969" s="46"/>
      <c r="AJ969" s="46"/>
      <c r="AK969" s="47"/>
    </row>
    <row r="970" spans="1:37" ht="15.75" customHeight="1" x14ac:dyDescent="0.2">
      <c r="A970" s="46"/>
      <c r="B970" s="46"/>
      <c r="C970" s="39"/>
      <c r="D970" s="39"/>
      <c r="E970" s="40"/>
      <c r="F970" s="40"/>
      <c r="G970" s="42"/>
      <c r="H970" s="43"/>
      <c r="I970" s="42"/>
      <c r="J970" s="42"/>
      <c r="K970" s="43"/>
      <c r="L970" s="42"/>
      <c r="M970" s="42"/>
      <c r="N970" s="43"/>
      <c r="O970" s="42"/>
      <c r="P970" s="42"/>
      <c r="Q970" s="43"/>
      <c r="R970" s="42"/>
      <c r="S970" s="42"/>
      <c r="T970" s="43"/>
      <c r="U970" s="42"/>
      <c r="V970" s="42"/>
      <c r="W970" s="43"/>
      <c r="X970" s="42"/>
      <c r="Y970" s="42"/>
      <c r="Z970" s="46"/>
      <c r="AA970" s="46"/>
      <c r="AB970" s="42"/>
      <c r="AC970" s="46"/>
      <c r="AD970" s="46"/>
      <c r="AE970" s="46"/>
      <c r="AF970" s="46"/>
      <c r="AG970" s="46"/>
      <c r="AH970" s="46"/>
      <c r="AI970" s="46"/>
      <c r="AJ970" s="46"/>
      <c r="AK970" s="47"/>
    </row>
    <row r="971" spans="1:37" ht="15.75" customHeight="1" x14ac:dyDescent="0.2">
      <c r="A971" s="46"/>
      <c r="B971" s="46"/>
      <c r="C971" s="39"/>
      <c r="D971" s="39"/>
      <c r="E971" s="40"/>
      <c r="F971" s="40"/>
      <c r="G971" s="42"/>
      <c r="H971" s="43"/>
      <c r="I971" s="42"/>
      <c r="J971" s="42"/>
      <c r="K971" s="43"/>
      <c r="L971" s="42"/>
      <c r="M971" s="42"/>
      <c r="N971" s="43"/>
      <c r="O971" s="42"/>
      <c r="P971" s="42"/>
      <c r="Q971" s="43"/>
      <c r="R971" s="42"/>
      <c r="S971" s="42"/>
      <c r="T971" s="43"/>
      <c r="U971" s="42"/>
      <c r="V971" s="42"/>
      <c r="W971" s="43"/>
      <c r="X971" s="42"/>
      <c r="Y971" s="42"/>
      <c r="Z971" s="46"/>
      <c r="AA971" s="46"/>
      <c r="AB971" s="42"/>
      <c r="AC971" s="46"/>
      <c r="AD971" s="46"/>
      <c r="AE971" s="46"/>
      <c r="AF971" s="46"/>
      <c r="AG971" s="46"/>
      <c r="AH971" s="46"/>
      <c r="AI971" s="46"/>
      <c r="AJ971" s="46"/>
      <c r="AK971" s="47"/>
    </row>
    <row r="972" spans="1:37" ht="15.75" customHeight="1" x14ac:dyDescent="0.2">
      <c r="A972" s="46"/>
      <c r="B972" s="46"/>
      <c r="C972" s="39"/>
      <c r="D972" s="39"/>
      <c r="E972" s="40"/>
      <c r="F972" s="40"/>
      <c r="G972" s="42"/>
      <c r="H972" s="43"/>
      <c r="I972" s="42"/>
      <c r="J972" s="42"/>
      <c r="K972" s="43"/>
      <c r="L972" s="42"/>
      <c r="M972" s="42"/>
      <c r="N972" s="43"/>
      <c r="O972" s="42"/>
      <c r="P972" s="42"/>
      <c r="Q972" s="43"/>
      <c r="R972" s="42"/>
      <c r="S972" s="42"/>
      <c r="T972" s="43"/>
      <c r="U972" s="42"/>
      <c r="V972" s="42"/>
      <c r="W972" s="43"/>
      <c r="X972" s="42"/>
      <c r="Y972" s="42"/>
      <c r="Z972" s="46"/>
      <c r="AA972" s="46"/>
      <c r="AB972" s="42"/>
      <c r="AC972" s="46"/>
      <c r="AD972" s="46"/>
      <c r="AE972" s="46"/>
      <c r="AF972" s="46"/>
      <c r="AG972" s="46"/>
      <c r="AH972" s="46"/>
      <c r="AI972" s="46"/>
      <c r="AJ972" s="46"/>
      <c r="AK972" s="47"/>
    </row>
    <row r="973" spans="1:37" ht="15.75" customHeight="1" x14ac:dyDescent="0.2">
      <c r="A973" s="46"/>
      <c r="B973" s="46"/>
      <c r="C973" s="39"/>
      <c r="D973" s="39"/>
      <c r="E973" s="40"/>
      <c r="F973" s="40"/>
      <c r="G973" s="42"/>
      <c r="H973" s="43"/>
      <c r="I973" s="42"/>
      <c r="J973" s="42"/>
      <c r="K973" s="43"/>
      <c r="L973" s="42"/>
      <c r="M973" s="42"/>
      <c r="N973" s="43"/>
      <c r="O973" s="42"/>
      <c r="P973" s="42"/>
      <c r="Q973" s="43"/>
      <c r="R973" s="42"/>
      <c r="S973" s="42"/>
      <c r="T973" s="43"/>
      <c r="U973" s="42"/>
      <c r="V973" s="42"/>
      <c r="W973" s="43"/>
      <c r="X973" s="42"/>
      <c r="Y973" s="42"/>
      <c r="Z973" s="46"/>
      <c r="AA973" s="46"/>
      <c r="AB973" s="42"/>
      <c r="AC973" s="46"/>
      <c r="AD973" s="46"/>
      <c r="AE973" s="46"/>
      <c r="AF973" s="46"/>
      <c r="AG973" s="46"/>
      <c r="AH973" s="46"/>
      <c r="AI973" s="46"/>
      <c r="AJ973" s="46"/>
      <c r="AK973" s="47"/>
    </row>
    <row r="974" spans="1:37" ht="15.75" customHeight="1" x14ac:dyDescent="0.2">
      <c r="A974" s="46"/>
      <c r="B974" s="46"/>
      <c r="C974" s="39"/>
      <c r="D974" s="39"/>
      <c r="E974" s="40"/>
      <c r="F974" s="40"/>
      <c r="G974" s="42"/>
      <c r="H974" s="43"/>
      <c r="I974" s="42"/>
      <c r="J974" s="42"/>
      <c r="K974" s="43"/>
      <c r="L974" s="42"/>
      <c r="M974" s="42"/>
      <c r="N974" s="43"/>
      <c r="O974" s="42"/>
      <c r="P974" s="42"/>
      <c r="Q974" s="43"/>
      <c r="R974" s="42"/>
      <c r="S974" s="42"/>
      <c r="T974" s="43"/>
      <c r="U974" s="42"/>
      <c r="V974" s="42"/>
      <c r="W974" s="43"/>
      <c r="X974" s="42"/>
      <c r="Y974" s="42"/>
      <c r="Z974" s="46"/>
      <c r="AA974" s="46"/>
      <c r="AB974" s="42"/>
      <c r="AC974" s="46"/>
      <c r="AD974" s="46"/>
      <c r="AE974" s="46"/>
      <c r="AF974" s="46"/>
      <c r="AG974" s="46"/>
      <c r="AH974" s="46"/>
      <c r="AI974" s="46"/>
      <c r="AJ974" s="46"/>
      <c r="AK974" s="47"/>
    </row>
    <row r="975" spans="1:37" ht="15.75" customHeight="1" x14ac:dyDescent="0.2">
      <c r="A975" s="46"/>
      <c r="B975" s="46"/>
      <c r="C975" s="39"/>
      <c r="D975" s="39"/>
      <c r="E975" s="40"/>
      <c r="F975" s="40"/>
      <c r="G975" s="42"/>
      <c r="H975" s="43"/>
      <c r="I975" s="42"/>
      <c r="J975" s="42"/>
      <c r="K975" s="43"/>
      <c r="L975" s="42"/>
      <c r="M975" s="42"/>
      <c r="N975" s="43"/>
      <c r="O975" s="42"/>
      <c r="P975" s="42"/>
      <c r="Q975" s="43"/>
      <c r="R975" s="42"/>
      <c r="S975" s="42"/>
      <c r="T975" s="43"/>
      <c r="U975" s="42"/>
      <c r="V975" s="42"/>
      <c r="W975" s="43"/>
      <c r="X975" s="42"/>
      <c r="Y975" s="42"/>
      <c r="Z975" s="46"/>
      <c r="AA975" s="46"/>
      <c r="AB975" s="42"/>
      <c r="AC975" s="46"/>
      <c r="AD975" s="46"/>
      <c r="AE975" s="46"/>
      <c r="AF975" s="46"/>
      <c r="AG975" s="46"/>
      <c r="AH975" s="46"/>
      <c r="AI975" s="46"/>
      <c r="AJ975" s="46"/>
      <c r="AK975" s="47"/>
    </row>
    <row r="976" spans="1:37" x14ac:dyDescent="0.2">
      <c r="A976" s="46"/>
      <c r="B976" s="46"/>
      <c r="C976" s="46"/>
      <c r="D976" s="46"/>
      <c r="E976" s="46"/>
      <c r="F976" s="46"/>
      <c r="G976" s="46"/>
      <c r="H976" s="46"/>
      <c r="I976" s="42"/>
      <c r="J976" s="46"/>
      <c r="K976" s="46"/>
      <c r="L976" s="46"/>
      <c r="M976" s="46"/>
      <c r="N976" s="46"/>
      <c r="O976" s="46"/>
      <c r="P976" s="46"/>
      <c r="Q976" s="46"/>
      <c r="R976" s="46"/>
      <c r="S976" s="46"/>
      <c r="T976" s="46"/>
      <c r="U976" s="46"/>
      <c r="V976" s="46"/>
      <c r="W976" s="46"/>
      <c r="X976" s="46"/>
      <c r="Y976" s="46"/>
      <c r="Z976" s="46"/>
      <c r="AA976" s="46"/>
      <c r="AB976" s="46"/>
      <c r="AC976" s="46"/>
      <c r="AD976" s="46"/>
      <c r="AE976" s="46"/>
      <c r="AF976" s="46"/>
      <c r="AG976" s="46"/>
      <c r="AH976" s="46"/>
      <c r="AI976" s="46"/>
      <c r="AJ976" s="46"/>
      <c r="AK976" s="47"/>
    </row>
    <row r="977" spans="1:37" x14ac:dyDescent="0.2">
      <c r="A977" s="46"/>
      <c r="B977" s="46"/>
      <c r="C977" s="46"/>
      <c r="D977" s="46"/>
      <c r="E977" s="46"/>
      <c r="F977" s="46"/>
      <c r="G977" s="46"/>
      <c r="H977" s="46"/>
      <c r="I977" s="42"/>
      <c r="J977" s="46"/>
      <c r="K977" s="46"/>
      <c r="L977" s="46"/>
      <c r="M977" s="46"/>
      <c r="N977" s="46"/>
      <c r="O977" s="46"/>
      <c r="P977" s="46"/>
      <c r="Q977" s="46"/>
      <c r="R977" s="46"/>
      <c r="S977" s="46"/>
      <c r="T977" s="46"/>
      <c r="U977" s="46"/>
      <c r="V977" s="46"/>
      <c r="W977" s="46"/>
      <c r="X977" s="46"/>
      <c r="Y977" s="46"/>
      <c r="Z977" s="46"/>
      <c r="AA977" s="46"/>
      <c r="AB977" s="46"/>
      <c r="AC977" s="46"/>
      <c r="AD977" s="46"/>
      <c r="AE977" s="46"/>
      <c r="AF977" s="46"/>
      <c r="AG977" s="46"/>
      <c r="AH977" s="46"/>
      <c r="AI977" s="46"/>
      <c r="AJ977" s="46"/>
      <c r="AK977" s="47"/>
    </row>
    <row r="978" spans="1:37" x14ac:dyDescent="0.2">
      <c r="A978" s="46"/>
      <c r="B978" s="46"/>
      <c r="C978" s="46"/>
      <c r="D978" s="46"/>
      <c r="E978" s="46"/>
      <c r="F978" s="46"/>
      <c r="G978" s="46"/>
      <c r="H978" s="46"/>
      <c r="I978" s="42"/>
      <c r="J978" s="46"/>
      <c r="K978" s="46"/>
      <c r="L978" s="46"/>
      <c r="M978" s="46"/>
      <c r="N978" s="46"/>
      <c r="O978" s="46"/>
      <c r="P978" s="46"/>
      <c r="Q978" s="46"/>
      <c r="R978" s="46"/>
      <c r="S978" s="46"/>
      <c r="T978" s="46"/>
      <c r="U978" s="46"/>
      <c r="V978" s="46"/>
      <c r="W978" s="46"/>
      <c r="X978" s="46"/>
      <c r="Y978" s="46"/>
      <c r="Z978" s="46"/>
      <c r="AA978" s="46"/>
      <c r="AB978" s="46"/>
      <c r="AC978" s="46"/>
      <c r="AD978" s="46"/>
      <c r="AE978" s="46"/>
      <c r="AF978" s="46"/>
      <c r="AG978" s="46"/>
      <c r="AH978" s="46"/>
      <c r="AI978" s="46"/>
      <c r="AJ978" s="46"/>
      <c r="AK978" s="47"/>
    </row>
    <row r="979" spans="1:37" x14ac:dyDescent="0.2">
      <c r="A979" s="46"/>
      <c r="B979" s="46"/>
      <c r="C979" s="46"/>
      <c r="D979" s="46"/>
      <c r="E979" s="46"/>
      <c r="F979" s="46"/>
      <c r="G979" s="46"/>
      <c r="H979" s="46"/>
      <c r="I979" s="42"/>
      <c r="J979" s="46"/>
      <c r="K979" s="46"/>
      <c r="L979" s="46"/>
      <c r="M979" s="46"/>
      <c r="N979" s="46"/>
      <c r="O979" s="46"/>
      <c r="P979" s="46"/>
      <c r="Q979" s="46"/>
      <c r="R979" s="46"/>
      <c r="S979" s="46"/>
      <c r="T979" s="46"/>
      <c r="U979" s="46"/>
      <c r="V979" s="46"/>
      <c r="W979" s="46"/>
      <c r="X979" s="46"/>
      <c r="Y979" s="46"/>
      <c r="Z979" s="46"/>
      <c r="AA979" s="46"/>
      <c r="AB979" s="46"/>
      <c r="AC979" s="46"/>
      <c r="AD979" s="46"/>
      <c r="AE979" s="46"/>
      <c r="AF979" s="46"/>
      <c r="AG979" s="46"/>
      <c r="AH979" s="46"/>
      <c r="AI979" s="46"/>
      <c r="AJ979" s="46"/>
      <c r="AK979" s="47"/>
    </row>
    <row r="980" spans="1:37" x14ac:dyDescent="0.2">
      <c r="A980" s="46"/>
      <c r="B980" s="46"/>
      <c r="C980" s="46"/>
      <c r="D980" s="46"/>
      <c r="E980" s="46"/>
      <c r="F980" s="46"/>
      <c r="G980" s="46"/>
      <c r="H980" s="46"/>
      <c r="I980" s="42"/>
      <c r="J980" s="46"/>
      <c r="K980" s="46"/>
      <c r="L980" s="46"/>
      <c r="M980" s="46"/>
      <c r="N980" s="46"/>
      <c r="O980" s="46"/>
      <c r="P980" s="46"/>
      <c r="Q980" s="46"/>
      <c r="R980" s="46"/>
      <c r="S980" s="46"/>
      <c r="T980" s="46"/>
      <c r="U980" s="46"/>
      <c r="V980" s="46"/>
      <c r="W980" s="46"/>
      <c r="X980" s="46"/>
      <c r="Y980" s="46"/>
      <c r="Z980" s="46"/>
      <c r="AA980" s="46"/>
      <c r="AB980" s="46"/>
      <c r="AC980" s="46"/>
      <c r="AD980" s="46"/>
      <c r="AE980" s="46"/>
      <c r="AF980" s="46"/>
      <c r="AG980" s="46"/>
      <c r="AH980" s="46"/>
      <c r="AI980" s="46"/>
      <c r="AJ980" s="46"/>
      <c r="AK980" s="47"/>
    </row>
    <row r="981" spans="1:37" x14ac:dyDescent="0.2">
      <c r="A981" s="46"/>
      <c r="B981" s="46"/>
      <c r="C981" s="46"/>
      <c r="D981" s="46"/>
      <c r="E981" s="46"/>
      <c r="F981" s="46"/>
      <c r="G981" s="46"/>
      <c r="H981" s="46"/>
      <c r="I981" s="42"/>
      <c r="J981" s="46"/>
      <c r="K981" s="46"/>
      <c r="L981" s="46"/>
      <c r="M981" s="46"/>
      <c r="N981" s="46"/>
      <c r="O981" s="46"/>
      <c r="P981" s="46"/>
      <c r="Q981" s="46"/>
      <c r="R981" s="46"/>
      <c r="S981" s="46"/>
      <c r="T981" s="46"/>
      <c r="U981" s="46"/>
      <c r="V981" s="46"/>
      <c r="W981" s="46"/>
      <c r="X981" s="46"/>
      <c r="Y981" s="46"/>
      <c r="Z981" s="46"/>
      <c r="AA981" s="46"/>
      <c r="AB981" s="46"/>
      <c r="AC981" s="46"/>
      <c r="AD981" s="46"/>
      <c r="AE981" s="46"/>
      <c r="AF981" s="46"/>
      <c r="AG981" s="46"/>
      <c r="AH981" s="46"/>
      <c r="AI981" s="46"/>
      <c r="AJ981" s="46"/>
      <c r="AK981" s="47"/>
    </row>
    <row r="982" spans="1:37" x14ac:dyDescent="0.2">
      <c r="A982" s="46"/>
      <c r="B982" s="46"/>
      <c r="C982" s="46"/>
      <c r="D982" s="46"/>
      <c r="E982" s="46"/>
      <c r="F982" s="46"/>
      <c r="G982" s="46"/>
      <c r="H982" s="46"/>
      <c r="I982" s="42"/>
      <c r="J982" s="46"/>
      <c r="K982" s="46"/>
      <c r="L982" s="46"/>
      <c r="M982" s="46"/>
      <c r="N982" s="46"/>
      <c r="O982" s="46"/>
      <c r="P982" s="46"/>
      <c r="Q982" s="46"/>
      <c r="R982" s="46"/>
      <c r="S982" s="46"/>
      <c r="T982" s="46"/>
      <c r="U982" s="46"/>
      <c r="V982" s="46"/>
      <c r="W982" s="46"/>
      <c r="X982" s="46"/>
      <c r="Y982" s="46"/>
      <c r="Z982" s="46"/>
      <c r="AA982" s="46"/>
      <c r="AB982" s="46"/>
      <c r="AC982" s="46"/>
      <c r="AD982" s="46"/>
      <c r="AE982" s="46"/>
      <c r="AF982" s="46"/>
      <c r="AG982" s="46"/>
      <c r="AH982" s="46"/>
      <c r="AI982" s="46"/>
      <c r="AJ982" s="46"/>
      <c r="AK982" s="47"/>
    </row>
    <row r="983" spans="1:37" x14ac:dyDescent="0.2">
      <c r="A983" s="46"/>
      <c r="B983" s="46"/>
      <c r="C983" s="46"/>
      <c r="D983" s="46"/>
      <c r="E983" s="46"/>
      <c r="F983" s="46"/>
      <c r="G983" s="46"/>
      <c r="H983" s="46"/>
      <c r="I983" s="42"/>
      <c r="J983" s="46"/>
      <c r="K983" s="46"/>
      <c r="L983" s="46"/>
      <c r="M983" s="46"/>
      <c r="N983" s="46"/>
      <c r="O983" s="46"/>
      <c r="P983" s="46"/>
      <c r="Q983" s="46"/>
      <c r="R983" s="46"/>
      <c r="S983" s="46"/>
      <c r="T983" s="46"/>
      <c r="U983" s="46"/>
      <c r="V983" s="46"/>
      <c r="W983" s="46"/>
      <c r="X983" s="46"/>
      <c r="Y983" s="46"/>
      <c r="Z983" s="46"/>
      <c r="AA983" s="46"/>
      <c r="AB983" s="46"/>
      <c r="AC983" s="46"/>
      <c r="AD983" s="46"/>
      <c r="AE983" s="46"/>
      <c r="AF983" s="46"/>
      <c r="AG983" s="46"/>
      <c r="AH983" s="46"/>
      <c r="AI983" s="46"/>
      <c r="AJ983" s="46"/>
      <c r="AK983" s="47"/>
    </row>
    <row r="984" spans="1:37" x14ac:dyDescent="0.2">
      <c r="A984" s="46"/>
      <c r="B984" s="46"/>
      <c r="C984" s="46"/>
      <c r="D984" s="46"/>
      <c r="E984" s="46"/>
      <c r="F984" s="46"/>
      <c r="G984" s="46"/>
      <c r="H984" s="46"/>
      <c r="I984" s="42"/>
      <c r="J984" s="46"/>
      <c r="K984" s="46"/>
      <c r="L984" s="46"/>
      <c r="M984" s="46"/>
      <c r="N984" s="46"/>
      <c r="O984" s="46"/>
      <c r="P984" s="46"/>
      <c r="Q984" s="46"/>
      <c r="R984" s="46"/>
      <c r="S984" s="46"/>
      <c r="T984" s="46"/>
      <c r="U984" s="46"/>
      <c r="V984" s="46"/>
      <c r="W984" s="46"/>
      <c r="X984" s="46"/>
      <c r="Y984" s="46"/>
      <c r="Z984" s="46"/>
      <c r="AA984" s="46"/>
      <c r="AB984" s="46"/>
      <c r="AC984" s="46"/>
      <c r="AD984" s="46"/>
      <c r="AE984" s="46"/>
      <c r="AF984" s="46"/>
      <c r="AG984" s="46"/>
      <c r="AH984" s="46"/>
      <c r="AI984" s="46"/>
      <c r="AJ984" s="46"/>
      <c r="AK984" s="47"/>
    </row>
    <row r="985" spans="1:37" x14ac:dyDescent="0.2">
      <c r="A985" s="46"/>
      <c r="B985" s="46"/>
      <c r="C985" s="46"/>
      <c r="D985" s="46"/>
      <c r="E985" s="46"/>
      <c r="F985" s="46"/>
      <c r="G985" s="46"/>
      <c r="H985" s="46"/>
      <c r="I985" s="42"/>
      <c r="J985" s="46"/>
      <c r="K985" s="46"/>
      <c r="L985" s="46"/>
      <c r="M985" s="46"/>
      <c r="N985" s="46"/>
      <c r="O985" s="46"/>
      <c r="P985" s="46"/>
      <c r="Q985" s="46"/>
      <c r="R985" s="46"/>
      <c r="S985" s="46"/>
      <c r="T985" s="46"/>
      <c r="U985" s="46"/>
      <c r="V985" s="46"/>
      <c r="W985" s="46"/>
      <c r="X985" s="46"/>
      <c r="Y985" s="46"/>
      <c r="Z985" s="46"/>
      <c r="AA985" s="46"/>
      <c r="AB985" s="46"/>
      <c r="AC985" s="46"/>
      <c r="AD985" s="46"/>
      <c r="AE985" s="46"/>
      <c r="AF985" s="46"/>
      <c r="AG985" s="46"/>
      <c r="AH985" s="46"/>
      <c r="AI985" s="46"/>
      <c r="AJ985" s="46"/>
      <c r="AK985" s="47"/>
    </row>
    <row r="986" spans="1:37" x14ac:dyDescent="0.2">
      <c r="A986" s="46"/>
      <c r="B986" s="46"/>
      <c r="C986" s="46"/>
      <c r="D986" s="46"/>
      <c r="E986" s="46"/>
      <c r="F986" s="46"/>
      <c r="G986" s="46"/>
      <c r="H986" s="46"/>
      <c r="I986" s="42"/>
      <c r="J986" s="46"/>
      <c r="K986" s="46"/>
      <c r="L986" s="46"/>
      <c r="M986" s="46"/>
      <c r="N986" s="46"/>
      <c r="O986" s="46"/>
      <c r="P986" s="46"/>
      <c r="Q986" s="46"/>
      <c r="R986" s="46"/>
      <c r="S986" s="46"/>
      <c r="T986" s="46"/>
      <c r="U986" s="46"/>
      <c r="V986" s="46"/>
      <c r="W986" s="46"/>
      <c r="X986" s="46"/>
      <c r="Y986" s="46"/>
      <c r="Z986" s="46"/>
      <c r="AA986" s="46"/>
      <c r="AB986" s="46"/>
      <c r="AC986" s="46"/>
      <c r="AD986" s="46"/>
      <c r="AE986" s="46"/>
      <c r="AF986" s="46"/>
      <c r="AG986" s="46"/>
      <c r="AH986" s="46"/>
      <c r="AI986" s="46"/>
      <c r="AJ986" s="46"/>
      <c r="AK986" s="47"/>
    </row>
    <row r="987" spans="1:37" x14ac:dyDescent="0.2">
      <c r="A987" s="46"/>
      <c r="B987" s="46"/>
      <c r="C987" s="46"/>
      <c r="D987" s="46"/>
      <c r="E987" s="46"/>
      <c r="F987" s="46"/>
      <c r="G987" s="46"/>
      <c r="H987" s="46"/>
      <c r="I987" s="42"/>
      <c r="J987" s="46"/>
      <c r="K987" s="46"/>
      <c r="L987" s="46"/>
      <c r="M987" s="46"/>
      <c r="N987" s="46"/>
      <c r="O987" s="46"/>
      <c r="P987" s="46"/>
      <c r="Q987" s="46"/>
      <c r="R987" s="46"/>
      <c r="S987" s="46"/>
      <c r="T987" s="46"/>
      <c r="U987" s="46"/>
      <c r="V987" s="46"/>
      <c r="W987" s="46"/>
      <c r="X987" s="46"/>
      <c r="Y987" s="46"/>
      <c r="Z987" s="46"/>
      <c r="AA987" s="46"/>
      <c r="AB987" s="46"/>
      <c r="AC987" s="46"/>
      <c r="AD987" s="46"/>
      <c r="AE987" s="46"/>
      <c r="AF987" s="46"/>
      <c r="AG987" s="46"/>
      <c r="AH987" s="46"/>
      <c r="AI987" s="46"/>
      <c r="AJ987" s="46"/>
      <c r="AK987" s="47"/>
    </row>
    <row r="988" spans="1:37" x14ac:dyDescent="0.2">
      <c r="A988" s="46"/>
      <c r="B988" s="46"/>
      <c r="C988" s="46"/>
      <c r="D988" s="46"/>
      <c r="E988" s="46"/>
      <c r="F988" s="46"/>
      <c r="G988" s="46"/>
      <c r="H988" s="46"/>
      <c r="I988" s="42"/>
      <c r="J988" s="46"/>
      <c r="K988" s="46"/>
      <c r="L988" s="46"/>
      <c r="M988" s="46"/>
      <c r="N988" s="46"/>
      <c r="O988" s="46"/>
      <c r="P988" s="46"/>
      <c r="Q988" s="46"/>
      <c r="R988" s="46"/>
      <c r="S988" s="46"/>
      <c r="T988" s="46"/>
      <c r="U988" s="46"/>
      <c r="V988" s="46"/>
      <c r="W988" s="46"/>
      <c r="X988" s="46"/>
      <c r="Y988" s="46"/>
      <c r="Z988" s="46"/>
      <c r="AA988" s="46"/>
      <c r="AB988" s="46"/>
      <c r="AC988" s="46"/>
      <c r="AD988" s="46"/>
      <c r="AE988" s="46"/>
      <c r="AF988" s="46"/>
      <c r="AG988" s="46"/>
      <c r="AH988" s="46"/>
      <c r="AI988" s="46"/>
      <c r="AJ988" s="46"/>
      <c r="AK988" s="47"/>
    </row>
    <row r="989" spans="1:37" x14ac:dyDescent="0.2">
      <c r="A989" s="46"/>
      <c r="B989" s="46"/>
      <c r="C989" s="46"/>
      <c r="D989" s="46"/>
      <c r="E989" s="46"/>
      <c r="F989" s="46"/>
      <c r="G989" s="46"/>
      <c r="H989" s="46"/>
      <c r="I989" s="42"/>
      <c r="J989" s="46"/>
      <c r="K989" s="46"/>
      <c r="L989" s="46"/>
      <c r="M989" s="46"/>
      <c r="N989" s="46"/>
      <c r="O989" s="46"/>
      <c r="P989" s="46"/>
      <c r="Q989" s="46"/>
      <c r="R989" s="46"/>
      <c r="S989" s="46"/>
      <c r="T989" s="46"/>
      <c r="U989" s="46"/>
      <c r="V989" s="46"/>
      <c r="W989" s="46"/>
      <c r="X989" s="46"/>
      <c r="Y989" s="46"/>
      <c r="Z989" s="46"/>
      <c r="AA989" s="46"/>
      <c r="AB989" s="46"/>
      <c r="AC989" s="46"/>
      <c r="AD989" s="46"/>
      <c r="AE989" s="46"/>
      <c r="AF989" s="46"/>
      <c r="AG989" s="46"/>
      <c r="AH989" s="46"/>
      <c r="AI989" s="46"/>
      <c r="AJ989" s="46"/>
      <c r="AK989" s="47"/>
    </row>
    <row r="990" spans="1:37" x14ac:dyDescent="0.2">
      <c r="A990" s="46"/>
      <c r="B990" s="46"/>
      <c r="C990" s="46"/>
      <c r="D990" s="46"/>
      <c r="E990" s="46"/>
      <c r="F990" s="46"/>
      <c r="G990" s="46"/>
      <c r="H990" s="46"/>
      <c r="I990" s="42"/>
      <c r="J990" s="46"/>
      <c r="K990" s="46"/>
      <c r="L990" s="46"/>
      <c r="M990" s="46"/>
      <c r="N990" s="46"/>
      <c r="O990" s="46"/>
      <c r="P990" s="46"/>
      <c r="Q990" s="46"/>
      <c r="R990" s="46"/>
      <c r="S990" s="46"/>
      <c r="T990" s="46"/>
      <c r="U990" s="46"/>
      <c r="V990" s="46"/>
      <c r="W990" s="46"/>
      <c r="X990" s="46"/>
      <c r="Y990" s="46"/>
      <c r="Z990" s="46"/>
      <c r="AA990" s="46"/>
      <c r="AB990" s="46"/>
      <c r="AC990" s="46"/>
      <c r="AD990" s="46"/>
      <c r="AE990" s="46"/>
      <c r="AF990" s="46"/>
      <c r="AG990" s="46"/>
      <c r="AH990" s="46"/>
      <c r="AI990" s="46"/>
      <c r="AJ990" s="46"/>
      <c r="AK990" s="47"/>
    </row>
    <row r="991" spans="1:37" x14ac:dyDescent="0.2">
      <c r="A991" s="46"/>
      <c r="B991" s="46"/>
      <c r="C991" s="46"/>
      <c r="D991" s="46"/>
      <c r="E991" s="46"/>
      <c r="F991" s="46"/>
      <c r="G991" s="46"/>
      <c r="H991" s="46"/>
      <c r="I991" s="42"/>
      <c r="J991" s="46"/>
      <c r="K991" s="46"/>
      <c r="L991" s="46"/>
      <c r="M991" s="46"/>
      <c r="N991" s="46"/>
      <c r="O991" s="46"/>
      <c r="P991" s="46"/>
      <c r="Q991" s="46"/>
      <c r="R991" s="46"/>
      <c r="S991" s="46"/>
      <c r="T991" s="46"/>
      <c r="U991" s="46"/>
      <c r="V991" s="46"/>
      <c r="W991" s="46"/>
      <c r="X991" s="46"/>
      <c r="Y991" s="46"/>
      <c r="Z991" s="46"/>
      <c r="AA991" s="46"/>
      <c r="AB991" s="46"/>
      <c r="AC991" s="46"/>
      <c r="AD991" s="46"/>
      <c r="AE991" s="46"/>
      <c r="AF991" s="46"/>
      <c r="AG991" s="46"/>
      <c r="AH991" s="46"/>
      <c r="AI991" s="46"/>
      <c r="AJ991" s="46"/>
      <c r="AK991" s="47"/>
    </row>
    <row r="992" spans="1:37" x14ac:dyDescent="0.2">
      <c r="A992" s="46"/>
      <c r="B992" s="46"/>
      <c r="C992" s="46"/>
      <c r="D992" s="46"/>
      <c r="E992" s="46"/>
      <c r="F992" s="46"/>
      <c r="G992" s="46"/>
      <c r="H992" s="46"/>
      <c r="I992" s="42"/>
      <c r="J992" s="46"/>
      <c r="K992" s="46"/>
      <c r="L992" s="46"/>
      <c r="M992" s="46"/>
      <c r="N992" s="46"/>
      <c r="O992" s="46"/>
      <c r="P992" s="46"/>
      <c r="Q992" s="46"/>
      <c r="R992" s="46"/>
      <c r="S992" s="46"/>
      <c r="T992" s="46"/>
      <c r="U992" s="46"/>
      <c r="V992" s="46"/>
      <c r="W992" s="46"/>
      <c r="X992" s="46"/>
      <c r="Y992" s="46"/>
      <c r="Z992" s="46"/>
      <c r="AA992" s="46"/>
      <c r="AB992" s="46"/>
      <c r="AC992" s="46"/>
      <c r="AD992" s="46"/>
      <c r="AE992" s="46"/>
      <c r="AF992" s="46"/>
      <c r="AG992" s="46"/>
      <c r="AH992" s="46"/>
      <c r="AI992" s="46"/>
      <c r="AJ992" s="46"/>
      <c r="AK992" s="47"/>
    </row>
    <row r="993" spans="1:37" x14ac:dyDescent="0.2">
      <c r="A993" s="46"/>
      <c r="B993" s="46"/>
      <c r="C993" s="46"/>
      <c r="D993" s="46"/>
      <c r="E993" s="46"/>
      <c r="F993" s="46"/>
      <c r="G993" s="46"/>
      <c r="H993" s="46"/>
      <c r="I993" s="42"/>
      <c r="J993" s="46"/>
      <c r="K993" s="46"/>
      <c r="L993" s="46"/>
      <c r="M993" s="46"/>
      <c r="N993" s="46"/>
      <c r="O993" s="46"/>
      <c r="P993" s="46"/>
      <c r="Q993" s="46"/>
      <c r="R993" s="46"/>
      <c r="S993" s="46"/>
      <c r="T993" s="46"/>
      <c r="U993" s="46"/>
      <c r="V993" s="46"/>
      <c r="W993" s="46"/>
      <c r="X993" s="46"/>
      <c r="Y993" s="46"/>
      <c r="Z993" s="46"/>
      <c r="AA993" s="46"/>
      <c r="AB993" s="46"/>
      <c r="AC993" s="46"/>
      <c r="AD993" s="46"/>
      <c r="AE993" s="46"/>
      <c r="AF993" s="46"/>
      <c r="AG993" s="46"/>
      <c r="AH993" s="46"/>
      <c r="AI993" s="46"/>
      <c r="AJ993" s="46"/>
      <c r="AK993" s="47"/>
    </row>
    <row r="994" spans="1:37" x14ac:dyDescent="0.2">
      <c r="A994" s="46"/>
      <c r="B994" s="46"/>
      <c r="C994" s="46"/>
      <c r="D994" s="46"/>
      <c r="E994" s="46"/>
      <c r="F994" s="46"/>
      <c r="G994" s="46"/>
      <c r="H994" s="46"/>
      <c r="I994" s="42"/>
      <c r="J994" s="46"/>
      <c r="K994" s="46"/>
      <c r="L994" s="46"/>
      <c r="M994" s="46"/>
      <c r="N994" s="46"/>
      <c r="O994" s="46"/>
      <c r="P994" s="46"/>
      <c r="Q994" s="46"/>
      <c r="R994" s="46"/>
      <c r="S994" s="46"/>
      <c r="T994" s="46"/>
      <c r="U994" s="46"/>
      <c r="V994" s="46"/>
      <c r="W994" s="46"/>
      <c r="X994" s="46"/>
      <c r="Y994" s="46"/>
      <c r="Z994" s="46"/>
      <c r="AA994" s="46"/>
      <c r="AB994" s="46"/>
      <c r="AC994" s="46"/>
      <c r="AD994" s="46"/>
      <c r="AE994" s="46"/>
      <c r="AF994" s="46"/>
      <c r="AG994" s="46"/>
      <c r="AH994" s="46"/>
      <c r="AI994" s="46"/>
      <c r="AJ994" s="46"/>
      <c r="AK994" s="47"/>
    </row>
    <row r="995" spans="1:37" x14ac:dyDescent="0.2">
      <c r="A995" s="46"/>
      <c r="B995" s="46"/>
      <c r="C995" s="46"/>
      <c r="D995" s="46"/>
      <c r="E995" s="46"/>
      <c r="F995" s="46"/>
      <c r="G995" s="46"/>
      <c r="H995" s="46"/>
      <c r="I995" s="42"/>
      <c r="J995" s="46"/>
      <c r="K995" s="46"/>
      <c r="L995" s="46"/>
      <c r="M995" s="46"/>
      <c r="N995" s="46"/>
      <c r="O995" s="46"/>
      <c r="P995" s="46"/>
      <c r="Q995" s="46"/>
      <c r="R995" s="46"/>
      <c r="S995" s="46"/>
      <c r="T995" s="46"/>
      <c r="U995" s="46"/>
      <c r="V995" s="46"/>
      <c r="W995" s="46"/>
      <c r="X995" s="46"/>
      <c r="Y995" s="46"/>
      <c r="Z995" s="46"/>
      <c r="AA995" s="46"/>
      <c r="AB995" s="46"/>
      <c r="AC995" s="46"/>
      <c r="AD995" s="46"/>
      <c r="AE995" s="46"/>
      <c r="AF995" s="46"/>
      <c r="AG995" s="46"/>
      <c r="AH995" s="46"/>
      <c r="AI995" s="46"/>
      <c r="AJ995" s="46"/>
      <c r="AK995" s="47"/>
    </row>
    <row r="996" spans="1:37" x14ac:dyDescent="0.2">
      <c r="A996" s="46"/>
      <c r="B996" s="46"/>
      <c r="C996" s="46"/>
      <c r="D996" s="46"/>
      <c r="E996" s="46"/>
      <c r="F996" s="46"/>
      <c r="G996" s="46"/>
      <c r="H996" s="46"/>
      <c r="I996" s="42"/>
      <c r="J996" s="46"/>
      <c r="K996" s="46"/>
      <c r="L996" s="46"/>
      <c r="M996" s="46"/>
      <c r="N996" s="46"/>
      <c r="O996" s="46"/>
      <c r="P996" s="46"/>
      <c r="Q996" s="46"/>
      <c r="R996" s="46"/>
      <c r="S996" s="46"/>
      <c r="T996" s="46"/>
      <c r="U996" s="46"/>
      <c r="V996" s="46"/>
      <c r="W996" s="46"/>
      <c r="X996" s="46"/>
      <c r="Y996" s="46"/>
      <c r="Z996" s="46"/>
      <c r="AA996" s="46"/>
      <c r="AB996" s="46"/>
      <c r="AC996" s="46"/>
      <c r="AD996" s="46"/>
      <c r="AE996" s="46"/>
      <c r="AF996" s="46"/>
      <c r="AG996" s="46"/>
      <c r="AH996" s="46"/>
      <c r="AI996" s="46"/>
      <c r="AJ996" s="46"/>
      <c r="AK996" s="47"/>
    </row>
    <row r="997" spans="1:37" x14ac:dyDescent="0.2">
      <c r="A997" s="46"/>
      <c r="B997" s="46"/>
      <c r="C997" s="46"/>
      <c r="D997" s="46"/>
      <c r="E997" s="46"/>
      <c r="F997" s="46"/>
      <c r="G997" s="46"/>
      <c r="H997" s="46"/>
      <c r="I997" s="42"/>
      <c r="J997" s="46"/>
      <c r="K997" s="46"/>
      <c r="L997" s="46"/>
      <c r="M997" s="46"/>
      <c r="N997" s="46"/>
      <c r="O997" s="46"/>
      <c r="P997" s="46"/>
      <c r="Q997" s="46"/>
      <c r="R997" s="46"/>
      <c r="S997" s="46"/>
      <c r="T997" s="46"/>
      <c r="U997" s="46"/>
      <c r="V997" s="46"/>
      <c r="W997" s="46"/>
      <c r="X997" s="46"/>
      <c r="Y997" s="46"/>
      <c r="Z997" s="46"/>
      <c r="AA997" s="46"/>
      <c r="AB997" s="46"/>
      <c r="AC997" s="46"/>
      <c r="AD997" s="46"/>
      <c r="AE997" s="46"/>
      <c r="AF997" s="46"/>
      <c r="AG997" s="46"/>
      <c r="AH997" s="46"/>
      <c r="AI997" s="46"/>
      <c r="AJ997" s="46"/>
      <c r="AK997" s="47"/>
    </row>
    <row r="998" spans="1:37" x14ac:dyDescent="0.2">
      <c r="A998" s="46"/>
      <c r="B998" s="46"/>
      <c r="C998" s="46"/>
      <c r="D998" s="46"/>
      <c r="E998" s="46"/>
      <c r="F998" s="46"/>
      <c r="G998" s="46"/>
      <c r="H998" s="46"/>
      <c r="I998" s="42"/>
      <c r="J998" s="46"/>
      <c r="K998" s="46"/>
      <c r="L998" s="46"/>
      <c r="M998" s="46"/>
      <c r="N998" s="46"/>
      <c r="O998" s="46"/>
      <c r="P998" s="46"/>
      <c r="Q998" s="46"/>
      <c r="R998" s="46"/>
      <c r="S998" s="46"/>
      <c r="T998" s="46"/>
      <c r="U998" s="46"/>
      <c r="V998" s="46"/>
      <c r="W998" s="46"/>
      <c r="X998" s="46"/>
      <c r="Y998" s="46"/>
      <c r="Z998" s="46"/>
      <c r="AA998" s="46"/>
      <c r="AB998" s="46"/>
      <c r="AC998" s="46"/>
      <c r="AD998" s="46"/>
      <c r="AE998" s="46"/>
      <c r="AF998" s="46"/>
      <c r="AG998" s="46"/>
      <c r="AH998" s="46"/>
      <c r="AI998" s="46"/>
      <c r="AJ998" s="46"/>
      <c r="AK998" s="47"/>
    </row>
  </sheetData>
  <autoFilter ref="A2:AK250" xr:uid="{00000000-0009-0000-0000-000000000000}">
    <sortState xmlns:xlrd2="http://schemas.microsoft.com/office/spreadsheetml/2017/richdata2" ref="A2:AK250">
      <sortCondition descending="1" sortBy="cellColor" ref="C2:C250" dxfId="0"/>
    </sortState>
  </autoFilter>
  <mergeCells count="11">
    <mergeCell ref="AB1:AD1"/>
    <mergeCell ref="AE1:AK1"/>
    <mergeCell ref="A251:B251"/>
    <mergeCell ref="C251:E251"/>
    <mergeCell ref="G1:I1"/>
    <mergeCell ref="J1:L1"/>
    <mergeCell ref="M1:O1"/>
    <mergeCell ref="P1:R1"/>
    <mergeCell ref="S1:U1"/>
    <mergeCell ref="V1:X1"/>
    <mergeCell ref="Y1:AA1"/>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Q451"/>
  <sheetViews>
    <sheetView workbookViewId="0">
      <pane ySplit="2" topLeftCell="A3" activePane="bottomLeft" state="frozen"/>
      <selection pane="bottomLeft" activeCell="B4" sqref="B4"/>
    </sheetView>
  </sheetViews>
  <sheetFormatPr baseColWidth="10" defaultColWidth="14.5" defaultRowHeight="15" customHeight="1" x14ac:dyDescent="0.2"/>
  <cols>
    <col min="1" max="1" width="16.6640625" customWidth="1"/>
    <col min="2" max="2" width="13" customWidth="1"/>
    <col min="3" max="3" width="48.6640625" customWidth="1"/>
    <col min="4" max="4" width="14.33203125" customWidth="1"/>
    <col min="5" max="5" width="62" customWidth="1"/>
    <col min="6" max="7" width="37.33203125" customWidth="1"/>
    <col min="150" max="150" width="10" customWidth="1"/>
    <col min="167" max="167" width="12.6640625" customWidth="1"/>
    <col min="168" max="168" width="10.6640625" customWidth="1"/>
    <col min="169" max="169" width="14.1640625" customWidth="1"/>
    <col min="170" max="170" width="13.33203125" customWidth="1"/>
    <col min="171" max="171" width="12" customWidth="1"/>
    <col min="172" max="173" width="17.33203125" customWidth="1"/>
  </cols>
  <sheetData>
    <row r="1" spans="1:173" x14ac:dyDescent="0.2">
      <c r="A1" s="48"/>
      <c r="B1" s="48"/>
      <c r="C1" s="49"/>
      <c r="D1" s="49"/>
      <c r="E1" s="50"/>
      <c r="F1" s="49"/>
      <c r="G1" s="50"/>
      <c r="H1" s="143" t="s">
        <v>615</v>
      </c>
      <c r="I1" s="136"/>
      <c r="J1" s="135"/>
      <c r="K1" s="141" t="s">
        <v>616</v>
      </c>
      <c r="L1" s="136"/>
      <c r="M1" s="135"/>
      <c r="N1" s="142" t="s">
        <v>617</v>
      </c>
      <c r="O1" s="136"/>
      <c r="P1" s="135"/>
      <c r="Q1" s="143" t="s">
        <v>618</v>
      </c>
      <c r="R1" s="136"/>
      <c r="S1" s="135"/>
      <c r="T1" s="141" t="s">
        <v>619</v>
      </c>
      <c r="U1" s="136"/>
      <c r="V1" s="135"/>
      <c r="W1" s="142" t="s">
        <v>620</v>
      </c>
      <c r="X1" s="136"/>
      <c r="Y1" s="135"/>
      <c r="Z1" s="143" t="s">
        <v>621</v>
      </c>
      <c r="AA1" s="136"/>
      <c r="AB1" s="135"/>
      <c r="AC1" s="141" t="s">
        <v>622</v>
      </c>
      <c r="AD1" s="136"/>
      <c r="AE1" s="135"/>
      <c r="AF1" s="142" t="s">
        <v>623</v>
      </c>
      <c r="AG1" s="136"/>
      <c r="AH1" s="135"/>
      <c r="AI1" s="143" t="s">
        <v>624</v>
      </c>
      <c r="AJ1" s="136"/>
      <c r="AK1" s="135"/>
      <c r="AL1" s="141" t="s">
        <v>625</v>
      </c>
      <c r="AM1" s="136"/>
      <c r="AN1" s="135"/>
      <c r="AO1" s="142" t="s">
        <v>626</v>
      </c>
      <c r="AP1" s="136"/>
      <c r="AQ1" s="135"/>
      <c r="AR1" s="143" t="s">
        <v>627</v>
      </c>
      <c r="AS1" s="136"/>
      <c r="AT1" s="135"/>
      <c r="AU1" s="141" t="s">
        <v>628</v>
      </c>
      <c r="AV1" s="136"/>
      <c r="AW1" s="135"/>
      <c r="AX1" s="142" t="s">
        <v>629</v>
      </c>
      <c r="AY1" s="136"/>
      <c r="AZ1" s="135"/>
      <c r="BA1" s="143" t="s">
        <v>630</v>
      </c>
      <c r="BB1" s="136"/>
      <c r="BC1" s="135"/>
      <c r="BD1" s="141" t="s">
        <v>631</v>
      </c>
      <c r="BE1" s="136"/>
      <c r="BF1" s="135"/>
      <c r="BG1" s="142" t="s">
        <v>632</v>
      </c>
      <c r="BH1" s="136"/>
      <c r="BI1" s="135"/>
      <c r="BJ1" s="143" t="s">
        <v>633</v>
      </c>
      <c r="BK1" s="136"/>
      <c r="BL1" s="135"/>
      <c r="BM1" s="141" t="s">
        <v>634</v>
      </c>
      <c r="BN1" s="136"/>
      <c r="BO1" s="135"/>
      <c r="BP1" s="143" t="s">
        <v>635</v>
      </c>
      <c r="BQ1" s="136"/>
      <c r="BR1" s="135"/>
      <c r="BS1" s="141" t="s">
        <v>636</v>
      </c>
      <c r="BT1" s="136"/>
      <c r="BU1" s="135"/>
      <c r="BV1" s="142" t="s">
        <v>637</v>
      </c>
      <c r="BW1" s="136"/>
      <c r="BX1" s="135"/>
      <c r="BY1" s="143" t="s">
        <v>638</v>
      </c>
      <c r="BZ1" s="136"/>
      <c r="CA1" s="135"/>
      <c r="CB1" s="141" t="s">
        <v>639</v>
      </c>
      <c r="CC1" s="136"/>
      <c r="CD1" s="135"/>
      <c r="CE1" s="142" t="s">
        <v>640</v>
      </c>
      <c r="CF1" s="136"/>
      <c r="CG1" s="135"/>
      <c r="CH1" s="143" t="s">
        <v>641</v>
      </c>
      <c r="CI1" s="136"/>
      <c r="CJ1" s="135"/>
      <c r="CK1" s="141" t="s">
        <v>642</v>
      </c>
      <c r="CL1" s="136"/>
      <c r="CM1" s="135"/>
      <c r="CN1" s="142" t="s">
        <v>643</v>
      </c>
      <c r="CO1" s="136"/>
      <c r="CP1" s="135"/>
      <c r="CQ1" s="143" t="s">
        <v>644</v>
      </c>
      <c r="CR1" s="136"/>
      <c r="CS1" s="135"/>
      <c r="CT1" s="141" t="s">
        <v>645</v>
      </c>
      <c r="CU1" s="136"/>
      <c r="CV1" s="135"/>
      <c r="CW1" s="142" t="s">
        <v>646</v>
      </c>
      <c r="CX1" s="136"/>
      <c r="CY1" s="135"/>
      <c r="CZ1" s="143" t="s">
        <v>647</v>
      </c>
      <c r="DA1" s="136"/>
      <c r="DB1" s="135"/>
      <c r="DC1" s="141" t="s">
        <v>648</v>
      </c>
      <c r="DD1" s="136"/>
      <c r="DE1" s="135"/>
      <c r="DF1" s="142" t="s">
        <v>649</v>
      </c>
      <c r="DG1" s="136"/>
      <c r="DH1" s="135"/>
      <c r="DI1" s="143" t="s">
        <v>650</v>
      </c>
      <c r="DJ1" s="136"/>
      <c r="DK1" s="135"/>
      <c r="DL1" s="141" t="s">
        <v>651</v>
      </c>
      <c r="DM1" s="136"/>
      <c r="DN1" s="135"/>
      <c r="DO1" s="142" t="s">
        <v>652</v>
      </c>
      <c r="DP1" s="136"/>
      <c r="DQ1" s="135"/>
      <c r="DR1" s="143" t="s">
        <v>653</v>
      </c>
      <c r="DS1" s="136"/>
      <c r="DT1" s="135"/>
      <c r="DU1" s="141" t="s">
        <v>654</v>
      </c>
      <c r="DV1" s="136"/>
      <c r="DW1" s="135"/>
      <c r="DX1" s="142" t="s">
        <v>655</v>
      </c>
      <c r="DY1" s="136"/>
      <c r="DZ1" s="135"/>
      <c r="EA1" s="143" t="s">
        <v>656</v>
      </c>
      <c r="EB1" s="136"/>
      <c r="EC1" s="135"/>
      <c r="ED1" s="141" t="s">
        <v>657</v>
      </c>
      <c r="EE1" s="136"/>
      <c r="EF1" s="135"/>
      <c r="EG1" s="142" t="s">
        <v>658</v>
      </c>
      <c r="EH1" s="136"/>
      <c r="EI1" s="135"/>
      <c r="EJ1" s="143" t="s">
        <v>659</v>
      </c>
      <c r="EK1" s="136"/>
      <c r="EL1" s="135"/>
      <c r="EM1" s="141" t="s">
        <v>660</v>
      </c>
      <c r="EN1" s="136"/>
      <c r="EO1" s="135"/>
      <c r="EP1" s="142" t="s">
        <v>661</v>
      </c>
      <c r="EQ1" s="136"/>
      <c r="ER1" s="135"/>
      <c r="ES1" s="143" t="s">
        <v>662</v>
      </c>
      <c r="ET1" s="136"/>
      <c r="EU1" s="135"/>
      <c r="EV1" s="141" t="s">
        <v>663</v>
      </c>
      <c r="EW1" s="136"/>
      <c r="EX1" s="135"/>
      <c r="EY1" s="142" t="s">
        <v>664</v>
      </c>
      <c r="EZ1" s="136"/>
      <c r="FA1" s="135"/>
      <c r="FB1" s="143" t="s">
        <v>665</v>
      </c>
      <c r="FC1" s="136"/>
      <c r="FD1" s="135"/>
      <c r="FE1" s="141" t="s">
        <v>666</v>
      </c>
      <c r="FF1" s="136"/>
      <c r="FG1" s="135"/>
      <c r="FH1" s="142" t="s">
        <v>667</v>
      </c>
      <c r="FI1" s="136"/>
      <c r="FJ1" s="135"/>
      <c r="FK1" s="144" t="s">
        <v>668</v>
      </c>
      <c r="FL1" s="131"/>
      <c r="FM1" s="132"/>
      <c r="FN1" s="145" t="s">
        <v>7</v>
      </c>
      <c r="FO1" s="131"/>
      <c r="FP1" s="132"/>
      <c r="FQ1" s="51"/>
    </row>
    <row r="2" spans="1:173" ht="31" x14ac:dyDescent="0.2">
      <c r="A2" s="52" t="s">
        <v>669</v>
      </c>
      <c r="B2" s="52" t="s">
        <v>10</v>
      </c>
      <c r="C2" s="52" t="s">
        <v>11</v>
      </c>
      <c r="D2" s="52" t="s">
        <v>12</v>
      </c>
      <c r="E2" s="53" t="s">
        <v>13</v>
      </c>
      <c r="F2" s="52" t="s">
        <v>670</v>
      </c>
      <c r="G2" s="53" t="s">
        <v>14</v>
      </c>
      <c r="H2" s="54" t="s">
        <v>15</v>
      </c>
      <c r="I2" s="55" t="s">
        <v>16</v>
      </c>
      <c r="J2" s="54" t="s">
        <v>17</v>
      </c>
      <c r="K2" s="56" t="s">
        <v>15</v>
      </c>
      <c r="L2" s="57" t="s">
        <v>16</v>
      </c>
      <c r="M2" s="56" t="s">
        <v>17</v>
      </c>
      <c r="N2" s="58" t="s">
        <v>15</v>
      </c>
      <c r="O2" s="59" t="s">
        <v>16</v>
      </c>
      <c r="P2" s="58" t="s">
        <v>17</v>
      </c>
      <c r="Q2" s="54" t="s">
        <v>15</v>
      </c>
      <c r="R2" s="60" t="s">
        <v>16</v>
      </c>
      <c r="S2" s="54" t="s">
        <v>17</v>
      </c>
      <c r="T2" s="56" t="s">
        <v>15</v>
      </c>
      <c r="U2" s="57" t="s">
        <v>16</v>
      </c>
      <c r="V2" s="56" t="s">
        <v>17</v>
      </c>
      <c r="W2" s="58" t="s">
        <v>15</v>
      </c>
      <c r="X2" s="59" t="s">
        <v>16</v>
      </c>
      <c r="Y2" s="58" t="s">
        <v>17</v>
      </c>
      <c r="Z2" s="54" t="s">
        <v>15</v>
      </c>
      <c r="AA2" s="55" t="s">
        <v>16</v>
      </c>
      <c r="AB2" s="54" t="s">
        <v>17</v>
      </c>
      <c r="AC2" s="56" t="s">
        <v>15</v>
      </c>
      <c r="AD2" s="57" t="s">
        <v>16</v>
      </c>
      <c r="AE2" s="56" t="s">
        <v>17</v>
      </c>
      <c r="AF2" s="58" t="s">
        <v>15</v>
      </c>
      <c r="AG2" s="59" t="s">
        <v>16</v>
      </c>
      <c r="AH2" s="58" t="s">
        <v>17</v>
      </c>
      <c r="AI2" s="54" t="s">
        <v>15</v>
      </c>
      <c r="AJ2" s="55" t="s">
        <v>16</v>
      </c>
      <c r="AK2" s="54" t="s">
        <v>17</v>
      </c>
      <c r="AL2" s="56" t="s">
        <v>15</v>
      </c>
      <c r="AM2" s="57" t="s">
        <v>16</v>
      </c>
      <c r="AN2" s="56" t="s">
        <v>17</v>
      </c>
      <c r="AO2" s="58" t="s">
        <v>15</v>
      </c>
      <c r="AP2" s="59" t="s">
        <v>16</v>
      </c>
      <c r="AQ2" s="58" t="s">
        <v>17</v>
      </c>
      <c r="AR2" s="54" t="s">
        <v>15</v>
      </c>
      <c r="AS2" s="55" t="s">
        <v>16</v>
      </c>
      <c r="AT2" s="54" t="s">
        <v>17</v>
      </c>
      <c r="AU2" s="56" t="s">
        <v>15</v>
      </c>
      <c r="AV2" s="57" t="s">
        <v>16</v>
      </c>
      <c r="AW2" s="56" t="s">
        <v>17</v>
      </c>
      <c r="AX2" s="58" t="s">
        <v>15</v>
      </c>
      <c r="AY2" s="59" t="s">
        <v>16</v>
      </c>
      <c r="AZ2" s="58" t="s">
        <v>17</v>
      </c>
      <c r="BA2" s="54" t="s">
        <v>15</v>
      </c>
      <c r="BB2" s="55" t="s">
        <v>16</v>
      </c>
      <c r="BC2" s="54" t="s">
        <v>17</v>
      </c>
      <c r="BD2" s="56" t="s">
        <v>15</v>
      </c>
      <c r="BE2" s="57" t="s">
        <v>16</v>
      </c>
      <c r="BF2" s="56" t="s">
        <v>17</v>
      </c>
      <c r="BG2" s="58" t="s">
        <v>15</v>
      </c>
      <c r="BH2" s="59" t="s">
        <v>16</v>
      </c>
      <c r="BI2" s="58" t="s">
        <v>17</v>
      </c>
      <c r="BJ2" s="54" t="s">
        <v>15</v>
      </c>
      <c r="BK2" s="55" t="s">
        <v>16</v>
      </c>
      <c r="BL2" s="54" t="s">
        <v>17</v>
      </c>
      <c r="BM2" s="56" t="s">
        <v>15</v>
      </c>
      <c r="BN2" s="57" t="s">
        <v>16</v>
      </c>
      <c r="BO2" s="56" t="s">
        <v>17</v>
      </c>
      <c r="BP2" s="54" t="s">
        <v>15</v>
      </c>
      <c r="BQ2" s="55" t="s">
        <v>16</v>
      </c>
      <c r="BR2" s="54" t="s">
        <v>17</v>
      </c>
      <c r="BS2" s="56" t="s">
        <v>15</v>
      </c>
      <c r="BT2" s="57" t="s">
        <v>16</v>
      </c>
      <c r="BU2" s="56" t="s">
        <v>17</v>
      </c>
      <c r="BV2" s="58" t="s">
        <v>15</v>
      </c>
      <c r="BW2" s="59" t="s">
        <v>16</v>
      </c>
      <c r="BX2" s="58" t="s">
        <v>17</v>
      </c>
      <c r="BY2" s="54" t="s">
        <v>15</v>
      </c>
      <c r="BZ2" s="55" t="s">
        <v>16</v>
      </c>
      <c r="CA2" s="54" t="s">
        <v>17</v>
      </c>
      <c r="CB2" s="56" t="s">
        <v>15</v>
      </c>
      <c r="CC2" s="57" t="s">
        <v>16</v>
      </c>
      <c r="CD2" s="56" t="s">
        <v>17</v>
      </c>
      <c r="CE2" s="58" t="s">
        <v>15</v>
      </c>
      <c r="CF2" s="59" t="s">
        <v>16</v>
      </c>
      <c r="CG2" s="58" t="s">
        <v>17</v>
      </c>
      <c r="CH2" s="54" t="s">
        <v>15</v>
      </c>
      <c r="CI2" s="55" t="s">
        <v>16</v>
      </c>
      <c r="CJ2" s="54" t="s">
        <v>17</v>
      </c>
      <c r="CK2" s="56" t="s">
        <v>15</v>
      </c>
      <c r="CL2" s="57" t="s">
        <v>16</v>
      </c>
      <c r="CM2" s="56" t="s">
        <v>17</v>
      </c>
      <c r="CN2" s="58" t="s">
        <v>15</v>
      </c>
      <c r="CO2" s="59" t="s">
        <v>16</v>
      </c>
      <c r="CP2" s="58" t="s">
        <v>17</v>
      </c>
      <c r="CQ2" s="54" t="s">
        <v>15</v>
      </c>
      <c r="CR2" s="55" t="s">
        <v>16</v>
      </c>
      <c r="CS2" s="54" t="s">
        <v>17</v>
      </c>
      <c r="CT2" s="56" t="s">
        <v>15</v>
      </c>
      <c r="CU2" s="57" t="s">
        <v>16</v>
      </c>
      <c r="CV2" s="56" t="s">
        <v>17</v>
      </c>
      <c r="CW2" s="58" t="s">
        <v>15</v>
      </c>
      <c r="CX2" s="59" t="s">
        <v>16</v>
      </c>
      <c r="CY2" s="58" t="s">
        <v>17</v>
      </c>
      <c r="CZ2" s="54" t="s">
        <v>15</v>
      </c>
      <c r="DA2" s="55" t="s">
        <v>16</v>
      </c>
      <c r="DB2" s="54" t="s">
        <v>17</v>
      </c>
      <c r="DC2" s="56" t="s">
        <v>15</v>
      </c>
      <c r="DD2" s="57" t="s">
        <v>16</v>
      </c>
      <c r="DE2" s="56" t="s">
        <v>17</v>
      </c>
      <c r="DF2" s="58" t="s">
        <v>15</v>
      </c>
      <c r="DG2" s="59" t="s">
        <v>16</v>
      </c>
      <c r="DH2" s="58" t="s">
        <v>17</v>
      </c>
      <c r="DI2" s="54" t="s">
        <v>15</v>
      </c>
      <c r="DJ2" s="55" t="s">
        <v>16</v>
      </c>
      <c r="DK2" s="54" t="s">
        <v>17</v>
      </c>
      <c r="DL2" s="56" t="s">
        <v>15</v>
      </c>
      <c r="DM2" s="57" t="s">
        <v>16</v>
      </c>
      <c r="DN2" s="56" t="s">
        <v>17</v>
      </c>
      <c r="DO2" s="58" t="s">
        <v>15</v>
      </c>
      <c r="DP2" s="59" t="s">
        <v>16</v>
      </c>
      <c r="DQ2" s="58" t="s">
        <v>17</v>
      </c>
      <c r="DR2" s="54" t="s">
        <v>15</v>
      </c>
      <c r="DS2" s="55" t="s">
        <v>16</v>
      </c>
      <c r="DT2" s="54" t="s">
        <v>17</v>
      </c>
      <c r="DU2" s="56" t="s">
        <v>15</v>
      </c>
      <c r="DV2" s="57" t="s">
        <v>16</v>
      </c>
      <c r="DW2" s="56" t="s">
        <v>17</v>
      </c>
      <c r="DX2" s="58" t="s">
        <v>15</v>
      </c>
      <c r="DY2" s="59" t="s">
        <v>16</v>
      </c>
      <c r="DZ2" s="58" t="s">
        <v>17</v>
      </c>
      <c r="EA2" s="54" t="s">
        <v>15</v>
      </c>
      <c r="EB2" s="55" t="s">
        <v>16</v>
      </c>
      <c r="EC2" s="54" t="s">
        <v>17</v>
      </c>
      <c r="ED2" s="56" t="s">
        <v>15</v>
      </c>
      <c r="EE2" s="57" t="s">
        <v>16</v>
      </c>
      <c r="EF2" s="56" t="s">
        <v>17</v>
      </c>
      <c r="EG2" s="58" t="s">
        <v>15</v>
      </c>
      <c r="EH2" s="59" t="s">
        <v>16</v>
      </c>
      <c r="EI2" s="58" t="s">
        <v>17</v>
      </c>
      <c r="EJ2" s="54" t="s">
        <v>15</v>
      </c>
      <c r="EK2" s="55" t="s">
        <v>16</v>
      </c>
      <c r="EL2" s="54" t="s">
        <v>17</v>
      </c>
      <c r="EM2" s="56" t="s">
        <v>15</v>
      </c>
      <c r="EN2" s="57" t="s">
        <v>16</v>
      </c>
      <c r="EO2" s="56" t="s">
        <v>17</v>
      </c>
      <c r="EP2" s="58" t="s">
        <v>15</v>
      </c>
      <c r="EQ2" s="59" t="s">
        <v>16</v>
      </c>
      <c r="ER2" s="58" t="s">
        <v>17</v>
      </c>
      <c r="ES2" s="54" t="s">
        <v>15</v>
      </c>
      <c r="ET2" s="55" t="s">
        <v>16</v>
      </c>
      <c r="EU2" s="54" t="s">
        <v>17</v>
      </c>
      <c r="EV2" s="56" t="s">
        <v>15</v>
      </c>
      <c r="EW2" s="57" t="s">
        <v>16</v>
      </c>
      <c r="EX2" s="56" t="s">
        <v>17</v>
      </c>
      <c r="EY2" s="58" t="s">
        <v>15</v>
      </c>
      <c r="EZ2" s="59" t="s">
        <v>16</v>
      </c>
      <c r="FA2" s="58" t="s">
        <v>17</v>
      </c>
      <c r="FB2" s="54" t="s">
        <v>15</v>
      </c>
      <c r="FC2" s="55" t="s">
        <v>16</v>
      </c>
      <c r="FD2" s="54" t="s">
        <v>17</v>
      </c>
      <c r="FE2" s="56" t="s">
        <v>15</v>
      </c>
      <c r="FF2" s="57" t="s">
        <v>16</v>
      </c>
      <c r="FG2" s="56" t="s">
        <v>17</v>
      </c>
      <c r="FH2" s="58" t="s">
        <v>15</v>
      </c>
      <c r="FI2" s="59" t="s">
        <v>16</v>
      </c>
      <c r="FJ2" s="58" t="s">
        <v>17</v>
      </c>
      <c r="FK2" s="61" t="s">
        <v>19</v>
      </c>
      <c r="FL2" s="62" t="s">
        <v>20</v>
      </c>
      <c r="FM2" s="62" t="s">
        <v>21</v>
      </c>
      <c r="FN2" s="63" t="s">
        <v>19</v>
      </c>
      <c r="FO2" s="64" t="s">
        <v>20</v>
      </c>
      <c r="FP2" s="64" t="s">
        <v>21</v>
      </c>
      <c r="FQ2" s="65"/>
    </row>
    <row r="3" spans="1:173" ht="60" x14ac:dyDescent="0.2">
      <c r="A3" s="66" t="s">
        <v>671</v>
      </c>
      <c r="B3" s="66">
        <v>1</v>
      </c>
      <c r="C3" s="66" t="s">
        <v>30</v>
      </c>
      <c r="D3" s="66" t="s">
        <v>31</v>
      </c>
      <c r="E3" s="67" t="s">
        <v>32</v>
      </c>
      <c r="F3" s="35">
        <v>10191509</v>
      </c>
      <c r="G3" s="67" t="s">
        <v>33</v>
      </c>
      <c r="H3" s="22"/>
      <c r="I3" s="22"/>
      <c r="J3" s="22"/>
      <c r="K3" s="22"/>
      <c r="L3" s="22"/>
      <c r="M3" s="22"/>
      <c r="N3" s="32">
        <v>133000</v>
      </c>
      <c r="O3" s="36">
        <v>0</v>
      </c>
      <c r="P3" s="32">
        <f t="shared" ref="P3:P4" si="0">N3 * (1 + O3)</f>
        <v>133000</v>
      </c>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c r="EK3" s="22"/>
      <c r="EL3" s="22"/>
      <c r="EM3" s="22"/>
      <c r="EN3" s="22"/>
      <c r="EO3" s="22"/>
      <c r="EP3" s="22"/>
      <c r="EQ3" s="22"/>
      <c r="ER3" s="22"/>
      <c r="ES3" s="22"/>
      <c r="ET3" s="22"/>
      <c r="EU3" s="22"/>
      <c r="EV3" s="22"/>
      <c r="EW3" s="22"/>
      <c r="EX3" s="22"/>
      <c r="EY3" s="19"/>
      <c r="EZ3" s="68"/>
      <c r="FA3" s="69"/>
      <c r="FB3" s="22"/>
      <c r="FC3" s="22"/>
      <c r="FD3" s="22"/>
      <c r="FE3" s="22"/>
      <c r="FF3" s="22"/>
      <c r="FG3" s="22"/>
      <c r="FH3" s="22"/>
      <c r="FI3" s="22"/>
      <c r="FJ3" s="22"/>
      <c r="FK3" s="19">
        <v>91889</v>
      </c>
      <c r="FL3" s="20">
        <v>5.2900000000000003E-2</v>
      </c>
      <c r="FM3" s="19">
        <f t="shared" ref="FM3:FM14" si="1">(FK3*FL3)+FK3</f>
        <v>96749.928100000005</v>
      </c>
      <c r="FN3" s="19"/>
      <c r="FO3" s="20">
        <v>5.2900000000000003E-2</v>
      </c>
      <c r="FP3" s="19"/>
      <c r="FQ3" s="70">
        <f t="shared" ref="FQ3:FQ249" si="2">COUNTIFS($H$2:$FJ$2, "Valor total", H3:FJ3, "&gt;0")</f>
        <v>1</v>
      </c>
    </row>
    <row r="4" spans="1:173" ht="60" x14ac:dyDescent="0.2">
      <c r="A4" s="66" t="s">
        <v>671</v>
      </c>
      <c r="B4" s="66">
        <v>2</v>
      </c>
      <c r="C4" s="66" t="s">
        <v>34</v>
      </c>
      <c r="D4" s="66" t="s">
        <v>31</v>
      </c>
      <c r="E4" s="67" t="s">
        <v>35</v>
      </c>
      <c r="F4" s="35">
        <v>10191509</v>
      </c>
      <c r="G4" s="67" t="s">
        <v>33</v>
      </c>
      <c r="H4" s="22"/>
      <c r="I4" s="22"/>
      <c r="J4" s="22"/>
      <c r="K4" s="22"/>
      <c r="L4" s="22"/>
      <c r="M4" s="22"/>
      <c r="N4" s="32">
        <v>119700</v>
      </c>
      <c r="O4" s="36">
        <v>0</v>
      </c>
      <c r="P4" s="32">
        <f t="shared" si="0"/>
        <v>119700</v>
      </c>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2"/>
      <c r="CC4" s="22"/>
      <c r="CD4" s="22"/>
      <c r="CE4" s="22"/>
      <c r="CF4" s="22"/>
      <c r="CG4" s="22"/>
      <c r="CH4" s="22"/>
      <c r="CI4" s="22"/>
      <c r="CJ4" s="22"/>
      <c r="CK4" s="22"/>
      <c r="CL4" s="22"/>
      <c r="CM4" s="22"/>
      <c r="CN4" s="22"/>
      <c r="CO4" s="22"/>
      <c r="CP4" s="22"/>
      <c r="CQ4" s="22"/>
      <c r="CR4" s="22"/>
      <c r="CS4" s="22"/>
      <c r="CT4" s="22"/>
      <c r="CU4" s="22"/>
      <c r="CV4" s="22"/>
      <c r="CW4" s="22"/>
      <c r="CX4" s="22"/>
      <c r="CY4" s="22"/>
      <c r="CZ4" s="22"/>
      <c r="DA4" s="22"/>
      <c r="DB4" s="22"/>
      <c r="DC4" s="22"/>
      <c r="DD4" s="22"/>
      <c r="DE4" s="22"/>
      <c r="DF4" s="22"/>
      <c r="DG4" s="22"/>
      <c r="DH4" s="22"/>
      <c r="DI4" s="22"/>
      <c r="DJ4" s="22"/>
      <c r="DK4" s="22"/>
      <c r="DL4" s="22"/>
      <c r="DM4" s="22"/>
      <c r="DN4" s="22"/>
      <c r="DO4" s="22"/>
      <c r="DP4" s="22"/>
      <c r="DQ4" s="22"/>
      <c r="DR4" s="22"/>
      <c r="DS4" s="22"/>
      <c r="DT4" s="22"/>
      <c r="DU4" s="22"/>
      <c r="DV4" s="22"/>
      <c r="DW4" s="22"/>
      <c r="DX4" s="22"/>
      <c r="DY4" s="22"/>
      <c r="DZ4" s="22"/>
      <c r="EA4" s="22"/>
      <c r="EB4" s="22"/>
      <c r="EC4" s="22"/>
      <c r="ED4" s="22"/>
      <c r="EE4" s="22"/>
      <c r="EF4" s="22"/>
      <c r="EG4" s="22"/>
      <c r="EH4" s="22"/>
      <c r="EI4" s="22"/>
      <c r="EJ4" s="22"/>
      <c r="EK4" s="22"/>
      <c r="EL4" s="22"/>
      <c r="EM4" s="22"/>
      <c r="EN4" s="22"/>
      <c r="EO4" s="22"/>
      <c r="EP4" s="22"/>
      <c r="EQ4" s="22"/>
      <c r="ER4" s="22"/>
      <c r="ES4" s="22"/>
      <c r="ET4" s="22"/>
      <c r="EU4" s="22"/>
      <c r="EV4" s="22"/>
      <c r="EW4" s="22"/>
      <c r="EX4" s="22"/>
      <c r="EY4" s="33">
        <v>130000</v>
      </c>
      <c r="EZ4" s="30">
        <v>0</v>
      </c>
      <c r="FA4" s="29">
        <f>EY4 * (1 + EZ4)</f>
        <v>130000</v>
      </c>
      <c r="FB4" s="22"/>
      <c r="FC4" s="22"/>
      <c r="FD4" s="22"/>
      <c r="FE4" s="22"/>
      <c r="FF4" s="22"/>
      <c r="FG4" s="22"/>
      <c r="FH4" s="22"/>
      <c r="FI4" s="22"/>
      <c r="FJ4" s="22"/>
      <c r="FK4" s="19">
        <v>63255</v>
      </c>
      <c r="FL4" s="20">
        <v>5.2900000000000003E-2</v>
      </c>
      <c r="FM4" s="19">
        <f t="shared" si="1"/>
        <v>66601.189499999993</v>
      </c>
      <c r="FN4" s="19"/>
      <c r="FO4" s="20">
        <v>5.2900000000000003E-2</v>
      </c>
      <c r="FP4" s="19"/>
      <c r="FQ4" s="70">
        <f t="shared" si="2"/>
        <v>2</v>
      </c>
    </row>
    <row r="5" spans="1:173" ht="90" x14ac:dyDescent="0.2">
      <c r="A5" s="66" t="s">
        <v>672</v>
      </c>
      <c r="B5" s="66">
        <v>3</v>
      </c>
      <c r="C5" s="66" t="s">
        <v>37</v>
      </c>
      <c r="D5" s="66" t="s">
        <v>31</v>
      </c>
      <c r="E5" s="67" t="s">
        <v>38</v>
      </c>
      <c r="F5" s="35">
        <v>95122503</v>
      </c>
      <c r="G5" s="71" t="s">
        <v>39</v>
      </c>
      <c r="H5" s="22"/>
      <c r="I5" s="22"/>
      <c r="J5" s="22"/>
      <c r="K5" s="22"/>
      <c r="L5" s="22"/>
      <c r="M5" s="22"/>
      <c r="N5" s="22"/>
      <c r="O5" s="22"/>
      <c r="P5" s="22"/>
      <c r="Q5" s="22"/>
      <c r="R5" s="22"/>
      <c r="S5" s="22"/>
      <c r="T5" s="22"/>
      <c r="U5" s="22"/>
      <c r="V5" s="22"/>
      <c r="W5" s="22"/>
      <c r="X5" s="22"/>
      <c r="Y5" s="22"/>
      <c r="Z5" s="22"/>
      <c r="AA5" s="22"/>
      <c r="AB5" s="22"/>
      <c r="AC5" s="22"/>
      <c r="AD5" s="22"/>
      <c r="AE5" s="22"/>
      <c r="AF5" s="32">
        <v>217717</v>
      </c>
      <c r="AG5" s="36">
        <v>0</v>
      </c>
      <c r="AH5" s="32">
        <f t="shared" ref="AH5:AH6" si="3">AF5 * (1 + AG5)</f>
        <v>217717</v>
      </c>
      <c r="AI5" s="22"/>
      <c r="AJ5" s="22"/>
      <c r="AK5" s="22"/>
      <c r="AL5" s="22"/>
      <c r="AM5" s="22"/>
      <c r="AN5" s="22"/>
      <c r="AO5" s="33">
        <v>197925</v>
      </c>
      <c r="AP5" s="36">
        <v>0</v>
      </c>
      <c r="AQ5" s="32">
        <f t="shared" ref="AQ5:AQ6" si="4">AO5 * (1 + AP5)</f>
        <v>197925</v>
      </c>
      <c r="AR5" s="22"/>
      <c r="AS5" s="22"/>
      <c r="AT5" s="22"/>
      <c r="AU5" s="22"/>
      <c r="AV5" s="22"/>
      <c r="AW5" s="22"/>
      <c r="AX5" s="22"/>
      <c r="AY5" s="22"/>
      <c r="AZ5" s="22"/>
      <c r="BA5" s="32">
        <v>452300</v>
      </c>
      <c r="BB5" s="36">
        <v>0</v>
      </c>
      <c r="BC5" s="32">
        <f t="shared" ref="BC5:BC6" si="5">BA5 * (1 + BB5)</f>
        <v>452300</v>
      </c>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19"/>
      <c r="EZ5" s="68"/>
      <c r="FA5" s="69"/>
      <c r="FB5" s="22"/>
      <c r="FC5" s="22"/>
      <c r="FD5" s="22"/>
      <c r="FE5" s="22"/>
      <c r="FF5" s="22"/>
      <c r="FG5" s="22"/>
      <c r="FH5" s="22"/>
      <c r="FI5" s="22"/>
      <c r="FJ5" s="22"/>
      <c r="FK5" s="19"/>
      <c r="FL5" s="20">
        <v>5.2900000000000003E-2</v>
      </c>
      <c r="FM5" s="19">
        <f t="shared" si="1"/>
        <v>0</v>
      </c>
      <c r="FN5" s="19">
        <v>130000</v>
      </c>
      <c r="FO5" s="20">
        <v>5.2900000000000003E-2</v>
      </c>
      <c r="FP5" s="19">
        <f t="shared" ref="FP5:FP249" si="6">(FN5*FO5)+FN5</f>
        <v>136877</v>
      </c>
      <c r="FQ5" s="70">
        <f t="shared" si="2"/>
        <v>3</v>
      </c>
    </row>
    <row r="6" spans="1:173" ht="240" x14ac:dyDescent="0.2">
      <c r="A6" s="66" t="s">
        <v>672</v>
      </c>
      <c r="B6" s="66">
        <v>4</v>
      </c>
      <c r="C6" s="66" t="s">
        <v>40</v>
      </c>
      <c r="D6" s="66" t="s">
        <v>31</v>
      </c>
      <c r="E6" s="67" t="s">
        <v>41</v>
      </c>
      <c r="F6" s="35">
        <v>27112013</v>
      </c>
      <c r="G6" s="67" t="s">
        <v>42</v>
      </c>
      <c r="H6" s="22"/>
      <c r="I6" s="22"/>
      <c r="J6" s="22"/>
      <c r="K6" s="22"/>
      <c r="L6" s="22"/>
      <c r="M6" s="22"/>
      <c r="N6" s="22"/>
      <c r="O6" s="22"/>
      <c r="P6" s="22"/>
      <c r="Q6" s="22"/>
      <c r="R6" s="22"/>
      <c r="S6" s="22"/>
      <c r="T6" s="22"/>
      <c r="U6" s="22"/>
      <c r="V6" s="22"/>
      <c r="W6" s="22"/>
      <c r="X6" s="22"/>
      <c r="Y6" s="22"/>
      <c r="Z6" s="22"/>
      <c r="AA6" s="22"/>
      <c r="AB6" s="22"/>
      <c r="AC6" s="22"/>
      <c r="AD6" s="22"/>
      <c r="AE6" s="22"/>
      <c r="AF6" s="32">
        <v>1385884</v>
      </c>
      <c r="AG6" s="36">
        <v>0</v>
      </c>
      <c r="AH6" s="32">
        <f t="shared" si="3"/>
        <v>1385884</v>
      </c>
      <c r="AI6" s="22"/>
      <c r="AJ6" s="22"/>
      <c r="AK6" s="22"/>
      <c r="AL6" s="22"/>
      <c r="AM6" s="22"/>
      <c r="AN6" s="22"/>
      <c r="AO6" s="33">
        <v>1259895</v>
      </c>
      <c r="AP6" s="36">
        <v>0</v>
      </c>
      <c r="AQ6" s="32">
        <f t="shared" si="4"/>
        <v>1259895</v>
      </c>
      <c r="AR6" s="22"/>
      <c r="AS6" s="22"/>
      <c r="AT6" s="22"/>
      <c r="AU6" s="22"/>
      <c r="AV6" s="22"/>
      <c r="AW6" s="22"/>
      <c r="AX6" s="22"/>
      <c r="AY6" s="22"/>
      <c r="AZ6" s="22"/>
      <c r="BA6" s="32">
        <v>3010000</v>
      </c>
      <c r="BB6" s="36">
        <v>0</v>
      </c>
      <c r="BC6" s="32">
        <f t="shared" si="5"/>
        <v>3010000</v>
      </c>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19"/>
      <c r="EZ6" s="68"/>
      <c r="FA6" s="69"/>
      <c r="FB6" s="22"/>
      <c r="FC6" s="22"/>
      <c r="FD6" s="22"/>
      <c r="FE6" s="22"/>
      <c r="FF6" s="22"/>
      <c r="FG6" s="22"/>
      <c r="FH6" s="22"/>
      <c r="FI6" s="22"/>
      <c r="FJ6" s="22"/>
      <c r="FK6" s="19"/>
      <c r="FL6" s="20">
        <v>5.2900000000000003E-2</v>
      </c>
      <c r="FM6" s="19">
        <f t="shared" si="1"/>
        <v>0</v>
      </c>
      <c r="FN6" s="19">
        <v>1750000</v>
      </c>
      <c r="FO6" s="20">
        <v>5.2900000000000003E-2</v>
      </c>
      <c r="FP6" s="19">
        <f t="shared" si="6"/>
        <v>1842575</v>
      </c>
      <c r="FQ6" s="70">
        <f t="shared" si="2"/>
        <v>3</v>
      </c>
    </row>
    <row r="7" spans="1:173" ht="165" x14ac:dyDescent="0.2">
      <c r="A7" s="66" t="s">
        <v>671</v>
      </c>
      <c r="B7" s="66">
        <v>5</v>
      </c>
      <c r="C7" s="66" t="s">
        <v>43</v>
      </c>
      <c r="D7" s="66" t="s">
        <v>31</v>
      </c>
      <c r="E7" s="67" t="s">
        <v>44</v>
      </c>
      <c r="F7" s="35">
        <v>21102401</v>
      </c>
      <c r="G7" s="67" t="s">
        <v>45</v>
      </c>
      <c r="H7" s="22"/>
      <c r="I7" s="22"/>
      <c r="J7" s="22"/>
      <c r="K7" s="22"/>
      <c r="L7" s="22"/>
      <c r="M7" s="22"/>
      <c r="N7" s="32">
        <v>192850</v>
      </c>
      <c r="O7" s="36">
        <v>0</v>
      </c>
      <c r="P7" s="32">
        <f t="shared" ref="P7:P8" si="7">N7 * (1 + O7)</f>
        <v>192850</v>
      </c>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33">
        <v>205000</v>
      </c>
      <c r="EZ7" s="30">
        <v>0</v>
      </c>
      <c r="FA7" s="29">
        <f>EY7 * (1 + EZ7)</f>
        <v>205000</v>
      </c>
      <c r="FB7" s="22"/>
      <c r="FC7" s="22"/>
      <c r="FD7" s="22"/>
      <c r="FE7" s="22"/>
      <c r="FF7" s="22"/>
      <c r="FG7" s="22"/>
      <c r="FH7" s="22"/>
      <c r="FI7" s="22"/>
      <c r="FJ7" s="22"/>
      <c r="FK7" s="19">
        <v>155412.5</v>
      </c>
      <c r="FL7" s="20">
        <v>5.2900000000000003E-2</v>
      </c>
      <c r="FM7" s="19">
        <f t="shared" si="1"/>
        <v>163633.82125000001</v>
      </c>
      <c r="FN7" s="19"/>
      <c r="FO7" s="20">
        <v>5.2900000000000003E-2</v>
      </c>
      <c r="FP7" s="19">
        <f t="shared" si="6"/>
        <v>0</v>
      </c>
      <c r="FQ7" s="70">
        <f t="shared" si="2"/>
        <v>2</v>
      </c>
    </row>
    <row r="8" spans="1:173" ht="150" x14ac:dyDescent="0.2">
      <c r="A8" s="66" t="s">
        <v>671</v>
      </c>
      <c r="B8" s="66">
        <v>6</v>
      </c>
      <c r="C8" s="66" t="s">
        <v>46</v>
      </c>
      <c r="D8" s="66" t="s">
        <v>31</v>
      </c>
      <c r="E8" s="67" t="s">
        <v>47</v>
      </c>
      <c r="F8" s="35">
        <v>21102401</v>
      </c>
      <c r="G8" s="67" t="s">
        <v>45</v>
      </c>
      <c r="H8" s="22"/>
      <c r="I8" s="22"/>
      <c r="J8" s="22"/>
      <c r="K8" s="22"/>
      <c r="L8" s="22"/>
      <c r="M8" s="22"/>
      <c r="N8" s="32">
        <v>303240</v>
      </c>
      <c r="O8" s="36">
        <v>0</v>
      </c>
      <c r="P8" s="32">
        <f t="shared" si="7"/>
        <v>303240</v>
      </c>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19"/>
      <c r="EZ8" s="68"/>
      <c r="FA8" s="69"/>
      <c r="FB8" s="22"/>
      <c r="FC8" s="22"/>
      <c r="FD8" s="22"/>
      <c r="FE8" s="22"/>
      <c r="FF8" s="22"/>
      <c r="FG8" s="22"/>
      <c r="FH8" s="22"/>
      <c r="FI8" s="22"/>
      <c r="FJ8" s="22"/>
      <c r="FK8" s="19">
        <v>126547</v>
      </c>
      <c r="FL8" s="20">
        <v>5.2900000000000003E-2</v>
      </c>
      <c r="FM8" s="19">
        <f t="shared" si="1"/>
        <v>133241.3363</v>
      </c>
      <c r="FN8" s="19">
        <v>218000</v>
      </c>
      <c r="FO8" s="20">
        <v>5.2900000000000003E-2</v>
      </c>
      <c r="FP8" s="19">
        <f t="shared" si="6"/>
        <v>229532.2</v>
      </c>
      <c r="FQ8" s="70">
        <f t="shared" si="2"/>
        <v>1</v>
      </c>
    </row>
    <row r="9" spans="1:173" ht="105" x14ac:dyDescent="0.2">
      <c r="A9" s="66" t="s">
        <v>48</v>
      </c>
      <c r="B9" s="66">
        <v>7</v>
      </c>
      <c r="C9" s="66" t="s">
        <v>49</v>
      </c>
      <c r="D9" s="66" t="s">
        <v>31</v>
      </c>
      <c r="E9" s="67" t="s">
        <v>50</v>
      </c>
      <c r="F9" s="35">
        <v>47101543</v>
      </c>
      <c r="G9" s="67" t="s">
        <v>51</v>
      </c>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32">
        <v>2967000</v>
      </c>
      <c r="DS9" s="36">
        <v>0.19</v>
      </c>
      <c r="DT9" s="32">
        <f>DR9 * (1 + DS9)</f>
        <v>3530730</v>
      </c>
      <c r="DU9" s="32">
        <v>3222689</v>
      </c>
      <c r="DV9" s="36">
        <v>0.19</v>
      </c>
      <c r="DW9" s="32">
        <f>DU9 * (1 + DV9)</f>
        <v>3834999.9099999997</v>
      </c>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33">
        <v>2750000</v>
      </c>
      <c r="EZ9" s="30">
        <v>0.19</v>
      </c>
      <c r="FA9" s="29">
        <f>EY9 * (1 + EZ9)</f>
        <v>3272500</v>
      </c>
      <c r="FB9" s="22"/>
      <c r="FC9" s="22"/>
      <c r="FD9" s="22"/>
      <c r="FE9" s="22"/>
      <c r="FF9" s="22"/>
      <c r="FG9" s="22"/>
      <c r="FH9" s="22"/>
      <c r="FI9" s="22"/>
      <c r="FJ9" s="22"/>
      <c r="FK9" s="19"/>
      <c r="FL9" s="20">
        <v>5.2900000000000003E-2</v>
      </c>
      <c r="FM9" s="19">
        <f t="shared" si="1"/>
        <v>0</v>
      </c>
      <c r="FN9" s="19"/>
      <c r="FO9" s="20">
        <v>5.2900000000000003E-2</v>
      </c>
      <c r="FP9" s="19">
        <f t="shared" si="6"/>
        <v>0</v>
      </c>
      <c r="FQ9" s="70">
        <f t="shared" si="2"/>
        <v>3</v>
      </c>
    </row>
    <row r="10" spans="1:173" ht="105" x14ac:dyDescent="0.2">
      <c r="A10" s="66" t="s">
        <v>673</v>
      </c>
      <c r="B10" s="66">
        <v>8</v>
      </c>
      <c r="C10" s="66" t="s">
        <v>53</v>
      </c>
      <c r="D10" s="66" t="s">
        <v>54</v>
      </c>
      <c r="E10" s="67" t="s">
        <v>55</v>
      </c>
      <c r="F10" s="35">
        <v>21101914</v>
      </c>
      <c r="G10" s="67" t="s">
        <v>56</v>
      </c>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32">
        <v>21008</v>
      </c>
      <c r="CO10" s="36">
        <v>0.19</v>
      </c>
      <c r="CP10" s="32">
        <f t="shared" ref="CP10:CP11" si="8">CN10 * (1 + CO10)</f>
        <v>24999.52</v>
      </c>
      <c r="CQ10" s="22"/>
      <c r="CR10" s="22"/>
      <c r="CS10" s="22"/>
      <c r="CT10" s="22"/>
      <c r="CU10" s="22"/>
      <c r="CV10" s="22"/>
      <c r="CW10" s="33">
        <v>14000</v>
      </c>
      <c r="CX10" s="34">
        <v>0.19</v>
      </c>
      <c r="CY10" s="33">
        <f t="shared" ref="CY10:CY13" si="9">CW10 * (1 + CX10)</f>
        <v>16660</v>
      </c>
      <c r="CZ10" s="22"/>
      <c r="DA10" s="22"/>
      <c r="DB10" s="22"/>
      <c r="DC10" s="32">
        <v>21500</v>
      </c>
      <c r="DD10" s="36">
        <v>0</v>
      </c>
      <c r="DE10" s="32">
        <f>DC10 * (1 + DD10)</f>
        <v>21500</v>
      </c>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19"/>
      <c r="EZ10" s="68"/>
      <c r="FA10" s="69"/>
      <c r="FB10" s="22"/>
      <c r="FC10" s="22"/>
      <c r="FD10" s="22"/>
      <c r="FE10" s="22"/>
      <c r="FF10" s="22"/>
      <c r="FG10" s="22"/>
      <c r="FH10" s="22"/>
      <c r="FI10" s="22"/>
      <c r="FJ10" s="22"/>
      <c r="FK10" s="19"/>
      <c r="FL10" s="20">
        <v>5.2900000000000003E-2</v>
      </c>
      <c r="FM10" s="19">
        <f t="shared" si="1"/>
        <v>0</v>
      </c>
      <c r="FN10" s="19"/>
      <c r="FO10" s="20">
        <v>5.2900000000000003E-2</v>
      </c>
      <c r="FP10" s="19">
        <f t="shared" si="6"/>
        <v>0</v>
      </c>
      <c r="FQ10" s="70">
        <f t="shared" si="2"/>
        <v>3</v>
      </c>
    </row>
    <row r="11" spans="1:173" ht="105" x14ac:dyDescent="0.2">
      <c r="A11" s="66" t="s">
        <v>673</v>
      </c>
      <c r="B11" s="66">
        <v>9</v>
      </c>
      <c r="C11" s="66" t="s">
        <v>57</v>
      </c>
      <c r="D11" s="66" t="s">
        <v>58</v>
      </c>
      <c r="E11" s="67" t="s">
        <v>55</v>
      </c>
      <c r="F11" s="35">
        <v>21101914</v>
      </c>
      <c r="G11" s="67" t="s">
        <v>56</v>
      </c>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32">
        <v>20168</v>
      </c>
      <c r="CO11" s="36">
        <v>0.19</v>
      </c>
      <c r="CP11" s="32">
        <f t="shared" si="8"/>
        <v>23999.919999999998</v>
      </c>
      <c r="CQ11" s="22"/>
      <c r="CR11" s="22"/>
      <c r="CS11" s="22"/>
      <c r="CT11" s="22"/>
      <c r="CU11" s="22"/>
      <c r="CV11" s="22"/>
      <c r="CW11" s="33">
        <v>14875</v>
      </c>
      <c r="CX11" s="34">
        <v>0.19</v>
      </c>
      <c r="CY11" s="33">
        <f t="shared" si="9"/>
        <v>17701.25</v>
      </c>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33">
        <v>18000</v>
      </c>
      <c r="EZ11" s="30">
        <v>0.19</v>
      </c>
      <c r="FA11" s="29">
        <f>EY11 * (1 + EZ11)</f>
        <v>21420</v>
      </c>
      <c r="FB11" s="22"/>
      <c r="FC11" s="22"/>
      <c r="FD11" s="22"/>
      <c r="FE11" s="22"/>
      <c r="FF11" s="22"/>
      <c r="FG11" s="22"/>
      <c r="FH11" s="22"/>
      <c r="FI11" s="22"/>
      <c r="FJ11" s="22"/>
      <c r="FK11" s="19">
        <v>25155</v>
      </c>
      <c r="FL11" s="20">
        <v>5.2900000000000003E-2</v>
      </c>
      <c r="FM11" s="19">
        <f t="shared" si="1"/>
        <v>26485.699499999999</v>
      </c>
      <c r="FN11" s="19"/>
      <c r="FO11" s="20">
        <v>5.2900000000000003E-2</v>
      </c>
      <c r="FP11" s="19">
        <f t="shared" si="6"/>
        <v>0</v>
      </c>
      <c r="FQ11" s="70">
        <f t="shared" si="2"/>
        <v>3</v>
      </c>
    </row>
    <row r="12" spans="1:173" ht="105" x14ac:dyDescent="0.2">
      <c r="A12" s="66" t="s">
        <v>673</v>
      </c>
      <c r="B12" s="66">
        <v>10</v>
      </c>
      <c r="C12" s="66" t="s">
        <v>59</v>
      </c>
      <c r="D12" s="66" t="s">
        <v>60</v>
      </c>
      <c r="E12" s="67" t="s">
        <v>55</v>
      </c>
      <c r="F12" s="35">
        <v>21101914</v>
      </c>
      <c r="G12" s="67" t="s">
        <v>56</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32"/>
      <c r="CO12" s="36"/>
      <c r="CP12" s="32"/>
      <c r="CQ12" s="22"/>
      <c r="CR12" s="22"/>
      <c r="CS12" s="22"/>
      <c r="CT12" s="22"/>
      <c r="CU12" s="22"/>
      <c r="CV12" s="22"/>
      <c r="CW12" s="33">
        <v>14500</v>
      </c>
      <c r="CX12" s="34">
        <v>0.19</v>
      </c>
      <c r="CY12" s="33">
        <f t="shared" si="9"/>
        <v>17255</v>
      </c>
      <c r="CZ12" s="22"/>
      <c r="DA12" s="22"/>
      <c r="DB12" s="22"/>
      <c r="DC12" s="32">
        <f>139900/2</f>
        <v>69950</v>
      </c>
      <c r="DD12" s="36">
        <v>0</v>
      </c>
      <c r="DE12" s="32">
        <f>DC12 * (1 + DD12)</f>
        <v>69950</v>
      </c>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19"/>
      <c r="EZ12" s="68"/>
      <c r="FA12" s="69"/>
      <c r="FB12" s="22"/>
      <c r="FC12" s="22"/>
      <c r="FD12" s="22"/>
      <c r="FE12" s="22"/>
      <c r="FF12" s="22"/>
      <c r="FG12" s="22"/>
      <c r="FH12" s="22"/>
      <c r="FI12" s="22"/>
      <c r="FJ12" s="22"/>
      <c r="FK12" s="19"/>
      <c r="FL12" s="20">
        <v>5.2900000000000003E-2</v>
      </c>
      <c r="FM12" s="19">
        <f t="shared" si="1"/>
        <v>0</v>
      </c>
      <c r="FN12" s="19"/>
      <c r="FO12" s="20">
        <v>5.2900000000000003E-2</v>
      </c>
      <c r="FP12" s="19">
        <f t="shared" si="6"/>
        <v>0</v>
      </c>
      <c r="FQ12" s="70">
        <f t="shared" si="2"/>
        <v>2</v>
      </c>
    </row>
    <row r="13" spans="1:173" ht="105" x14ac:dyDescent="0.2">
      <c r="A13" s="66" t="s">
        <v>673</v>
      </c>
      <c r="B13" s="66">
        <v>11</v>
      </c>
      <c r="C13" s="66" t="s">
        <v>61</v>
      </c>
      <c r="D13" s="66" t="s">
        <v>62</v>
      </c>
      <c r="E13" s="67" t="s">
        <v>63</v>
      </c>
      <c r="F13" s="35">
        <v>30102206</v>
      </c>
      <c r="G13" s="67" t="s">
        <v>56</v>
      </c>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33">
        <v>35800</v>
      </c>
      <c r="CX13" s="34">
        <v>0.19</v>
      </c>
      <c r="CY13" s="33">
        <f t="shared" si="9"/>
        <v>42602</v>
      </c>
      <c r="CZ13" s="22"/>
      <c r="DA13" s="22"/>
      <c r="DB13" s="22"/>
      <c r="DC13" s="32"/>
      <c r="DD13" s="36">
        <v>0</v>
      </c>
      <c r="DE13" s="3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19"/>
      <c r="EZ13" s="68"/>
      <c r="FA13" s="69"/>
      <c r="FB13" s="22"/>
      <c r="FC13" s="22"/>
      <c r="FD13" s="22"/>
      <c r="FE13" s="22"/>
      <c r="FF13" s="22"/>
      <c r="FG13" s="22"/>
      <c r="FH13" s="22"/>
      <c r="FI13" s="22"/>
      <c r="FJ13" s="22"/>
      <c r="FK13" s="19">
        <v>61190</v>
      </c>
      <c r="FL13" s="20">
        <v>5.2900000000000003E-2</v>
      </c>
      <c r="FM13" s="19">
        <f t="shared" si="1"/>
        <v>64426.951000000001</v>
      </c>
      <c r="FN13" s="19">
        <v>61761</v>
      </c>
      <c r="FO13" s="20">
        <v>5.2900000000000003E-2</v>
      </c>
      <c r="FP13" s="19">
        <f t="shared" si="6"/>
        <v>65028.156900000002</v>
      </c>
      <c r="FQ13" s="70">
        <f t="shared" si="2"/>
        <v>1</v>
      </c>
    </row>
    <row r="14" spans="1:173" ht="105" x14ac:dyDescent="0.2">
      <c r="A14" s="66" t="s">
        <v>672</v>
      </c>
      <c r="B14" s="66">
        <v>12</v>
      </c>
      <c r="C14" s="66" t="s">
        <v>64</v>
      </c>
      <c r="D14" s="66" t="s">
        <v>65</v>
      </c>
      <c r="E14" s="67" t="s">
        <v>66</v>
      </c>
      <c r="F14" s="35">
        <v>60104912</v>
      </c>
      <c r="G14" s="67" t="s">
        <v>56</v>
      </c>
      <c r="H14" s="22"/>
      <c r="I14" s="22"/>
      <c r="J14" s="22"/>
      <c r="K14" s="22"/>
      <c r="L14" s="22"/>
      <c r="M14" s="22"/>
      <c r="N14" s="22"/>
      <c r="O14" s="22"/>
      <c r="P14" s="22"/>
      <c r="Q14" s="22"/>
      <c r="R14" s="22"/>
      <c r="S14" s="22"/>
      <c r="T14" s="22"/>
      <c r="U14" s="22"/>
      <c r="V14" s="22"/>
      <c r="W14" s="22"/>
      <c r="X14" s="22"/>
      <c r="Y14" s="22"/>
      <c r="Z14" s="22"/>
      <c r="AA14" s="22"/>
      <c r="AB14" s="22"/>
      <c r="AC14" s="22"/>
      <c r="AD14" s="22"/>
      <c r="AE14" s="22"/>
      <c r="AF14" s="32">
        <v>280549</v>
      </c>
      <c r="AG14" s="36">
        <v>0</v>
      </c>
      <c r="AH14" s="32">
        <f>AF14 * (1 + AG14)</f>
        <v>280549</v>
      </c>
      <c r="AI14" s="22"/>
      <c r="AJ14" s="22"/>
      <c r="AK14" s="22"/>
      <c r="AL14" s="22"/>
      <c r="AM14" s="22"/>
      <c r="AN14" s="22"/>
      <c r="AO14" s="33">
        <v>255045</v>
      </c>
      <c r="AP14" s="36">
        <v>0</v>
      </c>
      <c r="AQ14" s="32">
        <f>AO14 * (1 + AP14)</f>
        <v>255045</v>
      </c>
      <c r="AR14" s="32">
        <f>210084</f>
        <v>210084</v>
      </c>
      <c r="AS14" s="36">
        <v>0.19</v>
      </c>
      <c r="AT14" s="32">
        <f>AR14 * (1 + AS14)</f>
        <v>249999.96</v>
      </c>
      <c r="AU14" s="22"/>
      <c r="AV14" s="22"/>
      <c r="AW14" s="22"/>
      <c r="AX14" s="22"/>
      <c r="AY14" s="22"/>
      <c r="AZ14" s="22"/>
      <c r="BA14" s="32">
        <v>200000</v>
      </c>
      <c r="BB14" s="36">
        <v>0</v>
      </c>
      <c r="BC14" s="32">
        <f>BA14 * (1 + BB14)</f>
        <v>200000</v>
      </c>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19"/>
      <c r="EZ14" s="68"/>
      <c r="FA14" s="69"/>
      <c r="FB14" s="22"/>
      <c r="FC14" s="22"/>
      <c r="FD14" s="22"/>
      <c r="FE14" s="22"/>
      <c r="FF14" s="22"/>
      <c r="FG14" s="22"/>
      <c r="FH14" s="22"/>
      <c r="FI14" s="22"/>
      <c r="FJ14" s="22"/>
      <c r="FK14" s="19">
        <v>221903</v>
      </c>
      <c r="FL14" s="20">
        <v>5.2900000000000003E-2</v>
      </c>
      <c r="FM14" s="19">
        <f t="shared" si="1"/>
        <v>233641.66870000001</v>
      </c>
      <c r="FN14" s="19">
        <v>101250</v>
      </c>
      <c r="FO14" s="20">
        <v>5.2900000000000003E-2</v>
      </c>
      <c r="FP14" s="19">
        <f t="shared" si="6"/>
        <v>106606.125</v>
      </c>
      <c r="FQ14" s="70">
        <f t="shared" si="2"/>
        <v>4</v>
      </c>
    </row>
    <row r="15" spans="1:173" ht="105" x14ac:dyDescent="0.2">
      <c r="A15" s="66" t="s">
        <v>673</v>
      </c>
      <c r="B15" s="66">
        <v>13</v>
      </c>
      <c r="C15" s="66" t="s">
        <v>67</v>
      </c>
      <c r="D15" s="66" t="s">
        <v>68</v>
      </c>
      <c r="E15" s="67" t="s">
        <v>69</v>
      </c>
      <c r="F15" s="35">
        <v>30101804</v>
      </c>
      <c r="G15" s="67" t="s">
        <v>56</v>
      </c>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32">
        <v>210084</v>
      </c>
      <c r="CO15" s="36">
        <v>0.19</v>
      </c>
      <c r="CP15" s="32">
        <f>CN15 * (1 + CO15)</f>
        <v>249999.96</v>
      </c>
      <c r="CQ15" s="22"/>
      <c r="CR15" s="22"/>
      <c r="CS15" s="22"/>
      <c r="CT15" s="22"/>
      <c r="CU15" s="22"/>
      <c r="CV15" s="22"/>
      <c r="CW15" s="22"/>
      <c r="CX15" s="22"/>
      <c r="CY15" s="22"/>
      <c r="CZ15" s="22"/>
      <c r="DA15" s="22"/>
      <c r="DB15" s="22"/>
      <c r="DC15" s="32">
        <v>317900</v>
      </c>
      <c r="DD15" s="36">
        <v>0</v>
      </c>
      <c r="DE15" s="32">
        <f>DC15 * (1 + DD15)</f>
        <v>317900</v>
      </c>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19"/>
      <c r="EZ15" s="68"/>
      <c r="FA15" s="69"/>
      <c r="FB15" s="22"/>
      <c r="FC15" s="22"/>
      <c r="FD15" s="22"/>
      <c r="FE15" s="22"/>
      <c r="FF15" s="22"/>
      <c r="FG15" s="22"/>
      <c r="FH15" s="22"/>
      <c r="FI15" s="22"/>
      <c r="FJ15" s="22"/>
      <c r="FK15" s="19"/>
      <c r="FL15" s="20">
        <v>5.2900000000000003E-2</v>
      </c>
      <c r="FM15" s="19"/>
      <c r="FN15" s="19"/>
      <c r="FO15" s="20">
        <v>5.2900000000000003E-2</v>
      </c>
      <c r="FP15" s="19">
        <f t="shared" si="6"/>
        <v>0</v>
      </c>
      <c r="FQ15" s="70">
        <f t="shared" si="2"/>
        <v>2</v>
      </c>
    </row>
    <row r="16" spans="1:173" ht="105" x14ac:dyDescent="0.2">
      <c r="A16" s="66" t="s">
        <v>672</v>
      </c>
      <c r="B16" s="66">
        <v>14</v>
      </c>
      <c r="C16" s="35" t="s">
        <v>70</v>
      </c>
      <c r="D16" s="35" t="s">
        <v>31</v>
      </c>
      <c r="E16" s="67" t="s">
        <v>71</v>
      </c>
      <c r="F16" s="35">
        <v>27111200</v>
      </c>
      <c r="G16" s="71" t="s">
        <v>72</v>
      </c>
      <c r="H16" s="22"/>
      <c r="I16" s="22"/>
      <c r="J16" s="22"/>
      <c r="K16" s="22"/>
      <c r="L16" s="22"/>
      <c r="M16" s="22"/>
      <c r="N16" s="22"/>
      <c r="O16" s="22"/>
      <c r="P16" s="22"/>
      <c r="Q16" s="22"/>
      <c r="R16" s="22"/>
      <c r="S16" s="22"/>
      <c r="T16" s="22"/>
      <c r="U16" s="22"/>
      <c r="V16" s="22"/>
      <c r="W16" s="22"/>
      <c r="X16" s="22"/>
      <c r="Y16" s="22"/>
      <c r="Z16" s="22"/>
      <c r="AA16" s="22"/>
      <c r="AB16" s="22"/>
      <c r="AC16" s="22"/>
      <c r="AD16" s="22"/>
      <c r="AE16" s="22"/>
      <c r="AF16" s="32">
        <v>72649</v>
      </c>
      <c r="AG16" s="36">
        <v>0</v>
      </c>
      <c r="AH16" s="32">
        <f>AF16 * (1 + AG16)</f>
        <v>72649</v>
      </c>
      <c r="AI16" s="22"/>
      <c r="AJ16" s="22"/>
      <c r="AK16" s="22"/>
      <c r="AL16" s="22"/>
      <c r="AM16" s="22"/>
      <c r="AN16" s="22"/>
      <c r="AO16" s="33">
        <v>66045</v>
      </c>
      <c r="AP16" s="36">
        <v>0</v>
      </c>
      <c r="AQ16" s="32">
        <f>AO16 * (1 + AP16)</f>
        <v>66045</v>
      </c>
      <c r="AR16" s="32">
        <v>46218</v>
      </c>
      <c r="AS16" s="36">
        <v>0.19</v>
      </c>
      <c r="AT16" s="32">
        <f>AR16 * (1 + AS16)</f>
        <v>54999.42</v>
      </c>
      <c r="AU16" s="22"/>
      <c r="AV16" s="22"/>
      <c r="AW16" s="22"/>
      <c r="AX16" s="22"/>
      <c r="AY16" s="22"/>
      <c r="AZ16" s="22"/>
      <c r="BA16" s="32">
        <v>35000</v>
      </c>
      <c r="BB16" s="36">
        <v>0</v>
      </c>
      <c r="BC16" s="32">
        <f>BA16 * (1 + BB16)</f>
        <v>35000</v>
      </c>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19"/>
      <c r="EZ16" s="68"/>
      <c r="FA16" s="69"/>
      <c r="FB16" s="22"/>
      <c r="FC16" s="22"/>
      <c r="FD16" s="22"/>
      <c r="FE16" s="22"/>
      <c r="FF16" s="22"/>
      <c r="FG16" s="22"/>
      <c r="FH16" s="22"/>
      <c r="FI16" s="22"/>
      <c r="FJ16" s="22"/>
      <c r="FK16" s="19"/>
      <c r="FL16" s="20">
        <v>5.2900000000000003E-2</v>
      </c>
      <c r="FM16" s="19">
        <f t="shared" ref="FM16:FM249" si="10">(FK16*FL16)+FK16</f>
        <v>0</v>
      </c>
      <c r="FN16" s="19"/>
      <c r="FO16" s="20">
        <v>5.2900000000000003E-2</v>
      </c>
      <c r="FP16" s="19">
        <f t="shared" si="6"/>
        <v>0</v>
      </c>
      <c r="FQ16" s="70">
        <f t="shared" si="2"/>
        <v>4</v>
      </c>
    </row>
    <row r="17" spans="1:173" ht="165" x14ac:dyDescent="0.2">
      <c r="A17" s="66" t="s">
        <v>671</v>
      </c>
      <c r="B17" s="66">
        <v>15</v>
      </c>
      <c r="C17" s="66" t="s">
        <v>73</v>
      </c>
      <c r="D17" s="66" t="s">
        <v>31</v>
      </c>
      <c r="E17" s="67" t="s">
        <v>74</v>
      </c>
      <c r="F17" s="35">
        <v>21102401</v>
      </c>
      <c r="G17" s="67" t="s">
        <v>75</v>
      </c>
      <c r="H17" s="22"/>
      <c r="I17" s="22"/>
      <c r="J17" s="22"/>
      <c r="K17" s="22"/>
      <c r="L17" s="22"/>
      <c r="M17" s="22"/>
      <c r="N17" s="32">
        <v>144970</v>
      </c>
      <c r="O17" s="36">
        <v>0</v>
      </c>
      <c r="P17" s="32">
        <f>N17 * (1 + O17)</f>
        <v>144970</v>
      </c>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69">
        <v>35000</v>
      </c>
      <c r="CI17" s="34">
        <v>0</v>
      </c>
      <c r="CJ17" s="29">
        <f>CH17 * (1 + CI17)</f>
        <v>35000</v>
      </c>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33">
        <v>155000</v>
      </c>
      <c r="EZ17" s="30">
        <v>0</v>
      </c>
      <c r="FA17" s="29">
        <f t="shared" ref="FA17:FA20" si="11">EY17 * (1 + EZ17)</f>
        <v>155000</v>
      </c>
      <c r="FB17" s="22"/>
      <c r="FC17" s="22"/>
      <c r="FD17" s="22"/>
      <c r="FE17" s="22"/>
      <c r="FF17" s="22"/>
      <c r="FG17" s="22"/>
      <c r="FH17" s="22"/>
      <c r="FI17" s="22"/>
      <c r="FJ17" s="22"/>
      <c r="FK17" s="19">
        <v>32178</v>
      </c>
      <c r="FL17" s="20">
        <v>5.2900000000000003E-2</v>
      </c>
      <c r="FM17" s="19">
        <f t="shared" si="10"/>
        <v>33880.216200000003</v>
      </c>
      <c r="FN17" s="19"/>
      <c r="FO17" s="20">
        <v>5.2900000000000003E-2</v>
      </c>
      <c r="FP17" s="19">
        <f t="shared" si="6"/>
        <v>0</v>
      </c>
      <c r="FQ17" s="70">
        <f t="shared" si="2"/>
        <v>3</v>
      </c>
    </row>
    <row r="18" spans="1:173" ht="60" x14ac:dyDescent="0.2">
      <c r="A18" s="66" t="s">
        <v>671</v>
      </c>
      <c r="B18" s="66">
        <v>16</v>
      </c>
      <c r="C18" s="66" t="s">
        <v>76</v>
      </c>
      <c r="D18" s="66" t="s">
        <v>31</v>
      </c>
      <c r="E18" s="67" t="s">
        <v>77</v>
      </c>
      <c r="F18" s="66">
        <v>21102401</v>
      </c>
      <c r="G18" s="67" t="s">
        <v>78</v>
      </c>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9">
        <v>95000</v>
      </c>
      <c r="CF18" s="30">
        <v>0</v>
      </c>
      <c r="CG18" s="29">
        <f>CE18 * (1 + CF18)</f>
        <v>95000</v>
      </c>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33">
        <v>100000</v>
      </c>
      <c r="EZ18" s="30">
        <v>0</v>
      </c>
      <c r="FA18" s="29">
        <f t="shared" si="11"/>
        <v>100000</v>
      </c>
      <c r="FB18" s="22"/>
      <c r="FC18" s="22"/>
      <c r="FD18" s="22"/>
      <c r="FE18" s="22"/>
      <c r="FF18" s="22"/>
      <c r="FG18" s="22"/>
      <c r="FH18" s="22"/>
      <c r="FI18" s="22"/>
      <c r="FJ18" s="22"/>
      <c r="FK18" s="19"/>
      <c r="FL18" s="20">
        <v>5.2900000000000003E-2</v>
      </c>
      <c r="FM18" s="19">
        <f t="shared" si="10"/>
        <v>0</v>
      </c>
      <c r="FN18" s="19"/>
      <c r="FO18" s="20">
        <v>5.2900000000000003E-2</v>
      </c>
      <c r="FP18" s="19">
        <f t="shared" si="6"/>
        <v>0</v>
      </c>
      <c r="FQ18" s="70">
        <f t="shared" si="2"/>
        <v>2</v>
      </c>
    </row>
    <row r="19" spans="1:173" ht="209.25" customHeight="1" x14ac:dyDescent="0.2">
      <c r="A19" s="66" t="s">
        <v>79</v>
      </c>
      <c r="B19" s="66">
        <v>17</v>
      </c>
      <c r="C19" s="72" t="s">
        <v>80</v>
      </c>
      <c r="D19" s="35" t="s">
        <v>31</v>
      </c>
      <c r="E19" s="71" t="s">
        <v>81</v>
      </c>
      <c r="F19" s="35">
        <v>77101504</v>
      </c>
      <c r="G19" s="71" t="s">
        <v>82</v>
      </c>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33">
        <v>250000</v>
      </c>
      <c r="EZ19" s="30">
        <v>0.19</v>
      </c>
      <c r="FA19" s="29">
        <f t="shared" si="11"/>
        <v>297500</v>
      </c>
      <c r="FB19" s="22"/>
      <c r="FC19" s="22"/>
      <c r="FD19" s="22"/>
      <c r="FE19" s="22"/>
      <c r="FF19" s="22"/>
      <c r="FG19" s="22"/>
      <c r="FH19" s="22"/>
      <c r="FI19" s="22"/>
      <c r="FJ19" s="22"/>
      <c r="FK19" s="19">
        <v>207950</v>
      </c>
      <c r="FL19" s="20">
        <v>5.2900000000000003E-2</v>
      </c>
      <c r="FM19" s="19">
        <f t="shared" si="10"/>
        <v>218950.55499999999</v>
      </c>
      <c r="FN19" s="19"/>
      <c r="FO19" s="20">
        <v>5.2900000000000003E-2</v>
      </c>
      <c r="FP19" s="19">
        <f t="shared" si="6"/>
        <v>0</v>
      </c>
      <c r="FQ19" s="70">
        <f t="shared" si="2"/>
        <v>1</v>
      </c>
    </row>
    <row r="20" spans="1:173" ht="28.5" customHeight="1" x14ac:dyDescent="0.2">
      <c r="A20" s="66" t="s">
        <v>671</v>
      </c>
      <c r="B20" s="66">
        <v>18</v>
      </c>
      <c r="C20" s="66" t="s">
        <v>83</v>
      </c>
      <c r="D20" s="66" t="s">
        <v>31</v>
      </c>
      <c r="E20" s="67" t="s">
        <v>84</v>
      </c>
      <c r="F20" s="35"/>
      <c r="G20" s="67" t="s">
        <v>75</v>
      </c>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9">
        <v>425000</v>
      </c>
      <c r="CF20" s="30">
        <v>0</v>
      </c>
      <c r="CG20" s="29">
        <f>CE20 * (1 + CF20)</f>
        <v>425000</v>
      </c>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33">
        <v>480000</v>
      </c>
      <c r="EZ20" s="30">
        <v>0</v>
      </c>
      <c r="FA20" s="29">
        <f t="shared" si="11"/>
        <v>480000</v>
      </c>
      <c r="FB20" s="22"/>
      <c r="FC20" s="22"/>
      <c r="FD20" s="22"/>
      <c r="FE20" s="22"/>
      <c r="FF20" s="22"/>
      <c r="FG20" s="22"/>
      <c r="FH20" s="22"/>
      <c r="FI20" s="22"/>
      <c r="FJ20" s="22"/>
      <c r="FK20" s="19">
        <v>527667</v>
      </c>
      <c r="FL20" s="20">
        <v>5.2900000000000003E-2</v>
      </c>
      <c r="FM20" s="19">
        <f t="shared" si="10"/>
        <v>555580.58429999999</v>
      </c>
      <c r="FN20" s="19"/>
      <c r="FO20" s="20">
        <v>5.2900000000000003E-2</v>
      </c>
      <c r="FP20" s="19">
        <f t="shared" si="6"/>
        <v>0</v>
      </c>
      <c r="FQ20" s="70">
        <f t="shared" si="2"/>
        <v>2</v>
      </c>
    </row>
    <row r="21" spans="1:173" ht="150.75" customHeight="1" x14ac:dyDescent="0.2">
      <c r="A21" s="66" t="s">
        <v>673</v>
      </c>
      <c r="B21" s="66">
        <v>19</v>
      </c>
      <c r="C21" s="66" t="s">
        <v>85</v>
      </c>
      <c r="D21" s="66" t="s">
        <v>31</v>
      </c>
      <c r="E21" s="67" t="s">
        <v>86</v>
      </c>
      <c r="F21" s="35">
        <v>41111932</v>
      </c>
      <c r="G21" s="67" t="s">
        <v>56</v>
      </c>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32">
        <v>75630</v>
      </c>
      <c r="CO21" s="36">
        <v>0.19</v>
      </c>
      <c r="CP21" s="32">
        <f>CN21 * (1 + CO21)</f>
        <v>89999.7</v>
      </c>
      <c r="CQ21" s="33">
        <v>95454</v>
      </c>
      <c r="CR21" s="34">
        <v>0.19</v>
      </c>
      <c r="CS21" s="32">
        <f>CQ21 * (1 + CR21)</f>
        <v>113590.26</v>
      </c>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19"/>
      <c r="EZ21" s="68"/>
      <c r="FA21" s="69"/>
      <c r="FB21" s="22"/>
      <c r="FC21" s="22"/>
      <c r="FD21" s="22"/>
      <c r="FE21" s="22"/>
      <c r="FF21" s="22"/>
      <c r="FG21" s="22"/>
      <c r="FH21" s="22"/>
      <c r="FI21" s="22"/>
      <c r="FJ21" s="22"/>
      <c r="FK21" s="19">
        <v>112887</v>
      </c>
      <c r="FL21" s="20">
        <v>5.2900000000000003E-2</v>
      </c>
      <c r="FM21" s="19">
        <f t="shared" si="10"/>
        <v>118858.72229999999</v>
      </c>
      <c r="FN21" s="19"/>
      <c r="FO21" s="20">
        <v>5.2900000000000003E-2</v>
      </c>
      <c r="FP21" s="19">
        <f t="shared" si="6"/>
        <v>0</v>
      </c>
      <c r="FQ21" s="70">
        <f t="shared" si="2"/>
        <v>2</v>
      </c>
    </row>
    <row r="22" spans="1:173" ht="44.25" customHeight="1" x14ac:dyDescent="0.2">
      <c r="A22" s="66" t="s">
        <v>672</v>
      </c>
      <c r="B22" s="66">
        <v>20</v>
      </c>
      <c r="C22" s="66" t="s">
        <v>87</v>
      </c>
      <c r="D22" s="66" t="s">
        <v>31</v>
      </c>
      <c r="E22" s="67" t="s">
        <v>88</v>
      </c>
      <c r="F22" s="35">
        <v>10152001</v>
      </c>
      <c r="G22" s="67" t="s">
        <v>89</v>
      </c>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33">
        <v>10000</v>
      </c>
      <c r="EZ22" s="30">
        <v>0</v>
      </c>
      <c r="FA22" s="29">
        <f>EY22 * (1 + EZ22)</f>
        <v>10000</v>
      </c>
      <c r="FB22" s="22"/>
      <c r="FC22" s="22"/>
      <c r="FD22" s="22"/>
      <c r="FE22" s="22"/>
      <c r="FF22" s="22"/>
      <c r="FG22" s="22"/>
      <c r="FH22" s="22"/>
      <c r="FI22" s="22"/>
      <c r="FJ22" s="22"/>
      <c r="FK22" s="19">
        <v>21293</v>
      </c>
      <c r="FL22" s="20">
        <v>5.2900000000000003E-2</v>
      </c>
      <c r="FM22" s="19">
        <f t="shared" si="10"/>
        <v>22419.399700000002</v>
      </c>
      <c r="FN22" s="19">
        <v>6300</v>
      </c>
      <c r="FO22" s="20">
        <v>5.2900000000000003E-2</v>
      </c>
      <c r="FP22" s="19">
        <f t="shared" si="6"/>
        <v>6633.27</v>
      </c>
      <c r="FQ22" s="70">
        <f t="shared" si="2"/>
        <v>1</v>
      </c>
    </row>
    <row r="23" spans="1:173" ht="15.75" customHeight="1" x14ac:dyDescent="0.2">
      <c r="A23" s="66" t="s">
        <v>671</v>
      </c>
      <c r="B23" s="66">
        <v>21</v>
      </c>
      <c r="C23" s="66" t="s">
        <v>90</v>
      </c>
      <c r="D23" s="66" t="s">
        <v>31</v>
      </c>
      <c r="E23" s="67" t="s">
        <v>91</v>
      </c>
      <c r="F23" s="66">
        <v>21102401</v>
      </c>
      <c r="G23" s="67" t="s">
        <v>92</v>
      </c>
      <c r="H23" s="22"/>
      <c r="I23" s="22"/>
      <c r="J23" s="22"/>
      <c r="K23" s="22"/>
      <c r="L23" s="22"/>
      <c r="M23" s="22"/>
      <c r="N23" s="22"/>
      <c r="O23" s="22"/>
      <c r="P23" s="22"/>
      <c r="Q23" s="22"/>
      <c r="R23" s="22"/>
      <c r="S23" s="22"/>
      <c r="T23" s="22"/>
      <c r="U23" s="22"/>
      <c r="V23" s="22"/>
      <c r="W23" s="22"/>
      <c r="X23" s="22"/>
      <c r="Y23" s="22"/>
      <c r="Z23" s="29">
        <v>3050000</v>
      </c>
      <c r="AA23" s="30">
        <v>0</v>
      </c>
      <c r="AB23" s="29">
        <f>Z23 * (1 + AA23)</f>
        <v>3050000</v>
      </c>
      <c r="AC23" s="33">
        <v>3255000</v>
      </c>
      <c r="AD23" s="34">
        <v>0</v>
      </c>
      <c r="AE23" s="29">
        <f>AC23 * (1 + AD23)</f>
        <v>3255000</v>
      </c>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9">
        <v>5500000</v>
      </c>
      <c r="CF23" s="30">
        <v>0</v>
      </c>
      <c r="CG23" s="29">
        <f>CE23 * (1 + CF23)</f>
        <v>5500000</v>
      </c>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19"/>
      <c r="EZ23" s="68"/>
      <c r="FA23" s="69"/>
      <c r="FB23" s="22"/>
      <c r="FC23" s="22"/>
      <c r="FD23" s="22"/>
      <c r="FE23" s="22"/>
      <c r="FF23" s="22"/>
      <c r="FG23" s="22"/>
      <c r="FH23" s="22"/>
      <c r="FI23" s="22"/>
      <c r="FJ23" s="22"/>
      <c r="FK23" s="19"/>
      <c r="FL23" s="20">
        <v>5.2900000000000003E-2</v>
      </c>
      <c r="FM23" s="19">
        <f t="shared" si="10"/>
        <v>0</v>
      </c>
      <c r="FN23" s="19"/>
      <c r="FO23" s="20">
        <v>5.2900000000000003E-2</v>
      </c>
      <c r="FP23" s="19">
        <f t="shared" si="6"/>
        <v>0</v>
      </c>
      <c r="FQ23" s="70">
        <f t="shared" si="2"/>
        <v>3</v>
      </c>
    </row>
    <row r="24" spans="1:173" ht="195" customHeight="1" x14ac:dyDescent="0.2">
      <c r="A24" s="66" t="s">
        <v>79</v>
      </c>
      <c r="B24" s="66">
        <v>22</v>
      </c>
      <c r="C24" s="66" t="s">
        <v>93</v>
      </c>
      <c r="D24" s="66" t="s">
        <v>31</v>
      </c>
      <c r="E24" s="67" t="s">
        <v>94</v>
      </c>
      <c r="F24" s="35">
        <v>27111200</v>
      </c>
      <c r="G24" s="67" t="s">
        <v>95</v>
      </c>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32">
        <v>99900</v>
      </c>
      <c r="EW24" s="30">
        <v>0.19</v>
      </c>
      <c r="EX24" s="29">
        <f>EV24 * (1 + EW24)</f>
        <v>118881</v>
      </c>
      <c r="EY24" s="19"/>
      <c r="EZ24" s="68"/>
      <c r="FA24" s="69"/>
      <c r="FB24" s="22"/>
      <c r="FC24" s="22"/>
      <c r="FD24" s="22"/>
      <c r="FE24" s="22"/>
      <c r="FF24" s="22"/>
      <c r="FG24" s="22"/>
      <c r="FH24" s="22"/>
      <c r="FI24" s="22"/>
      <c r="FJ24" s="22"/>
      <c r="FK24" s="19">
        <v>44549</v>
      </c>
      <c r="FL24" s="20">
        <v>5.2900000000000003E-2</v>
      </c>
      <c r="FM24" s="19">
        <f t="shared" si="10"/>
        <v>46905.642099999997</v>
      </c>
      <c r="FN24" s="19">
        <v>89900</v>
      </c>
      <c r="FO24" s="20">
        <v>5.2900000000000003E-2</v>
      </c>
      <c r="FP24" s="19">
        <f t="shared" si="6"/>
        <v>94655.71</v>
      </c>
      <c r="FQ24" s="70">
        <f t="shared" si="2"/>
        <v>1</v>
      </c>
    </row>
    <row r="25" spans="1:173" ht="15.75" customHeight="1" x14ac:dyDescent="0.2">
      <c r="A25" s="66" t="s">
        <v>674</v>
      </c>
      <c r="B25" s="66">
        <v>23</v>
      </c>
      <c r="C25" s="35" t="s">
        <v>97</v>
      </c>
      <c r="D25" s="35" t="s">
        <v>31</v>
      </c>
      <c r="E25" s="71" t="s">
        <v>98</v>
      </c>
      <c r="F25" s="35">
        <v>41111507</v>
      </c>
      <c r="G25" s="71" t="s">
        <v>99</v>
      </c>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32">
        <v>4800000</v>
      </c>
      <c r="BE25" s="36">
        <v>0</v>
      </c>
      <c r="BF25" s="32">
        <f>BD25 * (1 + BE25)</f>
        <v>4800000</v>
      </c>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33">
        <v>2598000</v>
      </c>
      <c r="EZ25" s="30">
        <v>0.19</v>
      </c>
      <c r="FA25" s="29">
        <f>EY25 * (1 + EZ25)</f>
        <v>3091620</v>
      </c>
      <c r="FB25" s="22"/>
      <c r="FC25" s="22"/>
      <c r="FD25" s="22"/>
      <c r="FE25" s="22"/>
      <c r="FF25" s="22"/>
      <c r="FG25" s="22"/>
      <c r="FH25" s="22"/>
      <c r="FI25" s="22"/>
      <c r="FJ25" s="22"/>
      <c r="FK25" s="19"/>
      <c r="FL25" s="20">
        <v>5.2900000000000003E-2</v>
      </c>
      <c r="FM25" s="19">
        <f t="shared" si="10"/>
        <v>0</v>
      </c>
      <c r="FN25" s="19"/>
      <c r="FO25" s="20">
        <v>5.2900000000000003E-2</v>
      </c>
      <c r="FP25" s="19">
        <f t="shared" si="6"/>
        <v>0</v>
      </c>
      <c r="FQ25" s="70">
        <f t="shared" si="2"/>
        <v>2</v>
      </c>
    </row>
    <row r="26" spans="1:173" ht="15.75" customHeight="1" x14ac:dyDescent="0.2">
      <c r="A26" s="66" t="s">
        <v>672</v>
      </c>
      <c r="B26" s="66">
        <v>24</v>
      </c>
      <c r="C26" s="35" t="s">
        <v>100</v>
      </c>
      <c r="D26" s="35" t="s">
        <v>31</v>
      </c>
      <c r="E26" s="71" t="s">
        <v>101</v>
      </c>
      <c r="F26" s="66">
        <v>47121804</v>
      </c>
      <c r="G26" s="71" t="s">
        <v>75</v>
      </c>
      <c r="H26" s="22"/>
      <c r="I26" s="22"/>
      <c r="J26" s="22"/>
      <c r="K26" s="22"/>
      <c r="L26" s="22"/>
      <c r="M26" s="22"/>
      <c r="N26" s="22"/>
      <c r="O26" s="22"/>
      <c r="P26" s="22"/>
      <c r="Q26" s="22"/>
      <c r="R26" s="22"/>
      <c r="S26" s="22"/>
      <c r="T26" s="22"/>
      <c r="U26" s="22"/>
      <c r="V26" s="22"/>
      <c r="W26" s="22"/>
      <c r="X26" s="22"/>
      <c r="Y26" s="22"/>
      <c r="Z26" s="22"/>
      <c r="AA26" s="22"/>
      <c r="AB26" s="22"/>
      <c r="AC26" s="22"/>
      <c r="AD26" s="22"/>
      <c r="AE26" s="22"/>
      <c r="AF26" s="32">
        <v>24139</v>
      </c>
      <c r="AG26" s="36">
        <v>0</v>
      </c>
      <c r="AH26" s="32">
        <f t="shared" ref="AH26:AH28" si="12">AF26 * (1 + AG26)</f>
        <v>24139</v>
      </c>
      <c r="AI26" s="22"/>
      <c r="AJ26" s="22"/>
      <c r="AK26" s="22"/>
      <c r="AL26" s="22"/>
      <c r="AM26" s="22"/>
      <c r="AN26" s="22"/>
      <c r="AO26" s="33">
        <v>21945</v>
      </c>
      <c r="AP26" s="36">
        <v>0</v>
      </c>
      <c r="AQ26" s="32">
        <f t="shared" ref="AQ26:AQ28" si="13">AO26 * (1 + AP26)</f>
        <v>21945</v>
      </c>
      <c r="AR26" s="32">
        <v>16806</v>
      </c>
      <c r="AS26" s="36">
        <v>0.19</v>
      </c>
      <c r="AT26" s="32">
        <f t="shared" ref="AT26:AT28" si="14">AR26 * (1 + AS26)</f>
        <v>19999.14</v>
      </c>
      <c r="AU26" s="22"/>
      <c r="AV26" s="22"/>
      <c r="AW26" s="22"/>
      <c r="AX26" s="22"/>
      <c r="AY26" s="22"/>
      <c r="AZ26" s="22"/>
      <c r="BA26" s="32">
        <v>28200</v>
      </c>
      <c r="BB26" s="36">
        <v>0</v>
      </c>
      <c r="BC26" s="32">
        <f t="shared" ref="BC26:BC28" si="15">BA26 * (1 + BB26)</f>
        <v>28200</v>
      </c>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19"/>
      <c r="EZ26" s="68"/>
      <c r="FA26" s="69"/>
      <c r="FB26" s="22"/>
      <c r="FC26" s="22"/>
      <c r="FD26" s="22"/>
      <c r="FE26" s="22"/>
      <c r="FF26" s="22"/>
      <c r="FG26" s="22"/>
      <c r="FH26" s="22"/>
      <c r="FI26" s="22"/>
      <c r="FJ26" s="22"/>
      <c r="FK26" s="19">
        <v>17706</v>
      </c>
      <c r="FL26" s="20">
        <v>5.2900000000000003E-2</v>
      </c>
      <c r="FM26" s="19">
        <f t="shared" si="10"/>
        <v>18642.647400000002</v>
      </c>
      <c r="FN26" s="19"/>
      <c r="FO26" s="20">
        <v>5.2900000000000003E-2</v>
      </c>
      <c r="FP26" s="19">
        <f t="shared" si="6"/>
        <v>0</v>
      </c>
      <c r="FQ26" s="70">
        <f t="shared" si="2"/>
        <v>4</v>
      </c>
    </row>
    <row r="27" spans="1:173" ht="15.75" customHeight="1" x14ac:dyDescent="0.2">
      <c r="A27" s="66" t="s">
        <v>672</v>
      </c>
      <c r="B27" s="66">
        <v>25</v>
      </c>
      <c r="C27" s="35" t="s">
        <v>102</v>
      </c>
      <c r="D27" s="35" t="s">
        <v>31</v>
      </c>
      <c r="E27" s="71" t="s">
        <v>103</v>
      </c>
      <c r="F27" s="66">
        <v>21101612</v>
      </c>
      <c r="G27" s="71" t="s">
        <v>104</v>
      </c>
      <c r="H27" s="22"/>
      <c r="I27" s="22"/>
      <c r="J27" s="22"/>
      <c r="K27" s="22"/>
      <c r="L27" s="22"/>
      <c r="M27" s="22"/>
      <c r="N27" s="22"/>
      <c r="O27" s="22"/>
      <c r="P27" s="22"/>
      <c r="Q27" s="22"/>
      <c r="R27" s="22"/>
      <c r="S27" s="22"/>
      <c r="T27" s="22"/>
      <c r="U27" s="22"/>
      <c r="V27" s="22"/>
      <c r="W27" s="22"/>
      <c r="X27" s="22"/>
      <c r="Y27" s="22"/>
      <c r="Z27" s="22"/>
      <c r="AA27" s="22"/>
      <c r="AB27" s="22"/>
      <c r="AC27" s="22"/>
      <c r="AD27" s="22"/>
      <c r="AE27" s="22"/>
      <c r="AF27" s="32">
        <v>19611</v>
      </c>
      <c r="AG27" s="36">
        <v>0</v>
      </c>
      <c r="AH27" s="32">
        <f t="shared" si="12"/>
        <v>19611</v>
      </c>
      <c r="AI27" s="22"/>
      <c r="AJ27" s="22"/>
      <c r="AK27" s="22"/>
      <c r="AL27" s="22"/>
      <c r="AM27" s="22"/>
      <c r="AN27" s="22"/>
      <c r="AO27" s="33">
        <v>17829</v>
      </c>
      <c r="AP27" s="36">
        <v>0</v>
      </c>
      <c r="AQ27" s="32">
        <f t="shared" si="13"/>
        <v>17829</v>
      </c>
      <c r="AR27" s="32">
        <v>9663</v>
      </c>
      <c r="AS27" s="36">
        <v>0.19</v>
      </c>
      <c r="AT27" s="32">
        <f t="shared" si="14"/>
        <v>11498.97</v>
      </c>
      <c r="AU27" s="22"/>
      <c r="AV27" s="22"/>
      <c r="AW27" s="22"/>
      <c r="AX27" s="22"/>
      <c r="AY27" s="22"/>
      <c r="AZ27" s="22"/>
      <c r="BA27" s="32">
        <v>14900</v>
      </c>
      <c r="BB27" s="36">
        <v>0</v>
      </c>
      <c r="BC27" s="32">
        <f t="shared" si="15"/>
        <v>14900</v>
      </c>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19"/>
      <c r="EZ27" s="68"/>
      <c r="FA27" s="69"/>
      <c r="FB27" s="22"/>
      <c r="FC27" s="22"/>
      <c r="FD27" s="22"/>
      <c r="FE27" s="22"/>
      <c r="FF27" s="22"/>
      <c r="FG27" s="22"/>
      <c r="FH27" s="22"/>
      <c r="FI27" s="22"/>
      <c r="FJ27" s="22"/>
      <c r="FK27" s="19">
        <v>11540</v>
      </c>
      <c r="FL27" s="20">
        <v>5.2900000000000003E-2</v>
      </c>
      <c r="FM27" s="19">
        <f t="shared" si="10"/>
        <v>12150.466</v>
      </c>
      <c r="FN27" s="19"/>
      <c r="FO27" s="20">
        <v>5.2900000000000003E-2</v>
      </c>
      <c r="FP27" s="19">
        <f t="shared" si="6"/>
        <v>0</v>
      </c>
      <c r="FQ27" s="70">
        <f t="shared" si="2"/>
        <v>4</v>
      </c>
    </row>
    <row r="28" spans="1:173" ht="15.75" customHeight="1" x14ac:dyDescent="0.2">
      <c r="A28" s="66" t="s">
        <v>672</v>
      </c>
      <c r="B28" s="66">
        <v>26</v>
      </c>
      <c r="C28" s="35" t="s">
        <v>105</v>
      </c>
      <c r="D28" s="35" t="s">
        <v>31</v>
      </c>
      <c r="E28" s="71" t="s">
        <v>106</v>
      </c>
      <c r="F28" s="35">
        <v>27112017</v>
      </c>
      <c r="G28" s="71" t="s">
        <v>72</v>
      </c>
      <c r="H28" s="22"/>
      <c r="I28" s="22"/>
      <c r="J28" s="22"/>
      <c r="K28" s="22"/>
      <c r="L28" s="22"/>
      <c r="M28" s="22"/>
      <c r="N28" s="22"/>
      <c r="O28" s="22"/>
      <c r="P28" s="22"/>
      <c r="Q28" s="22"/>
      <c r="R28" s="22"/>
      <c r="S28" s="22"/>
      <c r="T28" s="22"/>
      <c r="U28" s="22"/>
      <c r="V28" s="22"/>
      <c r="W28" s="22"/>
      <c r="X28" s="22"/>
      <c r="Y28" s="22"/>
      <c r="Z28" s="22"/>
      <c r="AA28" s="22"/>
      <c r="AB28" s="22"/>
      <c r="AC28" s="22"/>
      <c r="AD28" s="22"/>
      <c r="AE28" s="22"/>
      <c r="AF28" s="32">
        <v>114229</v>
      </c>
      <c r="AG28" s="36">
        <v>0</v>
      </c>
      <c r="AH28" s="32">
        <f t="shared" si="12"/>
        <v>114229</v>
      </c>
      <c r="AI28" s="22"/>
      <c r="AJ28" s="22"/>
      <c r="AK28" s="22"/>
      <c r="AL28" s="22"/>
      <c r="AM28" s="22"/>
      <c r="AN28" s="22"/>
      <c r="AO28" s="33">
        <v>103845</v>
      </c>
      <c r="AP28" s="36">
        <v>0</v>
      </c>
      <c r="AQ28" s="32">
        <f t="shared" si="13"/>
        <v>103845</v>
      </c>
      <c r="AR28" s="32">
        <v>31932</v>
      </c>
      <c r="AS28" s="36">
        <v>0.19</v>
      </c>
      <c r="AT28" s="32">
        <f t="shared" si="14"/>
        <v>37999.08</v>
      </c>
      <c r="AU28" s="22"/>
      <c r="AV28" s="22"/>
      <c r="AW28" s="22"/>
      <c r="AX28" s="22"/>
      <c r="AY28" s="22"/>
      <c r="AZ28" s="22"/>
      <c r="BA28" s="32">
        <v>86500</v>
      </c>
      <c r="BB28" s="36">
        <v>0</v>
      </c>
      <c r="BC28" s="32">
        <f t="shared" si="15"/>
        <v>86500</v>
      </c>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19"/>
      <c r="EZ28" s="68"/>
      <c r="FA28" s="69"/>
      <c r="FB28" s="22"/>
      <c r="FC28" s="22"/>
      <c r="FD28" s="22"/>
      <c r="FE28" s="22"/>
      <c r="FF28" s="22"/>
      <c r="FG28" s="22"/>
      <c r="FH28" s="22"/>
      <c r="FI28" s="22"/>
      <c r="FJ28" s="22"/>
      <c r="FK28" s="19"/>
      <c r="FL28" s="20">
        <v>5.2900000000000003E-2</v>
      </c>
      <c r="FM28" s="19">
        <f t="shared" si="10"/>
        <v>0</v>
      </c>
      <c r="FN28" s="19"/>
      <c r="FO28" s="20">
        <v>5.2900000000000003E-2</v>
      </c>
      <c r="FP28" s="19">
        <f t="shared" si="6"/>
        <v>0</v>
      </c>
      <c r="FQ28" s="70">
        <f t="shared" si="2"/>
        <v>4</v>
      </c>
    </row>
    <row r="29" spans="1:173" ht="15.75" customHeight="1" x14ac:dyDescent="0.2">
      <c r="A29" s="66" t="s">
        <v>107</v>
      </c>
      <c r="B29" s="66">
        <v>27</v>
      </c>
      <c r="C29" s="66" t="s">
        <v>108</v>
      </c>
      <c r="D29" s="66" t="s">
        <v>31</v>
      </c>
      <c r="E29" s="67" t="s">
        <v>109</v>
      </c>
      <c r="F29" s="35">
        <v>41111507</v>
      </c>
      <c r="G29" s="67" t="s">
        <v>110</v>
      </c>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33">
        <v>145000</v>
      </c>
      <c r="EZ29" s="30">
        <v>0.19</v>
      </c>
      <c r="FA29" s="29">
        <f>EY29 * (1 + EZ29)</f>
        <v>172550</v>
      </c>
      <c r="FB29" s="22"/>
      <c r="FC29" s="22"/>
      <c r="FD29" s="22"/>
      <c r="FE29" s="22"/>
      <c r="FF29" s="22"/>
      <c r="FG29" s="22"/>
      <c r="FH29" s="22"/>
      <c r="FI29" s="22"/>
      <c r="FJ29" s="22"/>
      <c r="FK29" s="19">
        <v>312349</v>
      </c>
      <c r="FL29" s="20">
        <v>5.2900000000000003E-2</v>
      </c>
      <c r="FM29" s="19">
        <f t="shared" si="10"/>
        <v>328872.26209999999</v>
      </c>
      <c r="FN29" s="19">
        <v>600000</v>
      </c>
      <c r="FO29" s="20">
        <v>5.2900000000000003E-2</v>
      </c>
      <c r="FP29" s="19">
        <f t="shared" si="6"/>
        <v>631740</v>
      </c>
      <c r="FQ29" s="70">
        <f t="shared" si="2"/>
        <v>1</v>
      </c>
    </row>
    <row r="30" spans="1:173" ht="15.75" customHeight="1" x14ac:dyDescent="0.2">
      <c r="A30" s="66" t="s">
        <v>673</v>
      </c>
      <c r="B30" s="66">
        <v>28</v>
      </c>
      <c r="C30" s="66" t="s">
        <v>111</v>
      </c>
      <c r="D30" s="66" t="s">
        <v>31</v>
      </c>
      <c r="E30" s="67" t="s">
        <v>675</v>
      </c>
      <c r="F30" s="35">
        <v>41111507</v>
      </c>
      <c r="G30" s="67" t="s">
        <v>51</v>
      </c>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32">
        <v>1781512</v>
      </c>
      <c r="BW30" s="36">
        <v>0.19</v>
      </c>
      <c r="BX30" s="32">
        <f>BV30 * (1 + BW30)</f>
        <v>2119999.2799999998</v>
      </c>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19"/>
      <c r="EZ30" s="68"/>
      <c r="FA30" s="69"/>
      <c r="FB30" s="22"/>
      <c r="FC30" s="22"/>
      <c r="FD30" s="22"/>
      <c r="FE30" s="22"/>
      <c r="FF30" s="22"/>
      <c r="FG30" s="22"/>
      <c r="FH30" s="22"/>
      <c r="FI30" s="22"/>
      <c r="FJ30" s="22"/>
      <c r="FK30" s="19"/>
      <c r="FL30" s="20">
        <v>5.2900000000000003E-2</v>
      </c>
      <c r="FM30" s="19">
        <f t="shared" si="10"/>
        <v>0</v>
      </c>
      <c r="FN30" s="19">
        <v>3980000</v>
      </c>
      <c r="FO30" s="20">
        <v>5.2900000000000003E-2</v>
      </c>
      <c r="FP30" s="19">
        <f t="shared" si="6"/>
        <v>4190542</v>
      </c>
      <c r="FQ30" s="70">
        <f t="shared" si="2"/>
        <v>1</v>
      </c>
    </row>
    <row r="31" spans="1:173" ht="15.75" customHeight="1" x14ac:dyDescent="0.2">
      <c r="A31" s="66" t="s">
        <v>113</v>
      </c>
      <c r="B31" s="66">
        <v>29</v>
      </c>
      <c r="C31" s="35" t="s">
        <v>114</v>
      </c>
      <c r="D31" s="35" t="s">
        <v>31</v>
      </c>
      <c r="E31" s="71" t="s">
        <v>115</v>
      </c>
      <c r="F31" s="35">
        <v>41111507</v>
      </c>
      <c r="G31" s="71" t="s">
        <v>116</v>
      </c>
      <c r="H31" s="22"/>
      <c r="I31" s="22"/>
      <c r="J31" s="22"/>
      <c r="K31" s="22"/>
      <c r="L31" s="22"/>
      <c r="M31" s="22"/>
      <c r="N31" s="32">
        <v>199367</v>
      </c>
      <c r="O31" s="36">
        <v>0</v>
      </c>
      <c r="P31" s="32">
        <f>N31 * (1 + O31)</f>
        <v>199367</v>
      </c>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33">
        <v>153000</v>
      </c>
      <c r="EZ31" s="30">
        <v>0.19</v>
      </c>
      <c r="FA31" s="29">
        <f t="shared" ref="FA31:FA33" si="16">EY31 * (1 + EZ31)</f>
        <v>182070</v>
      </c>
      <c r="FB31" s="22"/>
      <c r="FC31" s="22"/>
      <c r="FD31" s="22"/>
      <c r="FE31" s="22"/>
      <c r="FF31" s="22"/>
      <c r="FG31" s="22"/>
      <c r="FH31" s="22"/>
      <c r="FI31" s="22"/>
      <c r="FJ31" s="22"/>
      <c r="FK31" s="19"/>
      <c r="FL31" s="20">
        <v>5.2900000000000003E-2</v>
      </c>
      <c r="FM31" s="19">
        <f t="shared" si="10"/>
        <v>0</v>
      </c>
      <c r="FN31" s="19"/>
      <c r="FO31" s="20">
        <v>5.2900000000000003E-2</v>
      </c>
      <c r="FP31" s="19">
        <f t="shared" si="6"/>
        <v>0</v>
      </c>
      <c r="FQ31" s="70">
        <f t="shared" si="2"/>
        <v>2</v>
      </c>
    </row>
    <row r="32" spans="1:173" ht="15.75" customHeight="1" x14ac:dyDescent="0.2">
      <c r="A32" s="66" t="s">
        <v>673</v>
      </c>
      <c r="B32" s="66">
        <v>30</v>
      </c>
      <c r="C32" s="66" t="s">
        <v>117</v>
      </c>
      <c r="D32" s="66" t="s">
        <v>31</v>
      </c>
      <c r="E32" s="67" t="s">
        <v>118</v>
      </c>
      <c r="F32" s="66">
        <v>41111507</v>
      </c>
      <c r="G32" s="67" t="s">
        <v>51</v>
      </c>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33">
        <v>4970000</v>
      </c>
      <c r="BQ32" s="36">
        <v>0.19</v>
      </c>
      <c r="BR32" s="32">
        <f>BP32 * (1 + BQ32)</f>
        <v>5914300</v>
      </c>
      <c r="BS32" s="22"/>
      <c r="BT32" s="22"/>
      <c r="BU32" s="22"/>
      <c r="BV32" s="22"/>
      <c r="BW32" s="22"/>
      <c r="BX32" s="22"/>
      <c r="BY32" s="22"/>
      <c r="BZ32" s="22"/>
      <c r="CA32" s="22"/>
      <c r="CB32" s="33">
        <v>3600000</v>
      </c>
      <c r="CC32" s="36">
        <v>0.19</v>
      </c>
      <c r="CD32" s="32">
        <f>CB32 * (1 + CC32)</f>
        <v>4284000</v>
      </c>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33">
        <v>1980000</v>
      </c>
      <c r="EZ32" s="30">
        <v>0.19</v>
      </c>
      <c r="FA32" s="29">
        <f t="shared" si="16"/>
        <v>2356200</v>
      </c>
      <c r="FB32" s="22"/>
      <c r="FC32" s="22"/>
      <c r="FD32" s="22"/>
      <c r="FE32" s="22"/>
      <c r="FF32" s="22"/>
      <c r="FG32" s="22"/>
      <c r="FH32" s="22"/>
      <c r="FI32" s="22"/>
      <c r="FJ32" s="22"/>
      <c r="FK32" s="19"/>
      <c r="FL32" s="20">
        <v>5.2900000000000003E-2</v>
      </c>
      <c r="FM32" s="19">
        <f t="shared" si="10"/>
        <v>0</v>
      </c>
      <c r="FN32" s="19"/>
      <c r="FO32" s="20">
        <v>5.2900000000000003E-2</v>
      </c>
      <c r="FP32" s="19">
        <f t="shared" si="6"/>
        <v>0</v>
      </c>
      <c r="FQ32" s="70">
        <f t="shared" si="2"/>
        <v>3</v>
      </c>
    </row>
    <row r="33" spans="1:173" ht="15.75" customHeight="1" x14ac:dyDescent="0.2">
      <c r="A33" s="66" t="s">
        <v>671</v>
      </c>
      <c r="B33" s="66">
        <v>31</v>
      </c>
      <c r="C33" s="66" t="s">
        <v>119</v>
      </c>
      <c r="D33" s="66" t="s">
        <v>31</v>
      </c>
      <c r="E33" s="67" t="s">
        <v>120</v>
      </c>
      <c r="F33" s="35">
        <v>21102401</v>
      </c>
      <c r="G33" s="67" t="s">
        <v>75</v>
      </c>
      <c r="H33" s="22"/>
      <c r="I33" s="22"/>
      <c r="J33" s="22"/>
      <c r="K33" s="22"/>
      <c r="L33" s="22"/>
      <c r="M33" s="22"/>
      <c r="N33" s="32">
        <v>126350</v>
      </c>
      <c r="O33" s="36">
        <v>0</v>
      </c>
      <c r="P33" s="32">
        <f>N33 * (1 + O33)</f>
        <v>126350</v>
      </c>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33">
        <v>132000</v>
      </c>
      <c r="EZ33" s="30">
        <v>0</v>
      </c>
      <c r="FA33" s="29">
        <f t="shared" si="16"/>
        <v>132000</v>
      </c>
      <c r="FB33" s="22"/>
      <c r="FC33" s="22"/>
      <c r="FD33" s="22"/>
      <c r="FE33" s="22"/>
      <c r="FF33" s="22"/>
      <c r="FG33" s="22"/>
      <c r="FH33" s="22"/>
      <c r="FI33" s="22"/>
      <c r="FJ33" s="22"/>
      <c r="FK33" s="19">
        <v>26188</v>
      </c>
      <c r="FL33" s="20">
        <v>5.2900000000000003E-2</v>
      </c>
      <c r="FM33" s="19">
        <f t="shared" si="10"/>
        <v>27573.3452</v>
      </c>
      <c r="FN33" s="19"/>
      <c r="FO33" s="20">
        <v>5.2900000000000003E-2</v>
      </c>
      <c r="FP33" s="19">
        <f t="shared" si="6"/>
        <v>0</v>
      </c>
      <c r="FQ33" s="70">
        <f t="shared" si="2"/>
        <v>2</v>
      </c>
    </row>
    <row r="34" spans="1:173" ht="15.75" customHeight="1" x14ac:dyDescent="0.2">
      <c r="A34" s="66" t="s">
        <v>671</v>
      </c>
      <c r="B34" s="66">
        <v>32</v>
      </c>
      <c r="C34" s="66" t="s">
        <v>121</v>
      </c>
      <c r="D34" s="66" t="s">
        <v>31</v>
      </c>
      <c r="E34" s="67" t="s">
        <v>122</v>
      </c>
      <c r="F34" s="66">
        <v>21102401</v>
      </c>
      <c r="G34" s="67" t="s">
        <v>75</v>
      </c>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9">
        <v>36000</v>
      </c>
      <c r="CF34" s="30">
        <v>0</v>
      </c>
      <c r="CG34" s="29">
        <f>CE34 * (1 + CF34)</f>
        <v>36000</v>
      </c>
      <c r="CH34" s="69">
        <v>160000</v>
      </c>
      <c r="CI34" s="34">
        <v>0</v>
      </c>
      <c r="CJ34" s="29">
        <f>CH34 * (1 + CI34)</f>
        <v>160000</v>
      </c>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19"/>
      <c r="EZ34" s="68"/>
      <c r="FA34" s="69"/>
      <c r="FB34" s="22"/>
      <c r="FC34" s="22"/>
      <c r="FD34" s="22"/>
      <c r="FE34" s="22"/>
      <c r="FF34" s="22"/>
      <c r="FG34" s="22"/>
      <c r="FH34" s="22"/>
      <c r="FI34" s="22"/>
      <c r="FJ34" s="22"/>
      <c r="FK34" s="19">
        <v>36100</v>
      </c>
      <c r="FL34" s="20">
        <v>5.2900000000000003E-2</v>
      </c>
      <c r="FM34" s="19">
        <f t="shared" si="10"/>
        <v>38009.69</v>
      </c>
      <c r="FN34" s="19"/>
      <c r="FO34" s="20">
        <v>5.2900000000000003E-2</v>
      </c>
      <c r="FP34" s="19">
        <f t="shared" si="6"/>
        <v>0</v>
      </c>
      <c r="FQ34" s="70">
        <f t="shared" si="2"/>
        <v>2</v>
      </c>
    </row>
    <row r="35" spans="1:173" ht="15.75" customHeight="1" x14ac:dyDescent="0.2">
      <c r="A35" s="66" t="s">
        <v>671</v>
      </c>
      <c r="B35" s="66">
        <v>33</v>
      </c>
      <c r="C35" s="66" t="s">
        <v>123</v>
      </c>
      <c r="D35" s="66" t="s">
        <v>31</v>
      </c>
      <c r="E35" s="67" t="s">
        <v>124</v>
      </c>
      <c r="F35" s="35">
        <v>21102401</v>
      </c>
      <c r="G35" s="67" t="s">
        <v>75</v>
      </c>
      <c r="H35" s="22"/>
      <c r="I35" s="22"/>
      <c r="J35" s="22"/>
      <c r="K35" s="22"/>
      <c r="L35" s="22"/>
      <c r="M35" s="22"/>
      <c r="N35" s="22"/>
      <c r="O35" s="22"/>
      <c r="P35" s="22"/>
      <c r="Q35" s="29">
        <v>722950</v>
      </c>
      <c r="R35" s="30">
        <v>0</v>
      </c>
      <c r="S35" s="29">
        <f>Q35 * (1 + R35)</f>
        <v>722950</v>
      </c>
      <c r="T35" s="33">
        <v>792000</v>
      </c>
      <c r="U35" s="34">
        <v>0</v>
      </c>
      <c r="V35" s="29">
        <f>T35 * (1 + U35)</f>
        <v>792000</v>
      </c>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c r="DA35" s="22"/>
      <c r="DB35" s="22"/>
      <c r="DC35" s="22"/>
      <c r="DD35" s="22"/>
      <c r="DE35" s="22"/>
      <c r="DF35" s="22"/>
      <c r="DG35" s="22"/>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19"/>
      <c r="EZ35" s="68"/>
      <c r="FA35" s="69"/>
      <c r="FB35" s="22"/>
      <c r="FC35" s="22"/>
      <c r="FD35" s="22"/>
      <c r="FE35" s="22"/>
      <c r="FF35" s="22"/>
      <c r="FG35" s="22"/>
      <c r="FH35" s="22"/>
      <c r="FI35" s="22"/>
      <c r="FJ35" s="22"/>
      <c r="FK35" s="19">
        <v>693645</v>
      </c>
      <c r="FL35" s="20">
        <v>5.2900000000000003E-2</v>
      </c>
      <c r="FM35" s="19">
        <f t="shared" si="10"/>
        <v>730338.82050000003</v>
      </c>
      <c r="FN35" s="19"/>
      <c r="FO35" s="20">
        <v>5.2900000000000003E-2</v>
      </c>
      <c r="FP35" s="19">
        <f t="shared" si="6"/>
        <v>0</v>
      </c>
      <c r="FQ35" s="70">
        <f t="shared" si="2"/>
        <v>2</v>
      </c>
    </row>
    <row r="36" spans="1:173" ht="15.75" customHeight="1" x14ac:dyDescent="0.2">
      <c r="A36" s="66" t="s">
        <v>107</v>
      </c>
      <c r="B36" s="66">
        <v>34</v>
      </c>
      <c r="C36" s="66" t="s">
        <v>125</v>
      </c>
      <c r="D36" s="66" t="s">
        <v>31</v>
      </c>
      <c r="E36" s="67" t="s">
        <v>126</v>
      </c>
      <c r="F36" s="35">
        <v>24112007</v>
      </c>
      <c r="G36" s="67" t="s">
        <v>110</v>
      </c>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33">
        <v>1324000</v>
      </c>
      <c r="EZ36" s="30">
        <v>0.19</v>
      </c>
      <c r="FA36" s="29">
        <f t="shared" ref="FA36:FA44" si="17">EY36 * (1 + EZ36)</f>
        <v>1575560</v>
      </c>
      <c r="FB36" s="22"/>
      <c r="FC36" s="22"/>
      <c r="FD36" s="22"/>
      <c r="FE36" s="22"/>
      <c r="FF36" s="22"/>
      <c r="FG36" s="22"/>
      <c r="FH36" s="22"/>
      <c r="FI36" s="22"/>
      <c r="FJ36" s="22"/>
      <c r="FK36" s="19">
        <v>1776128</v>
      </c>
      <c r="FL36" s="20">
        <v>5.2900000000000003E-2</v>
      </c>
      <c r="FM36" s="19">
        <f t="shared" si="10"/>
        <v>1870085.1712</v>
      </c>
      <c r="FN36" s="19"/>
      <c r="FO36" s="20">
        <v>5.2900000000000003E-2</v>
      </c>
      <c r="FP36" s="19">
        <f t="shared" si="6"/>
        <v>0</v>
      </c>
      <c r="FQ36" s="70">
        <f t="shared" si="2"/>
        <v>1</v>
      </c>
    </row>
    <row r="37" spans="1:173" ht="15.75" customHeight="1" x14ac:dyDescent="0.2">
      <c r="A37" s="66" t="s">
        <v>107</v>
      </c>
      <c r="B37" s="66">
        <v>35</v>
      </c>
      <c r="C37" s="66" t="s">
        <v>127</v>
      </c>
      <c r="D37" s="66" t="s">
        <v>31</v>
      </c>
      <c r="E37" s="67" t="s">
        <v>128</v>
      </c>
      <c r="F37" s="35">
        <v>23241804</v>
      </c>
      <c r="G37" s="67" t="s">
        <v>110</v>
      </c>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c r="DA37" s="22"/>
      <c r="DB37" s="22"/>
      <c r="DC37" s="22"/>
      <c r="DD37" s="22"/>
      <c r="DE37" s="22"/>
      <c r="DF37" s="22"/>
      <c r="DG37" s="22"/>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33">
        <v>1960000</v>
      </c>
      <c r="EZ37" s="30">
        <v>0.19</v>
      </c>
      <c r="FA37" s="29">
        <f t="shared" si="17"/>
        <v>2332400</v>
      </c>
      <c r="FB37" s="22"/>
      <c r="FC37" s="22"/>
      <c r="FD37" s="22"/>
      <c r="FE37" s="22"/>
      <c r="FF37" s="22"/>
      <c r="FG37" s="22"/>
      <c r="FH37" s="22"/>
      <c r="FI37" s="22"/>
      <c r="FJ37" s="22"/>
      <c r="FK37" s="19"/>
      <c r="FL37" s="20">
        <v>5.2900000000000003E-2</v>
      </c>
      <c r="FM37" s="19">
        <f t="shared" si="10"/>
        <v>0</v>
      </c>
      <c r="FN37" s="19">
        <v>1500000</v>
      </c>
      <c r="FO37" s="20">
        <v>5.2900000000000003E-2</v>
      </c>
      <c r="FP37" s="19">
        <f t="shared" si="6"/>
        <v>1579350</v>
      </c>
      <c r="FQ37" s="70">
        <f t="shared" si="2"/>
        <v>1</v>
      </c>
    </row>
    <row r="38" spans="1:173" ht="15.75" customHeight="1" x14ac:dyDescent="0.2">
      <c r="A38" s="66" t="s">
        <v>674</v>
      </c>
      <c r="B38" s="66">
        <v>36</v>
      </c>
      <c r="C38" s="66" t="s">
        <v>129</v>
      </c>
      <c r="D38" s="66" t="s">
        <v>31</v>
      </c>
      <c r="E38" s="67" t="s">
        <v>130</v>
      </c>
      <c r="F38" s="66">
        <v>10151502</v>
      </c>
      <c r="G38" s="67" t="s">
        <v>131</v>
      </c>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32">
        <v>165000</v>
      </c>
      <c r="BE38" s="36">
        <v>0</v>
      </c>
      <c r="BF38" s="32">
        <f t="shared" ref="BF38:BF42" si="18">BD38 * (1 + BE38)</f>
        <v>165000</v>
      </c>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33">
        <v>57400</v>
      </c>
      <c r="EZ38" s="30">
        <v>0.19</v>
      </c>
      <c r="FA38" s="29">
        <f t="shared" si="17"/>
        <v>68306</v>
      </c>
      <c r="FB38" s="22"/>
      <c r="FC38" s="22"/>
      <c r="FD38" s="22"/>
      <c r="FE38" s="22"/>
      <c r="FF38" s="22"/>
      <c r="FG38" s="22"/>
      <c r="FH38" s="22"/>
      <c r="FI38" s="22"/>
      <c r="FJ38" s="22"/>
      <c r="FK38" s="19"/>
      <c r="FL38" s="20">
        <v>5.2900000000000003E-2</v>
      </c>
      <c r="FM38" s="19">
        <f t="shared" si="10"/>
        <v>0</v>
      </c>
      <c r="FN38" s="19"/>
      <c r="FO38" s="20">
        <v>5.2900000000000003E-2</v>
      </c>
      <c r="FP38" s="19">
        <f t="shared" si="6"/>
        <v>0</v>
      </c>
      <c r="FQ38" s="70">
        <f t="shared" si="2"/>
        <v>2</v>
      </c>
    </row>
    <row r="39" spans="1:173" ht="15.75" customHeight="1" x14ac:dyDescent="0.2">
      <c r="A39" s="66" t="s">
        <v>113</v>
      </c>
      <c r="B39" s="66">
        <v>37</v>
      </c>
      <c r="C39" s="66" t="s">
        <v>132</v>
      </c>
      <c r="D39" s="66" t="s">
        <v>31</v>
      </c>
      <c r="E39" s="67" t="s">
        <v>133</v>
      </c>
      <c r="F39" s="35">
        <v>10151502</v>
      </c>
      <c r="G39" s="67" t="s">
        <v>131</v>
      </c>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32">
        <v>18000</v>
      </c>
      <c r="BE39" s="36">
        <v>0</v>
      </c>
      <c r="BF39" s="32">
        <f t="shared" si="18"/>
        <v>18000</v>
      </c>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c r="DA39" s="22"/>
      <c r="DB39" s="22"/>
      <c r="DC39" s="22"/>
      <c r="DD39" s="22"/>
      <c r="DE39" s="22"/>
      <c r="DF39" s="22"/>
      <c r="DG39" s="22"/>
      <c r="DH39" s="22"/>
      <c r="DI39" s="22"/>
      <c r="DJ39" s="22"/>
      <c r="DK39" s="22"/>
      <c r="DL39" s="22"/>
      <c r="DM39" s="22"/>
      <c r="DN39" s="22"/>
      <c r="DO39" s="22"/>
      <c r="DP39" s="22"/>
      <c r="DQ39" s="22"/>
      <c r="DR39" s="22"/>
      <c r="DS39" s="22"/>
      <c r="DT39" s="22"/>
      <c r="DU39" s="22"/>
      <c r="DV39" s="22"/>
      <c r="DW39" s="22"/>
      <c r="DX39" s="22"/>
      <c r="DY39" s="22"/>
      <c r="DZ39" s="22"/>
      <c r="EA39" s="22"/>
      <c r="EB39" s="22"/>
      <c r="EC39" s="22"/>
      <c r="ED39" s="22"/>
      <c r="EE39" s="22"/>
      <c r="EF39" s="22"/>
      <c r="EG39" s="22"/>
      <c r="EH39" s="22"/>
      <c r="EI39" s="22"/>
      <c r="EJ39" s="22"/>
      <c r="EK39" s="22"/>
      <c r="EL39" s="22"/>
      <c r="EM39" s="22"/>
      <c r="EN39" s="22"/>
      <c r="EO39" s="22"/>
      <c r="EP39" s="22"/>
      <c r="EQ39" s="22"/>
      <c r="ER39" s="22"/>
      <c r="ES39" s="22"/>
      <c r="ET39" s="22"/>
      <c r="EU39" s="22"/>
      <c r="EV39" s="22"/>
      <c r="EW39" s="22"/>
      <c r="EX39" s="22"/>
      <c r="EY39" s="33">
        <v>10400</v>
      </c>
      <c r="EZ39" s="30">
        <v>0.19</v>
      </c>
      <c r="FA39" s="29">
        <f t="shared" si="17"/>
        <v>12376</v>
      </c>
      <c r="FB39" s="22"/>
      <c r="FC39" s="22"/>
      <c r="FD39" s="22"/>
      <c r="FE39" s="22"/>
      <c r="FF39" s="22"/>
      <c r="FG39" s="22"/>
      <c r="FH39" s="22"/>
      <c r="FI39" s="22"/>
      <c r="FJ39" s="22"/>
      <c r="FK39" s="19"/>
      <c r="FL39" s="20">
        <v>5.2900000000000003E-2</v>
      </c>
      <c r="FM39" s="19">
        <f t="shared" si="10"/>
        <v>0</v>
      </c>
      <c r="FN39" s="19">
        <v>25000</v>
      </c>
      <c r="FO39" s="20">
        <v>5.2900000000000003E-2</v>
      </c>
      <c r="FP39" s="19">
        <f t="shared" si="6"/>
        <v>26322.5</v>
      </c>
      <c r="FQ39" s="70">
        <f t="shared" si="2"/>
        <v>2</v>
      </c>
    </row>
    <row r="40" spans="1:173" ht="15.75" customHeight="1" x14ac:dyDescent="0.2">
      <c r="A40" s="66" t="s">
        <v>113</v>
      </c>
      <c r="B40" s="66">
        <v>38</v>
      </c>
      <c r="C40" s="66" t="s">
        <v>134</v>
      </c>
      <c r="D40" s="66" t="s">
        <v>31</v>
      </c>
      <c r="E40" s="67" t="s">
        <v>135</v>
      </c>
      <c r="F40" s="35">
        <v>10151502</v>
      </c>
      <c r="G40" s="67" t="s">
        <v>131</v>
      </c>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32">
        <v>21000</v>
      </c>
      <c r="BE40" s="36">
        <v>0</v>
      </c>
      <c r="BF40" s="32">
        <f t="shared" si="18"/>
        <v>21000</v>
      </c>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c r="DA40" s="22"/>
      <c r="DB40" s="22"/>
      <c r="DC40" s="22"/>
      <c r="DD40" s="22"/>
      <c r="DE40" s="22"/>
      <c r="DF40" s="22"/>
      <c r="DG40" s="22"/>
      <c r="DH40" s="22"/>
      <c r="DI40" s="22"/>
      <c r="DJ40" s="22"/>
      <c r="DK40" s="22"/>
      <c r="DL40" s="22"/>
      <c r="DM40" s="22"/>
      <c r="DN40" s="22"/>
      <c r="DO40" s="22"/>
      <c r="DP40" s="22"/>
      <c r="DQ40" s="22"/>
      <c r="DR40" s="22"/>
      <c r="DS40" s="22"/>
      <c r="DT40" s="22"/>
      <c r="DU40" s="22"/>
      <c r="DV40" s="22"/>
      <c r="DW40" s="22"/>
      <c r="DX40" s="22"/>
      <c r="DY40" s="22"/>
      <c r="DZ40" s="22"/>
      <c r="EA40" s="22"/>
      <c r="EB40" s="22"/>
      <c r="EC40" s="22"/>
      <c r="ED40" s="22"/>
      <c r="EE40" s="22"/>
      <c r="EF40" s="22"/>
      <c r="EG40" s="22"/>
      <c r="EH40" s="22"/>
      <c r="EI40" s="22"/>
      <c r="EJ40" s="22"/>
      <c r="EK40" s="22"/>
      <c r="EL40" s="22"/>
      <c r="EM40" s="22"/>
      <c r="EN40" s="22"/>
      <c r="EO40" s="22"/>
      <c r="EP40" s="22"/>
      <c r="EQ40" s="22"/>
      <c r="ER40" s="22"/>
      <c r="ES40" s="22"/>
      <c r="ET40" s="22"/>
      <c r="EU40" s="22"/>
      <c r="EV40" s="22"/>
      <c r="EW40" s="22"/>
      <c r="EX40" s="22"/>
      <c r="EY40" s="33">
        <v>15400</v>
      </c>
      <c r="EZ40" s="30">
        <v>0.19</v>
      </c>
      <c r="FA40" s="29">
        <f t="shared" si="17"/>
        <v>18326</v>
      </c>
      <c r="FB40" s="22"/>
      <c r="FC40" s="22"/>
      <c r="FD40" s="22"/>
      <c r="FE40" s="22"/>
      <c r="FF40" s="22"/>
      <c r="FG40" s="22"/>
      <c r="FH40" s="22"/>
      <c r="FI40" s="22"/>
      <c r="FJ40" s="22"/>
      <c r="FK40" s="19"/>
      <c r="FL40" s="20">
        <v>5.2900000000000003E-2</v>
      </c>
      <c r="FM40" s="19">
        <f t="shared" si="10"/>
        <v>0</v>
      </c>
      <c r="FN40" s="19"/>
      <c r="FO40" s="20">
        <v>5.2900000000000003E-2</v>
      </c>
      <c r="FP40" s="19">
        <f t="shared" si="6"/>
        <v>0</v>
      </c>
      <c r="FQ40" s="70">
        <f t="shared" si="2"/>
        <v>2</v>
      </c>
    </row>
    <row r="41" spans="1:173" ht="15.75" customHeight="1" x14ac:dyDescent="0.2">
      <c r="A41" s="66" t="s">
        <v>113</v>
      </c>
      <c r="B41" s="66">
        <v>39</v>
      </c>
      <c r="C41" s="66" t="s">
        <v>136</v>
      </c>
      <c r="D41" s="66" t="s">
        <v>31</v>
      </c>
      <c r="E41" s="67" t="s">
        <v>137</v>
      </c>
      <c r="F41" s="35">
        <v>10151502</v>
      </c>
      <c r="G41" s="67" t="s">
        <v>131</v>
      </c>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32">
        <v>43000</v>
      </c>
      <c r="BE41" s="36">
        <v>0</v>
      </c>
      <c r="BF41" s="32">
        <f t="shared" si="18"/>
        <v>43000</v>
      </c>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33">
        <v>45000</v>
      </c>
      <c r="EZ41" s="30">
        <v>0.19</v>
      </c>
      <c r="FA41" s="29">
        <f t="shared" si="17"/>
        <v>53550</v>
      </c>
      <c r="FB41" s="22"/>
      <c r="FC41" s="22"/>
      <c r="FD41" s="22"/>
      <c r="FE41" s="22"/>
      <c r="FF41" s="22"/>
      <c r="FG41" s="22"/>
      <c r="FH41" s="22"/>
      <c r="FI41" s="22"/>
      <c r="FJ41" s="22"/>
      <c r="FK41" s="19">
        <v>39346</v>
      </c>
      <c r="FL41" s="20">
        <v>5.2900000000000003E-2</v>
      </c>
      <c r="FM41" s="19">
        <f t="shared" si="10"/>
        <v>41427.403400000003</v>
      </c>
      <c r="FN41" s="19"/>
      <c r="FO41" s="20">
        <v>5.2900000000000003E-2</v>
      </c>
      <c r="FP41" s="19">
        <f t="shared" si="6"/>
        <v>0</v>
      </c>
      <c r="FQ41" s="70">
        <f t="shared" si="2"/>
        <v>2</v>
      </c>
    </row>
    <row r="42" spans="1:173" ht="15.75" customHeight="1" x14ac:dyDescent="0.2">
      <c r="A42" s="66" t="s">
        <v>113</v>
      </c>
      <c r="B42" s="66">
        <v>40</v>
      </c>
      <c r="C42" s="66" t="s">
        <v>138</v>
      </c>
      <c r="D42" s="66" t="s">
        <v>31</v>
      </c>
      <c r="E42" s="67" t="s">
        <v>139</v>
      </c>
      <c r="F42" s="35">
        <v>10151502</v>
      </c>
      <c r="G42" s="67" t="s">
        <v>131</v>
      </c>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32">
        <v>43000</v>
      </c>
      <c r="BE42" s="36">
        <v>0</v>
      </c>
      <c r="BF42" s="32">
        <f t="shared" si="18"/>
        <v>43000</v>
      </c>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22"/>
      <c r="DN42" s="22"/>
      <c r="DO42" s="22"/>
      <c r="DP42" s="22"/>
      <c r="DQ42" s="22"/>
      <c r="DR42" s="22"/>
      <c r="DS42" s="22"/>
      <c r="DT42" s="22"/>
      <c r="DU42" s="22"/>
      <c r="DV42" s="22"/>
      <c r="DW42" s="22"/>
      <c r="DX42" s="22"/>
      <c r="DY42" s="22"/>
      <c r="DZ42" s="22"/>
      <c r="EA42" s="22"/>
      <c r="EB42" s="22"/>
      <c r="EC42" s="22"/>
      <c r="ED42" s="22"/>
      <c r="EE42" s="22"/>
      <c r="EF42" s="22"/>
      <c r="EG42" s="22"/>
      <c r="EH42" s="22"/>
      <c r="EI42" s="22"/>
      <c r="EJ42" s="22"/>
      <c r="EK42" s="22"/>
      <c r="EL42" s="22"/>
      <c r="EM42" s="22"/>
      <c r="EN42" s="22"/>
      <c r="EO42" s="22"/>
      <c r="EP42" s="22"/>
      <c r="EQ42" s="22"/>
      <c r="ER42" s="22"/>
      <c r="ES42" s="22"/>
      <c r="ET42" s="22"/>
      <c r="EU42" s="22"/>
      <c r="EV42" s="22"/>
      <c r="EW42" s="22"/>
      <c r="EX42" s="22"/>
      <c r="EY42" s="33">
        <v>45000</v>
      </c>
      <c r="EZ42" s="30">
        <v>0.19</v>
      </c>
      <c r="FA42" s="29">
        <f t="shared" si="17"/>
        <v>53550</v>
      </c>
      <c r="FB42" s="22"/>
      <c r="FC42" s="22"/>
      <c r="FD42" s="22"/>
      <c r="FE42" s="22"/>
      <c r="FF42" s="22"/>
      <c r="FG42" s="22"/>
      <c r="FH42" s="22"/>
      <c r="FI42" s="22"/>
      <c r="FJ42" s="22"/>
      <c r="FK42" s="19"/>
      <c r="FL42" s="20">
        <v>5.2900000000000003E-2</v>
      </c>
      <c r="FM42" s="19">
        <f t="shared" si="10"/>
        <v>0</v>
      </c>
      <c r="FN42" s="19"/>
      <c r="FO42" s="20">
        <v>5.2900000000000003E-2</v>
      </c>
      <c r="FP42" s="19">
        <f t="shared" si="6"/>
        <v>0</v>
      </c>
      <c r="FQ42" s="70">
        <f t="shared" si="2"/>
        <v>2</v>
      </c>
    </row>
    <row r="43" spans="1:173" ht="15.75" customHeight="1" x14ac:dyDescent="0.2">
      <c r="A43" s="66" t="s">
        <v>140</v>
      </c>
      <c r="B43" s="66">
        <v>41</v>
      </c>
      <c r="C43" s="66" t="s">
        <v>141</v>
      </c>
      <c r="D43" s="66" t="s">
        <v>31</v>
      </c>
      <c r="E43" s="67" t="s">
        <v>142</v>
      </c>
      <c r="F43" s="35">
        <v>10151502</v>
      </c>
      <c r="G43" s="67" t="s">
        <v>131</v>
      </c>
      <c r="H43" s="22"/>
      <c r="I43" s="22"/>
      <c r="J43" s="22"/>
      <c r="K43" s="22"/>
      <c r="L43" s="22"/>
      <c r="M43" s="22"/>
      <c r="N43" s="32">
        <v>28462</v>
      </c>
      <c r="O43" s="32">
        <v>0</v>
      </c>
      <c r="P43" s="32">
        <f>N43 * (1 + O43)</f>
        <v>28462</v>
      </c>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33">
        <v>17000</v>
      </c>
      <c r="EZ43" s="30">
        <v>0.19</v>
      </c>
      <c r="FA43" s="29">
        <f t="shared" si="17"/>
        <v>20230</v>
      </c>
      <c r="FB43" s="22"/>
      <c r="FC43" s="22"/>
      <c r="FD43" s="22"/>
      <c r="FE43" s="22"/>
      <c r="FF43" s="22"/>
      <c r="FG43" s="22"/>
      <c r="FH43" s="22"/>
      <c r="FI43" s="22"/>
      <c r="FJ43" s="22"/>
      <c r="FK43" s="19"/>
      <c r="FL43" s="20">
        <v>5.2900000000000003E-2</v>
      </c>
      <c r="FM43" s="19">
        <f t="shared" si="10"/>
        <v>0</v>
      </c>
      <c r="FN43" s="19">
        <v>14280</v>
      </c>
      <c r="FO43" s="20">
        <v>5.2900000000000003E-2</v>
      </c>
      <c r="FP43" s="19">
        <f t="shared" si="6"/>
        <v>15035.412</v>
      </c>
      <c r="FQ43" s="70">
        <f t="shared" si="2"/>
        <v>2</v>
      </c>
    </row>
    <row r="44" spans="1:173" ht="15.75" customHeight="1" x14ac:dyDescent="0.2">
      <c r="A44" s="66" t="s">
        <v>673</v>
      </c>
      <c r="B44" s="66">
        <v>42</v>
      </c>
      <c r="C44" s="72" t="s">
        <v>143</v>
      </c>
      <c r="D44" s="35" t="s">
        <v>31</v>
      </c>
      <c r="E44" s="71" t="s">
        <v>144</v>
      </c>
      <c r="F44" s="35">
        <v>24101602</v>
      </c>
      <c r="G44" s="71" t="s">
        <v>131</v>
      </c>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33">
        <v>225211</v>
      </c>
      <c r="BH44" s="36">
        <v>0.19</v>
      </c>
      <c r="BI44" s="32">
        <f>BG44 * (1 + BH44)</f>
        <v>268001.08999999997</v>
      </c>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32">
        <v>197899</v>
      </c>
      <c r="CO44" s="36">
        <v>0.19</v>
      </c>
      <c r="CP44" s="32">
        <f>CN44 * (1 + CO44)</f>
        <v>235499.81</v>
      </c>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33">
        <v>310900</v>
      </c>
      <c r="EZ44" s="30">
        <v>0.19</v>
      </c>
      <c r="FA44" s="29">
        <f t="shared" si="17"/>
        <v>369971</v>
      </c>
      <c r="FB44" s="22"/>
      <c r="FC44" s="22"/>
      <c r="FD44" s="22"/>
      <c r="FE44" s="22"/>
      <c r="FF44" s="22"/>
      <c r="FG44" s="22"/>
      <c r="FH44" s="22"/>
      <c r="FI44" s="22"/>
      <c r="FJ44" s="22"/>
      <c r="FK44" s="19">
        <v>346407</v>
      </c>
      <c r="FL44" s="20">
        <v>5.2900000000000003E-2</v>
      </c>
      <c r="FM44" s="19">
        <f t="shared" si="10"/>
        <v>364731.93030000001</v>
      </c>
      <c r="FN44" s="19"/>
      <c r="FO44" s="20">
        <v>5.2900000000000003E-2</v>
      </c>
      <c r="FP44" s="19">
        <f t="shared" si="6"/>
        <v>0</v>
      </c>
      <c r="FQ44" s="70">
        <f t="shared" si="2"/>
        <v>3</v>
      </c>
    </row>
    <row r="45" spans="1:173" ht="15.75" customHeight="1" x14ac:dyDescent="0.2">
      <c r="A45" s="66" t="s">
        <v>672</v>
      </c>
      <c r="B45" s="66">
        <v>43</v>
      </c>
      <c r="C45" s="66" t="s">
        <v>145</v>
      </c>
      <c r="D45" s="35" t="s">
        <v>31</v>
      </c>
      <c r="E45" s="71" t="s">
        <v>146</v>
      </c>
      <c r="F45" s="35">
        <v>42172001</v>
      </c>
      <c r="G45" s="71" t="s">
        <v>147</v>
      </c>
      <c r="H45" s="22"/>
      <c r="I45" s="22"/>
      <c r="J45" s="22"/>
      <c r="K45" s="22"/>
      <c r="L45" s="22"/>
      <c r="M45" s="22"/>
      <c r="N45" s="22"/>
      <c r="O45" s="22"/>
      <c r="P45" s="22"/>
      <c r="Q45" s="22"/>
      <c r="R45" s="22"/>
      <c r="S45" s="22"/>
      <c r="T45" s="22"/>
      <c r="U45" s="22"/>
      <c r="V45" s="22"/>
      <c r="W45" s="22"/>
      <c r="X45" s="22"/>
      <c r="Y45" s="22"/>
      <c r="Z45" s="22"/>
      <c r="AA45" s="22"/>
      <c r="AB45" s="22"/>
      <c r="AC45" s="22"/>
      <c r="AD45" s="22"/>
      <c r="AE45" s="22"/>
      <c r="AF45" s="32">
        <v>196234</v>
      </c>
      <c r="AG45" s="36">
        <v>0</v>
      </c>
      <c r="AH45" s="32">
        <f>AF45 * (1 + AG45)</f>
        <v>196234</v>
      </c>
      <c r="AI45" s="22"/>
      <c r="AJ45" s="22"/>
      <c r="AK45" s="22"/>
      <c r="AL45" s="22"/>
      <c r="AM45" s="22"/>
      <c r="AN45" s="22"/>
      <c r="AO45" s="33">
        <v>178395</v>
      </c>
      <c r="AP45" s="36">
        <v>0</v>
      </c>
      <c r="AQ45" s="32">
        <f>AO45 * (1 + AP45)</f>
        <v>178395</v>
      </c>
      <c r="AR45" s="22"/>
      <c r="AS45" s="22"/>
      <c r="AT45" s="22"/>
      <c r="AU45" s="22"/>
      <c r="AV45" s="22"/>
      <c r="AW45" s="22"/>
      <c r="AX45" s="22"/>
      <c r="AY45" s="22"/>
      <c r="AZ45" s="22"/>
      <c r="BA45" s="32">
        <v>233000</v>
      </c>
      <c r="BB45" s="36">
        <v>0</v>
      </c>
      <c r="BC45" s="32">
        <f>BA45 * (1 + BB45)</f>
        <v>233000</v>
      </c>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19"/>
      <c r="EZ45" s="68"/>
      <c r="FA45" s="69"/>
      <c r="FB45" s="22"/>
      <c r="FC45" s="22"/>
      <c r="FD45" s="22"/>
      <c r="FE45" s="22"/>
      <c r="FF45" s="22"/>
      <c r="FG45" s="22"/>
      <c r="FH45" s="22"/>
      <c r="FI45" s="22"/>
      <c r="FJ45" s="22"/>
      <c r="FK45" s="19">
        <v>151806</v>
      </c>
      <c r="FL45" s="20">
        <v>5.2900000000000003E-2</v>
      </c>
      <c r="FM45" s="19">
        <f t="shared" si="10"/>
        <v>159836.5374</v>
      </c>
      <c r="FN45" s="19">
        <v>187500</v>
      </c>
      <c r="FO45" s="20">
        <v>5.2900000000000003E-2</v>
      </c>
      <c r="FP45" s="19">
        <f t="shared" si="6"/>
        <v>197418.75</v>
      </c>
      <c r="FQ45" s="70">
        <f t="shared" si="2"/>
        <v>3</v>
      </c>
    </row>
    <row r="46" spans="1:173" ht="15.75" customHeight="1" x14ac:dyDescent="0.2">
      <c r="A46" s="66" t="s">
        <v>671</v>
      </c>
      <c r="B46" s="66">
        <v>44</v>
      </c>
      <c r="C46" s="66" t="s">
        <v>148</v>
      </c>
      <c r="D46" s="66" t="s">
        <v>31</v>
      </c>
      <c r="E46" s="67" t="s">
        <v>149</v>
      </c>
      <c r="F46" s="35">
        <v>21102401</v>
      </c>
      <c r="G46" s="67" t="s">
        <v>75</v>
      </c>
      <c r="H46" s="22"/>
      <c r="I46" s="22"/>
      <c r="J46" s="22"/>
      <c r="K46" s="22"/>
      <c r="L46" s="22"/>
      <c r="M46" s="22"/>
      <c r="N46" s="32">
        <v>172767</v>
      </c>
      <c r="O46" s="32">
        <v>0</v>
      </c>
      <c r="P46" s="32">
        <f t="shared" ref="P46:P47" si="19">N46 * (1 + O46)</f>
        <v>172767</v>
      </c>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c r="DA46" s="22"/>
      <c r="DB46" s="22"/>
      <c r="DC46" s="22"/>
      <c r="DD46" s="22"/>
      <c r="DE46" s="22"/>
      <c r="DF46" s="22"/>
      <c r="DG46" s="22"/>
      <c r="DH46" s="22"/>
      <c r="DI46" s="22"/>
      <c r="DJ46" s="22"/>
      <c r="DK46" s="22"/>
      <c r="DL46" s="22"/>
      <c r="DM46" s="22"/>
      <c r="DN46" s="22"/>
      <c r="DO46" s="22"/>
      <c r="DP46" s="22"/>
      <c r="DQ46" s="22"/>
      <c r="DR46" s="22"/>
      <c r="DS46" s="22"/>
      <c r="DT46" s="22"/>
      <c r="DU46" s="22"/>
      <c r="DV46" s="22"/>
      <c r="DW46" s="22"/>
      <c r="DX46" s="22"/>
      <c r="DY46" s="22"/>
      <c r="DZ46" s="22"/>
      <c r="EA46" s="22"/>
      <c r="EB46" s="22"/>
      <c r="EC46" s="22"/>
      <c r="ED46" s="22"/>
      <c r="EE46" s="22"/>
      <c r="EF46" s="22"/>
      <c r="EG46" s="22"/>
      <c r="EH46" s="22"/>
      <c r="EI46" s="22"/>
      <c r="EJ46" s="22"/>
      <c r="EK46" s="22"/>
      <c r="EL46" s="22"/>
      <c r="EM46" s="22"/>
      <c r="EN46" s="22"/>
      <c r="EO46" s="22"/>
      <c r="EP46" s="22"/>
      <c r="EQ46" s="22"/>
      <c r="ER46" s="22"/>
      <c r="ES46" s="22"/>
      <c r="ET46" s="22"/>
      <c r="EU46" s="22"/>
      <c r="EV46" s="22"/>
      <c r="EW46" s="22"/>
      <c r="EX46" s="22"/>
      <c r="EY46" s="33">
        <v>123900</v>
      </c>
      <c r="EZ46" s="30">
        <v>0</v>
      </c>
      <c r="FA46" s="29">
        <f t="shared" ref="FA46:FA50" si="20">EY46 * (1 + EZ46)</f>
        <v>123900</v>
      </c>
      <c r="FB46" s="22"/>
      <c r="FC46" s="22"/>
      <c r="FD46" s="22"/>
      <c r="FE46" s="22"/>
      <c r="FF46" s="22"/>
      <c r="FG46" s="22"/>
      <c r="FH46" s="22"/>
      <c r="FI46" s="22"/>
      <c r="FJ46" s="22"/>
      <c r="FK46" s="19">
        <v>122867</v>
      </c>
      <c r="FL46" s="20">
        <v>5.2900000000000003E-2</v>
      </c>
      <c r="FM46" s="19">
        <f t="shared" si="10"/>
        <v>129366.6643</v>
      </c>
      <c r="FN46" s="19"/>
      <c r="FO46" s="20">
        <v>5.2900000000000003E-2</v>
      </c>
      <c r="FP46" s="19">
        <f t="shared" si="6"/>
        <v>0</v>
      </c>
      <c r="FQ46" s="70">
        <f t="shared" si="2"/>
        <v>2</v>
      </c>
    </row>
    <row r="47" spans="1:173" ht="15.75" customHeight="1" x14ac:dyDescent="0.2">
      <c r="A47" s="66" t="s">
        <v>113</v>
      </c>
      <c r="B47" s="66">
        <v>45</v>
      </c>
      <c r="C47" s="35" t="s">
        <v>150</v>
      </c>
      <c r="D47" s="35" t="s">
        <v>31</v>
      </c>
      <c r="E47" s="71" t="s">
        <v>151</v>
      </c>
      <c r="F47" s="35">
        <v>24112401</v>
      </c>
      <c r="G47" s="71" t="s">
        <v>152</v>
      </c>
      <c r="H47" s="22"/>
      <c r="I47" s="22"/>
      <c r="J47" s="22"/>
      <c r="K47" s="22"/>
      <c r="L47" s="22"/>
      <c r="M47" s="22"/>
      <c r="N47" s="32">
        <v>296333</v>
      </c>
      <c r="O47" s="36">
        <v>0</v>
      </c>
      <c r="P47" s="32">
        <f t="shared" si="19"/>
        <v>296333</v>
      </c>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33">
        <v>52900</v>
      </c>
      <c r="EZ47" s="30">
        <v>0.19</v>
      </c>
      <c r="FA47" s="29">
        <f t="shared" si="20"/>
        <v>62951</v>
      </c>
      <c r="FB47" s="22"/>
      <c r="FC47" s="22"/>
      <c r="FD47" s="22"/>
      <c r="FE47" s="22"/>
      <c r="FF47" s="22"/>
      <c r="FG47" s="22"/>
      <c r="FH47" s="22"/>
      <c r="FI47" s="22"/>
      <c r="FJ47" s="22"/>
      <c r="FK47" s="19"/>
      <c r="FL47" s="20">
        <v>5.2900000000000003E-2</v>
      </c>
      <c r="FM47" s="19">
        <f t="shared" si="10"/>
        <v>0</v>
      </c>
      <c r="FN47" s="19"/>
      <c r="FO47" s="20">
        <v>5.2900000000000003E-2</v>
      </c>
      <c r="FP47" s="19">
        <f t="shared" si="6"/>
        <v>0</v>
      </c>
      <c r="FQ47" s="70">
        <f t="shared" si="2"/>
        <v>2</v>
      </c>
    </row>
    <row r="48" spans="1:173" ht="15.75" customHeight="1" x14ac:dyDescent="0.2">
      <c r="A48" s="66" t="s">
        <v>672</v>
      </c>
      <c r="B48" s="66">
        <v>46</v>
      </c>
      <c r="C48" s="66" t="s">
        <v>153</v>
      </c>
      <c r="D48" s="66" t="s">
        <v>154</v>
      </c>
      <c r="E48" s="67" t="s">
        <v>155</v>
      </c>
      <c r="F48" s="35">
        <v>10171611</v>
      </c>
      <c r="G48" s="67" t="s">
        <v>156</v>
      </c>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32">
        <v>27000</v>
      </c>
      <c r="BE48" s="36">
        <v>0</v>
      </c>
      <c r="BF48" s="32">
        <f>BD48 * (1 + BE48)</f>
        <v>27000</v>
      </c>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c r="DA48" s="22"/>
      <c r="DB48" s="22"/>
      <c r="DC48" s="22"/>
      <c r="DD48" s="22"/>
      <c r="DE48" s="22"/>
      <c r="DF48" s="22"/>
      <c r="DG48" s="22"/>
      <c r="DH48" s="22"/>
      <c r="DI48" s="22"/>
      <c r="DJ48" s="22"/>
      <c r="DK48" s="22"/>
      <c r="DL48" s="22"/>
      <c r="DM48" s="22"/>
      <c r="DN48" s="22"/>
      <c r="DO48" s="22"/>
      <c r="DP48" s="22"/>
      <c r="DQ48" s="22"/>
      <c r="DR48" s="22"/>
      <c r="DS48" s="22"/>
      <c r="DT48" s="22"/>
      <c r="DU48" s="22"/>
      <c r="DV48" s="22"/>
      <c r="DW48" s="22"/>
      <c r="DX48" s="22"/>
      <c r="DY48" s="22"/>
      <c r="DZ48" s="22"/>
      <c r="EA48" s="22"/>
      <c r="EB48" s="22"/>
      <c r="EC48" s="22"/>
      <c r="ED48" s="22"/>
      <c r="EE48" s="22"/>
      <c r="EF48" s="22"/>
      <c r="EG48" s="22"/>
      <c r="EH48" s="22"/>
      <c r="EI48" s="22"/>
      <c r="EJ48" s="22"/>
      <c r="EK48" s="22"/>
      <c r="EL48" s="22"/>
      <c r="EM48" s="22"/>
      <c r="EN48" s="22"/>
      <c r="EO48" s="22"/>
      <c r="EP48" s="22"/>
      <c r="EQ48" s="22"/>
      <c r="ER48" s="22"/>
      <c r="ES48" s="22"/>
      <c r="ET48" s="22"/>
      <c r="EU48" s="22"/>
      <c r="EV48" s="22"/>
      <c r="EW48" s="22"/>
      <c r="EX48" s="22"/>
      <c r="EY48" s="33">
        <v>32800</v>
      </c>
      <c r="EZ48" s="30">
        <v>0</v>
      </c>
      <c r="FA48" s="29">
        <f t="shared" si="20"/>
        <v>32800</v>
      </c>
      <c r="FB48" s="22"/>
      <c r="FC48" s="22"/>
      <c r="FD48" s="22"/>
      <c r="FE48" s="22"/>
      <c r="FF48" s="22"/>
      <c r="FG48" s="22"/>
      <c r="FH48" s="22"/>
      <c r="FI48" s="22"/>
      <c r="FJ48" s="22"/>
      <c r="FK48" s="19"/>
      <c r="FL48" s="20">
        <v>5.2900000000000003E-2</v>
      </c>
      <c r="FM48" s="19">
        <f t="shared" si="10"/>
        <v>0</v>
      </c>
      <c r="FN48" s="19"/>
      <c r="FO48" s="20">
        <v>5.2900000000000003E-2</v>
      </c>
      <c r="FP48" s="19">
        <f t="shared" si="6"/>
        <v>0</v>
      </c>
      <c r="FQ48" s="70">
        <f t="shared" si="2"/>
        <v>2</v>
      </c>
    </row>
    <row r="49" spans="1:173" ht="15.75" customHeight="1" x14ac:dyDescent="0.2">
      <c r="A49" s="66" t="s">
        <v>671</v>
      </c>
      <c r="B49" s="66">
        <v>47</v>
      </c>
      <c r="C49" s="66" t="s">
        <v>157</v>
      </c>
      <c r="D49" s="66" t="s">
        <v>31</v>
      </c>
      <c r="E49" s="67" t="s">
        <v>158</v>
      </c>
      <c r="F49" s="35">
        <v>21102401</v>
      </c>
      <c r="G49" s="67" t="s">
        <v>75</v>
      </c>
      <c r="H49" s="22"/>
      <c r="I49" s="22"/>
      <c r="J49" s="22"/>
      <c r="K49" s="22"/>
      <c r="L49" s="22"/>
      <c r="M49" s="22"/>
      <c r="N49" s="32">
        <v>432250</v>
      </c>
      <c r="O49" s="36">
        <v>0</v>
      </c>
      <c r="P49" s="32">
        <f t="shared" ref="P49:P50" si="21">N49 * (1 + O49)</f>
        <v>432250</v>
      </c>
      <c r="Q49" s="22"/>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c r="DA49" s="22"/>
      <c r="DB49" s="22"/>
      <c r="DC49" s="22"/>
      <c r="DD49" s="22"/>
      <c r="DE49" s="22"/>
      <c r="DF49" s="22"/>
      <c r="DG49" s="22"/>
      <c r="DH49" s="22"/>
      <c r="DI49" s="22"/>
      <c r="DJ49" s="22"/>
      <c r="DK49" s="22"/>
      <c r="DL49" s="22"/>
      <c r="DM49" s="22"/>
      <c r="DN49" s="22"/>
      <c r="DO49" s="22"/>
      <c r="DP49" s="22"/>
      <c r="DQ49" s="22"/>
      <c r="DR49" s="22"/>
      <c r="DS49" s="22"/>
      <c r="DT49" s="22"/>
      <c r="DU49" s="22"/>
      <c r="DV49" s="22"/>
      <c r="DW49" s="22"/>
      <c r="DX49" s="22"/>
      <c r="DY49" s="22"/>
      <c r="DZ49" s="22"/>
      <c r="EA49" s="22"/>
      <c r="EB49" s="22"/>
      <c r="EC49" s="22"/>
      <c r="ED49" s="22"/>
      <c r="EE49" s="22"/>
      <c r="EF49" s="22"/>
      <c r="EG49" s="22"/>
      <c r="EH49" s="22"/>
      <c r="EI49" s="22"/>
      <c r="EJ49" s="22"/>
      <c r="EK49" s="22"/>
      <c r="EL49" s="22"/>
      <c r="EM49" s="22"/>
      <c r="EN49" s="22"/>
      <c r="EO49" s="22"/>
      <c r="EP49" s="22"/>
      <c r="EQ49" s="22"/>
      <c r="ER49" s="22"/>
      <c r="ES49" s="22"/>
      <c r="ET49" s="22"/>
      <c r="EU49" s="22"/>
      <c r="EV49" s="22"/>
      <c r="EW49" s="22"/>
      <c r="EX49" s="22"/>
      <c r="EY49" s="33">
        <v>182500</v>
      </c>
      <c r="EZ49" s="30">
        <v>0</v>
      </c>
      <c r="FA49" s="29">
        <f t="shared" si="20"/>
        <v>182500</v>
      </c>
      <c r="FB49" s="22"/>
      <c r="FC49" s="22"/>
      <c r="FD49" s="22"/>
      <c r="FE49" s="22"/>
      <c r="FF49" s="22"/>
      <c r="FG49" s="22"/>
      <c r="FH49" s="22"/>
      <c r="FI49" s="22"/>
      <c r="FJ49" s="22"/>
      <c r="FK49" s="19">
        <v>111363</v>
      </c>
      <c r="FL49" s="20">
        <v>5.2900000000000003E-2</v>
      </c>
      <c r="FM49" s="19">
        <f t="shared" si="10"/>
        <v>117254.1027</v>
      </c>
      <c r="FN49" s="19"/>
      <c r="FO49" s="20">
        <v>5.2900000000000003E-2</v>
      </c>
      <c r="FP49" s="19">
        <f t="shared" si="6"/>
        <v>0</v>
      </c>
      <c r="FQ49" s="70">
        <f t="shared" si="2"/>
        <v>2</v>
      </c>
    </row>
    <row r="50" spans="1:173" ht="15.75" customHeight="1" x14ac:dyDescent="0.2">
      <c r="A50" s="66" t="s">
        <v>671</v>
      </c>
      <c r="B50" s="66">
        <v>48</v>
      </c>
      <c r="C50" s="66" t="s">
        <v>159</v>
      </c>
      <c r="D50" s="66" t="s">
        <v>31</v>
      </c>
      <c r="E50" s="67" t="s">
        <v>158</v>
      </c>
      <c r="F50" s="35">
        <v>21102401</v>
      </c>
      <c r="G50" s="67" t="s">
        <v>75</v>
      </c>
      <c r="H50" s="22"/>
      <c r="I50" s="22"/>
      <c r="J50" s="22"/>
      <c r="K50" s="22"/>
      <c r="L50" s="22"/>
      <c r="M50" s="22"/>
      <c r="N50" s="32">
        <v>458850</v>
      </c>
      <c r="O50" s="36">
        <v>0</v>
      </c>
      <c r="P50" s="32">
        <f t="shared" si="21"/>
        <v>458850</v>
      </c>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c r="DA50" s="22"/>
      <c r="DB50" s="22"/>
      <c r="DC50" s="22"/>
      <c r="DD50" s="22"/>
      <c r="DE50" s="22"/>
      <c r="DF50" s="22"/>
      <c r="DG50" s="22"/>
      <c r="DH50" s="22"/>
      <c r="DI50" s="22"/>
      <c r="DJ50" s="22"/>
      <c r="DK50" s="22"/>
      <c r="DL50" s="22"/>
      <c r="DM50" s="22"/>
      <c r="DN50" s="22"/>
      <c r="DO50" s="22"/>
      <c r="DP50" s="22"/>
      <c r="DQ50" s="22"/>
      <c r="DR50" s="22"/>
      <c r="DS50" s="22"/>
      <c r="DT50" s="22"/>
      <c r="DU50" s="22"/>
      <c r="DV50" s="22"/>
      <c r="DW50" s="22"/>
      <c r="DX50" s="22"/>
      <c r="DY50" s="22"/>
      <c r="DZ50" s="22"/>
      <c r="EA50" s="22"/>
      <c r="EB50" s="22"/>
      <c r="EC50" s="22"/>
      <c r="ED50" s="22"/>
      <c r="EE50" s="22"/>
      <c r="EF50" s="22"/>
      <c r="EG50" s="22"/>
      <c r="EH50" s="22"/>
      <c r="EI50" s="22"/>
      <c r="EJ50" s="22"/>
      <c r="EK50" s="22"/>
      <c r="EL50" s="22"/>
      <c r="EM50" s="22"/>
      <c r="EN50" s="22"/>
      <c r="EO50" s="22"/>
      <c r="EP50" s="22"/>
      <c r="EQ50" s="22"/>
      <c r="ER50" s="22"/>
      <c r="ES50" s="22"/>
      <c r="ET50" s="22"/>
      <c r="EU50" s="22"/>
      <c r="EV50" s="22"/>
      <c r="EW50" s="22"/>
      <c r="EX50" s="22"/>
      <c r="EY50" s="33">
        <v>172500</v>
      </c>
      <c r="EZ50" s="30">
        <v>0</v>
      </c>
      <c r="FA50" s="29">
        <f t="shared" si="20"/>
        <v>172500</v>
      </c>
      <c r="FB50" s="22"/>
      <c r="FC50" s="22"/>
      <c r="FD50" s="22"/>
      <c r="FE50" s="22"/>
      <c r="FF50" s="22"/>
      <c r="FG50" s="22"/>
      <c r="FH50" s="22"/>
      <c r="FI50" s="22"/>
      <c r="FJ50" s="22"/>
      <c r="FK50" s="19"/>
      <c r="FL50" s="20">
        <v>5.2900000000000003E-2</v>
      </c>
      <c r="FM50" s="19">
        <f t="shared" si="10"/>
        <v>0</v>
      </c>
      <c r="FN50" s="19"/>
      <c r="FO50" s="20">
        <v>5.2900000000000003E-2</v>
      </c>
      <c r="FP50" s="19">
        <f t="shared" si="6"/>
        <v>0</v>
      </c>
      <c r="FQ50" s="70">
        <f t="shared" si="2"/>
        <v>2</v>
      </c>
    </row>
    <row r="51" spans="1:173" ht="15.75" customHeight="1" x14ac:dyDescent="0.2">
      <c r="A51" s="66" t="s">
        <v>672</v>
      </c>
      <c r="B51" s="66">
        <v>49</v>
      </c>
      <c r="C51" s="66" t="s">
        <v>160</v>
      </c>
      <c r="D51" s="66" t="s">
        <v>31</v>
      </c>
      <c r="E51" s="67" t="s">
        <v>161</v>
      </c>
      <c r="F51" s="35">
        <v>95122503</v>
      </c>
      <c r="G51" s="71" t="s">
        <v>39</v>
      </c>
      <c r="H51" s="22"/>
      <c r="I51" s="22"/>
      <c r="J51" s="22"/>
      <c r="K51" s="22"/>
      <c r="L51" s="22"/>
      <c r="M51" s="22"/>
      <c r="N51" s="22"/>
      <c r="O51" s="22"/>
      <c r="P51" s="22"/>
      <c r="Q51" s="22"/>
      <c r="R51" s="22"/>
      <c r="S51" s="22"/>
      <c r="T51" s="22"/>
      <c r="U51" s="22"/>
      <c r="V51" s="22"/>
      <c r="W51" s="22"/>
      <c r="X51" s="22"/>
      <c r="Y51" s="22"/>
      <c r="Z51" s="22"/>
      <c r="AA51" s="22"/>
      <c r="AB51" s="22"/>
      <c r="AC51" s="22"/>
      <c r="AD51" s="22"/>
      <c r="AE51" s="22"/>
      <c r="AF51" s="32">
        <v>334834</v>
      </c>
      <c r="AG51" s="36">
        <v>0</v>
      </c>
      <c r="AH51" s="32">
        <f>AF51 * (1 + AG51)</f>
        <v>334834</v>
      </c>
      <c r="AI51" s="22"/>
      <c r="AJ51" s="22"/>
      <c r="AK51" s="22"/>
      <c r="AL51" s="22"/>
      <c r="AM51" s="22"/>
      <c r="AN51" s="22"/>
      <c r="AO51" s="33">
        <v>304395</v>
      </c>
      <c r="AP51" s="36">
        <v>0</v>
      </c>
      <c r="AQ51" s="32">
        <f>AO51 * (1 + AP51)</f>
        <v>304395</v>
      </c>
      <c r="AR51" s="22"/>
      <c r="AS51" s="22"/>
      <c r="AT51" s="22"/>
      <c r="AU51" s="22"/>
      <c r="AV51" s="22"/>
      <c r="AW51" s="22"/>
      <c r="AX51" s="22"/>
      <c r="AY51" s="22"/>
      <c r="AZ51" s="22"/>
      <c r="BA51" s="32">
        <v>121200</v>
      </c>
      <c r="BB51" s="36">
        <v>0</v>
      </c>
      <c r="BC51" s="32">
        <f>BA51 * (1 + BB51)</f>
        <v>121200</v>
      </c>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19"/>
      <c r="EZ51" s="68"/>
      <c r="FA51" s="69"/>
      <c r="FB51" s="22"/>
      <c r="FC51" s="22"/>
      <c r="FD51" s="22"/>
      <c r="FE51" s="22"/>
      <c r="FF51" s="22"/>
      <c r="FG51" s="22"/>
      <c r="FH51" s="22"/>
      <c r="FI51" s="22"/>
      <c r="FJ51" s="22"/>
      <c r="FK51" s="19"/>
      <c r="FL51" s="20">
        <v>5.2900000000000003E-2</v>
      </c>
      <c r="FM51" s="19">
        <f t="shared" si="10"/>
        <v>0</v>
      </c>
      <c r="FN51" s="19">
        <v>88655</v>
      </c>
      <c r="FO51" s="20">
        <v>5.2900000000000003E-2</v>
      </c>
      <c r="FP51" s="19">
        <f t="shared" si="6"/>
        <v>93344.849499999997</v>
      </c>
      <c r="FQ51" s="70">
        <f t="shared" si="2"/>
        <v>3</v>
      </c>
    </row>
    <row r="52" spans="1:173" ht="15.75" customHeight="1" x14ac:dyDescent="0.2">
      <c r="A52" s="66" t="s">
        <v>79</v>
      </c>
      <c r="B52" s="66">
        <v>50</v>
      </c>
      <c r="C52" s="35" t="s">
        <v>162</v>
      </c>
      <c r="D52" s="35" t="s">
        <v>31</v>
      </c>
      <c r="E52" s="71" t="s">
        <v>163</v>
      </c>
      <c r="F52" s="35">
        <v>24112003</v>
      </c>
      <c r="G52" s="71" t="s">
        <v>104</v>
      </c>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33">
        <v>14500</v>
      </c>
      <c r="EZ52" s="30">
        <v>0.19</v>
      </c>
      <c r="FA52" s="29">
        <f t="shared" ref="FA52:FA56" si="22">EY52 * (1 + EZ52)</f>
        <v>17255</v>
      </c>
      <c r="FB52" s="22"/>
      <c r="FC52" s="22"/>
      <c r="FD52" s="22"/>
      <c r="FE52" s="22"/>
      <c r="FF52" s="22"/>
      <c r="FG52" s="22"/>
      <c r="FH52" s="22"/>
      <c r="FI52" s="22"/>
      <c r="FJ52" s="22"/>
      <c r="FK52" s="19">
        <v>29331</v>
      </c>
      <c r="FL52" s="20">
        <v>5.2900000000000003E-2</v>
      </c>
      <c r="FM52" s="19">
        <f t="shared" si="10"/>
        <v>30882.609899999999</v>
      </c>
      <c r="FN52" s="19"/>
      <c r="FO52" s="20">
        <v>5.2900000000000003E-2</v>
      </c>
      <c r="FP52" s="19">
        <f t="shared" si="6"/>
        <v>0</v>
      </c>
      <c r="FQ52" s="70">
        <f t="shared" si="2"/>
        <v>1</v>
      </c>
    </row>
    <row r="53" spans="1:173" ht="15.75" customHeight="1" x14ac:dyDescent="0.2">
      <c r="A53" s="66" t="s">
        <v>79</v>
      </c>
      <c r="B53" s="66">
        <v>51</v>
      </c>
      <c r="C53" s="66" t="s">
        <v>164</v>
      </c>
      <c r="D53" s="66" t="s">
        <v>31</v>
      </c>
      <c r="E53" s="67" t="s">
        <v>165</v>
      </c>
      <c r="F53" s="35">
        <v>24112003</v>
      </c>
      <c r="G53" s="67" t="s">
        <v>95</v>
      </c>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c r="DA53" s="22"/>
      <c r="DB53" s="22"/>
      <c r="DC53" s="22"/>
      <c r="DD53" s="22"/>
      <c r="DE53" s="22"/>
      <c r="DF53" s="22"/>
      <c r="DG53" s="22"/>
      <c r="DH53" s="22"/>
      <c r="DI53" s="22"/>
      <c r="DJ53" s="22"/>
      <c r="DK53" s="22"/>
      <c r="DL53" s="22"/>
      <c r="DM53" s="22"/>
      <c r="DN53" s="22"/>
      <c r="DO53" s="22"/>
      <c r="DP53" s="22"/>
      <c r="DQ53" s="22"/>
      <c r="DR53" s="22"/>
      <c r="DS53" s="22"/>
      <c r="DT53" s="22"/>
      <c r="DU53" s="22"/>
      <c r="DV53" s="22"/>
      <c r="DW53" s="22"/>
      <c r="DX53" s="22"/>
      <c r="DY53" s="22"/>
      <c r="DZ53" s="22"/>
      <c r="EA53" s="22"/>
      <c r="EB53" s="22"/>
      <c r="EC53" s="22"/>
      <c r="ED53" s="22"/>
      <c r="EE53" s="22"/>
      <c r="EF53" s="22"/>
      <c r="EG53" s="22"/>
      <c r="EH53" s="22"/>
      <c r="EI53" s="22"/>
      <c r="EJ53" s="22"/>
      <c r="EK53" s="22"/>
      <c r="EL53" s="22"/>
      <c r="EM53" s="22"/>
      <c r="EN53" s="22"/>
      <c r="EO53" s="22"/>
      <c r="EP53" s="22"/>
      <c r="EQ53" s="22"/>
      <c r="ER53" s="22"/>
      <c r="ES53" s="22"/>
      <c r="ET53" s="22"/>
      <c r="EU53" s="22"/>
      <c r="EV53" s="22"/>
      <c r="EW53" s="22"/>
      <c r="EX53" s="22"/>
      <c r="EY53" s="33">
        <v>19900</v>
      </c>
      <c r="EZ53" s="30">
        <v>0.19</v>
      </c>
      <c r="FA53" s="29">
        <f t="shared" si="22"/>
        <v>23681</v>
      </c>
      <c r="FB53" s="22"/>
      <c r="FC53" s="22"/>
      <c r="FD53" s="22"/>
      <c r="FE53" s="22"/>
      <c r="FF53" s="22"/>
      <c r="FG53" s="22"/>
      <c r="FH53" s="22"/>
      <c r="FI53" s="22"/>
      <c r="FJ53" s="22"/>
      <c r="FK53" s="19">
        <v>193820</v>
      </c>
      <c r="FL53" s="20">
        <v>5.2900000000000003E-2</v>
      </c>
      <c r="FM53" s="19">
        <f t="shared" si="10"/>
        <v>204073.07800000001</v>
      </c>
      <c r="FN53" s="19"/>
      <c r="FO53" s="20">
        <v>5.2900000000000003E-2</v>
      </c>
      <c r="FP53" s="19">
        <f t="shared" si="6"/>
        <v>0</v>
      </c>
      <c r="FQ53" s="70">
        <f t="shared" si="2"/>
        <v>1</v>
      </c>
    </row>
    <row r="54" spans="1:173" ht="15.75" customHeight="1" x14ac:dyDescent="0.2">
      <c r="A54" s="66" t="s">
        <v>48</v>
      </c>
      <c r="B54" s="66">
        <v>52</v>
      </c>
      <c r="C54" s="73" t="s">
        <v>166</v>
      </c>
      <c r="D54" s="73" t="s">
        <v>31</v>
      </c>
      <c r="E54" s="74" t="s">
        <v>167</v>
      </c>
      <c r="F54" s="35">
        <v>24112003</v>
      </c>
      <c r="G54" s="74" t="s">
        <v>168</v>
      </c>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32">
        <v>429000</v>
      </c>
      <c r="EW54" s="30">
        <v>0.19</v>
      </c>
      <c r="EX54" s="29">
        <f>EV54 * (1 + EW54)</f>
        <v>510510</v>
      </c>
      <c r="EY54" s="33">
        <v>200000</v>
      </c>
      <c r="EZ54" s="30">
        <v>0.19</v>
      </c>
      <c r="FA54" s="29">
        <f t="shared" si="22"/>
        <v>238000</v>
      </c>
      <c r="FB54" s="22"/>
      <c r="FC54" s="22"/>
      <c r="FD54" s="22"/>
      <c r="FE54" s="22"/>
      <c r="FF54" s="22"/>
      <c r="FG54" s="22"/>
      <c r="FH54" s="22"/>
      <c r="FI54" s="22"/>
      <c r="FJ54" s="22"/>
      <c r="FK54" s="19"/>
      <c r="FL54" s="20">
        <v>5.2900000000000003E-2</v>
      </c>
      <c r="FM54" s="19">
        <f t="shared" si="10"/>
        <v>0</v>
      </c>
      <c r="FN54" s="19"/>
      <c r="FO54" s="20">
        <v>5.2900000000000003E-2</v>
      </c>
      <c r="FP54" s="19">
        <f t="shared" si="6"/>
        <v>0</v>
      </c>
      <c r="FQ54" s="70">
        <f t="shared" si="2"/>
        <v>2</v>
      </c>
    </row>
    <row r="55" spans="1:173" ht="15.75" customHeight="1" x14ac:dyDescent="0.2">
      <c r="A55" s="66" t="s">
        <v>672</v>
      </c>
      <c r="B55" s="66">
        <v>53</v>
      </c>
      <c r="C55" s="66" t="s">
        <v>169</v>
      </c>
      <c r="D55" s="66" t="s">
        <v>31</v>
      </c>
      <c r="E55" s="67" t="s">
        <v>170</v>
      </c>
      <c r="F55" s="35">
        <v>24121807</v>
      </c>
      <c r="G55" s="75" t="s">
        <v>171</v>
      </c>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46"/>
      <c r="BN55" s="46"/>
      <c r="BO55" s="46"/>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22"/>
      <c r="EW55" s="22"/>
      <c r="EX55" s="22"/>
      <c r="EY55" s="33">
        <v>235000</v>
      </c>
      <c r="EZ55" s="30">
        <v>0.19</v>
      </c>
      <c r="FA55" s="29">
        <f t="shared" si="22"/>
        <v>279650</v>
      </c>
      <c r="FB55" s="22"/>
      <c r="FC55" s="22"/>
      <c r="FD55" s="22"/>
      <c r="FE55" s="22"/>
      <c r="FF55" s="22"/>
      <c r="FG55" s="22"/>
      <c r="FH55" s="22"/>
      <c r="FI55" s="22"/>
      <c r="FJ55" s="22"/>
      <c r="FK55" s="19"/>
      <c r="FL55" s="20">
        <v>5.2900000000000003E-2</v>
      </c>
      <c r="FM55" s="19">
        <f t="shared" si="10"/>
        <v>0</v>
      </c>
      <c r="FN55" s="19">
        <v>330000</v>
      </c>
      <c r="FO55" s="20">
        <v>5.2900000000000003E-2</v>
      </c>
      <c r="FP55" s="19">
        <f t="shared" si="6"/>
        <v>347457</v>
      </c>
      <c r="FQ55" s="70">
        <f t="shared" si="2"/>
        <v>1</v>
      </c>
    </row>
    <row r="56" spans="1:173" ht="15.75" customHeight="1" x14ac:dyDescent="0.2">
      <c r="A56" s="66" t="s">
        <v>673</v>
      </c>
      <c r="B56" s="66">
        <v>54</v>
      </c>
      <c r="C56" s="66" t="s">
        <v>172</v>
      </c>
      <c r="D56" s="66" t="s">
        <v>31</v>
      </c>
      <c r="E56" s="67" t="s">
        <v>173</v>
      </c>
      <c r="F56" s="66">
        <v>24101609</v>
      </c>
      <c r="G56" s="67" t="s">
        <v>51</v>
      </c>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P56" s="33">
        <v>315151</v>
      </c>
      <c r="BQ56" s="36">
        <v>0.19</v>
      </c>
      <c r="BR56" s="32">
        <f t="shared" ref="BR56:BR57" si="23">BP56 * (1 + BQ56)</f>
        <v>375029.69</v>
      </c>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2"/>
      <c r="DK56" s="22"/>
      <c r="DL56" s="22"/>
      <c r="DM56" s="22"/>
      <c r="DN56" s="22"/>
      <c r="DO56" s="22"/>
      <c r="DP56" s="22"/>
      <c r="DQ56" s="22"/>
      <c r="DR56" s="22"/>
      <c r="DS56" s="22"/>
      <c r="DT56" s="22"/>
      <c r="DU56" s="22"/>
      <c r="DV56" s="22"/>
      <c r="DW56" s="22"/>
      <c r="DX56" s="22"/>
      <c r="DY56" s="22"/>
      <c r="DZ56" s="22"/>
      <c r="EA56" s="22"/>
      <c r="EB56" s="22"/>
      <c r="EC56" s="22"/>
      <c r="ED56" s="22"/>
      <c r="EE56" s="22"/>
      <c r="EF56" s="22"/>
      <c r="EG56" s="22"/>
      <c r="EH56" s="22"/>
      <c r="EI56" s="22"/>
      <c r="EJ56" s="22"/>
      <c r="EK56" s="22"/>
      <c r="EL56" s="22"/>
      <c r="EM56" s="22"/>
      <c r="EN56" s="22"/>
      <c r="EO56" s="22"/>
      <c r="EP56" s="22"/>
      <c r="EQ56" s="22"/>
      <c r="ER56" s="22"/>
      <c r="ES56" s="22"/>
      <c r="ET56" s="22"/>
      <c r="EU56" s="22"/>
      <c r="EV56" s="22"/>
      <c r="EW56" s="22"/>
      <c r="EX56" s="22"/>
      <c r="EY56" s="33">
        <v>370000</v>
      </c>
      <c r="EZ56" s="30">
        <v>0.19</v>
      </c>
      <c r="FA56" s="29">
        <f t="shared" si="22"/>
        <v>440300</v>
      </c>
      <c r="FB56" s="32">
        <v>319047</v>
      </c>
      <c r="FC56" s="36">
        <v>0.05</v>
      </c>
      <c r="FD56" s="32">
        <f t="shared" ref="FD56:FD57" si="24">FB56 * (1 + FC56)</f>
        <v>334999.35000000003</v>
      </c>
      <c r="FE56" s="22"/>
      <c r="FF56" s="22"/>
      <c r="FG56" s="22"/>
      <c r="FH56" s="22"/>
      <c r="FI56" s="22"/>
      <c r="FJ56" s="22"/>
      <c r="FK56" s="19"/>
      <c r="FL56" s="20">
        <v>5.2900000000000003E-2</v>
      </c>
      <c r="FM56" s="19">
        <f t="shared" si="10"/>
        <v>0</v>
      </c>
      <c r="FN56" s="19"/>
      <c r="FO56" s="20">
        <v>5.2900000000000003E-2</v>
      </c>
      <c r="FP56" s="19">
        <f t="shared" si="6"/>
        <v>0</v>
      </c>
      <c r="FQ56" s="70">
        <f t="shared" si="2"/>
        <v>3</v>
      </c>
    </row>
    <row r="57" spans="1:173" ht="15.75" customHeight="1" x14ac:dyDescent="0.2">
      <c r="A57" s="66" t="s">
        <v>673</v>
      </c>
      <c r="B57" s="66">
        <v>55</v>
      </c>
      <c r="C57" s="66" t="s">
        <v>174</v>
      </c>
      <c r="D57" s="66" t="s">
        <v>31</v>
      </c>
      <c r="E57" s="67" t="s">
        <v>175</v>
      </c>
      <c r="F57" s="66">
        <v>24101609</v>
      </c>
      <c r="G57" s="67" t="s">
        <v>51</v>
      </c>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37"/>
      <c r="BN57" s="37"/>
      <c r="BO57" s="37"/>
      <c r="BP57" s="33">
        <v>475630</v>
      </c>
      <c r="BQ57" s="36">
        <v>0.19</v>
      </c>
      <c r="BR57" s="32">
        <f t="shared" si="23"/>
        <v>565999.69999999995</v>
      </c>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19"/>
      <c r="EZ57" s="68"/>
      <c r="FA57" s="69"/>
      <c r="FB57" s="32">
        <v>466666</v>
      </c>
      <c r="FC57" s="36">
        <v>0.05</v>
      </c>
      <c r="FD57" s="32">
        <f t="shared" si="24"/>
        <v>489999.30000000005</v>
      </c>
      <c r="FE57" s="22"/>
      <c r="FF57" s="22"/>
      <c r="FG57" s="22"/>
      <c r="FH57" s="22"/>
      <c r="FI57" s="22"/>
      <c r="FJ57" s="22"/>
      <c r="FK57" s="19">
        <v>482430</v>
      </c>
      <c r="FL57" s="20">
        <v>5.2900000000000003E-2</v>
      </c>
      <c r="FM57" s="19">
        <f t="shared" si="10"/>
        <v>507950.54700000002</v>
      </c>
      <c r="FN57" s="19">
        <v>650000</v>
      </c>
      <c r="FO57" s="20">
        <v>5.2900000000000003E-2</v>
      </c>
      <c r="FP57" s="19">
        <f t="shared" si="6"/>
        <v>684385</v>
      </c>
      <c r="FQ57" s="70">
        <f t="shared" si="2"/>
        <v>2</v>
      </c>
    </row>
    <row r="58" spans="1:173" ht="15.75" customHeight="1" x14ac:dyDescent="0.2">
      <c r="A58" s="66" t="s">
        <v>671</v>
      </c>
      <c r="B58" s="66">
        <v>56</v>
      </c>
      <c r="C58" s="66" t="s">
        <v>176</v>
      </c>
      <c r="D58" s="66" t="s">
        <v>31</v>
      </c>
      <c r="E58" s="67" t="s">
        <v>177</v>
      </c>
      <c r="F58" s="35">
        <v>21102401</v>
      </c>
      <c r="G58" s="67" t="s">
        <v>75</v>
      </c>
      <c r="H58" s="22"/>
      <c r="I58" s="22"/>
      <c r="J58" s="22"/>
      <c r="K58" s="22"/>
      <c r="L58" s="22"/>
      <c r="M58" s="22"/>
      <c r="N58" s="22"/>
      <c r="O58" s="22"/>
      <c r="P58" s="22"/>
      <c r="Q58" s="29">
        <v>340200</v>
      </c>
      <c r="R58" s="30">
        <v>0</v>
      </c>
      <c r="S58" s="29">
        <f t="shared" ref="S58:S60" si="25">Q58 * (1 + R58)</f>
        <v>340200</v>
      </c>
      <c r="T58" s="33">
        <v>385200</v>
      </c>
      <c r="U58" s="34">
        <v>0</v>
      </c>
      <c r="V58" s="29">
        <f t="shared" ref="V58:V60" si="26">T58 * (1 + U58)</f>
        <v>385200</v>
      </c>
      <c r="W58" s="29">
        <v>350000</v>
      </c>
      <c r="X58" s="30">
        <v>0</v>
      </c>
      <c r="Y58" s="29">
        <f t="shared" ref="Y58:Y60" si="27">W58 * (1 + X58)</f>
        <v>350000</v>
      </c>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c r="DA58" s="22"/>
      <c r="DB58" s="22"/>
      <c r="DC58" s="22"/>
      <c r="DD58" s="22"/>
      <c r="DE58" s="22"/>
      <c r="DF58" s="22"/>
      <c r="DG58" s="22"/>
      <c r="DH58" s="22"/>
      <c r="DI58" s="22"/>
      <c r="DJ58" s="22"/>
      <c r="DK58" s="22"/>
      <c r="DL58" s="22"/>
      <c r="DM58" s="22"/>
      <c r="DN58" s="22"/>
      <c r="DO58" s="22"/>
      <c r="DP58" s="22"/>
      <c r="DQ58" s="22"/>
      <c r="DR58" s="22"/>
      <c r="DS58" s="22"/>
      <c r="DT58" s="22"/>
      <c r="DU58" s="22"/>
      <c r="DV58" s="22"/>
      <c r="DW58" s="22"/>
      <c r="DX58" s="22"/>
      <c r="DY58" s="22"/>
      <c r="DZ58" s="22"/>
      <c r="EA58" s="22"/>
      <c r="EB58" s="22"/>
      <c r="EC58" s="22"/>
      <c r="ED58" s="22"/>
      <c r="EE58" s="22"/>
      <c r="EF58" s="22"/>
      <c r="EG58" s="22"/>
      <c r="EH58" s="22"/>
      <c r="EI58" s="22"/>
      <c r="EJ58" s="22"/>
      <c r="EK58" s="22"/>
      <c r="EL58" s="22"/>
      <c r="EM58" s="22"/>
      <c r="EN58" s="22"/>
      <c r="EO58" s="22"/>
      <c r="EP58" s="22"/>
      <c r="EQ58" s="22"/>
      <c r="ER58" s="22"/>
      <c r="ES58" s="22"/>
      <c r="ET58" s="22"/>
      <c r="EU58" s="22"/>
      <c r="EV58" s="22"/>
      <c r="EW58" s="22"/>
      <c r="EX58" s="22"/>
      <c r="EY58" s="19"/>
      <c r="EZ58" s="68"/>
      <c r="FA58" s="69"/>
      <c r="FB58" s="22"/>
      <c r="FC58" s="22"/>
      <c r="FD58" s="22"/>
      <c r="FE58" s="22"/>
      <c r="FF58" s="22"/>
      <c r="FG58" s="22"/>
      <c r="FH58" s="22"/>
      <c r="FI58" s="22"/>
      <c r="FJ58" s="22"/>
      <c r="FK58" s="19">
        <v>331741</v>
      </c>
      <c r="FL58" s="20">
        <v>5.2900000000000003E-2</v>
      </c>
      <c r="FM58" s="19">
        <f t="shared" si="10"/>
        <v>349290.09889999998</v>
      </c>
      <c r="FN58" s="19"/>
      <c r="FO58" s="20">
        <v>5.2900000000000003E-2</v>
      </c>
      <c r="FP58" s="19">
        <f t="shared" si="6"/>
        <v>0</v>
      </c>
      <c r="FQ58" s="70">
        <f t="shared" si="2"/>
        <v>3</v>
      </c>
    </row>
    <row r="59" spans="1:173" ht="15.75" customHeight="1" x14ac:dyDescent="0.2">
      <c r="A59" s="66" t="s">
        <v>671</v>
      </c>
      <c r="B59" s="66">
        <v>57</v>
      </c>
      <c r="C59" s="66" t="s">
        <v>176</v>
      </c>
      <c r="D59" s="66" t="s">
        <v>31</v>
      </c>
      <c r="E59" s="67" t="s">
        <v>178</v>
      </c>
      <c r="F59" s="35">
        <v>21102401</v>
      </c>
      <c r="G59" s="67" t="s">
        <v>75</v>
      </c>
      <c r="H59" s="22"/>
      <c r="I59" s="22"/>
      <c r="J59" s="22"/>
      <c r="K59" s="22"/>
      <c r="L59" s="22"/>
      <c r="M59" s="22"/>
      <c r="N59" s="22"/>
      <c r="O59" s="22"/>
      <c r="P59" s="22"/>
      <c r="Q59" s="29">
        <v>361450</v>
      </c>
      <c r="R59" s="30">
        <v>0</v>
      </c>
      <c r="S59" s="29">
        <f t="shared" si="25"/>
        <v>361450</v>
      </c>
      <c r="T59" s="33">
        <v>410400</v>
      </c>
      <c r="U59" s="34">
        <v>0</v>
      </c>
      <c r="V59" s="29">
        <f t="shared" si="26"/>
        <v>410400</v>
      </c>
      <c r="W59" s="29">
        <v>400000</v>
      </c>
      <c r="X59" s="30">
        <v>0</v>
      </c>
      <c r="Y59" s="29">
        <f t="shared" si="27"/>
        <v>400000</v>
      </c>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c r="DA59" s="22"/>
      <c r="DB59" s="22"/>
      <c r="DC59" s="22"/>
      <c r="DD59" s="22"/>
      <c r="DE59" s="22"/>
      <c r="DF59" s="22"/>
      <c r="DG59" s="22"/>
      <c r="DH59" s="22"/>
      <c r="DI59" s="22"/>
      <c r="DJ59" s="22"/>
      <c r="DK59" s="22"/>
      <c r="DL59" s="22"/>
      <c r="DM59" s="22"/>
      <c r="DN59" s="22"/>
      <c r="DO59" s="22"/>
      <c r="DP59" s="22"/>
      <c r="DQ59" s="22"/>
      <c r="DR59" s="22"/>
      <c r="DS59" s="22"/>
      <c r="DT59" s="22"/>
      <c r="DU59" s="22"/>
      <c r="DV59" s="22"/>
      <c r="DW59" s="22"/>
      <c r="DX59" s="22"/>
      <c r="DY59" s="22"/>
      <c r="DZ59" s="22"/>
      <c r="EA59" s="22"/>
      <c r="EB59" s="22"/>
      <c r="EC59" s="22"/>
      <c r="ED59" s="22"/>
      <c r="EE59" s="22"/>
      <c r="EF59" s="22"/>
      <c r="EG59" s="22"/>
      <c r="EH59" s="22"/>
      <c r="EI59" s="22"/>
      <c r="EJ59" s="22"/>
      <c r="EK59" s="22"/>
      <c r="EL59" s="22"/>
      <c r="EM59" s="22"/>
      <c r="EN59" s="22"/>
      <c r="EO59" s="22"/>
      <c r="EP59" s="22"/>
      <c r="EQ59" s="22"/>
      <c r="ER59" s="22"/>
      <c r="ES59" s="22"/>
      <c r="ET59" s="22"/>
      <c r="EU59" s="22"/>
      <c r="EV59" s="22"/>
      <c r="EW59" s="22"/>
      <c r="EX59" s="22"/>
      <c r="EY59" s="19"/>
      <c r="EZ59" s="68"/>
      <c r="FA59" s="69"/>
      <c r="FB59" s="22"/>
      <c r="FC59" s="22"/>
      <c r="FD59" s="22"/>
      <c r="FE59" s="22"/>
      <c r="FF59" s="22"/>
      <c r="FG59" s="22"/>
      <c r="FH59" s="22"/>
      <c r="FI59" s="22"/>
      <c r="FJ59" s="22"/>
      <c r="FK59" s="19">
        <v>331741</v>
      </c>
      <c r="FL59" s="20">
        <v>5.2900000000000003E-2</v>
      </c>
      <c r="FM59" s="19">
        <f t="shared" si="10"/>
        <v>349290.09889999998</v>
      </c>
      <c r="FN59" s="19"/>
      <c r="FO59" s="20">
        <v>5.2900000000000003E-2</v>
      </c>
      <c r="FP59" s="19">
        <f t="shared" si="6"/>
        <v>0</v>
      </c>
      <c r="FQ59" s="70">
        <f t="shared" si="2"/>
        <v>3</v>
      </c>
    </row>
    <row r="60" spans="1:173" ht="15.75" customHeight="1" x14ac:dyDescent="0.2">
      <c r="A60" s="66" t="s">
        <v>671</v>
      </c>
      <c r="B60" s="66">
        <v>58</v>
      </c>
      <c r="C60" s="66" t="s">
        <v>176</v>
      </c>
      <c r="D60" s="66" t="s">
        <v>31</v>
      </c>
      <c r="E60" s="67" t="s">
        <v>179</v>
      </c>
      <c r="F60" s="35">
        <v>21102401</v>
      </c>
      <c r="G60" s="67" t="s">
        <v>75</v>
      </c>
      <c r="H60" s="22"/>
      <c r="I60" s="22"/>
      <c r="J60" s="22"/>
      <c r="K60" s="22"/>
      <c r="L60" s="22"/>
      <c r="M60" s="22"/>
      <c r="N60" s="22"/>
      <c r="O60" s="22"/>
      <c r="P60" s="22"/>
      <c r="Q60" s="29">
        <v>382750</v>
      </c>
      <c r="R60" s="30">
        <v>0</v>
      </c>
      <c r="S60" s="29">
        <f t="shared" si="25"/>
        <v>382750</v>
      </c>
      <c r="T60" s="33">
        <v>468000</v>
      </c>
      <c r="U60" s="34">
        <v>0</v>
      </c>
      <c r="V60" s="29">
        <f t="shared" si="26"/>
        <v>468000</v>
      </c>
      <c r="W60" s="29">
        <v>500000</v>
      </c>
      <c r="X60" s="30">
        <v>0</v>
      </c>
      <c r="Y60" s="29">
        <f t="shared" si="27"/>
        <v>500000</v>
      </c>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19"/>
      <c r="EZ60" s="68"/>
      <c r="FA60" s="69"/>
      <c r="FB60" s="22"/>
      <c r="FC60" s="22"/>
      <c r="FD60" s="22"/>
      <c r="FE60" s="22"/>
      <c r="FF60" s="22"/>
      <c r="FG60" s="22"/>
      <c r="FH60" s="22"/>
      <c r="FI60" s="22"/>
      <c r="FJ60" s="22"/>
      <c r="FK60" s="19">
        <v>331741</v>
      </c>
      <c r="FL60" s="20">
        <v>5.2900000000000003E-2</v>
      </c>
      <c r="FM60" s="19">
        <f t="shared" si="10"/>
        <v>349290.09889999998</v>
      </c>
      <c r="FN60" s="19"/>
      <c r="FO60" s="20">
        <v>5.2900000000000003E-2</v>
      </c>
      <c r="FP60" s="19">
        <f t="shared" si="6"/>
        <v>0</v>
      </c>
      <c r="FQ60" s="70">
        <f t="shared" si="2"/>
        <v>3</v>
      </c>
    </row>
    <row r="61" spans="1:173" ht="15.75" customHeight="1" x14ac:dyDescent="0.2">
      <c r="A61" s="66" t="s">
        <v>107</v>
      </c>
      <c r="B61" s="66">
        <v>59</v>
      </c>
      <c r="C61" s="66" t="s">
        <v>180</v>
      </c>
      <c r="D61" s="66" t="s">
        <v>31</v>
      </c>
      <c r="E61" s="67" t="s">
        <v>181</v>
      </c>
      <c r="F61" s="35">
        <v>95131702</v>
      </c>
      <c r="G61" s="67" t="s">
        <v>75</v>
      </c>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22"/>
      <c r="DM61" s="22"/>
      <c r="DN61" s="22"/>
      <c r="DO61" s="22"/>
      <c r="DP61" s="22"/>
      <c r="DQ61" s="22"/>
      <c r="DR61" s="22"/>
      <c r="DS61" s="22"/>
      <c r="DT61" s="22"/>
      <c r="DU61" s="22"/>
      <c r="DV61" s="22"/>
      <c r="DW61" s="22"/>
      <c r="DX61" s="22"/>
      <c r="DY61" s="22"/>
      <c r="DZ61" s="22"/>
      <c r="EA61" s="22"/>
      <c r="EB61" s="22"/>
      <c r="EC61" s="22"/>
      <c r="ED61" s="22"/>
      <c r="EE61" s="22"/>
      <c r="EF61" s="22"/>
      <c r="EG61" s="22"/>
      <c r="EH61" s="22"/>
      <c r="EI61" s="22"/>
      <c r="EJ61" s="22"/>
      <c r="EK61" s="22"/>
      <c r="EL61" s="22"/>
      <c r="EM61" s="22"/>
      <c r="EN61" s="22"/>
      <c r="EO61" s="22"/>
      <c r="EP61" s="22"/>
      <c r="EQ61" s="22"/>
      <c r="ER61" s="22"/>
      <c r="ES61" s="22"/>
      <c r="ET61" s="22"/>
      <c r="EU61" s="22"/>
      <c r="EV61" s="22"/>
      <c r="EW61" s="22"/>
      <c r="EX61" s="22"/>
      <c r="EY61" s="33">
        <v>305000</v>
      </c>
      <c r="EZ61" s="30">
        <v>0.19</v>
      </c>
      <c r="FA61" s="29">
        <f t="shared" ref="FA61:FA65" si="28">EY61 * (1 + EZ61)</f>
        <v>362950</v>
      </c>
      <c r="FB61" s="22"/>
      <c r="FC61" s="22"/>
      <c r="FD61" s="22"/>
      <c r="FE61" s="22"/>
      <c r="FF61" s="22"/>
      <c r="FG61" s="22"/>
      <c r="FH61" s="22"/>
      <c r="FI61" s="22"/>
      <c r="FJ61" s="22"/>
      <c r="FK61" s="19"/>
      <c r="FL61" s="20">
        <v>5.2900000000000003E-2</v>
      </c>
      <c r="FM61" s="19">
        <f t="shared" si="10"/>
        <v>0</v>
      </c>
      <c r="FN61" s="19">
        <v>259900</v>
      </c>
      <c r="FO61" s="20">
        <v>5.2900000000000003E-2</v>
      </c>
      <c r="FP61" s="19">
        <f t="shared" si="6"/>
        <v>273648.71000000002</v>
      </c>
      <c r="FQ61" s="70">
        <f t="shared" si="2"/>
        <v>1</v>
      </c>
    </row>
    <row r="62" spans="1:173" ht="15.75" customHeight="1" x14ac:dyDescent="0.2">
      <c r="A62" s="66" t="s">
        <v>672</v>
      </c>
      <c r="B62" s="66">
        <v>60</v>
      </c>
      <c r="C62" s="35" t="s">
        <v>182</v>
      </c>
      <c r="D62" s="35" t="s">
        <v>31</v>
      </c>
      <c r="E62" s="71" t="s">
        <v>183</v>
      </c>
      <c r="F62" s="35">
        <v>24101507</v>
      </c>
      <c r="G62" s="71" t="s">
        <v>104</v>
      </c>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32">
        <v>385000</v>
      </c>
      <c r="BE62" s="36">
        <v>0</v>
      </c>
      <c r="BF62" s="32">
        <f>BD62 * (1 + BE62)</f>
        <v>385000</v>
      </c>
      <c r="BG62" s="33"/>
      <c r="BH62" s="36"/>
      <c r="BI62" s="3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33">
        <v>206000</v>
      </c>
      <c r="EZ62" s="30">
        <v>0.19</v>
      </c>
      <c r="FA62" s="29">
        <f t="shared" si="28"/>
        <v>245140</v>
      </c>
      <c r="FB62" s="22"/>
      <c r="FC62" s="22"/>
      <c r="FD62" s="22"/>
      <c r="FE62" s="22"/>
      <c r="FF62" s="22"/>
      <c r="FG62" s="22"/>
      <c r="FH62" s="22"/>
      <c r="FI62" s="22"/>
      <c r="FJ62" s="22"/>
      <c r="FK62" s="19">
        <v>275282</v>
      </c>
      <c r="FL62" s="20">
        <v>5.2900000000000003E-2</v>
      </c>
      <c r="FM62" s="19">
        <f t="shared" si="10"/>
        <v>289844.4178</v>
      </c>
      <c r="FN62" s="19"/>
      <c r="FO62" s="20">
        <v>5.2900000000000003E-2</v>
      </c>
      <c r="FP62" s="19">
        <f t="shared" si="6"/>
        <v>0</v>
      </c>
      <c r="FQ62" s="70">
        <f t="shared" si="2"/>
        <v>2</v>
      </c>
    </row>
    <row r="63" spans="1:173" ht="15.75" customHeight="1" x14ac:dyDescent="0.2">
      <c r="A63" s="66" t="s">
        <v>113</v>
      </c>
      <c r="B63" s="66">
        <v>61</v>
      </c>
      <c r="C63" s="35" t="s">
        <v>184</v>
      </c>
      <c r="D63" s="35" t="s">
        <v>31</v>
      </c>
      <c r="E63" s="71" t="s">
        <v>186</v>
      </c>
      <c r="F63" s="35">
        <v>24101501</v>
      </c>
      <c r="G63" s="71" t="s">
        <v>187</v>
      </c>
      <c r="H63" s="22"/>
      <c r="I63" s="22"/>
      <c r="J63" s="22"/>
      <c r="K63" s="22"/>
      <c r="L63" s="22"/>
      <c r="M63" s="22"/>
      <c r="N63" s="32">
        <v>465500</v>
      </c>
      <c r="O63" s="36">
        <v>0</v>
      </c>
      <c r="P63" s="32">
        <f>N63 * (1 + O63)</f>
        <v>465500</v>
      </c>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33">
        <v>167900</v>
      </c>
      <c r="EZ63" s="30">
        <v>0.19</v>
      </c>
      <c r="FA63" s="29">
        <f t="shared" si="28"/>
        <v>199801</v>
      </c>
      <c r="FB63" s="22"/>
      <c r="FC63" s="22"/>
      <c r="FD63" s="22"/>
      <c r="FE63" s="22"/>
      <c r="FF63" s="22"/>
      <c r="FG63" s="22"/>
      <c r="FH63" s="22"/>
      <c r="FI63" s="22"/>
      <c r="FJ63" s="22"/>
      <c r="FK63" s="19"/>
      <c r="FL63" s="20">
        <v>5.2900000000000003E-2</v>
      </c>
      <c r="FM63" s="19">
        <f t="shared" si="10"/>
        <v>0</v>
      </c>
      <c r="FN63" s="19"/>
      <c r="FO63" s="20">
        <v>5.2900000000000003E-2</v>
      </c>
      <c r="FP63" s="19">
        <f t="shared" si="6"/>
        <v>0</v>
      </c>
      <c r="FQ63" s="70">
        <f t="shared" si="2"/>
        <v>2</v>
      </c>
    </row>
    <row r="64" spans="1:173" ht="15.75" customHeight="1" x14ac:dyDescent="0.2">
      <c r="A64" s="66" t="s">
        <v>79</v>
      </c>
      <c r="B64" s="66">
        <v>62</v>
      </c>
      <c r="C64" s="66" t="s">
        <v>188</v>
      </c>
      <c r="D64" s="66" t="s">
        <v>31</v>
      </c>
      <c r="E64" s="67" t="s">
        <v>189</v>
      </c>
      <c r="F64" s="35">
        <v>10121511</v>
      </c>
      <c r="G64" s="67" t="s">
        <v>95</v>
      </c>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33">
        <v>60000</v>
      </c>
      <c r="EZ64" s="30">
        <v>0.19</v>
      </c>
      <c r="FA64" s="29">
        <f t="shared" si="28"/>
        <v>71400</v>
      </c>
      <c r="FB64" s="22"/>
      <c r="FC64" s="22"/>
      <c r="FD64" s="22"/>
      <c r="FE64" s="22"/>
      <c r="FF64" s="22"/>
      <c r="FG64" s="22"/>
      <c r="FH64" s="22"/>
      <c r="FI64" s="22"/>
      <c r="FJ64" s="22"/>
      <c r="FK64" s="19"/>
      <c r="FL64" s="20">
        <v>5.2900000000000003E-2</v>
      </c>
      <c r="FM64" s="19">
        <f t="shared" si="10"/>
        <v>0</v>
      </c>
      <c r="FN64" s="19">
        <v>39000</v>
      </c>
      <c r="FO64" s="20">
        <v>5.2900000000000003E-2</v>
      </c>
      <c r="FP64" s="19">
        <f t="shared" si="6"/>
        <v>41063.1</v>
      </c>
      <c r="FQ64" s="70">
        <f t="shared" si="2"/>
        <v>1</v>
      </c>
    </row>
    <row r="65" spans="1:173" ht="15.75" customHeight="1" x14ac:dyDescent="0.2">
      <c r="A65" s="66" t="s">
        <v>79</v>
      </c>
      <c r="B65" s="66">
        <v>63</v>
      </c>
      <c r="C65" s="66" t="s">
        <v>190</v>
      </c>
      <c r="D65" s="66" t="s">
        <v>31</v>
      </c>
      <c r="E65" s="67" t="s">
        <v>191</v>
      </c>
      <c r="F65" s="35">
        <v>27112004</v>
      </c>
      <c r="G65" s="67" t="s">
        <v>95</v>
      </c>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32">
        <v>99900</v>
      </c>
      <c r="EW65" s="30">
        <v>0.19</v>
      </c>
      <c r="EX65" s="29">
        <f>EV65 * (1 + EW65)</f>
        <v>118881</v>
      </c>
      <c r="EY65" s="33">
        <v>96500</v>
      </c>
      <c r="EZ65" s="30">
        <v>0.19</v>
      </c>
      <c r="FA65" s="29">
        <f t="shared" si="28"/>
        <v>114835</v>
      </c>
      <c r="FB65" s="22"/>
      <c r="FC65" s="22"/>
      <c r="FD65" s="22"/>
      <c r="FE65" s="22"/>
      <c r="FF65" s="22"/>
      <c r="FG65" s="22"/>
      <c r="FH65" s="22"/>
      <c r="FI65" s="22"/>
      <c r="FJ65" s="22"/>
      <c r="FK65" s="19"/>
      <c r="FL65" s="20">
        <v>5.2900000000000003E-2</v>
      </c>
      <c r="FM65" s="19">
        <f t="shared" si="10"/>
        <v>0</v>
      </c>
      <c r="FN65" s="19"/>
      <c r="FO65" s="20">
        <v>5.2900000000000003E-2</v>
      </c>
      <c r="FP65" s="19">
        <f t="shared" si="6"/>
        <v>0</v>
      </c>
      <c r="FQ65" s="70">
        <f t="shared" si="2"/>
        <v>2</v>
      </c>
    </row>
    <row r="66" spans="1:173" ht="15.75" customHeight="1" x14ac:dyDescent="0.2">
      <c r="A66" s="66" t="s">
        <v>671</v>
      </c>
      <c r="B66" s="66">
        <v>64</v>
      </c>
      <c r="C66" s="66" t="s">
        <v>192</v>
      </c>
      <c r="D66" s="66" t="s">
        <v>31</v>
      </c>
      <c r="E66" s="67" t="s">
        <v>193</v>
      </c>
      <c r="F66" s="35">
        <v>21102401</v>
      </c>
      <c r="G66" s="67" t="s">
        <v>75</v>
      </c>
      <c r="H66" s="22"/>
      <c r="I66" s="22"/>
      <c r="J66" s="22"/>
      <c r="K66" s="22"/>
      <c r="L66" s="22"/>
      <c r="M66" s="22"/>
      <c r="N66" s="22"/>
      <c r="O66" s="22"/>
      <c r="P66" s="22"/>
      <c r="Q66" s="29">
        <v>1063100</v>
      </c>
      <c r="R66" s="30">
        <v>0</v>
      </c>
      <c r="S66" s="29">
        <f t="shared" ref="S66:S67" si="29">Q66 * (1 + R66)</f>
        <v>1063100</v>
      </c>
      <c r="T66" s="33">
        <v>1260000</v>
      </c>
      <c r="U66" s="34">
        <v>0</v>
      </c>
      <c r="V66" s="29">
        <f t="shared" ref="V66:V69" si="30">T66 * (1 + U66)</f>
        <v>1260000</v>
      </c>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19"/>
      <c r="EZ66" s="68"/>
      <c r="FA66" s="69"/>
      <c r="FB66" s="22"/>
      <c r="FC66" s="22"/>
      <c r="FD66" s="22"/>
      <c r="FE66" s="22"/>
      <c r="FF66" s="22"/>
      <c r="FG66" s="22"/>
      <c r="FH66" s="22"/>
      <c r="FI66" s="22"/>
      <c r="FJ66" s="22"/>
      <c r="FK66" s="19">
        <v>1314333</v>
      </c>
      <c r="FL66" s="20">
        <v>5.2900000000000003E-2</v>
      </c>
      <c r="FM66" s="19">
        <f t="shared" si="10"/>
        <v>1383861.2157000001</v>
      </c>
      <c r="FN66" s="19"/>
      <c r="FO66" s="20">
        <v>5.2900000000000003E-2</v>
      </c>
      <c r="FP66" s="19">
        <f t="shared" si="6"/>
        <v>0</v>
      </c>
      <c r="FQ66" s="70">
        <f t="shared" si="2"/>
        <v>2</v>
      </c>
    </row>
    <row r="67" spans="1:173" ht="15.75" customHeight="1" x14ac:dyDescent="0.2">
      <c r="A67" s="66" t="s">
        <v>671</v>
      </c>
      <c r="B67" s="66">
        <v>65</v>
      </c>
      <c r="C67" s="66" t="s">
        <v>194</v>
      </c>
      <c r="D67" s="66" t="s">
        <v>31</v>
      </c>
      <c r="E67" s="67" t="s">
        <v>195</v>
      </c>
      <c r="F67" s="35">
        <v>21102401</v>
      </c>
      <c r="G67" s="67" t="s">
        <v>75</v>
      </c>
      <c r="H67" s="22"/>
      <c r="I67" s="22"/>
      <c r="J67" s="22"/>
      <c r="K67" s="22"/>
      <c r="L67" s="22"/>
      <c r="M67" s="22"/>
      <c r="N67" s="22"/>
      <c r="O67" s="22"/>
      <c r="P67" s="22"/>
      <c r="Q67" s="29">
        <v>1222600</v>
      </c>
      <c r="R67" s="30">
        <v>0</v>
      </c>
      <c r="S67" s="29">
        <f t="shared" si="29"/>
        <v>1222600</v>
      </c>
      <c r="T67" s="33">
        <v>1350000</v>
      </c>
      <c r="U67" s="34">
        <v>0</v>
      </c>
      <c r="V67" s="29">
        <f t="shared" si="30"/>
        <v>1350000</v>
      </c>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2"/>
      <c r="DK67" s="22"/>
      <c r="DL67" s="22"/>
      <c r="DM67" s="22"/>
      <c r="DN67" s="22"/>
      <c r="DO67" s="22"/>
      <c r="DP67" s="22"/>
      <c r="DQ67" s="22"/>
      <c r="DR67" s="22"/>
      <c r="DS67" s="22"/>
      <c r="DT67" s="22"/>
      <c r="DU67" s="22"/>
      <c r="DV67" s="22"/>
      <c r="DW67" s="22"/>
      <c r="DX67" s="22"/>
      <c r="DY67" s="22"/>
      <c r="DZ67" s="22"/>
      <c r="EA67" s="22"/>
      <c r="EB67" s="22"/>
      <c r="EC67" s="22"/>
      <c r="ED67" s="22"/>
      <c r="EE67" s="22"/>
      <c r="EF67" s="22"/>
      <c r="EG67" s="22"/>
      <c r="EH67" s="22"/>
      <c r="EI67" s="22"/>
      <c r="EJ67" s="22"/>
      <c r="EK67" s="22"/>
      <c r="EL67" s="22"/>
      <c r="EM67" s="22"/>
      <c r="EN67" s="22"/>
      <c r="EO67" s="22"/>
      <c r="EP67" s="22"/>
      <c r="EQ67" s="22"/>
      <c r="ER67" s="22"/>
      <c r="ES67" s="22"/>
      <c r="ET67" s="22"/>
      <c r="EU67" s="22"/>
      <c r="EV67" s="22"/>
      <c r="EW67" s="22"/>
      <c r="EX67" s="22"/>
      <c r="EY67" s="33">
        <v>1345000</v>
      </c>
      <c r="EZ67" s="30">
        <v>0</v>
      </c>
      <c r="FA67" s="29">
        <f>EY67 * (1 + EZ67)</f>
        <v>1345000</v>
      </c>
      <c r="FB67" s="22"/>
      <c r="FC67" s="22"/>
      <c r="FD67" s="22"/>
      <c r="FE67" s="22"/>
      <c r="FF67" s="22"/>
      <c r="FG67" s="22"/>
      <c r="FH67" s="22"/>
      <c r="FI67" s="22"/>
      <c r="FJ67" s="22"/>
      <c r="FK67" s="19"/>
      <c r="FL67" s="20">
        <v>5.2900000000000003E-2</v>
      </c>
      <c r="FM67" s="19">
        <f t="shared" si="10"/>
        <v>0</v>
      </c>
      <c r="FN67" s="19"/>
      <c r="FO67" s="20">
        <v>5.2900000000000003E-2</v>
      </c>
      <c r="FP67" s="19">
        <f t="shared" si="6"/>
        <v>0</v>
      </c>
      <c r="FQ67" s="70">
        <f t="shared" si="2"/>
        <v>3</v>
      </c>
    </row>
    <row r="68" spans="1:173" ht="95.25" customHeight="1" x14ac:dyDescent="0.2">
      <c r="A68" s="66" t="s">
        <v>671</v>
      </c>
      <c r="B68" s="66">
        <v>66</v>
      </c>
      <c r="C68" s="66" t="s">
        <v>196</v>
      </c>
      <c r="D68" s="66" t="s">
        <v>31</v>
      </c>
      <c r="E68" s="67" t="s">
        <v>676</v>
      </c>
      <c r="F68" s="35">
        <v>21102401</v>
      </c>
      <c r="G68" s="67" t="s">
        <v>75</v>
      </c>
      <c r="H68" s="22"/>
      <c r="I68" s="22"/>
      <c r="J68" s="22"/>
      <c r="K68" s="22"/>
      <c r="L68" s="22"/>
      <c r="M68" s="22"/>
      <c r="N68" s="22"/>
      <c r="O68" s="22"/>
      <c r="P68" s="22"/>
      <c r="Q68" s="22"/>
      <c r="R68" s="22"/>
      <c r="S68" s="22"/>
      <c r="T68" s="33">
        <v>25200</v>
      </c>
      <c r="U68" s="34">
        <v>0</v>
      </c>
      <c r="V68" s="29">
        <f t="shared" si="30"/>
        <v>25200</v>
      </c>
      <c r="W68" s="29">
        <v>22000</v>
      </c>
      <c r="X68" s="30">
        <v>0</v>
      </c>
      <c r="Y68" s="29">
        <f t="shared" ref="Y68:Y69" si="31">W68 * (1 + X68)</f>
        <v>22000</v>
      </c>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2"/>
      <c r="DK68" s="22"/>
      <c r="DL68" s="22"/>
      <c r="DM68" s="22"/>
      <c r="DN68" s="22"/>
      <c r="DO68" s="22"/>
      <c r="DP68" s="22"/>
      <c r="DQ68" s="22"/>
      <c r="DR68" s="22"/>
      <c r="DS68" s="22"/>
      <c r="DT68" s="22"/>
      <c r="DU68" s="22"/>
      <c r="DV68" s="22"/>
      <c r="DW68" s="22"/>
      <c r="DX68" s="22"/>
      <c r="DY68" s="22"/>
      <c r="DZ68" s="22"/>
      <c r="EA68" s="22"/>
      <c r="EB68" s="22"/>
      <c r="EC68" s="22"/>
      <c r="ED68" s="22"/>
      <c r="EE68" s="22"/>
      <c r="EF68" s="22"/>
      <c r="EG68" s="22"/>
      <c r="EH68" s="22"/>
      <c r="EI68" s="22"/>
      <c r="EJ68" s="22"/>
      <c r="EK68" s="22"/>
      <c r="EL68" s="22"/>
      <c r="EM68" s="22"/>
      <c r="EN68" s="22"/>
      <c r="EO68" s="22"/>
      <c r="EP68" s="22"/>
      <c r="EQ68" s="22"/>
      <c r="ER68" s="22"/>
      <c r="ES68" s="22"/>
      <c r="ET68" s="22"/>
      <c r="EU68" s="22"/>
      <c r="EV68" s="22"/>
      <c r="EW68" s="22"/>
      <c r="EX68" s="22"/>
      <c r="EY68" s="19"/>
      <c r="EZ68" s="68"/>
      <c r="FA68" s="69"/>
      <c r="FB68" s="22"/>
      <c r="FC68" s="22"/>
      <c r="FD68" s="22"/>
      <c r="FE68" s="22"/>
      <c r="FF68" s="22"/>
      <c r="FG68" s="22"/>
      <c r="FH68" s="22"/>
      <c r="FI68" s="22"/>
      <c r="FJ68" s="22"/>
      <c r="FK68" s="19">
        <v>18831</v>
      </c>
      <c r="FL68" s="20">
        <v>5.2900000000000003E-2</v>
      </c>
      <c r="FM68" s="19">
        <f t="shared" si="10"/>
        <v>19827.159899999999</v>
      </c>
      <c r="FN68" s="19"/>
      <c r="FO68" s="20">
        <v>5.2900000000000003E-2</v>
      </c>
      <c r="FP68" s="19">
        <f t="shared" si="6"/>
        <v>0</v>
      </c>
      <c r="FQ68" s="70">
        <f t="shared" si="2"/>
        <v>2</v>
      </c>
    </row>
    <row r="69" spans="1:173" ht="15.75" customHeight="1" x14ac:dyDescent="0.2">
      <c r="A69" s="66" t="s">
        <v>671</v>
      </c>
      <c r="B69" s="66">
        <v>67</v>
      </c>
      <c r="C69" s="66" t="s">
        <v>198</v>
      </c>
      <c r="D69" s="66" t="s">
        <v>31</v>
      </c>
      <c r="E69" s="67" t="s">
        <v>199</v>
      </c>
      <c r="F69" s="35">
        <v>21102401</v>
      </c>
      <c r="G69" s="67" t="s">
        <v>75</v>
      </c>
      <c r="H69" s="22"/>
      <c r="I69" s="22"/>
      <c r="J69" s="22"/>
      <c r="K69" s="22"/>
      <c r="L69" s="22"/>
      <c r="M69" s="22"/>
      <c r="N69" s="22"/>
      <c r="O69" s="22"/>
      <c r="P69" s="22"/>
      <c r="Q69" s="29">
        <v>372100</v>
      </c>
      <c r="R69" s="30">
        <v>0</v>
      </c>
      <c r="S69" s="29">
        <f>Q69 * (1 + R69)</f>
        <v>372100</v>
      </c>
      <c r="T69" s="33">
        <v>540000</v>
      </c>
      <c r="U69" s="34">
        <v>0</v>
      </c>
      <c r="V69" s="29">
        <f t="shared" si="30"/>
        <v>540000</v>
      </c>
      <c r="W69" s="29">
        <v>600000</v>
      </c>
      <c r="X69" s="30">
        <v>0</v>
      </c>
      <c r="Y69" s="29">
        <f t="shared" si="31"/>
        <v>600000</v>
      </c>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c r="DA69" s="22"/>
      <c r="DB69" s="22"/>
      <c r="DC69" s="22"/>
      <c r="DD69" s="22"/>
      <c r="DE69" s="22"/>
      <c r="DF69" s="22"/>
      <c r="DG69" s="22"/>
      <c r="DH69" s="22"/>
      <c r="DI69" s="22"/>
      <c r="DJ69" s="22"/>
      <c r="DK69" s="22"/>
      <c r="DL69" s="22"/>
      <c r="DM69" s="22"/>
      <c r="DN69" s="22"/>
      <c r="DO69" s="22"/>
      <c r="DP69" s="22"/>
      <c r="DQ69" s="22"/>
      <c r="DR69" s="22"/>
      <c r="DS69" s="22"/>
      <c r="DT69" s="22"/>
      <c r="DU69" s="22"/>
      <c r="DV69" s="22"/>
      <c r="DW69" s="22"/>
      <c r="DX69" s="22"/>
      <c r="DY69" s="22"/>
      <c r="DZ69" s="22"/>
      <c r="EA69" s="22"/>
      <c r="EB69" s="22"/>
      <c r="EC69" s="22"/>
      <c r="ED69" s="22"/>
      <c r="EE69" s="22"/>
      <c r="EF69" s="22"/>
      <c r="EG69" s="22"/>
      <c r="EH69" s="22"/>
      <c r="EI69" s="22"/>
      <c r="EJ69" s="22"/>
      <c r="EK69" s="22"/>
      <c r="EL69" s="22"/>
      <c r="EM69" s="22"/>
      <c r="EN69" s="22"/>
      <c r="EO69" s="22"/>
      <c r="EP69" s="22"/>
      <c r="EQ69" s="22"/>
      <c r="ER69" s="22"/>
      <c r="ES69" s="22"/>
      <c r="ET69" s="22"/>
      <c r="EU69" s="22"/>
      <c r="EV69" s="22"/>
      <c r="EW69" s="22"/>
      <c r="EX69" s="22"/>
      <c r="EY69" s="19"/>
      <c r="EZ69" s="68"/>
      <c r="FA69" s="69"/>
      <c r="FB69" s="22"/>
      <c r="FC69" s="22"/>
      <c r="FD69" s="22"/>
      <c r="FE69" s="22"/>
      <c r="FF69" s="22"/>
      <c r="FG69" s="22"/>
      <c r="FH69" s="22"/>
      <c r="FI69" s="22"/>
      <c r="FJ69" s="22"/>
      <c r="FK69" s="19">
        <v>336833</v>
      </c>
      <c r="FL69" s="20">
        <v>5.2900000000000003E-2</v>
      </c>
      <c r="FM69" s="19">
        <f t="shared" si="10"/>
        <v>354651.4657</v>
      </c>
      <c r="FN69" s="19"/>
      <c r="FO69" s="20">
        <v>5.2900000000000003E-2</v>
      </c>
      <c r="FP69" s="19">
        <f t="shared" si="6"/>
        <v>0</v>
      </c>
      <c r="FQ69" s="70">
        <f t="shared" si="2"/>
        <v>3</v>
      </c>
    </row>
    <row r="70" spans="1:173" ht="15.75" customHeight="1" x14ac:dyDescent="0.2">
      <c r="A70" s="66" t="s">
        <v>673</v>
      </c>
      <c r="B70" s="66">
        <v>68</v>
      </c>
      <c r="C70" s="66" t="s">
        <v>200</v>
      </c>
      <c r="D70" s="66" t="s">
        <v>201</v>
      </c>
      <c r="E70" s="67" t="s">
        <v>202</v>
      </c>
      <c r="F70" s="35">
        <v>41111931</v>
      </c>
      <c r="G70" s="67" t="s">
        <v>56</v>
      </c>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32">
        <v>46218</v>
      </c>
      <c r="CO70" s="36">
        <v>0.19</v>
      </c>
      <c r="CP70" s="32">
        <f>CN70 * (1 + CO70)</f>
        <v>54999.42</v>
      </c>
      <c r="CQ70" s="33">
        <v>188571</v>
      </c>
      <c r="CR70" s="34">
        <v>0.19</v>
      </c>
      <c r="CS70" s="32">
        <f>CQ70 * (1 + CR70)</f>
        <v>224399.49</v>
      </c>
      <c r="CT70" s="22"/>
      <c r="CU70" s="22"/>
      <c r="CV70" s="22"/>
      <c r="CW70" s="33">
        <v>55000</v>
      </c>
      <c r="CX70" s="34">
        <v>0.19</v>
      </c>
      <c r="CY70" s="33">
        <f>CW70 * (1 + CX70)</f>
        <v>65450</v>
      </c>
      <c r="CZ70" s="22"/>
      <c r="DA70" s="22"/>
      <c r="DB70" s="22"/>
      <c r="DC70" s="22"/>
      <c r="DD70" s="22"/>
      <c r="DE70" s="22"/>
      <c r="DF70" s="22"/>
      <c r="DG70" s="22"/>
      <c r="DH70" s="22"/>
      <c r="DI70" s="22"/>
      <c r="DJ70" s="22"/>
      <c r="DK70" s="22"/>
      <c r="DL70" s="22"/>
      <c r="DM70" s="22"/>
      <c r="DN70" s="22"/>
      <c r="DO70" s="22"/>
      <c r="DP70" s="22"/>
      <c r="DQ70" s="22"/>
      <c r="DR70" s="22"/>
      <c r="DS70" s="22"/>
      <c r="DT70" s="22"/>
      <c r="DU70" s="22"/>
      <c r="DV70" s="22"/>
      <c r="DW70" s="22"/>
      <c r="DX70" s="22"/>
      <c r="DY70" s="22"/>
      <c r="DZ70" s="22"/>
      <c r="EA70" s="22"/>
      <c r="EB70" s="22"/>
      <c r="EC70" s="22"/>
      <c r="ED70" s="22"/>
      <c r="EE70" s="22"/>
      <c r="EF70" s="22"/>
      <c r="EG70" s="22"/>
      <c r="EH70" s="22"/>
      <c r="EI70" s="22"/>
      <c r="EJ70" s="22"/>
      <c r="EK70" s="22"/>
      <c r="EL70" s="22"/>
      <c r="EM70" s="22"/>
      <c r="EN70" s="22"/>
      <c r="EO70" s="22"/>
      <c r="EP70" s="22"/>
      <c r="EQ70" s="22"/>
      <c r="ER70" s="22"/>
      <c r="ES70" s="22"/>
      <c r="ET70" s="22"/>
      <c r="EU70" s="22"/>
      <c r="EV70" s="22"/>
      <c r="EW70" s="22"/>
      <c r="EX70" s="22"/>
      <c r="EY70" s="19"/>
      <c r="EZ70" s="68"/>
      <c r="FA70" s="69"/>
      <c r="FB70" s="22"/>
      <c r="FC70" s="22"/>
      <c r="FD70" s="22"/>
      <c r="FE70" s="22"/>
      <c r="FF70" s="22"/>
      <c r="FG70" s="22"/>
      <c r="FH70" s="22"/>
      <c r="FI70" s="22"/>
      <c r="FJ70" s="22"/>
      <c r="FK70" s="19">
        <v>86471</v>
      </c>
      <c r="FL70" s="20">
        <v>5.2900000000000003E-2</v>
      </c>
      <c r="FM70" s="19">
        <f t="shared" si="10"/>
        <v>91045.315900000001</v>
      </c>
      <c r="FN70" s="19"/>
      <c r="FO70" s="20">
        <v>5.2900000000000003E-2</v>
      </c>
      <c r="FP70" s="19">
        <f t="shared" si="6"/>
        <v>0</v>
      </c>
      <c r="FQ70" s="70">
        <f t="shared" si="2"/>
        <v>3</v>
      </c>
    </row>
    <row r="71" spans="1:173" ht="15.75" customHeight="1" x14ac:dyDescent="0.2">
      <c r="A71" s="66" t="s">
        <v>79</v>
      </c>
      <c r="B71" s="66">
        <v>69</v>
      </c>
      <c r="C71" s="66" t="s">
        <v>203</v>
      </c>
      <c r="D71" s="66" t="s">
        <v>31</v>
      </c>
      <c r="E71" s="67" t="s">
        <v>204</v>
      </c>
      <c r="F71" s="35">
        <v>21101515</v>
      </c>
      <c r="G71" s="67" t="s">
        <v>75</v>
      </c>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c r="DA71" s="22"/>
      <c r="DB71" s="22"/>
      <c r="DC71" s="22"/>
      <c r="DD71" s="22"/>
      <c r="DE71" s="22"/>
      <c r="DF71" s="22"/>
      <c r="DG71" s="22"/>
      <c r="DH71" s="22"/>
      <c r="DI71" s="22"/>
      <c r="DJ71" s="22"/>
      <c r="DK71" s="22"/>
      <c r="DL71" s="22"/>
      <c r="DM71" s="22"/>
      <c r="DN71" s="22"/>
      <c r="DO71" s="22"/>
      <c r="DP71" s="22"/>
      <c r="DQ71" s="22"/>
      <c r="DR71" s="22"/>
      <c r="DS71" s="22"/>
      <c r="DT71" s="22"/>
      <c r="DU71" s="22"/>
      <c r="DV71" s="22"/>
      <c r="DW71" s="22"/>
      <c r="DX71" s="22"/>
      <c r="DY71" s="22"/>
      <c r="DZ71" s="22"/>
      <c r="EA71" s="22"/>
      <c r="EB71" s="22"/>
      <c r="EC71" s="22"/>
      <c r="ED71" s="22"/>
      <c r="EE71" s="22"/>
      <c r="EF71" s="22"/>
      <c r="EG71" s="22"/>
      <c r="EH71" s="22"/>
      <c r="EI71" s="22"/>
      <c r="EJ71" s="22"/>
      <c r="EK71" s="22"/>
      <c r="EL71" s="22"/>
      <c r="EM71" s="22"/>
      <c r="EN71" s="22"/>
      <c r="EO71" s="22"/>
      <c r="EP71" s="32">
        <v>618487</v>
      </c>
      <c r="EQ71" s="36">
        <v>0.19</v>
      </c>
      <c r="ER71" s="32">
        <f>EP71 * (1 + EQ71)</f>
        <v>735999.52999999991</v>
      </c>
      <c r="ES71" s="33">
        <v>595000</v>
      </c>
      <c r="ET71" s="36">
        <v>0</v>
      </c>
      <c r="EU71" s="32">
        <f>ES71 * (1 + ET71)</f>
        <v>595000</v>
      </c>
      <c r="EV71" s="22"/>
      <c r="EW71" s="22"/>
      <c r="EX71" s="22"/>
      <c r="EY71" s="19"/>
      <c r="EZ71" s="68"/>
      <c r="FA71" s="69"/>
      <c r="FB71" s="22"/>
      <c r="FC71" s="22"/>
      <c r="FD71" s="22"/>
      <c r="FE71" s="22"/>
      <c r="FF71" s="22"/>
      <c r="FG71" s="22"/>
      <c r="FH71" s="22"/>
      <c r="FI71" s="22"/>
      <c r="FJ71" s="22"/>
      <c r="FK71" s="19"/>
      <c r="FL71" s="20">
        <v>5.2900000000000003E-2</v>
      </c>
      <c r="FM71" s="19">
        <f t="shared" si="10"/>
        <v>0</v>
      </c>
      <c r="FN71" s="19">
        <v>1025000</v>
      </c>
      <c r="FO71" s="20">
        <v>5.2900000000000003E-2</v>
      </c>
      <c r="FP71" s="19">
        <f t="shared" si="6"/>
        <v>1079222.5</v>
      </c>
      <c r="FQ71" s="70">
        <f t="shared" si="2"/>
        <v>2</v>
      </c>
    </row>
    <row r="72" spans="1:173" ht="15.75" customHeight="1" x14ac:dyDescent="0.2">
      <c r="A72" s="66" t="s">
        <v>671</v>
      </c>
      <c r="B72" s="66">
        <v>70</v>
      </c>
      <c r="C72" s="66" t="s">
        <v>205</v>
      </c>
      <c r="D72" s="66" t="s">
        <v>31</v>
      </c>
      <c r="E72" s="67" t="s">
        <v>206</v>
      </c>
      <c r="F72" s="35">
        <v>21102401</v>
      </c>
      <c r="G72" s="67" t="s">
        <v>75</v>
      </c>
      <c r="H72" s="22"/>
      <c r="I72" s="22"/>
      <c r="J72" s="22"/>
      <c r="K72" s="22"/>
      <c r="L72" s="22"/>
      <c r="M72" s="22"/>
      <c r="N72" s="22"/>
      <c r="O72" s="22"/>
      <c r="P72" s="22"/>
      <c r="Q72" s="29">
        <v>205200</v>
      </c>
      <c r="R72" s="30">
        <v>0</v>
      </c>
      <c r="S72" s="29">
        <f>Q72 * (1 + R72)</f>
        <v>205200</v>
      </c>
      <c r="T72" s="33">
        <v>264000</v>
      </c>
      <c r="U72" s="34">
        <v>0</v>
      </c>
      <c r="V72" s="29">
        <f>T72 * (1 + U72)</f>
        <v>264000</v>
      </c>
      <c r="W72" s="29">
        <v>300000</v>
      </c>
      <c r="X72" s="30">
        <v>0</v>
      </c>
      <c r="Y72" s="29">
        <f>W72 * (1 + X72)</f>
        <v>300000</v>
      </c>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c r="EE72" s="22"/>
      <c r="EF72" s="22"/>
      <c r="EG72" s="22"/>
      <c r="EH72" s="22"/>
      <c r="EI72" s="22"/>
      <c r="EJ72" s="22"/>
      <c r="EK72" s="22"/>
      <c r="EL72" s="22"/>
      <c r="EM72" s="22"/>
      <c r="EN72" s="22"/>
      <c r="EO72" s="22"/>
      <c r="EP72" s="22"/>
      <c r="EQ72" s="22"/>
      <c r="ER72" s="22"/>
      <c r="ES72" s="22"/>
      <c r="ET72" s="22"/>
      <c r="EU72" s="22"/>
      <c r="EV72" s="22"/>
      <c r="EW72" s="22"/>
      <c r="EX72" s="22"/>
      <c r="EY72" s="19"/>
      <c r="EZ72" s="68"/>
      <c r="FA72" s="69"/>
      <c r="FB72" s="22"/>
      <c r="FC72" s="22"/>
      <c r="FD72" s="22"/>
      <c r="FE72" s="22"/>
      <c r="FF72" s="22"/>
      <c r="FG72" s="22"/>
      <c r="FH72" s="22"/>
      <c r="FI72" s="22"/>
      <c r="FJ72" s="22"/>
      <c r="FK72" s="19">
        <v>217388</v>
      </c>
      <c r="FL72" s="20">
        <v>5.2900000000000003E-2</v>
      </c>
      <c r="FM72" s="19">
        <f t="shared" si="10"/>
        <v>228887.82519999999</v>
      </c>
      <c r="FN72" s="19">
        <v>269500</v>
      </c>
      <c r="FO72" s="20">
        <v>5.2900000000000003E-2</v>
      </c>
      <c r="FP72" s="19">
        <f t="shared" si="6"/>
        <v>283756.55</v>
      </c>
      <c r="FQ72" s="70">
        <f t="shared" si="2"/>
        <v>3</v>
      </c>
    </row>
    <row r="73" spans="1:173" ht="15.75" customHeight="1" x14ac:dyDescent="0.2">
      <c r="A73" s="66" t="s">
        <v>671</v>
      </c>
      <c r="B73" s="66">
        <v>71</v>
      </c>
      <c r="C73" s="66" t="s">
        <v>207</v>
      </c>
      <c r="D73" s="66" t="s">
        <v>31</v>
      </c>
      <c r="E73" s="67" t="s">
        <v>208</v>
      </c>
      <c r="F73" s="66">
        <v>21102401</v>
      </c>
      <c r="G73" s="67" t="s">
        <v>209</v>
      </c>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9">
        <v>115000</v>
      </c>
      <c r="CF73" s="30">
        <v>0</v>
      </c>
      <c r="CG73" s="29">
        <f>CE73 * (1 + CF73)</f>
        <v>115000</v>
      </c>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22"/>
      <c r="EQ73" s="22"/>
      <c r="ER73" s="22"/>
      <c r="ES73" s="22"/>
      <c r="ET73" s="22"/>
      <c r="EU73" s="22"/>
      <c r="EV73" s="22"/>
      <c r="EW73" s="22"/>
      <c r="EX73" s="22"/>
      <c r="EY73" s="33">
        <v>145000</v>
      </c>
      <c r="EZ73" s="30">
        <v>0</v>
      </c>
      <c r="FA73" s="29">
        <f t="shared" ref="FA73:FA81" si="32">EY73 * (1 + EZ73)</f>
        <v>145000</v>
      </c>
      <c r="FB73" s="22"/>
      <c r="FC73" s="22"/>
      <c r="FD73" s="22"/>
      <c r="FE73" s="22"/>
      <c r="FF73" s="22"/>
      <c r="FG73" s="22"/>
      <c r="FH73" s="22"/>
      <c r="FI73" s="22"/>
      <c r="FJ73" s="22"/>
      <c r="FK73" s="19"/>
      <c r="FL73" s="20">
        <v>5.2900000000000003E-2</v>
      </c>
      <c r="FM73" s="19">
        <f t="shared" si="10"/>
        <v>0</v>
      </c>
      <c r="FN73" s="19"/>
      <c r="FO73" s="20">
        <v>5.2900000000000003E-2</v>
      </c>
      <c r="FP73" s="19">
        <f t="shared" si="6"/>
        <v>0</v>
      </c>
      <c r="FQ73" s="70">
        <f t="shared" si="2"/>
        <v>2</v>
      </c>
    </row>
    <row r="74" spans="1:173" ht="15.75" customHeight="1" x14ac:dyDescent="0.2">
      <c r="A74" s="66" t="s">
        <v>671</v>
      </c>
      <c r="B74" s="66">
        <v>72</v>
      </c>
      <c r="C74" s="66" t="s">
        <v>210</v>
      </c>
      <c r="D74" s="66" t="s">
        <v>31</v>
      </c>
      <c r="E74" s="67" t="s">
        <v>211</v>
      </c>
      <c r="F74" s="35">
        <v>21102401</v>
      </c>
      <c r="G74" s="67" t="s">
        <v>92</v>
      </c>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33">
        <f>1600000+350000+200000+150000+200000</f>
        <v>2500000</v>
      </c>
      <c r="EN74" s="34">
        <v>0</v>
      </c>
      <c r="EO74" s="32">
        <f>EM74 * (1 + EN74)</f>
        <v>2500000</v>
      </c>
      <c r="EP74" s="22"/>
      <c r="EQ74" s="22"/>
      <c r="ER74" s="22"/>
      <c r="ES74" s="22"/>
      <c r="ET74" s="22"/>
      <c r="EU74" s="22"/>
      <c r="EV74" s="22"/>
      <c r="EW74" s="22"/>
      <c r="EX74" s="22"/>
      <c r="EY74" s="33">
        <v>2568000</v>
      </c>
      <c r="EZ74" s="30">
        <v>0</v>
      </c>
      <c r="FA74" s="29">
        <f t="shared" si="32"/>
        <v>2568000</v>
      </c>
      <c r="FB74" s="22"/>
      <c r="FC74" s="22"/>
      <c r="FD74" s="22"/>
      <c r="FE74" s="22"/>
      <c r="FF74" s="22"/>
      <c r="FG74" s="22"/>
      <c r="FH74" s="22"/>
      <c r="FI74" s="22"/>
      <c r="FJ74" s="22"/>
      <c r="FK74" s="19"/>
      <c r="FL74" s="20">
        <v>5.2900000000000003E-2</v>
      </c>
      <c r="FM74" s="19">
        <f t="shared" si="10"/>
        <v>0</v>
      </c>
      <c r="FN74" s="19"/>
      <c r="FO74" s="20">
        <v>5.2900000000000003E-2</v>
      </c>
      <c r="FP74" s="19">
        <f t="shared" si="6"/>
        <v>0</v>
      </c>
      <c r="FQ74" s="70">
        <f t="shared" si="2"/>
        <v>2</v>
      </c>
    </row>
    <row r="75" spans="1:173" ht="15.75" customHeight="1" x14ac:dyDescent="0.2">
      <c r="A75" s="66" t="s">
        <v>671</v>
      </c>
      <c r="B75" s="66">
        <v>73</v>
      </c>
      <c r="C75" s="66" t="s">
        <v>212</v>
      </c>
      <c r="D75" s="66" t="s">
        <v>31</v>
      </c>
      <c r="E75" s="67" t="s">
        <v>213</v>
      </c>
      <c r="F75" s="66">
        <v>21102401</v>
      </c>
      <c r="G75" s="67" t="s">
        <v>214</v>
      </c>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9">
        <v>1900000</v>
      </c>
      <c r="CF75" s="30">
        <v>0</v>
      </c>
      <c r="CG75" s="29">
        <f>CE75 * (1 + CF75)</f>
        <v>1900000</v>
      </c>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33">
        <v>2150000</v>
      </c>
      <c r="EZ75" s="30">
        <v>0</v>
      </c>
      <c r="FA75" s="29">
        <f t="shared" si="32"/>
        <v>2150000</v>
      </c>
      <c r="FB75" s="22"/>
      <c r="FC75" s="22"/>
      <c r="FD75" s="22"/>
      <c r="FE75" s="22"/>
      <c r="FF75" s="22"/>
      <c r="FG75" s="22"/>
      <c r="FH75" s="22"/>
      <c r="FI75" s="22"/>
      <c r="FJ75" s="22"/>
      <c r="FK75" s="19"/>
      <c r="FL75" s="20">
        <v>5.2900000000000003E-2</v>
      </c>
      <c r="FM75" s="19">
        <f t="shared" si="10"/>
        <v>0</v>
      </c>
      <c r="FN75" s="19"/>
      <c r="FO75" s="20">
        <v>5.2900000000000003E-2</v>
      </c>
      <c r="FP75" s="19">
        <f t="shared" si="6"/>
        <v>0</v>
      </c>
      <c r="FQ75" s="70">
        <f t="shared" si="2"/>
        <v>2</v>
      </c>
    </row>
    <row r="76" spans="1:173" ht="15.75" customHeight="1" x14ac:dyDescent="0.2">
      <c r="A76" s="66" t="s">
        <v>113</v>
      </c>
      <c r="B76" s="66">
        <v>74</v>
      </c>
      <c r="C76" s="66" t="s">
        <v>215</v>
      </c>
      <c r="D76" s="66" t="s">
        <v>31</v>
      </c>
      <c r="E76" s="67" t="s">
        <v>216</v>
      </c>
      <c r="F76" s="35">
        <v>10151501</v>
      </c>
      <c r="G76" s="67" t="s">
        <v>131</v>
      </c>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32">
        <v>29000</v>
      </c>
      <c r="BE76" s="36">
        <v>0</v>
      </c>
      <c r="BF76" s="32">
        <f t="shared" ref="BF76:BF77" si="33">BD76 * (1 + BE76)</f>
        <v>29000</v>
      </c>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33">
        <v>13900</v>
      </c>
      <c r="EZ76" s="30">
        <v>0.19</v>
      </c>
      <c r="FA76" s="29">
        <f t="shared" si="32"/>
        <v>16541</v>
      </c>
      <c r="FB76" s="22"/>
      <c r="FC76" s="22"/>
      <c r="FD76" s="22"/>
      <c r="FE76" s="22"/>
      <c r="FF76" s="22"/>
      <c r="FG76" s="22"/>
      <c r="FH76" s="22"/>
      <c r="FI76" s="22"/>
      <c r="FJ76" s="22"/>
      <c r="FK76" s="19"/>
      <c r="FL76" s="20">
        <v>5.2900000000000003E-2</v>
      </c>
      <c r="FM76" s="19">
        <f t="shared" si="10"/>
        <v>0</v>
      </c>
      <c r="FN76" s="19"/>
      <c r="FO76" s="20">
        <v>5.2900000000000003E-2</v>
      </c>
      <c r="FP76" s="19">
        <f t="shared" si="6"/>
        <v>0</v>
      </c>
      <c r="FQ76" s="70">
        <f t="shared" si="2"/>
        <v>2</v>
      </c>
    </row>
    <row r="77" spans="1:173" ht="15.75" customHeight="1" x14ac:dyDescent="0.2">
      <c r="A77" s="66" t="s">
        <v>113</v>
      </c>
      <c r="B77" s="66">
        <v>75</v>
      </c>
      <c r="C77" s="66" t="s">
        <v>217</v>
      </c>
      <c r="D77" s="66" t="s">
        <v>31</v>
      </c>
      <c r="E77" s="67" t="s">
        <v>218</v>
      </c>
      <c r="F77" s="35">
        <v>10151501</v>
      </c>
      <c r="G77" s="67" t="s">
        <v>131</v>
      </c>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32">
        <v>18000</v>
      </c>
      <c r="BE77" s="36">
        <v>0</v>
      </c>
      <c r="BF77" s="32">
        <f t="shared" si="33"/>
        <v>18000</v>
      </c>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33">
        <v>15600</v>
      </c>
      <c r="EZ77" s="30">
        <v>0.19</v>
      </c>
      <c r="FA77" s="29">
        <f t="shared" si="32"/>
        <v>18564</v>
      </c>
      <c r="FB77" s="22"/>
      <c r="FC77" s="22"/>
      <c r="FD77" s="22"/>
      <c r="FE77" s="22"/>
      <c r="FF77" s="22"/>
      <c r="FG77" s="22"/>
      <c r="FH77" s="22"/>
      <c r="FI77" s="22"/>
      <c r="FJ77" s="22"/>
      <c r="FK77" s="19">
        <v>22363</v>
      </c>
      <c r="FL77" s="20">
        <v>5.2900000000000003E-2</v>
      </c>
      <c r="FM77" s="19">
        <f t="shared" si="10"/>
        <v>23546.002700000001</v>
      </c>
      <c r="FN77" s="19"/>
      <c r="FO77" s="20">
        <v>5.2900000000000003E-2</v>
      </c>
      <c r="FP77" s="19">
        <f t="shared" si="6"/>
        <v>0</v>
      </c>
      <c r="FQ77" s="70">
        <f t="shared" si="2"/>
        <v>2</v>
      </c>
    </row>
    <row r="78" spans="1:173" ht="15.75" customHeight="1" x14ac:dyDescent="0.2">
      <c r="A78" s="66" t="s">
        <v>140</v>
      </c>
      <c r="B78" s="66">
        <v>76</v>
      </c>
      <c r="C78" s="66" t="s">
        <v>219</v>
      </c>
      <c r="D78" s="66" t="s">
        <v>31</v>
      </c>
      <c r="E78" s="67" t="s">
        <v>220</v>
      </c>
      <c r="F78" s="35">
        <v>10151501</v>
      </c>
      <c r="G78" s="67" t="s">
        <v>131</v>
      </c>
      <c r="H78" s="22"/>
      <c r="I78" s="22"/>
      <c r="J78" s="22"/>
      <c r="K78" s="22"/>
      <c r="L78" s="22"/>
      <c r="M78" s="22"/>
      <c r="N78" s="32">
        <v>61180</v>
      </c>
      <c r="O78" s="36">
        <v>0</v>
      </c>
      <c r="P78" s="32">
        <f t="shared" ref="P78:P79" si="34">N78 * (1 + O78)</f>
        <v>61180</v>
      </c>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33">
        <v>61800</v>
      </c>
      <c r="EZ78" s="30">
        <v>0.19</v>
      </c>
      <c r="FA78" s="29">
        <f t="shared" si="32"/>
        <v>73542</v>
      </c>
      <c r="FB78" s="22"/>
      <c r="FC78" s="22"/>
      <c r="FD78" s="22"/>
      <c r="FE78" s="22"/>
      <c r="FF78" s="22"/>
      <c r="FG78" s="22"/>
      <c r="FH78" s="22"/>
      <c r="FI78" s="22"/>
      <c r="FJ78" s="22"/>
      <c r="FK78" s="19"/>
      <c r="FL78" s="20">
        <v>5.2900000000000003E-2</v>
      </c>
      <c r="FM78" s="19">
        <f t="shared" si="10"/>
        <v>0</v>
      </c>
      <c r="FN78" s="19">
        <v>23800</v>
      </c>
      <c r="FO78" s="20">
        <v>5.2900000000000003E-2</v>
      </c>
      <c r="FP78" s="19">
        <f t="shared" si="6"/>
        <v>25059.02</v>
      </c>
      <c r="FQ78" s="70">
        <f t="shared" si="2"/>
        <v>2</v>
      </c>
    </row>
    <row r="79" spans="1:173" ht="15.75" customHeight="1" x14ac:dyDescent="0.2">
      <c r="A79" s="66" t="s">
        <v>113</v>
      </c>
      <c r="B79" s="66">
        <v>77</v>
      </c>
      <c r="C79" s="66" t="s">
        <v>221</v>
      </c>
      <c r="D79" s="66" t="s">
        <v>31</v>
      </c>
      <c r="E79" s="67" t="s">
        <v>222</v>
      </c>
      <c r="F79" s="35">
        <v>10151501</v>
      </c>
      <c r="G79" s="67" t="s">
        <v>131</v>
      </c>
      <c r="H79" s="22"/>
      <c r="I79" s="22"/>
      <c r="J79" s="22"/>
      <c r="K79" s="22"/>
      <c r="L79" s="22"/>
      <c r="M79" s="22"/>
      <c r="N79" s="32">
        <v>55949</v>
      </c>
      <c r="O79" s="36">
        <v>0</v>
      </c>
      <c r="P79" s="32">
        <f t="shared" si="34"/>
        <v>55949</v>
      </c>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c r="DA79" s="22"/>
      <c r="DB79" s="22"/>
      <c r="DC79" s="22"/>
      <c r="DD79" s="22"/>
      <c r="DE79" s="22"/>
      <c r="DF79" s="22"/>
      <c r="DG79" s="22"/>
      <c r="DH79" s="22"/>
      <c r="DI79" s="22"/>
      <c r="DJ79" s="22"/>
      <c r="DK79" s="22"/>
      <c r="DL79" s="22"/>
      <c r="DM79" s="22"/>
      <c r="DN79" s="22"/>
      <c r="DO79" s="22"/>
      <c r="DP79" s="22"/>
      <c r="DQ79" s="22"/>
      <c r="DR79" s="22"/>
      <c r="DS79" s="22"/>
      <c r="DT79" s="22"/>
      <c r="DU79" s="22"/>
      <c r="DV79" s="22"/>
      <c r="DW79" s="22"/>
      <c r="DX79" s="22"/>
      <c r="DY79" s="22"/>
      <c r="DZ79" s="22"/>
      <c r="EA79" s="22"/>
      <c r="EB79" s="22"/>
      <c r="EC79" s="22"/>
      <c r="ED79" s="22"/>
      <c r="EE79" s="22"/>
      <c r="EF79" s="22"/>
      <c r="EG79" s="22"/>
      <c r="EH79" s="22"/>
      <c r="EI79" s="22"/>
      <c r="EJ79" s="22"/>
      <c r="EK79" s="22"/>
      <c r="EL79" s="22"/>
      <c r="EM79" s="22"/>
      <c r="EN79" s="22"/>
      <c r="EO79" s="22"/>
      <c r="EP79" s="22"/>
      <c r="EQ79" s="22"/>
      <c r="ER79" s="22"/>
      <c r="ES79" s="22"/>
      <c r="ET79" s="22"/>
      <c r="EU79" s="22"/>
      <c r="EV79" s="22"/>
      <c r="EW79" s="22"/>
      <c r="EX79" s="22"/>
      <c r="EY79" s="33">
        <v>12600</v>
      </c>
      <c r="EZ79" s="30">
        <v>0.19</v>
      </c>
      <c r="FA79" s="29">
        <f t="shared" si="32"/>
        <v>14994</v>
      </c>
      <c r="FB79" s="22"/>
      <c r="FC79" s="22"/>
      <c r="FD79" s="22"/>
      <c r="FE79" s="22"/>
      <c r="FF79" s="22"/>
      <c r="FG79" s="22"/>
      <c r="FH79" s="22"/>
      <c r="FI79" s="22"/>
      <c r="FJ79" s="22"/>
      <c r="FK79" s="19"/>
      <c r="FL79" s="20">
        <v>5.2900000000000003E-2</v>
      </c>
      <c r="FM79" s="19">
        <f t="shared" si="10"/>
        <v>0</v>
      </c>
      <c r="FN79" s="19"/>
      <c r="FO79" s="20">
        <v>5.2900000000000003E-2</v>
      </c>
      <c r="FP79" s="19">
        <f t="shared" si="6"/>
        <v>0</v>
      </c>
      <c r="FQ79" s="70">
        <f t="shared" si="2"/>
        <v>2</v>
      </c>
    </row>
    <row r="80" spans="1:173" ht="15.75" customHeight="1" x14ac:dyDescent="0.2">
      <c r="A80" s="66" t="s">
        <v>673</v>
      </c>
      <c r="B80" s="66">
        <v>78</v>
      </c>
      <c r="C80" s="66" t="s">
        <v>223</v>
      </c>
      <c r="D80" s="66" t="s">
        <v>31</v>
      </c>
      <c r="E80" s="67" t="s">
        <v>224</v>
      </c>
      <c r="F80" s="35">
        <v>24101601</v>
      </c>
      <c r="G80" s="67" t="s">
        <v>131</v>
      </c>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c r="EU80" s="22"/>
      <c r="EV80" s="22"/>
      <c r="EW80" s="22"/>
      <c r="EX80" s="22"/>
      <c r="EY80" s="33">
        <v>272000</v>
      </c>
      <c r="EZ80" s="30">
        <v>0.19</v>
      </c>
      <c r="FA80" s="29">
        <f t="shared" si="32"/>
        <v>323680</v>
      </c>
      <c r="FB80" s="22"/>
      <c r="FC80" s="22"/>
      <c r="FD80" s="22"/>
      <c r="FE80" s="22"/>
      <c r="FF80" s="22"/>
      <c r="FG80" s="22"/>
      <c r="FH80" s="22"/>
      <c r="FI80" s="22"/>
      <c r="FJ80" s="22"/>
      <c r="FK80" s="19">
        <v>294266</v>
      </c>
      <c r="FL80" s="20">
        <v>5.2900000000000003E-2</v>
      </c>
      <c r="FM80" s="19">
        <f t="shared" si="10"/>
        <v>309832.67139999999</v>
      </c>
      <c r="FN80" s="19">
        <v>362500</v>
      </c>
      <c r="FO80" s="20">
        <v>5.2900000000000003E-2</v>
      </c>
      <c r="FP80" s="19">
        <f t="shared" si="6"/>
        <v>381676.25</v>
      </c>
      <c r="FQ80" s="70">
        <f t="shared" si="2"/>
        <v>1</v>
      </c>
    </row>
    <row r="81" spans="1:173" ht="15.75" customHeight="1" x14ac:dyDescent="0.2">
      <c r="A81" s="66" t="s">
        <v>674</v>
      </c>
      <c r="B81" s="66">
        <v>79</v>
      </c>
      <c r="C81" s="66" t="s">
        <v>225</v>
      </c>
      <c r="D81" s="66" t="s">
        <v>31</v>
      </c>
      <c r="E81" s="67" t="s">
        <v>226</v>
      </c>
      <c r="F81" s="66">
        <v>10151501</v>
      </c>
      <c r="G81" s="67" t="s">
        <v>131</v>
      </c>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32">
        <v>385000</v>
      </c>
      <c r="BE81" s="36">
        <v>0</v>
      </c>
      <c r="BF81" s="32">
        <f>BD81 * (1 + BE81)</f>
        <v>385000</v>
      </c>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33">
        <v>105000</v>
      </c>
      <c r="EZ81" s="30">
        <v>0.19</v>
      </c>
      <c r="FA81" s="29">
        <f t="shared" si="32"/>
        <v>124950</v>
      </c>
      <c r="FB81" s="22"/>
      <c r="FC81" s="22"/>
      <c r="FD81" s="22"/>
      <c r="FE81" s="22"/>
      <c r="FF81" s="22"/>
      <c r="FG81" s="22"/>
      <c r="FH81" s="22"/>
      <c r="FI81" s="22"/>
      <c r="FJ81" s="22"/>
      <c r="FK81" s="19"/>
      <c r="FL81" s="20">
        <v>5.2900000000000003E-2</v>
      </c>
      <c r="FM81" s="19">
        <f t="shared" si="10"/>
        <v>0</v>
      </c>
      <c r="FN81" s="19"/>
      <c r="FO81" s="20">
        <v>5.2900000000000003E-2</v>
      </c>
      <c r="FP81" s="19">
        <f t="shared" si="6"/>
        <v>0</v>
      </c>
      <c r="FQ81" s="70">
        <f t="shared" si="2"/>
        <v>2</v>
      </c>
    </row>
    <row r="82" spans="1:173" ht="15.75" customHeight="1" x14ac:dyDescent="0.2">
      <c r="A82" s="66" t="s">
        <v>671</v>
      </c>
      <c r="B82" s="66">
        <v>80</v>
      </c>
      <c r="C82" s="66" t="s">
        <v>227</v>
      </c>
      <c r="D82" s="66" t="s">
        <v>31</v>
      </c>
      <c r="E82" s="67" t="s">
        <v>228</v>
      </c>
      <c r="F82" s="35">
        <v>21102401</v>
      </c>
      <c r="G82" s="67" t="s">
        <v>75</v>
      </c>
      <c r="H82" s="22"/>
      <c r="I82" s="22"/>
      <c r="J82" s="22"/>
      <c r="K82" s="22"/>
      <c r="L82" s="22"/>
      <c r="M82" s="22"/>
      <c r="N82" s="22"/>
      <c r="O82" s="22"/>
      <c r="P82" s="22"/>
      <c r="Q82" s="29">
        <v>101000</v>
      </c>
      <c r="R82" s="30">
        <v>0.05</v>
      </c>
      <c r="S82" s="29">
        <f>Q82 * (1 + R82)</f>
        <v>106050</v>
      </c>
      <c r="T82" s="33">
        <v>156000</v>
      </c>
      <c r="U82" s="34">
        <v>0</v>
      </c>
      <c r="V82" s="29">
        <f>T82 * (1 + U82)</f>
        <v>156000</v>
      </c>
      <c r="W82" s="29">
        <v>85000</v>
      </c>
      <c r="X82" s="30">
        <v>0</v>
      </c>
      <c r="Y82" s="29">
        <f>W82 * (1 + X82)</f>
        <v>85000</v>
      </c>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19"/>
      <c r="EZ82" s="68"/>
      <c r="FA82" s="69"/>
      <c r="FB82" s="22"/>
      <c r="FC82" s="22"/>
      <c r="FD82" s="22"/>
      <c r="FE82" s="22"/>
      <c r="FF82" s="22"/>
      <c r="FG82" s="22"/>
      <c r="FH82" s="22"/>
      <c r="FI82" s="22"/>
      <c r="FJ82" s="22"/>
      <c r="FK82" s="19">
        <v>96067</v>
      </c>
      <c r="FL82" s="20">
        <v>5.2900000000000003E-2</v>
      </c>
      <c r="FM82" s="19">
        <f t="shared" si="10"/>
        <v>101148.9443</v>
      </c>
      <c r="FN82" s="19"/>
      <c r="FO82" s="20">
        <v>5.2900000000000003E-2</v>
      </c>
      <c r="FP82" s="19">
        <f t="shared" si="6"/>
        <v>0</v>
      </c>
      <c r="FQ82" s="70">
        <f t="shared" si="2"/>
        <v>3</v>
      </c>
    </row>
    <row r="83" spans="1:173" ht="15.75" customHeight="1" x14ac:dyDescent="0.2">
      <c r="A83" s="66" t="s">
        <v>48</v>
      </c>
      <c r="B83" s="66">
        <v>81</v>
      </c>
      <c r="C83" s="66" t="s">
        <v>229</v>
      </c>
      <c r="D83" s="66" t="s">
        <v>31</v>
      </c>
      <c r="E83" s="67" t="s">
        <v>230</v>
      </c>
      <c r="F83" s="35">
        <v>24131501</v>
      </c>
      <c r="G83" s="67" t="s">
        <v>51</v>
      </c>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32">
        <v>1054900</v>
      </c>
      <c r="EW83" s="30">
        <v>0.19</v>
      </c>
      <c r="EX83" s="29">
        <f>EV83 * (1 + EW83)</f>
        <v>1255331</v>
      </c>
      <c r="EY83" s="33">
        <v>845600</v>
      </c>
      <c r="EZ83" s="30">
        <v>0.19</v>
      </c>
      <c r="FA83" s="29">
        <f>EY83 * (1 + EZ83)</f>
        <v>1006264</v>
      </c>
      <c r="FB83" s="22"/>
      <c r="FC83" s="22"/>
      <c r="FD83" s="22"/>
      <c r="FE83" s="22"/>
      <c r="FF83" s="22"/>
      <c r="FG83" s="22"/>
      <c r="FH83" s="22"/>
      <c r="FI83" s="22"/>
      <c r="FJ83" s="22"/>
      <c r="FK83" s="19"/>
      <c r="FL83" s="20">
        <v>5.2900000000000003E-2</v>
      </c>
      <c r="FM83" s="19">
        <f t="shared" si="10"/>
        <v>0</v>
      </c>
      <c r="FN83" s="19">
        <v>1197500</v>
      </c>
      <c r="FO83" s="20">
        <v>5.2900000000000003E-2</v>
      </c>
      <c r="FP83" s="19">
        <f t="shared" si="6"/>
        <v>1260847.75</v>
      </c>
      <c r="FQ83" s="70">
        <f t="shared" si="2"/>
        <v>2</v>
      </c>
    </row>
    <row r="84" spans="1:173" ht="15.75" customHeight="1" x14ac:dyDescent="0.2">
      <c r="A84" s="66" t="s">
        <v>673</v>
      </c>
      <c r="B84" s="66">
        <v>82</v>
      </c>
      <c r="C84" s="66" t="s">
        <v>231</v>
      </c>
      <c r="D84" s="66" t="s">
        <v>65</v>
      </c>
      <c r="E84" s="67" t="s">
        <v>232</v>
      </c>
      <c r="F84" s="35">
        <v>30102206</v>
      </c>
      <c r="G84" s="67" t="s">
        <v>56</v>
      </c>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32">
        <v>36974</v>
      </c>
      <c r="CO84" s="36">
        <v>0.19</v>
      </c>
      <c r="CP84" s="32">
        <f>CN84 * (1 + CO84)</f>
        <v>43999.06</v>
      </c>
      <c r="CQ84" s="22"/>
      <c r="CR84" s="22"/>
      <c r="CS84" s="22"/>
      <c r="CT84" s="22"/>
      <c r="CU84" s="22"/>
      <c r="CV84" s="22"/>
      <c r="CW84" s="33">
        <v>42000</v>
      </c>
      <c r="CX84" s="34">
        <v>0.19</v>
      </c>
      <c r="CY84" s="33">
        <f>CW84 * (1 + CX84)</f>
        <v>49980</v>
      </c>
      <c r="CZ84" s="22"/>
      <c r="DA84" s="22"/>
      <c r="DB84" s="22"/>
      <c r="DC84" s="32">
        <v>42800</v>
      </c>
      <c r="DD84" s="36">
        <v>0</v>
      </c>
      <c r="DE84" s="32">
        <f>DC84 * (1 + DD84)</f>
        <v>42800</v>
      </c>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19"/>
      <c r="EZ84" s="68"/>
      <c r="FA84" s="69"/>
      <c r="FB84" s="22"/>
      <c r="FC84" s="22"/>
      <c r="FD84" s="22"/>
      <c r="FE84" s="22"/>
      <c r="FF84" s="22"/>
      <c r="FG84" s="22"/>
      <c r="FH84" s="22"/>
      <c r="FI84" s="22"/>
      <c r="FJ84" s="22"/>
      <c r="FK84" s="19"/>
      <c r="FL84" s="20">
        <v>5.2900000000000003E-2</v>
      </c>
      <c r="FM84" s="19">
        <f t="shared" si="10"/>
        <v>0</v>
      </c>
      <c r="FN84" s="19">
        <v>116399</v>
      </c>
      <c r="FO84" s="20">
        <v>5.2900000000000003E-2</v>
      </c>
      <c r="FP84" s="19">
        <f t="shared" si="6"/>
        <v>122556.5071</v>
      </c>
      <c r="FQ84" s="70">
        <f t="shared" si="2"/>
        <v>3</v>
      </c>
    </row>
    <row r="85" spans="1:173" ht="15.75" customHeight="1" x14ac:dyDescent="0.2">
      <c r="A85" s="66" t="s">
        <v>671</v>
      </c>
      <c r="B85" s="66">
        <v>83</v>
      </c>
      <c r="C85" s="66" t="s">
        <v>233</v>
      </c>
      <c r="D85" s="66" t="s">
        <v>31</v>
      </c>
      <c r="E85" s="67" t="s">
        <v>234</v>
      </c>
      <c r="F85" s="66">
        <v>21102401</v>
      </c>
      <c r="G85" s="67" t="s">
        <v>235</v>
      </c>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9">
        <v>25000</v>
      </c>
      <c r="CF85" s="30">
        <v>0</v>
      </c>
      <c r="CG85" s="29">
        <f t="shared" ref="CG85:CG86" si="35">CE85 * (1 + CF85)</f>
        <v>25000</v>
      </c>
      <c r="CH85" s="69">
        <v>60000</v>
      </c>
      <c r="CI85" s="34">
        <v>0</v>
      </c>
      <c r="CJ85" s="29">
        <f t="shared" ref="CJ85:CJ86" si="36">CH85 * (1 + CI85)</f>
        <v>60000</v>
      </c>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33">
        <v>3200</v>
      </c>
      <c r="EZ85" s="30">
        <v>0</v>
      </c>
      <c r="FA85" s="29">
        <f t="shared" ref="FA85:FA86" si="37">EY85 * (1 + EZ85)</f>
        <v>3200</v>
      </c>
      <c r="FB85" s="22"/>
      <c r="FC85" s="22"/>
      <c r="FD85" s="22"/>
      <c r="FE85" s="22"/>
      <c r="FF85" s="22"/>
      <c r="FG85" s="22"/>
      <c r="FH85" s="22"/>
      <c r="FI85" s="22"/>
      <c r="FJ85" s="22"/>
      <c r="FK85" s="19"/>
      <c r="FL85" s="20">
        <v>5.2900000000000003E-2</v>
      </c>
      <c r="FM85" s="19">
        <f t="shared" si="10"/>
        <v>0</v>
      </c>
      <c r="FN85" s="19"/>
      <c r="FO85" s="20">
        <v>5.2900000000000003E-2</v>
      </c>
      <c r="FP85" s="19">
        <f t="shared" si="6"/>
        <v>0</v>
      </c>
      <c r="FQ85" s="70">
        <f t="shared" si="2"/>
        <v>3</v>
      </c>
    </row>
    <row r="86" spans="1:173" ht="15.75" customHeight="1" x14ac:dyDescent="0.2">
      <c r="A86" s="66" t="s">
        <v>671</v>
      </c>
      <c r="B86" s="66">
        <v>84</v>
      </c>
      <c r="C86" s="66" t="s">
        <v>236</v>
      </c>
      <c r="D86" s="66" t="s">
        <v>31</v>
      </c>
      <c r="E86" s="67" t="s">
        <v>237</v>
      </c>
      <c r="F86" s="66">
        <v>21102401</v>
      </c>
      <c r="G86" s="67" t="s">
        <v>235</v>
      </c>
      <c r="H86" s="22"/>
      <c r="I86" s="22"/>
      <c r="J86" s="22"/>
      <c r="K86" s="22"/>
      <c r="L86" s="22"/>
      <c r="M86" s="22"/>
      <c r="N86" s="22"/>
      <c r="O86" s="22"/>
      <c r="P86" s="22"/>
      <c r="Q86" s="22"/>
      <c r="R86" s="3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9">
        <v>151000</v>
      </c>
      <c r="CF86" s="30">
        <v>0</v>
      </c>
      <c r="CG86" s="29">
        <f t="shared" si="35"/>
        <v>151000</v>
      </c>
      <c r="CH86" s="69">
        <v>16000</v>
      </c>
      <c r="CI86" s="34">
        <v>0</v>
      </c>
      <c r="CJ86" s="29">
        <f t="shared" si="36"/>
        <v>16000</v>
      </c>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33">
        <v>185400</v>
      </c>
      <c r="EZ86" s="30">
        <v>0</v>
      </c>
      <c r="FA86" s="29">
        <f t="shared" si="37"/>
        <v>185400</v>
      </c>
      <c r="FB86" s="22"/>
      <c r="FC86" s="22"/>
      <c r="FD86" s="22"/>
      <c r="FE86" s="22"/>
      <c r="FF86" s="22"/>
      <c r="FG86" s="22"/>
      <c r="FH86" s="22"/>
      <c r="FI86" s="22"/>
      <c r="FJ86" s="22"/>
      <c r="FK86" s="19"/>
      <c r="FL86" s="20">
        <v>5.2900000000000003E-2</v>
      </c>
      <c r="FM86" s="19">
        <f t="shared" si="10"/>
        <v>0</v>
      </c>
      <c r="FN86" s="19"/>
      <c r="FO86" s="20">
        <v>5.2900000000000003E-2</v>
      </c>
      <c r="FP86" s="19">
        <f t="shared" si="6"/>
        <v>0</v>
      </c>
      <c r="FQ86" s="70">
        <f t="shared" si="2"/>
        <v>3</v>
      </c>
    </row>
    <row r="87" spans="1:173" ht="15.75" customHeight="1" x14ac:dyDescent="0.2">
      <c r="A87" s="66" t="s">
        <v>671</v>
      </c>
      <c r="B87" s="66">
        <v>85</v>
      </c>
      <c r="C87" s="66" t="s">
        <v>238</v>
      </c>
      <c r="D87" s="66" t="s">
        <v>31</v>
      </c>
      <c r="E87" s="67" t="s">
        <v>239</v>
      </c>
      <c r="F87" s="35">
        <v>21102401</v>
      </c>
      <c r="G87" s="67" t="s">
        <v>75</v>
      </c>
      <c r="H87" s="22"/>
      <c r="I87" s="22"/>
      <c r="J87" s="22"/>
      <c r="K87" s="22"/>
      <c r="L87" s="22"/>
      <c r="M87" s="22"/>
      <c r="N87" s="22"/>
      <c r="O87" s="22"/>
      <c r="P87" s="22"/>
      <c r="Q87" s="29">
        <v>3400</v>
      </c>
      <c r="R87" s="30">
        <v>0</v>
      </c>
      <c r="S87" s="29">
        <f t="shared" ref="S87:S88" si="38">Q87 * (1 + R87)</f>
        <v>3400</v>
      </c>
      <c r="T87" s="33">
        <v>4100</v>
      </c>
      <c r="U87" s="34">
        <v>0</v>
      </c>
      <c r="V87" s="29">
        <f t="shared" ref="V87:V88" si="39">T87 * (1 + U87)</f>
        <v>4100</v>
      </c>
      <c r="W87" s="29">
        <v>3000</v>
      </c>
      <c r="X87" s="30">
        <v>0</v>
      </c>
      <c r="Y87" s="29">
        <f t="shared" ref="Y87:Y88" si="40">W87 * (1 + X87)</f>
        <v>3000</v>
      </c>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19"/>
      <c r="EZ87" s="68"/>
      <c r="FA87" s="69"/>
      <c r="FB87" s="22"/>
      <c r="FC87" s="22"/>
      <c r="FD87" s="22"/>
      <c r="FE87" s="22"/>
      <c r="FF87" s="22"/>
      <c r="FG87" s="22"/>
      <c r="FH87" s="22"/>
      <c r="FI87" s="22"/>
      <c r="FJ87" s="22"/>
      <c r="FK87" s="19">
        <v>3375</v>
      </c>
      <c r="FL87" s="20">
        <v>5.2900000000000003E-2</v>
      </c>
      <c r="FM87" s="19">
        <f t="shared" si="10"/>
        <v>3553.5374999999999</v>
      </c>
      <c r="FN87" s="19"/>
      <c r="FO87" s="20">
        <v>5.2900000000000003E-2</v>
      </c>
      <c r="FP87" s="19">
        <f t="shared" si="6"/>
        <v>0</v>
      </c>
      <c r="FQ87" s="70">
        <f t="shared" si="2"/>
        <v>3</v>
      </c>
    </row>
    <row r="88" spans="1:173" ht="15.75" customHeight="1" x14ac:dyDescent="0.2">
      <c r="A88" s="66" t="s">
        <v>671</v>
      </c>
      <c r="B88" s="66">
        <v>86</v>
      </c>
      <c r="C88" s="66" t="s">
        <v>240</v>
      </c>
      <c r="D88" s="66" t="s">
        <v>31</v>
      </c>
      <c r="E88" s="67" t="s">
        <v>241</v>
      </c>
      <c r="F88" s="35">
        <v>21102401</v>
      </c>
      <c r="G88" s="67" t="s">
        <v>75</v>
      </c>
      <c r="H88" s="22"/>
      <c r="I88" s="22"/>
      <c r="J88" s="22"/>
      <c r="K88" s="22"/>
      <c r="L88" s="22"/>
      <c r="M88" s="22"/>
      <c r="N88" s="22"/>
      <c r="O88" s="22"/>
      <c r="P88" s="22"/>
      <c r="Q88" s="29">
        <v>4050</v>
      </c>
      <c r="R88" s="30">
        <v>0</v>
      </c>
      <c r="S88" s="29">
        <f t="shared" si="38"/>
        <v>4050</v>
      </c>
      <c r="T88" s="33">
        <v>4800</v>
      </c>
      <c r="U88" s="34">
        <v>0</v>
      </c>
      <c r="V88" s="29">
        <f t="shared" si="39"/>
        <v>4800</v>
      </c>
      <c r="W88" s="29">
        <v>5000</v>
      </c>
      <c r="X88" s="30">
        <v>0</v>
      </c>
      <c r="Y88" s="29">
        <f t="shared" si="40"/>
        <v>5000</v>
      </c>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19"/>
      <c r="EZ88" s="68"/>
      <c r="FA88" s="69"/>
      <c r="FB88" s="22"/>
      <c r="FC88" s="22"/>
      <c r="FD88" s="22"/>
      <c r="FE88" s="22"/>
      <c r="FF88" s="22"/>
      <c r="FG88" s="22"/>
      <c r="FH88" s="22"/>
      <c r="FI88" s="22"/>
      <c r="FJ88" s="22"/>
      <c r="FK88" s="19">
        <v>3675</v>
      </c>
      <c r="FL88" s="20">
        <v>5.2900000000000003E-2</v>
      </c>
      <c r="FM88" s="19">
        <f t="shared" si="10"/>
        <v>3869.4074999999998</v>
      </c>
      <c r="FN88" s="19"/>
      <c r="FO88" s="20">
        <v>5.2900000000000003E-2</v>
      </c>
      <c r="FP88" s="19">
        <f t="shared" si="6"/>
        <v>0</v>
      </c>
      <c r="FQ88" s="70">
        <f t="shared" si="2"/>
        <v>3</v>
      </c>
    </row>
    <row r="89" spans="1:173" ht="15.75" customHeight="1" x14ac:dyDescent="0.2">
      <c r="A89" s="66" t="s">
        <v>671</v>
      </c>
      <c r="B89" s="66">
        <v>87</v>
      </c>
      <c r="C89" s="66" t="s">
        <v>242</v>
      </c>
      <c r="D89" s="66" t="s">
        <v>31</v>
      </c>
      <c r="E89" s="67" t="s">
        <v>237</v>
      </c>
      <c r="F89" s="66">
        <v>21102401</v>
      </c>
      <c r="G89" s="67" t="s">
        <v>235</v>
      </c>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9">
        <v>151000</v>
      </c>
      <c r="CF89" s="30">
        <v>0</v>
      </c>
      <c r="CG89" s="29">
        <f>CE89 * (1 + CF89)</f>
        <v>151000</v>
      </c>
      <c r="CH89" s="69">
        <v>16000</v>
      </c>
      <c r="CI89" s="34">
        <v>0</v>
      </c>
      <c r="CJ89" s="29">
        <f>CH89 * (1 + CI89)</f>
        <v>16000</v>
      </c>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33">
        <v>161000</v>
      </c>
      <c r="EZ89" s="30">
        <v>0.19</v>
      </c>
      <c r="FA89" s="29">
        <f t="shared" ref="FA89:FA90" si="41">EY89 * (1 + EZ89)</f>
        <v>191590</v>
      </c>
      <c r="FB89" s="22"/>
      <c r="FC89" s="22"/>
      <c r="FD89" s="22"/>
      <c r="FE89" s="22"/>
      <c r="FF89" s="22"/>
      <c r="FG89" s="22"/>
      <c r="FH89" s="22"/>
      <c r="FI89" s="22"/>
      <c r="FJ89" s="22"/>
      <c r="FK89" s="19"/>
      <c r="FL89" s="20">
        <v>5.2900000000000003E-2</v>
      </c>
      <c r="FM89" s="19">
        <f t="shared" si="10"/>
        <v>0</v>
      </c>
      <c r="FN89" s="19"/>
      <c r="FO89" s="20">
        <v>5.2900000000000003E-2</v>
      </c>
      <c r="FP89" s="19">
        <f t="shared" si="6"/>
        <v>0</v>
      </c>
      <c r="FQ89" s="70">
        <f t="shared" si="2"/>
        <v>3</v>
      </c>
    </row>
    <row r="90" spans="1:173" ht="15.75" customHeight="1" x14ac:dyDescent="0.2">
      <c r="A90" s="66" t="s">
        <v>113</v>
      </c>
      <c r="B90" s="66">
        <v>88</v>
      </c>
      <c r="C90" s="35" t="s">
        <v>243</v>
      </c>
      <c r="D90" s="35" t="s">
        <v>244</v>
      </c>
      <c r="E90" s="71" t="s">
        <v>245</v>
      </c>
      <c r="F90" s="35">
        <v>24111206</v>
      </c>
      <c r="G90" s="71" t="s">
        <v>246</v>
      </c>
      <c r="H90" s="22"/>
      <c r="I90" s="22"/>
      <c r="J90" s="22"/>
      <c r="K90" s="22"/>
      <c r="L90" s="22"/>
      <c r="M90" s="22"/>
      <c r="N90" s="32">
        <v>660478</v>
      </c>
      <c r="O90" s="32">
        <v>0</v>
      </c>
      <c r="P90" s="32">
        <f>N90 * (1 + O90)</f>
        <v>660478</v>
      </c>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33">
        <v>230000</v>
      </c>
      <c r="EZ90" s="30">
        <v>0.19</v>
      </c>
      <c r="FA90" s="29">
        <f t="shared" si="41"/>
        <v>273700</v>
      </c>
      <c r="FB90" s="22"/>
      <c r="FC90" s="22"/>
      <c r="FD90" s="22"/>
      <c r="FE90" s="22"/>
      <c r="FF90" s="22"/>
      <c r="FG90" s="22"/>
      <c r="FH90" s="22"/>
      <c r="FI90" s="22"/>
      <c r="FJ90" s="22"/>
      <c r="FK90" s="19"/>
      <c r="FL90" s="20">
        <v>5.2900000000000003E-2</v>
      </c>
      <c r="FM90" s="19">
        <f t="shared" si="10"/>
        <v>0</v>
      </c>
      <c r="FN90" s="19"/>
      <c r="FO90" s="20">
        <v>5.2900000000000003E-2</v>
      </c>
      <c r="FP90" s="19">
        <f t="shared" si="6"/>
        <v>0</v>
      </c>
      <c r="FQ90" s="70">
        <f t="shared" si="2"/>
        <v>2</v>
      </c>
    </row>
    <row r="91" spans="1:173" ht="15.75" customHeight="1" x14ac:dyDescent="0.2">
      <c r="A91" s="66" t="s">
        <v>673</v>
      </c>
      <c r="B91" s="66">
        <v>89</v>
      </c>
      <c r="C91" s="66" t="s">
        <v>247</v>
      </c>
      <c r="D91" s="66" t="s">
        <v>31</v>
      </c>
      <c r="E91" s="67" t="s">
        <v>248</v>
      </c>
      <c r="F91" s="35">
        <v>39121309</v>
      </c>
      <c r="G91" s="67" t="s">
        <v>56</v>
      </c>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32">
        <v>30900</v>
      </c>
      <c r="DD91" s="36">
        <v>0</v>
      </c>
      <c r="DE91" s="32">
        <f>DC91 * (1 + DD91)</f>
        <v>30900</v>
      </c>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19"/>
      <c r="EZ91" s="68"/>
      <c r="FA91" s="69"/>
      <c r="FB91" s="22"/>
      <c r="FC91" s="22"/>
      <c r="FD91" s="22"/>
      <c r="FE91" s="22"/>
      <c r="FF91" s="22"/>
      <c r="FG91" s="22"/>
      <c r="FH91" s="22"/>
      <c r="FI91" s="22"/>
      <c r="FJ91" s="22"/>
      <c r="FK91" s="19">
        <v>26206</v>
      </c>
      <c r="FL91" s="20">
        <v>5.2900000000000003E-2</v>
      </c>
      <c r="FM91" s="19">
        <f t="shared" si="10"/>
        <v>27592.297399999999</v>
      </c>
      <c r="FN91" s="19">
        <v>39000</v>
      </c>
      <c r="FO91" s="20">
        <v>5.2900000000000003E-2</v>
      </c>
      <c r="FP91" s="19">
        <f t="shared" si="6"/>
        <v>41063.1</v>
      </c>
      <c r="FQ91" s="70">
        <f t="shared" si="2"/>
        <v>1</v>
      </c>
    </row>
    <row r="92" spans="1:173" ht="15.75" customHeight="1" x14ac:dyDescent="0.2">
      <c r="A92" s="66" t="s">
        <v>671</v>
      </c>
      <c r="B92" s="66">
        <v>90</v>
      </c>
      <c r="C92" s="66" t="s">
        <v>249</v>
      </c>
      <c r="D92" s="66" t="s">
        <v>31</v>
      </c>
      <c r="E92" s="67" t="s">
        <v>250</v>
      </c>
      <c r="F92" s="35">
        <v>21102401</v>
      </c>
      <c r="G92" s="67" t="s">
        <v>75</v>
      </c>
      <c r="H92" s="22"/>
      <c r="I92" s="22"/>
      <c r="J92" s="22"/>
      <c r="K92" s="22"/>
      <c r="L92" s="22"/>
      <c r="M92" s="22"/>
      <c r="N92" s="22"/>
      <c r="O92" s="22"/>
      <c r="P92" s="22"/>
      <c r="Q92" s="29">
        <v>30300</v>
      </c>
      <c r="R92" s="76">
        <v>0.19</v>
      </c>
      <c r="S92" s="29">
        <f>Q92 * (1 + R92)</f>
        <v>36057</v>
      </c>
      <c r="T92" s="33">
        <v>69600</v>
      </c>
      <c r="U92" s="34">
        <v>0</v>
      </c>
      <c r="V92" s="29">
        <f>T92 * (1 + U92)</f>
        <v>69600</v>
      </c>
      <c r="W92" s="29">
        <v>50000</v>
      </c>
      <c r="X92" s="30">
        <v>0</v>
      </c>
      <c r="Y92" s="29">
        <f>W92 * (1 + X92)</f>
        <v>50000</v>
      </c>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19"/>
      <c r="EZ92" s="68"/>
      <c r="FA92" s="69"/>
      <c r="FB92" s="22"/>
      <c r="FC92" s="22"/>
      <c r="FD92" s="22"/>
      <c r="FE92" s="22"/>
      <c r="FF92" s="22"/>
      <c r="FG92" s="22"/>
      <c r="FH92" s="22"/>
      <c r="FI92" s="22"/>
      <c r="FJ92" s="22"/>
      <c r="FK92" s="19">
        <v>67714</v>
      </c>
      <c r="FL92" s="20">
        <v>5.2900000000000003E-2</v>
      </c>
      <c r="FM92" s="19">
        <f t="shared" si="10"/>
        <v>71296.070600000006</v>
      </c>
      <c r="FN92" s="19"/>
      <c r="FO92" s="20">
        <v>5.2900000000000003E-2</v>
      </c>
      <c r="FP92" s="19">
        <f t="shared" si="6"/>
        <v>0</v>
      </c>
      <c r="FQ92" s="70">
        <f t="shared" si="2"/>
        <v>3</v>
      </c>
    </row>
    <row r="93" spans="1:173" ht="15.75" customHeight="1" x14ac:dyDescent="0.2">
      <c r="A93" s="66" t="s">
        <v>671</v>
      </c>
      <c r="B93" s="66">
        <v>91</v>
      </c>
      <c r="C93" s="66" t="s">
        <v>251</v>
      </c>
      <c r="D93" s="66" t="s">
        <v>31</v>
      </c>
      <c r="E93" s="67" t="s">
        <v>252</v>
      </c>
      <c r="F93" s="66">
        <v>21102401</v>
      </c>
      <c r="G93" s="67" t="s">
        <v>92</v>
      </c>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9">
        <v>320000</v>
      </c>
      <c r="CF93" s="30">
        <v>0</v>
      </c>
      <c r="CG93" s="29">
        <f>CE93 * (1 + CF93)</f>
        <v>320000</v>
      </c>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33">
        <v>350000</v>
      </c>
      <c r="EZ93" s="30">
        <v>0.19</v>
      </c>
      <c r="FA93" s="29">
        <f>EY93 * (1 + EZ93)</f>
        <v>416500</v>
      </c>
      <c r="FB93" s="22"/>
      <c r="FC93" s="22"/>
      <c r="FD93" s="22"/>
      <c r="FE93" s="22"/>
      <c r="FF93" s="22"/>
      <c r="FG93" s="22"/>
      <c r="FH93" s="22"/>
      <c r="FI93" s="22"/>
      <c r="FJ93" s="22"/>
      <c r="FK93" s="19"/>
      <c r="FL93" s="20">
        <v>5.2900000000000003E-2</v>
      </c>
      <c r="FM93" s="19">
        <f t="shared" si="10"/>
        <v>0</v>
      </c>
      <c r="FN93" s="19"/>
      <c r="FO93" s="20">
        <v>5.2900000000000003E-2</v>
      </c>
      <c r="FP93" s="19">
        <f t="shared" si="6"/>
        <v>0</v>
      </c>
      <c r="FQ93" s="70">
        <f t="shared" si="2"/>
        <v>2</v>
      </c>
    </row>
    <row r="94" spans="1:173" ht="15.75" customHeight="1" x14ac:dyDescent="0.2">
      <c r="A94" s="66" t="s">
        <v>672</v>
      </c>
      <c r="B94" s="66">
        <v>92</v>
      </c>
      <c r="C94" s="35" t="s">
        <v>253</v>
      </c>
      <c r="D94" s="35" t="s">
        <v>31</v>
      </c>
      <c r="E94" s="71" t="s">
        <v>254</v>
      </c>
      <c r="F94" s="35">
        <v>47131805</v>
      </c>
      <c r="G94" s="71" t="s">
        <v>255</v>
      </c>
      <c r="H94" s="22"/>
      <c r="I94" s="22"/>
      <c r="J94" s="22"/>
      <c r="K94" s="22"/>
      <c r="L94" s="22"/>
      <c r="M94" s="22"/>
      <c r="N94" s="22"/>
      <c r="O94" s="22"/>
      <c r="P94" s="22"/>
      <c r="Q94" s="22"/>
      <c r="R94" s="22"/>
      <c r="S94" s="22"/>
      <c r="T94" s="22"/>
      <c r="U94" s="22"/>
      <c r="V94" s="22"/>
      <c r="W94" s="22"/>
      <c r="X94" s="22"/>
      <c r="Y94" s="22"/>
      <c r="Z94" s="22"/>
      <c r="AA94" s="22"/>
      <c r="AB94" s="22"/>
      <c r="AC94" s="22"/>
      <c r="AD94" s="22"/>
      <c r="AE94" s="22"/>
      <c r="AF94" s="32">
        <v>61099</v>
      </c>
      <c r="AG94" s="36">
        <v>0</v>
      </c>
      <c r="AH94" s="32">
        <f>AF94 * (1 + AG94)</f>
        <v>61099</v>
      </c>
      <c r="AI94" s="22"/>
      <c r="AJ94" s="22"/>
      <c r="AK94" s="22"/>
      <c r="AL94" s="22"/>
      <c r="AM94" s="22"/>
      <c r="AN94" s="22"/>
      <c r="AO94" s="33">
        <v>55545</v>
      </c>
      <c r="AP94" s="33">
        <v>0</v>
      </c>
      <c r="AQ94" s="33">
        <f>AO94 * (1 + AP94)</f>
        <v>55545</v>
      </c>
      <c r="AR94" s="22"/>
      <c r="AS94" s="22"/>
      <c r="AT94" s="22"/>
      <c r="AU94" s="22"/>
      <c r="AV94" s="22"/>
      <c r="AW94" s="22"/>
      <c r="AX94" s="22"/>
      <c r="AY94" s="22"/>
      <c r="AZ94" s="22"/>
      <c r="BA94" s="32">
        <v>334200</v>
      </c>
      <c r="BB94" s="36">
        <v>0</v>
      </c>
      <c r="BC94" s="32">
        <f>BA94 * (1 + BB94)</f>
        <v>334200</v>
      </c>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19"/>
      <c r="EZ94" s="68"/>
      <c r="FA94" s="69"/>
      <c r="FB94" s="22"/>
      <c r="FC94" s="22"/>
      <c r="FD94" s="22"/>
      <c r="FE94" s="22"/>
      <c r="FF94" s="22"/>
      <c r="FG94" s="22"/>
      <c r="FH94" s="22"/>
      <c r="FI94" s="22"/>
      <c r="FJ94" s="22"/>
      <c r="FK94" s="19"/>
      <c r="FL94" s="20">
        <v>5.2900000000000003E-2</v>
      </c>
      <c r="FM94" s="19">
        <f t="shared" si="10"/>
        <v>0</v>
      </c>
      <c r="FN94" s="19"/>
      <c r="FO94" s="20">
        <v>5.2900000000000003E-2</v>
      </c>
      <c r="FP94" s="19">
        <f t="shared" si="6"/>
        <v>0</v>
      </c>
      <c r="FQ94" s="70">
        <f t="shared" si="2"/>
        <v>3</v>
      </c>
    </row>
    <row r="95" spans="1:173" ht="63" customHeight="1" x14ac:dyDescent="0.2">
      <c r="A95" s="66" t="s">
        <v>673</v>
      </c>
      <c r="B95" s="66">
        <v>93</v>
      </c>
      <c r="C95" s="66" t="s">
        <v>256</v>
      </c>
      <c r="D95" s="66" t="s">
        <v>257</v>
      </c>
      <c r="E95" s="67" t="s">
        <v>258</v>
      </c>
      <c r="F95" s="66">
        <v>47131805</v>
      </c>
      <c r="G95" s="67" t="s">
        <v>259</v>
      </c>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33">
        <v>21600</v>
      </c>
      <c r="BQ95" s="36">
        <v>0</v>
      </c>
      <c r="BR95" s="32">
        <f>BP95 * (1 + BQ95)</f>
        <v>21600</v>
      </c>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33">
        <v>15400</v>
      </c>
      <c r="EZ95" s="30">
        <v>0.19</v>
      </c>
      <c r="FA95" s="29">
        <f t="shared" ref="FA95:FA98" si="42">EY95 * (1 + EZ95)</f>
        <v>18326</v>
      </c>
      <c r="FB95" s="22"/>
      <c r="FC95" s="22"/>
      <c r="FD95" s="22"/>
      <c r="FE95" s="22"/>
      <c r="FF95" s="22"/>
      <c r="FG95" s="22"/>
      <c r="FH95" s="22"/>
      <c r="FI95" s="22"/>
      <c r="FJ95" s="22"/>
      <c r="FK95" s="19">
        <v>46980</v>
      </c>
      <c r="FL95" s="20">
        <v>5.2900000000000003E-2</v>
      </c>
      <c r="FM95" s="19">
        <f t="shared" si="10"/>
        <v>49465.241999999998</v>
      </c>
      <c r="FN95" s="19"/>
      <c r="FO95" s="20">
        <v>5.2900000000000003E-2</v>
      </c>
      <c r="FP95" s="19">
        <f t="shared" si="6"/>
        <v>0</v>
      </c>
      <c r="FQ95" s="70">
        <f t="shared" si="2"/>
        <v>2</v>
      </c>
    </row>
    <row r="96" spans="1:173" ht="15.75" customHeight="1" x14ac:dyDescent="0.2">
      <c r="A96" s="66" t="s">
        <v>671</v>
      </c>
      <c r="B96" s="66">
        <v>94</v>
      </c>
      <c r="C96" s="66" t="s">
        <v>260</v>
      </c>
      <c r="D96" s="66" t="s">
        <v>31</v>
      </c>
      <c r="E96" s="67" t="s">
        <v>261</v>
      </c>
      <c r="F96" s="66">
        <v>21102401</v>
      </c>
      <c r="G96" s="67" t="s">
        <v>262</v>
      </c>
      <c r="H96" s="22"/>
      <c r="I96" s="22"/>
      <c r="J96" s="22"/>
      <c r="K96" s="22"/>
      <c r="L96" s="22"/>
      <c r="M96" s="22"/>
      <c r="N96" s="22"/>
      <c r="O96" s="22"/>
      <c r="P96" s="22"/>
      <c r="Q96" s="22"/>
      <c r="R96" s="22"/>
      <c r="S96" s="22"/>
      <c r="T96" s="33">
        <v>72000</v>
      </c>
      <c r="U96" s="34">
        <v>0</v>
      </c>
      <c r="V96" s="29">
        <f>T96 * (1 + U96)</f>
        <v>72000</v>
      </c>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9">
        <v>65000</v>
      </c>
      <c r="CF96" s="30">
        <v>0</v>
      </c>
      <c r="CG96" s="29">
        <f>CE96 * (1 + CF96)</f>
        <v>65000</v>
      </c>
      <c r="CH96" s="33">
        <v>50000</v>
      </c>
      <c r="CI96" s="34">
        <v>0</v>
      </c>
      <c r="CJ96" s="29">
        <f>CH96 * (1 + CI96)</f>
        <v>50000</v>
      </c>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33">
        <v>72000</v>
      </c>
      <c r="EZ96" s="30">
        <v>0</v>
      </c>
      <c r="FA96" s="29">
        <f t="shared" si="42"/>
        <v>72000</v>
      </c>
      <c r="FB96" s="22"/>
      <c r="FC96" s="22"/>
      <c r="FD96" s="22"/>
      <c r="FE96" s="22"/>
      <c r="FF96" s="22"/>
      <c r="FG96" s="22"/>
      <c r="FH96" s="22"/>
      <c r="FI96" s="22"/>
      <c r="FJ96" s="22"/>
      <c r="FK96" s="19"/>
      <c r="FL96" s="20">
        <v>5.2900000000000003E-2</v>
      </c>
      <c r="FM96" s="19">
        <f t="shared" si="10"/>
        <v>0</v>
      </c>
      <c r="FN96" s="19"/>
      <c r="FO96" s="20">
        <v>5.2900000000000003E-2</v>
      </c>
      <c r="FP96" s="19">
        <f t="shared" si="6"/>
        <v>0</v>
      </c>
      <c r="FQ96" s="70">
        <f t="shared" si="2"/>
        <v>4</v>
      </c>
    </row>
    <row r="97" spans="1:173" ht="15.75" customHeight="1" x14ac:dyDescent="0.2">
      <c r="A97" s="66" t="s">
        <v>113</v>
      </c>
      <c r="B97" s="66">
        <v>95</v>
      </c>
      <c r="C97" s="35" t="s">
        <v>263</v>
      </c>
      <c r="D97" s="35" t="s">
        <v>31</v>
      </c>
      <c r="E97" s="71" t="s">
        <v>265</v>
      </c>
      <c r="F97" s="35">
        <v>10191703</v>
      </c>
      <c r="G97" s="71" t="s">
        <v>187</v>
      </c>
      <c r="H97" s="22"/>
      <c r="I97" s="22"/>
      <c r="J97" s="22"/>
      <c r="K97" s="22"/>
      <c r="L97" s="22"/>
      <c r="M97" s="22"/>
      <c r="N97" s="32">
        <v>2128000</v>
      </c>
      <c r="O97" s="32">
        <v>0</v>
      </c>
      <c r="P97" s="32">
        <f>N97 * (1 + O97)</f>
        <v>2128000</v>
      </c>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33">
        <v>2500000</v>
      </c>
      <c r="EZ97" s="30">
        <v>0.19</v>
      </c>
      <c r="FA97" s="29">
        <f t="shared" si="42"/>
        <v>2975000</v>
      </c>
      <c r="FB97" s="22"/>
      <c r="FC97" s="22"/>
      <c r="FD97" s="22"/>
      <c r="FE97" s="22"/>
      <c r="FF97" s="22"/>
      <c r="FG97" s="22"/>
      <c r="FH97" s="22"/>
      <c r="FI97" s="22"/>
      <c r="FJ97" s="22"/>
      <c r="FK97" s="19"/>
      <c r="FL97" s="20">
        <v>5.2900000000000003E-2</v>
      </c>
      <c r="FM97" s="19">
        <f t="shared" si="10"/>
        <v>0</v>
      </c>
      <c r="FN97" s="19"/>
      <c r="FO97" s="20">
        <v>5.2900000000000003E-2</v>
      </c>
      <c r="FP97" s="19">
        <f t="shared" si="6"/>
        <v>0</v>
      </c>
      <c r="FQ97" s="70">
        <f t="shared" si="2"/>
        <v>2</v>
      </c>
    </row>
    <row r="98" spans="1:173" ht="15.75" customHeight="1" x14ac:dyDescent="0.2">
      <c r="A98" s="66" t="s">
        <v>107</v>
      </c>
      <c r="B98" s="66">
        <v>96</v>
      </c>
      <c r="C98" s="66" t="s">
        <v>266</v>
      </c>
      <c r="D98" s="66" t="s">
        <v>31</v>
      </c>
      <c r="E98" s="67" t="s">
        <v>267</v>
      </c>
      <c r="F98" s="35"/>
      <c r="G98" s="67" t="s">
        <v>268</v>
      </c>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33">
        <v>1345000</v>
      </c>
      <c r="EZ98" s="30">
        <v>0.19</v>
      </c>
      <c r="FA98" s="29">
        <f t="shared" si="42"/>
        <v>1600550</v>
      </c>
      <c r="FB98" s="22"/>
      <c r="FC98" s="22"/>
      <c r="FD98" s="22"/>
      <c r="FE98" s="22"/>
      <c r="FF98" s="22"/>
      <c r="FG98" s="22"/>
      <c r="FH98" s="22"/>
      <c r="FI98" s="22"/>
      <c r="FJ98" s="22"/>
      <c r="FK98" s="19"/>
      <c r="FL98" s="20">
        <v>5.2900000000000003E-2</v>
      </c>
      <c r="FM98" s="19">
        <f t="shared" si="10"/>
        <v>0</v>
      </c>
      <c r="FN98" s="19">
        <v>1735500</v>
      </c>
      <c r="FO98" s="20">
        <v>5.2900000000000003E-2</v>
      </c>
      <c r="FP98" s="19">
        <f t="shared" si="6"/>
        <v>1827307.95</v>
      </c>
      <c r="FQ98" s="70">
        <f t="shared" si="2"/>
        <v>1</v>
      </c>
    </row>
    <row r="99" spans="1:173" ht="15.75" customHeight="1" x14ac:dyDescent="0.2">
      <c r="A99" s="66" t="s">
        <v>673</v>
      </c>
      <c r="B99" s="66">
        <v>97</v>
      </c>
      <c r="C99" s="66" t="s">
        <v>269</v>
      </c>
      <c r="D99" s="66" t="s">
        <v>31</v>
      </c>
      <c r="E99" s="67" t="s">
        <v>270</v>
      </c>
      <c r="F99" s="35">
        <v>39121613</v>
      </c>
      <c r="G99" s="67" t="s">
        <v>56</v>
      </c>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32">
        <v>27900</v>
      </c>
      <c r="DD99" s="36">
        <v>0</v>
      </c>
      <c r="DE99" s="32">
        <f>DC99 * (1 + DD99)</f>
        <v>27900</v>
      </c>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19"/>
      <c r="EZ99" s="68"/>
      <c r="FA99" s="69"/>
      <c r="FB99" s="22"/>
      <c r="FC99" s="22"/>
      <c r="FD99" s="22"/>
      <c r="FE99" s="22"/>
      <c r="FF99" s="22"/>
      <c r="FG99" s="22"/>
      <c r="FH99" s="22"/>
      <c r="FI99" s="22"/>
      <c r="FJ99" s="22"/>
      <c r="FK99" s="19">
        <v>32408</v>
      </c>
      <c r="FL99" s="20">
        <v>5.2900000000000003E-2</v>
      </c>
      <c r="FM99" s="19">
        <f t="shared" si="10"/>
        <v>34122.383199999997</v>
      </c>
      <c r="FN99" s="19">
        <v>25219</v>
      </c>
      <c r="FO99" s="20">
        <v>5.2900000000000003E-2</v>
      </c>
      <c r="FP99" s="19">
        <f t="shared" si="6"/>
        <v>26553.0851</v>
      </c>
      <c r="FQ99" s="70">
        <f t="shared" si="2"/>
        <v>1</v>
      </c>
    </row>
    <row r="100" spans="1:173" ht="15.75" customHeight="1" x14ac:dyDescent="0.2">
      <c r="A100" s="66" t="s">
        <v>674</v>
      </c>
      <c r="B100" s="66">
        <v>98</v>
      </c>
      <c r="C100" s="35" t="s">
        <v>271</v>
      </c>
      <c r="D100" s="35" t="s">
        <v>31</v>
      </c>
      <c r="E100" s="71" t="s">
        <v>272</v>
      </c>
      <c r="F100" s="66">
        <v>42211707</v>
      </c>
      <c r="G100" s="67" t="s">
        <v>51</v>
      </c>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32">
        <v>4600000</v>
      </c>
      <c r="BE100" s="36">
        <v>0</v>
      </c>
      <c r="BF100" s="32">
        <f>BD100 * (1 + BE100)</f>
        <v>4600000</v>
      </c>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33">
        <v>3500000</v>
      </c>
      <c r="EZ100" s="30">
        <v>0.19</v>
      </c>
      <c r="FA100" s="29">
        <f t="shared" ref="FA100:FA103" si="43">EY100 * (1 + EZ100)</f>
        <v>4165000</v>
      </c>
      <c r="FB100" s="22"/>
      <c r="FC100" s="22"/>
      <c r="FD100" s="22"/>
      <c r="FE100" s="22"/>
      <c r="FF100" s="22"/>
      <c r="FG100" s="22"/>
      <c r="FH100" s="22"/>
      <c r="FI100" s="22"/>
      <c r="FJ100" s="22"/>
      <c r="FK100" s="19"/>
      <c r="FL100" s="20">
        <v>5.2900000000000003E-2</v>
      </c>
      <c r="FM100" s="19">
        <f t="shared" si="10"/>
        <v>0</v>
      </c>
      <c r="FN100" s="19"/>
      <c r="FO100" s="20">
        <v>5.2900000000000003E-2</v>
      </c>
      <c r="FP100" s="19">
        <f t="shared" si="6"/>
        <v>0</v>
      </c>
      <c r="FQ100" s="70">
        <f t="shared" si="2"/>
        <v>2</v>
      </c>
    </row>
    <row r="101" spans="1:173" ht="15.75" customHeight="1" x14ac:dyDescent="0.2">
      <c r="A101" s="66" t="s">
        <v>673</v>
      </c>
      <c r="B101" s="66">
        <v>99</v>
      </c>
      <c r="C101" s="66" t="s">
        <v>273</v>
      </c>
      <c r="D101" s="66" t="s">
        <v>257</v>
      </c>
      <c r="E101" s="67" t="s">
        <v>274</v>
      </c>
      <c r="F101" s="35">
        <v>47131800</v>
      </c>
      <c r="G101" s="67" t="s">
        <v>259</v>
      </c>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32">
        <v>22387</v>
      </c>
      <c r="BQ101" s="36">
        <v>0.19</v>
      </c>
      <c r="BR101" s="32">
        <f>BP101 * (1 + BQ101)</f>
        <v>26640.53</v>
      </c>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33">
        <v>20700</v>
      </c>
      <c r="EZ101" s="30">
        <v>0.19</v>
      </c>
      <c r="FA101" s="29">
        <f t="shared" si="43"/>
        <v>24633</v>
      </c>
      <c r="FB101" s="22"/>
      <c r="FC101" s="22"/>
      <c r="FD101" s="22"/>
      <c r="FE101" s="22"/>
      <c r="FF101" s="22"/>
      <c r="FG101" s="22"/>
      <c r="FH101" s="22"/>
      <c r="FI101" s="22"/>
      <c r="FJ101" s="22"/>
      <c r="FK101" s="19">
        <v>54063</v>
      </c>
      <c r="FL101" s="20">
        <v>5.2900000000000003E-2</v>
      </c>
      <c r="FM101" s="19">
        <f t="shared" si="10"/>
        <v>56922.932699999998</v>
      </c>
      <c r="FN101" s="19"/>
      <c r="FO101" s="20">
        <v>5.2900000000000003E-2</v>
      </c>
      <c r="FP101" s="19">
        <f t="shared" si="6"/>
        <v>0</v>
      </c>
      <c r="FQ101" s="70">
        <f t="shared" si="2"/>
        <v>2</v>
      </c>
    </row>
    <row r="102" spans="1:173" ht="15.75" customHeight="1" x14ac:dyDescent="0.2">
      <c r="A102" s="66" t="s">
        <v>79</v>
      </c>
      <c r="B102" s="66">
        <v>100</v>
      </c>
      <c r="C102" s="66" t="s">
        <v>275</v>
      </c>
      <c r="D102" s="66" t="s">
        <v>31</v>
      </c>
      <c r="E102" s="67" t="s">
        <v>276</v>
      </c>
      <c r="F102" s="35">
        <v>40151503</v>
      </c>
      <c r="G102" s="67" t="s">
        <v>268</v>
      </c>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33">
        <v>245800</v>
      </c>
      <c r="EZ102" s="30">
        <v>0.19</v>
      </c>
      <c r="FA102" s="29">
        <f t="shared" si="43"/>
        <v>292502</v>
      </c>
      <c r="FB102" s="22"/>
      <c r="FC102" s="22"/>
      <c r="FD102" s="22"/>
      <c r="FE102" s="22"/>
      <c r="FF102" s="22"/>
      <c r="FG102" s="22"/>
      <c r="FH102" s="22"/>
      <c r="FI102" s="22"/>
      <c r="FJ102" s="22"/>
      <c r="FK102" s="19">
        <v>1636538</v>
      </c>
      <c r="FL102" s="20">
        <v>5.2900000000000003E-2</v>
      </c>
      <c r="FM102" s="19">
        <f t="shared" si="10"/>
        <v>1723110.8602</v>
      </c>
      <c r="FN102" s="19">
        <v>1062500</v>
      </c>
      <c r="FO102" s="20">
        <v>5.2900000000000003E-2</v>
      </c>
      <c r="FP102" s="19">
        <f t="shared" si="6"/>
        <v>1118706.25</v>
      </c>
      <c r="FQ102" s="70">
        <f t="shared" si="2"/>
        <v>1</v>
      </c>
    </row>
    <row r="103" spans="1:173" ht="15.75" customHeight="1" x14ac:dyDescent="0.2">
      <c r="A103" s="66" t="s">
        <v>79</v>
      </c>
      <c r="B103" s="66">
        <v>101</v>
      </c>
      <c r="C103" s="35" t="s">
        <v>277</v>
      </c>
      <c r="D103" s="35" t="s">
        <v>31</v>
      </c>
      <c r="E103" s="71" t="s">
        <v>278</v>
      </c>
      <c r="F103" s="35">
        <v>40151503</v>
      </c>
      <c r="G103" s="71" t="s">
        <v>279</v>
      </c>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33">
        <v>929900</v>
      </c>
      <c r="EZ103" s="30">
        <v>0.19</v>
      </c>
      <c r="FA103" s="29">
        <f t="shared" si="43"/>
        <v>1106581</v>
      </c>
      <c r="FB103" s="22"/>
      <c r="FC103" s="22"/>
      <c r="FD103" s="22"/>
      <c r="FE103" s="22"/>
      <c r="FF103" s="22"/>
      <c r="FG103" s="22"/>
      <c r="FH103" s="22"/>
      <c r="FI103" s="22"/>
      <c r="FJ103" s="22"/>
      <c r="FK103" s="19"/>
      <c r="FL103" s="20">
        <v>5.2900000000000003E-2</v>
      </c>
      <c r="FM103" s="19">
        <f t="shared" si="10"/>
        <v>0</v>
      </c>
      <c r="FN103" s="19">
        <v>1312500</v>
      </c>
      <c r="FO103" s="20">
        <v>5.2900000000000003E-2</v>
      </c>
      <c r="FP103" s="19">
        <f t="shared" si="6"/>
        <v>1381931.25</v>
      </c>
      <c r="FQ103" s="70">
        <f t="shared" si="2"/>
        <v>1</v>
      </c>
    </row>
    <row r="104" spans="1:173" ht="15.75" customHeight="1" x14ac:dyDescent="0.2">
      <c r="A104" s="66" t="s">
        <v>671</v>
      </c>
      <c r="B104" s="66">
        <v>102</v>
      </c>
      <c r="C104" s="66" t="s">
        <v>280</v>
      </c>
      <c r="D104" s="66" t="s">
        <v>31</v>
      </c>
      <c r="E104" s="67" t="s">
        <v>281</v>
      </c>
      <c r="F104" s="35">
        <v>21102401</v>
      </c>
      <c r="G104" s="67" t="s">
        <v>75</v>
      </c>
      <c r="H104" s="22"/>
      <c r="I104" s="22"/>
      <c r="J104" s="22"/>
      <c r="K104" s="22"/>
      <c r="L104" s="22"/>
      <c r="M104" s="22"/>
      <c r="N104" s="22"/>
      <c r="O104" s="22"/>
      <c r="P104" s="22"/>
      <c r="Q104" s="29">
        <v>17000</v>
      </c>
      <c r="R104" s="76">
        <v>0</v>
      </c>
      <c r="S104" s="29">
        <f>Q104 * (1 + R104)</f>
        <v>17000</v>
      </c>
      <c r="T104" s="33">
        <v>21600</v>
      </c>
      <c r="U104" s="34">
        <v>0</v>
      </c>
      <c r="V104" s="29">
        <f>T104 * (1 + U104)</f>
        <v>21600</v>
      </c>
      <c r="W104" s="29">
        <v>20000</v>
      </c>
      <c r="X104" s="30">
        <v>0</v>
      </c>
      <c r="Y104" s="29">
        <f>W104 * (1 + X104)</f>
        <v>20000</v>
      </c>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19"/>
      <c r="EZ104" s="68"/>
      <c r="FA104" s="69"/>
      <c r="FB104" s="22"/>
      <c r="FC104" s="22"/>
      <c r="FD104" s="22"/>
      <c r="FE104" s="22"/>
      <c r="FF104" s="22"/>
      <c r="FG104" s="22"/>
      <c r="FH104" s="22"/>
      <c r="FI104" s="22"/>
      <c r="FJ104" s="22"/>
      <c r="FK104" s="19">
        <v>19313</v>
      </c>
      <c r="FL104" s="20">
        <v>5.2900000000000003E-2</v>
      </c>
      <c r="FM104" s="19">
        <f t="shared" si="10"/>
        <v>20334.6577</v>
      </c>
      <c r="FN104" s="19"/>
      <c r="FO104" s="20">
        <v>5.2900000000000003E-2</v>
      </c>
      <c r="FP104" s="19">
        <f t="shared" si="6"/>
        <v>0</v>
      </c>
      <c r="FQ104" s="70">
        <f t="shared" si="2"/>
        <v>3</v>
      </c>
    </row>
    <row r="105" spans="1:173" ht="15.75" customHeight="1" x14ac:dyDescent="0.2">
      <c r="A105" s="66" t="s">
        <v>107</v>
      </c>
      <c r="B105" s="66">
        <v>103</v>
      </c>
      <c r="C105" s="66" t="s">
        <v>282</v>
      </c>
      <c r="D105" s="66" t="s">
        <v>31</v>
      </c>
      <c r="E105" s="67" t="s">
        <v>283</v>
      </c>
      <c r="F105" s="35"/>
      <c r="G105" s="67" t="s">
        <v>284</v>
      </c>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33">
        <v>3109243</v>
      </c>
      <c r="EK105" s="36">
        <v>0.19</v>
      </c>
      <c r="EL105" s="32">
        <f>EJ105 * (1 + EK105)</f>
        <v>3699999.17</v>
      </c>
      <c r="EM105" s="22"/>
      <c r="EN105" s="22"/>
      <c r="EO105" s="22"/>
      <c r="EP105" s="22"/>
      <c r="EQ105" s="22"/>
      <c r="ER105" s="22"/>
      <c r="ES105" s="22"/>
      <c r="ET105" s="22"/>
      <c r="EU105" s="22"/>
      <c r="EV105" s="22"/>
      <c r="EW105" s="22"/>
      <c r="EX105" s="22"/>
      <c r="EY105" s="33">
        <v>2450000</v>
      </c>
      <c r="EZ105" s="30">
        <v>0.19</v>
      </c>
      <c r="FA105" s="29">
        <f t="shared" ref="FA105:FA111" si="44">EY105 * (1 + EZ105)</f>
        <v>2915500</v>
      </c>
      <c r="FB105" s="22"/>
      <c r="FC105" s="22"/>
      <c r="FD105" s="22"/>
      <c r="FE105" s="22"/>
      <c r="FF105" s="22"/>
      <c r="FG105" s="22"/>
      <c r="FH105" s="22"/>
      <c r="FI105" s="22"/>
      <c r="FJ105" s="22"/>
      <c r="FK105" s="19"/>
      <c r="FL105" s="20">
        <v>5.2900000000000003E-2</v>
      </c>
      <c r="FM105" s="19">
        <f t="shared" si="10"/>
        <v>0</v>
      </c>
      <c r="FN105" s="19"/>
      <c r="FO105" s="20">
        <v>5.2900000000000003E-2</v>
      </c>
      <c r="FP105" s="19">
        <f t="shared" si="6"/>
        <v>0</v>
      </c>
      <c r="FQ105" s="70">
        <f t="shared" si="2"/>
        <v>2</v>
      </c>
    </row>
    <row r="106" spans="1:173" ht="15.75" customHeight="1" x14ac:dyDescent="0.2">
      <c r="A106" s="66" t="s">
        <v>673</v>
      </c>
      <c r="B106" s="66">
        <v>104</v>
      </c>
      <c r="C106" s="66" t="s">
        <v>285</v>
      </c>
      <c r="D106" s="66" t="s">
        <v>31</v>
      </c>
      <c r="E106" s="67" t="s">
        <v>286</v>
      </c>
      <c r="F106" s="66">
        <v>24101608</v>
      </c>
      <c r="G106" s="67" t="s">
        <v>51</v>
      </c>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32">
        <v>1739000</v>
      </c>
      <c r="BK106" s="36">
        <v>0</v>
      </c>
      <c r="BL106" s="32">
        <f>BJ106 * (1 + BK106)</f>
        <v>1739000</v>
      </c>
      <c r="BM106" s="22"/>
      <c r="BN106" s="22"/>
      <c r="BO106" s="22"/>
      <c r="BP106" s="22"/>
      <c r="BQ106" s="22"/>
      <c r="BR106" s="22"/>
      <c r="BS106" s="22"/>
      <c r="BT106" s="22"/>
      <c r="BU106" s="22"/>
      <c r="BV106" s="22"/>
      <c r="BW106" s="22"/>
      <c r="BX106" s="22"/>
      <c r="BY106" s="33">
        <v>1550000</v>
      </c>
      <c r="BZ106" s="36">
        <v>0</v>
      </c>
      <c r="CA106" s="32">
        <f>BY106 * (1 + BZ106)</f>
        <v>1550000</v>
      </c>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33">
        <v>1800000</v>
      </c>
      <c r="EZ106" s="30">
        <v>0</v>
      </c>
      <c r="FA106" s="29">
        <f t="shared" si="44"/>
        <v>1800000</v>
      </c>
      <c r="FB106" s="22"/>
      <c r="FC106" s="22"/>
      <c r="FD106" s="22"/>
      <c r="FE106" s="22"/>
      <c r="FF106" s="22"/>
      <c r="FG106" s="22"/>
      <c r="FH106" s="22"/>
      <c r="FI106" s="22"/>
      <c r="FJ106" s="22"/>
      <c r="FK106" s="19"/>
      <c r="FL106" s="20">
        <v>5.2900000000000003E-2</v>
      </c>
      <c r="FM106" s="19">
        <f t="shared" si="10"/>
        <v>0</v>
      </c>
      <c r="FN106" s="19"/>
      <c r="FO106" s="20">
        <v>5.2900000000000003E-2</v>
      </c>
      <c r="FP106" s="19">
        <f t="shared" si="6"/>
        <v>0</v>
      </c>
      <c r="FQ106" s="70">
        <f t="shared" si="2"/>
        <v>3</v>
      </c>
    </row>
    <row r="107" spans="1:173" ht="15.75" customHeight="1" x14ac:dyDescent="0.2">
      <c r="A107" s="66" t="s">
        <v>48</v>
      </c>
      <c r="B107" s="66">
        <v>105</v>
      </c>
      <c r="C107" s="73" t="s">
        <v>287</v>
      </c>
      <c r="D107" s="73" t="s">
        <v>31</v>
      </c>
      <c r="E107" s="74" t="s">
        <v>288</v>
      </c>
      <c r="F107" s="35">
        <v>21111602</v>
      </c>
      <c r="G107" s="74" t="s">
        <v>289</v>
      </c>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32">
        <v>289000</v>
      </c>
      <c r="DP107" s="36">
        <v>0.19</v>
      </c>
      <c r="DQ107" s="32">
        <f t="shared" ref="DQ107:DQ108" si="45">DO107 * (1 + DP107)</f>
        <v>343910</v>
      </c>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33">
        <v>214300</v>
      </c>
      <c r="EZ107" s="30">
        <v>0.19</v>
      </c>
      <c r="FA107" s="29">
        <f t="shared" si="44"/>
        <v>255017</v>
      </c>
      <c r="FB107" s="22"/>
      <c r="FC107" s="22"/>
      <c r="FD107" s="22"/>
      <c r="FE107" s="22"/>
      <c r="FF107" s="22"/>
      <c r="FG107" s="22"/>
      <c r="FH107" s="22"/>
      <c r="FI107" s="22"/>
      <c r="FJ107" s="22"/>
      <c r="FK107" s="19"/>
      <c r="FL107" s="20">
        <v>5.2900000000000003E-2</v>
      </c>
      <c r="FM107" s="19">
        <f t="shared" si="10"/>
        <v>0</v>
      </c>
      <c r="FN107" s="19"/>
      <c r="FO107" s="20">
        <v>5.2900000000000003E-2</v>
      </c>
      <c r="FP107" s="19">
        <f t="shared" si="6"/>
        <v>0</v>
      </c>
      <c r="FQ107" s="70">
        <f t="shared" si="2"/>
        <v>2</v>
      </c>
    </row>
    <row r="108" spans="1:173" ht="15.75" customHeight="1" x14ac:dyDescent="0.2">
      <c r="A108" s="66" t="s">
        <v>48</v>
      </c>
      <c r="B108" s="66">
        <v>106</v>
      </c>
      <c r="C108" s="73" t="s">
        <v>287</v>
      </c>
      <c r="D108" s="73" t="s">
        <v>31</v>
      </c>
      <c r="E108" s="74" t="s">
        <v>290</v>
      </c>
      <c r="F108" s="35">
        <v>21111602</v>
      </c>
      <c r="G108" s="74" t="s">
        <v>289</v>
      </c>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32">
        <v>333000</v>
      </c>
      <c r="DP108" s="36">
        <v>0.19</v>
      </c>
      <c r="DQ108" s="32">
        <f t="shared" si="45"/>
        <v>396270</v>
      </c>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33">
        <v>245300</v>
      </c>
      <c r="EZ108" s="30">
        <v>0.19</v>
      </c>
      <c r="FA108" s="29">
        <f t="shared" si="44"/>
        <v>291907</v>
      </c>
      <c r="FB108" s="22"/>
      <c r="FC108" s="22"/>
      <c r="FD108" s="22"/>
      <c r="FE108" s="22"/>
      <c r="FF108" s="22"/>
      <c r="FG108" s="22"/>
      <c r="FH108" s="22"/>
      <c r="FI108" s="22"/>
      <c r="FJ108" s="22"/>
      <c r="FK108" s="19"/>
      <c r="FL108" s="20">
        <v>5.2900000000000003E-2</v>
      </c>
      <c r="FM108" s="19">
        <f t="shared" si="10"/>
        <v>0</v>
      </c>
      <c r="FN108" s="19"/>
      <c r="FO108" s="20">
        <v>5.2900000000000003E-2</v>
      </c>
      <c r="FP108" s="19">
        <f t="shared" si="6"/>
        <v>0</v>
      </c>
      <c r="FQ108" s="70">
        <f t="shared" si="2"/>
        <v>2</v>
      </c>
    </row>
    <row r="109" spans="1:173" ht="15.75" customHeight="1" x14ac:dyDescent="0.2">
      <c r="A109" s="66" t="s">
        <v>671</v>
      </c>
      <c r="B109" s="66">
        <v>107</v>
      </c>
      <c r="C109" s="66" t="s">
        <v>291</v>
      </c>
      <c r="D109" s="66" t="s">
        <v>31</v>
      </c>
      <c r="E109" s="67" t="s">
        <v>292</v>
      </c>
      <c r="F109" s="66">
        <v>21102401</v>
      </c>
      <c r="G109" s="67" t="s">
        <v>293</v>
      </c>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9">
        <v>45000</v>
      </c>
      <c r="CF109" s="30">
        <v>0</v>
      </c>
      <c r="CG109" s="29">
        <f>CE109 * (1 + CF109)</f>
        <v>45000</v>
      </c>
      <c r="CH109" s="33">
        <v>20000</v>
      </c>
      <c r="CI109" s="34">
        <v>0</v>
      </c>
      <c r="CJ109" s="29">
        <f>CH109 * (1 + CI109)</f>
        <v>20000</v>
      </c>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33">
        <v>55000</v>
      </c>
      <c r="EZ109" s="30">
        <v>0</v>
      </c>
      <c r="FA109" s="29">
        <f t="shared" si="44"/>
        <v>55000</v>
      </c>
      <c r="FB109" s="22"/>
      <c r="FC109" s="22"/>
      <c r="FD109" s="22"/>
      <c r="FE109" s="22"/>
      <c r="FF109" s="22"/>
      <c r="FG109" s="22"/>
      <c r="FH109" s="22"/>
      <c r="FI109" s="22"/>
      <c r="FJ109" s="22"/>
      <c r="FK109" s="19"/>
      <c r="FL109" s="20">
        <v>5.2900000000000003E-2</v>
      </c>
      <c r="FM109" s="19">
        <f t="shared" si="10"/>
        <v>0</v>
      </c>
      <c r="FN109" s="19"/>
      <c r="FO109" s="20">
        <v>5.2900000000000003E-2</v>
      </c>
      <c r="FP109" s="19">
        <f t="shared" si="6"/>
        <v>0</v>
      </c>
      <c r="FQ109" s="70">
        <f t="shared" si="2"/>
        <v>3</v>
      </c>
    </row>
    <row r="110" spans="1:173" ht="15.75" customHeight="1" x14ac:dyDescent="0.2">
      <c r="A110" s="66" t="s">
        <v>674</v>
      </c>
      <c r="B110" s="66">
        <v>108</v>
      </c>
      <c r="C110" s="35" t="s">
        <v>294</v>
      </c>
      <c r="D110" s="35" t="s">
        <v>31</v>
      </c>
      <c r="E110" s="71" t="s">
        <v>295</v>
      </c>
      <c r="F110" s="35">
        <v>21101909</v>
      </c>
      <c r="G110" s="67" t="s">
        <v>51</v>
      </c>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32">
        <v>3800000</v>
      </c>
      <c r="BE110" s="36">
        <v>0</v>
      </c>
      <c r="BF110" s="32">
        <f>BD110 * (1 + BE110)</f>
        <v>3800000</v>
      </c>
      <c r="BG110" s="22"/>
      <c r="BH110" s="22"/>
      <c r="BI110" s="22"/>
      <c r="BJ110" s="22"/>
      <c r="BK110" s="22"/>
      <c r="BL110" s="22"/>
      <c r="BM110" s="46"/>
      <c r="BN110" s="46"/>
      <c r="BO110" s="46"/>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33">
        <v>1556000</v>
      </c>
      <c r="EZ110" s="30">
        <v>0.19</v>
      </c>
      <c r="FA110" s="29">
        <f t="shared" si="44"/>
        <v>1851640</v>
      </c>
      <c r="FB110" s="22"/>
      <c r="FC110" s="22"/>
      <c r="FD110" s="22"/>
      <c r="FE110" s="22"/>
      <c r="FF110" s="22"/>
      <c r="FG110" s="22"/>
      <c r="FH110" s="22"/>
      <c r="FI110" s="22"/>
      <c r="FJ110" s="22"/>
      <c r="FK110" s="19"/>
      <c r="FL110" s="20">
        <v>5.2900000000000003E-2</v>
      </c>
      <c r="FM110" s="19">
        <f t="shared" si="10"/>
        <v>0</v>
      </c>
      <c r="FN110" s="19">
        <v>2299999</v>
      </c>
      <c r="FO110" s="20">
        <v>5.2900000000000003E-2</v>
      </c>
      <c r="FP110" s="19">
        <f t="shared" si="6"/>
        <v>2421668.9471</v>
      </c>
      <c r="FQ110" s="70">
        <f t="shared" si="2"/>
        <v>2</v>
      </c>
    </row>
    <row r="111" spans="1:173" ht="15.75" customHeight="1" x14ac:dyDescent="0.2">
      <c r="A111" s="66" t="s">
        <v>673</v>
      </c>
      <c r="B111" s="66">
        <v>109</v>
      </c>
      <c r="C111" s="66" t="s">
        <v>296</v>
      </c>
      <c r="D111" s="66" t="s">
        <v>31</v>
      </c>
      <c r="E111" s="67" t="s">
        <v>297</v>
      </c>
      <c r="F111" s="66">
        <v>24101609</v>
      </c>
      <c r="G111" s="67" t="s">
        <v>51</v>
      </c>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37"/>
      <c r="BN111" s="37"/>
      <c r="BO111" s="37"/>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33">
        <v>2800000</v>
      </c>
      <c r="EZ111" s="30">
        <v>0.19</v>
      </c>
      <c r="FA111" s="29">
        <f t="shared" si="44"/>
        <v>3332000</v>
      </c>
      <c r="FB111" s="32">
        <v>4873949</v>
      </c>
      <c r="FC111" s="36">
        <v>0.19</v>
      </c>
      <c r="FD111" s="32">
        <f>FB111 * (1 + FC111)</f>
        <v>5799999.3099999996</v>
      </c>
      <c r="FE111" s="22"/>
      <c r="FF111" s="22"/>
      <c r="FG111" s="22"/>
      <c r="FH111" s="22"/>
      <c r="FI111" s="22"/>
      <c r="FJ111" s="22"/>
      <c r="FK111" s="19"/>
      <c r="FL111" s="20">
        <v>5.2900000000000003E-2</v>
      </c>
      <c r="FM111" s="19">
        <f t="shared" si="10"/>
        <v>0</v>
      </c>
      <c r="FN111" s="19">
        <v>3150000</v>
      </c>
      <c r="FO111" s="20">
        <v>5.2900000000000003E-2</v>
      </c>
      <c r="FP111" s="19">
        <f t="shared" si="6"/>
        <v>3316635</v>
      </c>
      <c r="FQ111" s="70">
        <f t="shared" si="2"/>
        <v>2</v>
      </c>
    </row>
    <row r="112" spans="1:173" ht="15.75" customHeight="1" x14ac:dyDescent="0.2">
      <c r="A112" s="66" t="s">
        <v>671</v>
      </c>
      <c r="B112" s="66">
        <v>110</v>
      </c>
      <c r="C112" s="66" t="s">
        <v>298</v>
      </c>
      <c r="D112" s="66" t="s">
        <v>31</v>
      </c>
      <c r="E112" s="67" t="s">
        <v>299</v>
      </c>
      <c r="F112" s="35">
        <v>21102401</v>
      </c>
      <c r="G112" s="67" t="s">
        <v>75</v>
      </c>
      <c r="H112" s="22"/>
      <c r="I112" s="22"/>
      <c r="J112" s="22"/>
      <c r="K112" s="22"/>
      <c r="L112" s="22"/>
      <c r="M112" s="22"/>
      <c r="N112" s="22"/>
      <c r="O112" s="22"/>
      <c r="P112" s="22"/>
      <c r="Q112" s="29">
        <v>7973400</v>
      </c>
      <c r="R112" s="76">
        <v>0</v>
      </c>
      <c r="S112" s="29">
        <f>Q112 * (1 + R112)</f>
        <v>7973400</v>
      </c>
      <c r="T112" s="33">
        <v>10080000</v>
      </c>
      <c r="U112" s="34">
        <v>0</v>
      </c>
      <c r="V112" s="29">
        <f>T112 * (1 + U112)</f>
        <v>10080000</v>
      </c>
      <c r="W112" s="29">
        <v>5000000</v>
      </c>
      <c r="X112" s="30">
        <v>0</v>
      </c>
      <c r="Y112" s="29">
        <f>W112 * (1 + X112)</f>
        <v>5000000</v>
      </c>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19"/>
      <c r="EZ112" s="68"/>
      <c r="FA112" s="69"/>
      <c r="FB112" s="22"/>
      <c r="FC112" s="22"/>
      <c r="FD112" s="22"/>
      <c r="FE112" s="22"/>
      <c r="FF112" s="22"/>
      <c r="FG112" s="22"/>
      <c r="FH112" s="22"/>
      <c r="FI112" s="22"/>
      <c r="FJ112" s="22"/>
      <c r="FK112" s="19"/>
      <c r="FL112" s="20">
        <v>5.2900000000000003E-2</v>
      </c>
      <c r="FM112" s="19">
        <f t="shared" si="10"/>
        <v>0</v>
      </c>
      <c r="FN112" s="19"/>
      <c r="FO112" s="20">
        <v>5.2900000000000003E-2</v>
      </c>
      <c r="FP112" s="19">
        <f t="shared" si="6"/>
        <v>0</v>
      </c>
      <c r="FQ112" s="70">
        <f t="shared" si="2"/>
        <v>3</v>
      </c>
    </row>
    <row r="113" spans="1:173" ht="15.75" customHeight="1" x14ac:dyDescent="0.2">
      <c r="A113" s="66" t="s">
        <v>672</v>
      </c>
      <c r="B113" s="66">
        <v>111</v>
      </c>
      <c r="C113" s="66" t="s">
        <v>300</v>
      </c>
      <c r="D113" s="66" t="s">
        <v>301</v>
      </c>
      <c r="E113" s="67" t="s">
        <v>302</v>
      </c>
      <c r="F113" s="35">
        <v>56101701</v>
      </c>
      <c r="G113" s="67" t="s">
        <v>303</v>
      </c>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33">
        <v>218000</v>
      </c>
      <c r="EZ113" s="30">
        <v>0.19</v>
      </c>
      <c r="FA113" s="29">
        <f t="shared" ref="FA113:FA114" si="46">EY113 * (1 + EZ113)</f>
        <v>259420</v>
      </c>
      <c r="FB113" s="22"/>
      <c r="FC113" s="22"/>
      <c r="FD113" s="22"/>
      <c r="FE113" s="22"/>
      <c r="FF113" s="22"/>
      <c r="FG113" s="22"/>
      <c r="FH113" s="22"/>
      <c r="FI113" s="22"/>
      <c r="FJ113" s="22"/>
      <c r="FK113" s="19">
        <v>476829</v>
      </c>
      <c r="FL113" s="20">
        <v>5.2900000000000003E-2</v>
      </c>
      <c r="FM113" s="19">
        <f t="shared" si="10"/>
        <v>502053.25410000002</v>
      </c>
      <c r="FN113" s="19">
        <v>305333</v>
      </c>
      <c r="FO113" s="20">
        <v>5.2900000000000003E-2</v>
      </c>
      <c r="FP113" s="19">
        <f t="shared" si="6"/>
        <v>321485.11570000002</v>
      </c>
      <c r="FQ113" s="70">
        <f t="shared" si="2"/>
        <v>1</v>
      </c>
    </row>
    <row r="114" spans="1:173" ht="15.75" customHeight="1" x14ac:dyDescent="0.2">
      <c r="A114" s="66" t="s">
        <v>672</v>
      </c>
      <c r="B114" s="66">
        <v>112</v>
      </c>
      <c r="C114" s="66" t="s">
        <v>304</v>
      </c>
      <c r="D114" s="66" t="s">
        <v>31</v>
      </c>
      <c r="E114" s="67" t="s">
        <v>305</v>
      </c>
      <c r="F114" s="35">
        <v>24112702</v>
      </c>
      <c r="G114" s="67" t="s">
        <v>51</v>
      </c>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33">
        <v>165000</v>
      </c>
      <c r="EZ114" s="30">
        <v>0.19</v>
      </c>
      <c r="FA114" s="29">
        <f t="shared" si="46"/>
        <v>196350</v>
      </c>
      <c r="FB114" s="22"/>
      <c r="FC114" s="22"/>
      <c r="FD114" s="22"/>
      <c r="FE114" s="22"/>
      <c r="FF114" s="22"/>
      <c r="FG114" s="22"/>
      <c r="FH114" s="22"/>
      <c r="FI114" s="22"/>
      <c r="FJ114" s="22"/>
      <c r="FK114" s="19">
        <v>169632</v>
      </c>
      <c r="FL114" s="20">
        <v>5.2900000000000003E-2</v>
      </c>
      <c r="FM114" s="19">
        <f t="shared" si="10"/>
        <v>178605.53279999999</v>
      </c>
      <c r="FN114" s="19">
        <v>309900</v>
      </c>
      <c r="FO114" s="20">
        <v>5.2900000000000003E-2</v>
      </c>
      <c r="FP114" s="19">
        <f t="shared" si="6"/>
        <v>326293.71000000002</v>
      </c>
      <c r="FQ114" s="70">
        <f t="shared" si="2"/>
        <v>1</v>
      </c>
    </row>
    <row r="115" spans="1:173" ht="15.75" customHeight="1" x14ac:dyDescent="0.2">
      <c r="A115" s="66" t="s">
        <v>671</v>
      </c>
      <c r="B115" s="66">
        <v>113</v>
      </c>
      <c r="C115" s="66" t="s">
        <v>306</v>
      </c>
      <c r="D115" s="66" t="s">
        <v>31</v>
      </c>
      <c r="E115" s="67" t="s">
        <v>307</v>
      </c>
      <c r="F115" s="35">
        <v>21102401</v>
      </c>
      <c r="G115" s="67" t="s">
        <v>75</v>
      </c>
      <c r="H115" s="22"/>
      <c r="I115" s="22"/>
      <c r="J115" s="22"/>
      <c r="K115" s="22"/>
      <c r="L115" s="22"/>
      <c r="M115" s="22"/>
      <c r="N115" s="22"/>
      <c r="O115" s="22"/>
      <c r="P115" s="22"/>
      <c r="Q115" s="33">
        <v>23400</v>
      </c>
      <c r="R115" s="34">
        <v>0</v>
      </c>
      <c r="S115" s="29">
        <f>Q115 * (1 + R115)</f>
        <v>23400</v>
      </c>
      <c r="T115" s="33">
        <v>26400</v>
      </c>
      <c r="U115" s="34">
        <v>0</v>
      </c>
      <c r="V115" s="29">
        <f>T115 * (1 + U115)</f>
        <v>26400</v>
      </c>
      <c r="W115" s="29">
        <v>32000</v>
      </c>
      <c r="X115" s="30">
        <v>0</v>
      </c>
      <c r="Y115" s="29">
        <f>W115 * (1 + X115)</f>
        <v>32000</v>
      </c>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19"/>
      <c r="EZ115" s="68"/>
      <c r="FA115" s="69"/>
      <c r="FB115" s="22"/>
      <c r="FC115" s="22"/>
      <c r="FD115" s="22"/>
      <c r="FE115" s="22"/>
      <c r="FF115" s="22"/>
      <c r="FG115" s="22"/>
      <c r="FH115" s="22"/>
      <c r="FI115" s="22"/>
      <c r="FJ115" s="22"/>
      <c r="FK115" s="19">
        <v>22281</v>
      </c>
      <c r="FL115" s="20">
        <v>5.2900000000000003E-2</v>
      </c>
      <c r="FM115" s="19">
        <f t="shared" si="10"/>
        <v>23459.6649</v>
      </c>
      <c r="FN115" s="19"/>
      <c r="FO115" s="20">
        <v>5.2900000000000003E-2</v>
      </c>
      <c r="FP115" s="19">
        <f t="shared" si="6"/>
        <v>0</v>
      </c>
      <c r="FQ115" s="70">
        <f t="shared" si="2"/>
        <v>3</v>
      </c>
    </row>
    <row r="116" spans="1:173" ht="15.75" customHeight="1" x14ac:dyDescent="0.2">
      <c r="A116" s="66" t="s">
        <v>672</v>
      </c>
      <c r="B116" s="66">
        <v>114</v>
      </c>
      <c r="C116" s="66" t="s">
        <v>308</v>
      </c>
      <c r="D116" s="35" t="s">
        <v>31</v>
      </c>
      <c r="E116" s="71" t="s">
        <v>309</v>
      </c>
      <c r="F116" s="35">
        <v>46191506</v>
      </c>
      <c r="G116" s="71" t="s">
        <v>147</v>
      </c>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32">
        <v>86509</v>
      </c>
      <c r="AG116" s="36">
        <v>0</v>
      </c>
      <c r="AH116" s="32">
        <f t="shared" ref="AH116:AH117" si="47">AF116 * (1 + AG116)</f>
        <v>86509</v>
      </c>
      <c r="AI116" s="22"/>
      <c r="AJ116" s="22"/>
      <c r="AK116" s="22"/>
      <c r="AL116" s="22"/>
      <c r="AM116" s="22"/>
      <c r="AN116" s="22"/>
      <c r="AO116" s="33">
        <v>78645</v>
      </c>
      <c r="AP116" s="33">
        <v>0</v>
      </c>
      <c r="AQ116" s="33">
        <f t="shared" ref="AQ116:AQ117" si="48">AO116 * (1 + AP116)</f>
        <v>78645</v>
      </c>
      <c r="AR116" s="22"/>
      <c r="AS116" s="22"/>
      <c r="AT116" s="22"/>
      <c r="AU116" s="22"/>
      <c r="AV116" s="22"/>
      <c r="AW116" s="22"/>
      <c r="AX116" s="22"/>
      <c r="AY116" s="22"/>
      <c r="AZ116" s="22"/>
      <c r="BA116" s="32">
        <v>75000</v>
      </c>
      <c r="BB116" s="36">
        <v>0</v>
      </c>
      <c r="BC116" s="32">
        <f t="shared" ref="BC116:BC117" si="49">BA116 * (1 + BB116)</f>
        <v>75000</v>
      </c>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19"/>
      <c r="EZ116" s="68"/>
      <c r="FA116" s="69"/>
      <c r="FB116" s="22"/>
      <c r="FC116" s="22"/>
      <c r="FD116" s="22"/>
      <c r="FE116" s="22"/>
      <c r="FF116" s="22"/>
      <c r="FG116" s="22"/>
      <c r="FH116" s="22"/>
      <c r="FI116" s="22"/>
      <c r="FJ116" s="22"/>
      <c r="FK116" s="19">
        <v>68053</v>
      </c>
      <c r="FL116" s="20">
        <v>5.2900000000000003E-2</v>
      </c>
      <c r="FM116" s="19">
        <f t="shared" si="10"/>
        <v>71653.003700000001</v>
      </c>
      <c r="FN116" s="19"/>
      <c r="FO116" s="20">
        <v>5.2900000000000003E-2</v>
      </c>
      <c r="FP116" s="19">
        <f t="shared" si="6"/>
        <v>0</v>
      </c>
      <c r="FQ116" s="70">
        <f t="shared" si="2"/>
        <v>3</v>
      </c>
    </row>
    <row r="117" spans="1:173" ht="15.75" customHeight="1" x14ac:dyDescent="0.2">
      <c r="A117" s="66" t="s">
        <v>672</v>
      </c>
      <c r="B117" s="66">
        <v>115</v>
      </c>
      <c r="C117" s="35" t="s">
        <v>310</v>
      </c>
      <c r="D117" s="35" t="s">
        <v>31</v>
      </c>
      <c r="E117" s="71" t="s">
        <v>311</v>
      </c>
      <c r="F117" s="66">
        <v>46181500</v>
      </c>
      <c r="G117" s="71" t="s">
        <v>104</v>
      </c>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32">
        <v>92284</v>
      </c>
      <c r="AG117" s="36">
        <v>0</v>
      </c>
      <c r="AH117" s="32">
        <f t="shared" si="47"/>
        <v>92284</v>
      </c>
      <c r="AI117" s="22"/>
      <c r="AJ117" s="22"/>
      <c r="AK117" s="22"/>
      <c r="AL117" s="22"/>
      <c r="AM117" s="22"/>
      <c r="AN117" s="22"/>
      <c r="AO117" s="33">
        <v>83895</v>
      </c>
      <c r="AP117" s="33">
        <v>0</v>
      </c>
      <c r="AQ117" s="33">
        <f t="shared" si="48"/>
        <v>83895</v>
      </c>
      <c r="AR117" s="22"/>
      <c r="AS117" s="22"/>
      <c r="AT117" s="22"/>
      <c r="AU117" s="22"/>
      <c r="AV117" s="22"/>
      <c r="AW117" s="22"/>
      <c r="AX117" s="22"/>
      <c r="AY117" s="22"/>
      <c r="AZ117" s="22"/>
      <c r="BA117" s="32">
        <v>82000</v>
      </c>
      <c r="BB117" s="36">
        <v>0</v>
      </c>
      <c r="BC117" s="32">
        <f t="shared" si="49"/>
        <v>82000</v>
      </c>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19"/>
      <c r="EZ117" s="68"/>
      <c r="FA117" s="69"/>
      <c r="FB117" s="22"/>
      <c r="FC117" s="22"/>
      <c r="FD117" s="22"/>
      <c r="FE117" s="22"/>
      <c r="FF117" s="22"/>
      <c r="FG117" s="22"/>
      <c r="FH117" s="22"/>
      <c r="FI117" s="22"/>
      <c r="FJ117" s="22"/>
      <c r="FK117" s="19"/>
      <c r="FL117" s="20">
        <v>5.2900000000000003E-2</v>
      </c>
      <c r="FM117" s="19">
        <f t="shared" si="10"/>
        <v>0</v>
      </c>
      <c r="FN117" s="19"/>
      <c r="FO117" s="20">
        <v>5.2900000000000003E-2</v>
      </c>
      <c r="FP117" s="19">
        <f t="shared" si="6"/>
        <v>0</v>
      </c>
      <c r="FQ117" s="70">
        <f t="shared" si="2"/>
        <v>3</v>
      </c>
    </row>
    <row r="118" spans="1:173" ht="15.75" customHeight="1" x14ac:dyDescent="0.2">
      <c r="A118" s="66" t="s">
        <v>113</v>
      </c>
      <c r="B118" s="66">
        <v>116</v>
      </c>
      <c r="C118" s="35" t="s">
        <v>312</v>
      </c>
      <c r="D118" s="35" t="s">
        <v>31</v>
      </c>
      <c r="E118" s="71" t="s">
        <v>313</v>
      </c>
      <c r="F118" s="35">
        <v>44103103</v>
      </c>
      <c r="G118" s="71" t="s">
        <v>131</v>
      </c>
      <c r="H118" s="22"/>
      <c r="I118" s="22"/>
      <c r="J118" s="22"/>
      <c r="K118" s="22"/>
      <c r="L118" s="22"/>
      <c r="M118" s="22"/>
      <c r="N118" s="32">
        <v>397537</v>
      </c>
      <c r="O118" s="32">
        <v>0</v>
      </c>
      <c r="P118" s="32">
        <f>N118 * (1 + O118)</f>
        <v>397537</v>
      </c>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c r="DA118" s="22"/>
      <c r="DB118" s="22"/>
      <c r="DC118" s="22"/>
      <c r="DD118" s="22"/>
      <c r="DE118" s="22"/>
      <c r="DF118" s="22"/>
      <c r="DG118" s="22"/>
      <c r="DH118" s="22"/>
      <c r="DI118" s="22"/>
      <c r="DJ118" s="22"/>
      <c r="DK118" s="22"/>
      <c r="DL118" s="22"/>
      <c r="DM118" s="22"/>
      <c r="DN118" s="22"/>
      <c r="DO118" s="22"/>
      <c r="DP118" s="22"/>
      <c r="DQ118" s="22"/>
      <c r="DR118" s="22"/>
      <c r="DS118" s="22"/>
      <c r="DT118" s="22"/>
      <c r="DU118" s="22"/>
      <c r="DV118" s="22"/>
      <c r="DW118" s="22"/>
      <c r="DX118" s="22"/>
      <c r="DY118" s="22"/>
      <c r="DZ118" s="22"/>
      <c r="EA118" s="22"/>
      <c r="EB118" s="22"/>
      <c r="EC118" s="22"/>
      <c r="ED118" s="22"/>
      <c r="EE118" s="22"/>
      <c r="EF118" s="22"/>
      <c r="EG118" s="22"/>
      <c r="EH118" s="22"/>
      <c r="EI118" s="22"/>
      <c r="EJ118" s="22"/>
      <c r="EK118" s="22"/>
      <c r="EL118" s="22"/>
      <c r="EM118" s="22"/>
      <c r="EN118" s="22"/>
      <c r="EO118" s="22"/>
      <c r="EP118" s="22"/>
      <c r="EQ118" s="22"/>
      <c r="ER118" s="22"/>
      <c r="ES118" s="22"/>
      <c r="ET118" s="22"/>
      <c r="EU118" s="22"/>
      <c r="EV118" s="22"/>
      <c r="EW118" s="22"/>
      <c r="EX118" s="22"/>
      <c r="EY118" s="33">
        <v>69000</v>
      </c>
      <c r="EZ118" s="30">
        <v>0.19</v>
      </c>
      <c r="FA118" s="29">
        <f t="shared" ref="FA118:FA119" si="50">EY118 * (1 + EZ118)</f>
        <v>82110</v>
      </c>
      <c r="FB118" s="22"/>
      <c r="FC118" s="22"/>
      <c r="FD118" s="22"/>
      <c r="FE118" s="22"/>
      <c r="FF118" s="22"/>
      <c r="FG118" s="22"/>
      <c r="FH118" s="22"/>
      <c r="FI118" s="22"/>
      <c r="FJ118" s="22"/>
      <c r="FK118" s="19"/>
      <c r="FL118" s="20">
        <v>5.2900000000000003E-2</v>
      </c>
      <c r="FM118" s="19">
        <f t="shared" si="10"/>
        <v>0</v>
      </c>
      <c r="FN118" s="19"/>
      <c r="FO118" s="20">
        <v>5.2900000000000003E-2</v>
      </c>
      <c r="FP118" s="19">
        <f t="shared" si="6"/>
        <v>0</v>
      </c>
      <c r="FQ118" s="70">
        <f t="shared" si="2"/>
        <v>2</v>
      </c>
    </row>
    <row r="119" spans="1:173" ht="15.75" customHeight="1" x14ac:dyDescent="0.2">
      <c r="A119" s="66" t="s">
        <v>79</v>
      </c>
      <c r="B119" s="66">
        <v>117</v>
      </c>
      <c r="C119" s="35" t="s">
        <v>314</v>
      </c>
      <c r="D119" s="35" t="s">
        <v>31</v>
      </c>
      <c r="E119" s="71" t="s">
        <v>315</v>
      </c>
      <c r="F119" s="35">
        <v>10171504</v>
      </c>
      <c r="G119" s="71" t="s">
        <v>156</v>
      </c>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c r="DA119" s="22"/>
      <c r="DB119" s="22"/>
      <c r="DC119" s="22"/>
      <c r="DD119" s="22"/>
      <c r="DE119" s="22"/>
      <c r="DF119" s="22"/>
      <c r="DG119" s="22"/>
      <c r="DH119" s="22"/>
      <c r="DI119" s="22"/>
      <c r="DJ119" s="22"/>
      <c r="DK119" s="22"/>
      <c r="DL119" s="22"/>
      <c r="DM119" s="22"/>
      <c r="DN119" s="22"/>
      <c r="DO119" s="22"/>
      <c r="DP119" s="22"/>
      <c r="DQ119" s="22"/>
      <c r="DR119" s="22"/>
      <c r="DS119" s="22"/>
      <c r="DT119" s="22"/>
      <c r="DU119" s="22"/>
      <c r="DV119" s="22"/>
      <c r="DW119" s="22"/>
      <c r="DX119" s="22"/>
      <c r="DY119" s="22"/>
      <c r="DZ119" s="22"/>
      <c r="EA119" s="22"/>
      <c r="EB119" s="22"/>
      <c r="EC119" s="22"/>
      <c r="ED119" s="22"/>
      <c r="EE119" s="22"/>
      <c r="EF119" s="22"/>
      <c r="EG119" s="22"/>
      <c r="EH119" s="22"/>
      <c r="EI119" s="22"/>
      <c r="EJ119" s="22"/>
      <c r="EK119" s="22"/>
      <c r="EL119" s="22"/>
      <c r="EM119" s="22"/>
      <c r="EN119" s="22"/>
      <c r="EO119" s="22"/>
      <c r="EP119" s="22"/>
      <c r="EQ119" s="22"/>
      <c r="ER119" s="22"/>
      <c r="ES119" s="22"/>
      <c r="ET119" s="22"/>
      <c r="EU119" s="22"/>
      <c r="EV119" s="22"/>
      <c r="EW119" s="22"/>
      <c r="EX119" s="22"/>
      <c r="EY119" s="33">
        <v>32500</v>
      </c>
      <c r="EZ119" s="30">
        <v>0</v>
      </c>
      <c r="FA119" s="29">
        <f t="shared" si="50"/>
        <v>32500</v>
      </c>
      <c r="FB119" s="22"/>
      <c r="FC119" s="22"/>
      <c r="FD119" s="22"/>
      <c r="FE119" s="22"/>
      <c r="FF119" s="22"/>
      <c r="FG119" s="22"/>
      <c r="FH119" s="22"/>
      <c r="FI119" s="22"/>
      <c r="FJ119" s="22"/>
      <c r="FK119" s="19">
        <v>55494</v>
      </c>
      <c r="FL119" s="20">
        <v>5.2900000000000003E-2</v>
      </c>
      <c r="FM119" s="19">
        <f t="shared" si="10"/>
        <v>58429.632599999997</v>
      </c>
      <c r="FN119" s="19"/>
      <c r="FO119" s="20">
        <v>5.2900000000000003E-2</v>
      </c>
      <c r="FP119" s="19">
        <f t="shared" si="6"/>
        <v>0</v>
      </c>
      <c r="FQ119" s="70">
        <f t="shared" si="2"/>
        <v>1</v>
      </c>
    </row>
    <row r="120" spans="1:173" ht="15.75" customHeight="1" x14ac:dyDescent="0.2">
      <c r="A120" s="66" t="s">
        <v>671</v>
      </c>
      <c r="B120" s="66">
        <v>118</v>
      </c>
      <c r="C120" s="66" t="s">
        <v>316</v>
      </c>
      <c r="D120" s="66" t="s">
        <v>31</v>
      </c>
      <c r="E120" s="67" t="s">
        <v>317</v>
      </c>
      <c r="F120" s="35">
        <v>21102401</v>
      </c>
      <c r="G120" s="67" t="s">
        <v>75</v>
      </c>
      <c r="H120" s="22"/>
      <c r="I120" s="22"/>
      <c r="J120" s="22"/>
      <c r="K120" s="22"/>
      <c r="L120" s="22"/>
      <c r="M120" s="22"/>
      <c r="N120" s="22"/>
      <c r="O120" s="22"/>
      <c r="P120" s="22"/>
      <c r="Q120" s="33">
        <v>17000</v>
      </c>
      <c r="R120" s="34">
        <v>0</v>
      </c>
      <c r="S120" s="29">
        <f>Q120 * (1 + R120)</f>
        <v>17000</v>
      </c>
      <c r="T120" s="33">
        <v>16800</v>
      </c>
      <c r="U120" s="34">
        <v>0</v>
      </c>
      <c r="V120" s="29">
        <f>T120 * (1 + U120)</f>
        <v>16800</v>
      </c>
      <c r="W120" s="29">
        <v>20000</v>
      </c>
      <c r="X120" s="30">
        <v>0</v>
      </c>
      <c r="Y120" s="29">
        <f>W120 * (1 + X120)</f>
        <v>20000</v>
      </c>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c r="DA120" s="22"/>
      <c r="DB120" s="22"/>
      <c r="DC120" s="22"/>
      <c r="DD120" s="22"/>
      <c r="DE120" s="22"/>
      <c r="DF120" s="22"/>
      <c r="DG120" s="22"/>
      <c r="DH120" s="22"/>
      <c r="DI120" s="22"/>
      <c r="DJ120" s="22"/>
      <c r="DK120" s="22"/>
      <c r="DL120" s="22"/>
      <c r="DM120" s="22"/>
      <c r="DN120" s="22"/>
      <c r="DO120" s="22"/>
      <c r="DP120" s="22"/>
      <c r="DQ120" s="22"/>
      <c r="DR120" s="22"/>
      <c r="DS120" s="22"/>
      <c r="DT120" s="22"/>
      <c r="DU120" s="22"/>
      <c r="DV120" s="22"/>
      <c r="DW120" s="22"/>
      <c r="DX120" s="22"/>
      <c r="DY120" s="22"/>
      <c r="DZ120" s="22"/>
      <c r="EA120" s="22"/>
      <c r="EB120" s="22"/>
      <c r="EC120" s="22"/>
      <c r="ED120" s="22"/>
      <c r="EE120" s="22"/>
      <c r="EF120" s="22"/>
      <c r="EG120" s="22"/>
      <c r="EH120" s="22"/>
      <c r="EI120" s="22"/>
      <c r="EJ120" s="22"/>
      <c r="EK120" s="22"/>
      <c r="EL120" s="22"/>
      <c r="EM120" s="22"/>
      <c r="EN120" s="22"/>
      <c r="EO120" s="22"/>
      <c r="EP120" s="22"/>
      <c r="EQ120" s="22"/>
      <c r="ER120" s="22"/>
      <c r="ES120" s="22"/>
      <c r="ET120" s="22"/>
      <c r="EU120" s="22"/>
      <c r="EV120" s="22"/>
      <c r="EW120" s="22"/>
      <c r="EX120" s="22"/>
      <c r="EY120" s="19"/>
      <c r="EZ120" s="68"/>
      <c r="FA120" s="69"/>
      <c r="FB120" s="22"/>
      <c r="FC120" s="22"/>
      <c r="FD120" s="22"/>
      <c r="FE120" s="22"/>
      <c r="FF120" s="22"/>
      <c r="FG120" s="22"/>
      <c r="FH120" s="22"/>
      <c r="FI120" s="22"/>
      <c r="FJ120" s="22"/>
      <c r="FK120" s="19">
        <v>16780</v>
      </c>
      <c r="FL120" s="20">
        <v>5.2900000000000003E-2</v>
      </c>
      <c r="FM120" s="19">
        <f t="shared" si="10"/>
        <v>17667.662</v>
      </c>
      <c r="FN120" s="19"/>
      <c r="FO120" s="20">
        <v>5.2900000000000003E-2</v>
      </c>
      <c r="FP120" s="19">
        <f t="shared" si="6"/>
        <v>0</v>
      </c>
      <c r="FQ120" s="70">
        <f t="shared" si="2"/>
        <v>3</v>
      </c>
    </row>
    <row r="121" spans="1:173" ht="15.75" customHeight="1" x14ac:dyDescent="0.2">
      <c r="A121" s="66" t="s">
        <v>673</v>
      </c>
      <c r="B121" s="66">
        <v>119</v>
      </c>
      <c r="C121" s="66" t="s">
        <v>318</v>
      </c>
      <c r="D121" s="66" t="s">
        <v>31</v>
      </c>
      <c r="E121" s="67" t="s">
        <v>319</v>
      </c>
      <c r="F121" s="66">
        <v>24101609</v>
      </c>
      <c r="G121" s="67" t="s">
        <v>51</v>
      </c>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32">
        <v>80505</v>
      </c>
      <c r="BQ121" s="36">
        <v>0.19</v>
      </c>
      <c r="BR121" s="32">
        <f>BP121 * (1 + BQ121)</f>
        <v>95800.95</v>
      </c>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c r="DA121" s="22"/>
      <c r="DB121" s="22"/>
      <c r="DC121" s="22"/>
      <c r="DD121" s="22"/>
      <c r="DE121" s="22"/>
      <c r="DF121" s="22"/>
      <c r="DG121" s="22"/>
      <c r="DH121" s="22"/>
      <c r="DI121" s="22"/>
      <c r="DJ121" s="22"/>
      <c r="DK121" s="22"/>
      <c r="DL121" s="22"/>
      <c r="DM121" s="22"/>
      <c r="DN121" s="22"/>
      <c r="DO121" s="22"/>
      <c r="DP121" s="22"/>
      <c r="DQ121" s="22"/>
      <c r="DR121" s="22"/>
      <c r="DS121" s="22"/>
      <c r="DT121" s="22"/>
      <c r="DU121" s="22"/>
      <c r="DV121" s="22"/>
      <c r="DW121" s="22"/>
      <c r="DX121" s="22"/>
      <c r="DY121" s="22"/>
      <c r="DZ121" s="22"/>
      <c r="EA121" s="22"/>
      <c r="EB121" s="22"/>
      <c r="EC121" s="22"/>
      <c r="ED121" s="22"/>
      <c r="EE121" s="22"/>
      <c r="EF121" s="22"/>
      <c r="EG121" s="22"/>
      <c r="EH121" s="22"/>
      <c r="EI121" s="22"/>
      <c r="EJ121" s="22"/>
      <c r="EK121" s="22"/>
      <c r="EL121" s="22"/>
      <c r="EM121" s="22"/>
      <c r="EN121" s="22"/>
      <c r="EO121" s="22"/>
      <c r="EP121" s="22"/>
      <c r="EQ121" s="22"/>
      <c r="ER121" s="22"/>
      <c r="ES121" s="22"/>
      <c r="ET121" s="22"/>
      <c r="EU121" s="22"/>
      <c r="EV121" s="22"/>
      <c r="EW121" s="22"/>
      <c r="EX121" s="22"/>
      <c r="EY121" s="19"/>
      <c r="EZ121" s="68"/>
      <c r="FA121" s="69"/>
      <c r="FB121" s="22"/>
      <c r="FC121" s="22"/>
      <c r="FD121" s="22"/>
      <c r="FE121" s="22"/>
      <c r="FF121" s="22"/>
      <c r="FG121" s="22"/>
      <c r="FH121" s="22"/>
      <c r="FI121" s="22"/>
      <c r="FJ121" s="22"/>
      <c r="FK121" s="19">
        <v>82250</v>
      </c>
      <c r="FL121" s="20">
        <v>5.2900000000000003E-2</v>
      </c>
      <c r="FM121" s="19">
        <f t="shared" si="10"/>
        <v>86601.024999999994</v>
      </c>
      <c r="FN121" s="19">
        <v>9200</v>
      </c>
      <c r="FO121" s="20">
        <v>5.2900000000000003E-2</v>
      </c>
      <c r="FP121" s="19">
        <f t="shared" si="6"/>
        <v>9686.68</v>
      </c>
      <c r="FQ121" s="70">
        <f t="shared" si="2"/>
        <v>1</v>
      </c>
    </row>
    <row r="122" spans="1:173" ht="15.75" customHeight="1" x14ac:dyDescent="0.2">
      <c r="A122" s="66" t="s">
        <v>671</v>
      </c>
      <c r="B122" s="66">
        <v>120</v>
      </c>
      <c r="C122" s="66" t="s">
        <v>320</v>
      </c>
      <c r="D122" s="66" t="s">
        <v>31</v>
      </c>
      <c r="E122" s="67" t="s">
        <v>321</v>
      </c>
      <c r="F122" s="35">
        <v>21102401</v>
      </c>
      <c r="G122" s="67" t="s">
        <v>75</v>
      </c>
      <c r="H122" s="22"/>
      <c r="I122" s="22"/>
      <c r="J122" s="22"/>
      <c r="K122" s="22"/>
      <c r="L122" s="22"/>
      <c r="M122" s="22"/>
      <c r="N122" s="22"/>
      <c r="O122" s="22"/>
      <c r="P122" s="22"/>
      <c r="Q122" s="22"/>
      <c r="R122" s="22"/>
      <c r="S122" s="22"/>
      <c r="T122" s="33">
        <v>144000</v>
      </c>
      <c r="U122" s="34">
        <v>0</v>
      </c>
      <c r="V122" s="29">
        <f>T122 * (1 + U122)</f>
        <v>144000</v>
      </c>
      <c r="W122" s="29">
        <v>200000</v>
      </c>
      <c r="X122" s="30">
        <v>0</v>
      </c>
      <c r="Y122" s="29">
        <f>W122 * (1 + X122)</f>
        <v>200000</v>
      </c>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19"/>
      <c r="EZ122" s="68"/>
      <c r="FA122" s="69"/>
      <c r="FB122" s="22"/>
      <c r="FC122" s="22"/>
      <c r="FD122" s="22"/>
      <c r="FE122" s="22"/>
      <c r="FF122" s="22"/>
      <c r="FG122" s="22"/>
      <c r="FH122" s="22"/>
      <c r="FI122" s="22"/>
      <c r="FJ122" s="22"/>
      <c r="FK122" s="19">
        <v>122833</v>
      </c>
      <c r="FL122" s="20">
        <v>5.2900000000000003E-2</v>
      </c>
      <c r="FM122" s="19">
        <f t="shared" si="10"/>
        <v>129330.86569999999</v>
      </c>
      <c r="FN122" s="19"/>
      <c r="FO122" s="20">
        <v>5.2900000000000003E-2</v>
      </c>
      <c r="FP122" s="19">
        <f t="shared" si="6"/>
        <v>0</v>
      </c>
      <c r="FQ122" s="70">
        <f t="shared" si="2"/>
        <v>2</v>
      </c>
    </row>
    <row r="123" spans="1:173" ht="15.75" customHeight="1" x14ac:dyDescent="0.2">
      <c r="A123" s="66" t="s">
        <v>79</v>
      </c>
      <c r="B123" s="66">
        <v>121</v>
      </c>
      <c r="C123" s="66" t="s">
        <v>322</v>
      </c>
      <c r="D123" s="66" t="s">
        <v>31</v>
      </c>
      <c r="E123" s="67" t="s">
        <v>323</v>
      </c>
      <c r="F123" s="35">
        <v>21101811</v>
      </c>
      <c r="G123" s="67" t="s">
        <v>268</v>
      </c>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c r="DA123" s="22"/>
      <c r="DB123" s="22"/>
      <c r="DC123" s="22"/>
      <c r="DD123" s="22"/>
      <c r="DE123" s="22"/>
      <c r="DF123" s="22"/>
      <c r="DG123" s="22"/>
      <c r="DH123" s="22"/>
      <c r="DI123" s="22"/>
      <c r="DJ123" s="22"/>
      <c r="DK123" s="22"/>
      <c r="DL123" s="22"/>
      <c r="DM123" s="22"/>
      <c r="DN123" s="22"/>
      <c r="DO123" s="22"/>
      <c r="DP123" s="22"/>
      <c r="DQ123" s="22"/>
      <c r="DR123" s="22"/>
      <c r="DS123" s="22"/>
      <c r="DT123" s="22"/>
      <c r="DU123" s="22"/>
      <c r="DV123" s="22"/>
      <c r="DW123" s="22"/>
      <c r="DX123" s="32">
        <v>1609892</v>
      </c>
      <c r="DY123" s="36">
        <v>0.05</v>
      </c>
      <c r="DZ123" s="32">
        <f t="shared" ref="DZ123:DZ125" si="51">DX123 * (1 + DY123)</f>
        <v>1690386.6</v>
      </c>
      <c r="EA123" s="22"/>
      <c r="EB123" s="22"/>
      <c r="EC123" s="22"/>
      <c r="ED123" s="22"/>
      <c r="EE123" s="22"/>
      <c r="EF123" s="22"/>
      <c r="EG123" s="22"/>
      <c r="EH123" s="22"/>
      <c r="EI123" s="22"/>
      <c r="EJ123" s="22"/>
      <c r="EK123" s="22"/>
      <c r="EL123" s="22"/>
      <c r="EM123" s="22"/>
      <c r="EN123" s="22"/>
      <c r="EO123" s="22"/>
      <c r="EP123" s="22"/>
      <c r="EQ123" s="22"/>
      <c r="ER123" s="22"/>
      <c r="ES123" s="22"/>
      <c r="ET123" s="22"/>
      <c r="EU123" s="22"/>
      <c r="EV123" s="32">
        <v>1599900</v>
      </c>
      <c r="EW123" s="30">
        <v>0.05</v>
      </c>
      <c r="EX123" s="29">
        <f t="shared" ref="EX123:EX125" si="52">EV123 * (1 + EW123)</f>
        <v>1679895</v>
      </c>
      <c r="EY123" s="19"/>
      <c r="EZ123" s="68"/>
      <c r="FA123" s="69"/>
      <c r="FB123" s="22"/>
      <c r="FC123" s="22"/>
      <c r="FD123" s="22"/>
      <c r="FE123" s="22"/>
      <c r="FF123" s="22"/>
      <c r="FG123" s="22"/>
      <c r="FH123" s="22"/>
      <c r="FI123" s="22"/>
      <c r="FJ123" s="22"/>
      <c r="FK123" s="19">
        <v>545962</v>
      </c>
      <c r="FL123" s="20">
        <v>5.2900000000000003E-2</v>
      </c>
      <c r="FM123" s="19">
        <f t="shared" si="10"/>
        <v>574843.3898</v>
      </c>
      <c r="FN123" s="19">
        <v>2150000</v>
      </c>
      <c r="FO123" s="20">
        <v>5.2900000000000003E-2</v>
      </c>
      <c r="FP123" s="19">
        <f t="shared" si="6"/>
        <v>2263735</v>
      </c>
      <c r="FQ123" s="70">
        <f t="shared" si="2"/>
        <v>2</v>
      </c>
    </row>
    <row r="124" spans="1:173" ht="15.75" customHeight="1" x14ac:dyDescent="0.2">
      <c r="A124" s="66" t="s">
        <v>79</v>
      </c>
      <c r="B124" s="66">
        <v>122</v>
      </c>
      <c r="C124" s="66" t="s">
        <v>324</v>
      </c>
      <c r="D124" s="66" t="s">
        <v>31</v>
      </c>
      <c r="E124" s="67" t="s">
        <v>325</v>
      </c>
      <c r="F124" s="35">
        <v>27112001</v>
      </c>
      <c r="G124" s="67" t="s">
        <v>268</v>
      </c>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c r="DA124" s="22"/>
      <c r="DB124" s="22"/>
      <c r="DC124" s="22"/>
      <c r="DD124" s="22"/>
      <c r="DE124" s="22"/>
      <c r="DF124" s="22"/>
      <c r="DG124" s="22"/>
      <c r="DH124" s="22"/>
      <c r="DI124" s="22"/>
      <c r="DJ124" s="22"/>
      <c r="DK124" s="22"/>
      <c r="DL124" s="22"/>
      <c r="DM124" s="22"/>
      <c r="DN124" s="22"/>
      <c r="DO124" s="22"/>
      <c r="DP124" s="22"/>
      <c r="DQ124" s="22"/>
      <c r="DR124" s="22"/>
      <c r="DS124" s="22"/>
      <c r="DT124" s="22"/>
      <c r="DU124" s="22"/>
      <c r="DV124" s="22"/>
      <c r="DW124" s="22"/>
      <c r="DX124" s="32">
        <v>391065</v>
      </c>
      <c r="DY124" s="36">
        <v>0.05</v>
      </c>
      <c r="DZ124" s="32">
        <f t="shared" si="51"/>
        <v>410618.25</v>
      </c>
      <c r="EA124" s="22"/>
      <c r="EB124" s="22"/>
      <c r="EC124" s="22"/>
      <c r="ED124" s="22"/>
      <c r="EE124" s="22"/>
      <c r="EF124" s="22"/>
      <c r="EG124" s="22"/>
      <c r="EH124" s="22"/>
      <c r="EI124" s="22"/>
      <c r="EJ124" s="22"/>
      <c r="EK124" s="22"/>
      <c r="EL124" s="22"/>
      <c r="EM124" s="22"/>
      <c r="EN124" s="22"/>
      <c r="EO124" s="22"/>
      <c r="EP124" s="22"/>
      <c r="EQ124" s="22"/>
      <c r="ER124" s="22"/>
      <c r="ES124" s="22"/>
      <c r="ET124" s="22"/>
      <c r="EU124" s="22"/>
      <c r="EV124" s="32">
        <v>279900</v>
      </c>
      <c r="EW124" s="30">
        <v>0.05</v>
      </c>
      <c r="EX124" s="29">
        <f t="shared" si="52"/>
        <v>293895</v>
      </c>
      <c r="EY124" s="19"/>
      <c r="EZ124" s="68"/>
      <c r="FA124" s="69"/>
      <c r="FB124" s="22"/>
      <c r="FC124" s="22"/>
      <c r="FD124" s="22"/>
      <c r="FE124" s="22"/>
      <c r="FF124" s="22"/>
      <c r="FG124" s="22"/>
      <c r="FH124" s="22"/>
      <c r="FI124" s="22"/>
      <c r="FJ124" s="22"/>
      <c r="FK124" s="19"/>
      <c r="FL124" s="20">
        <v>5.2900000000000003E-2</v>
      </c>
      <c r="FM124" s="19">
        <f t="shared" si="10"/>
        <v>0</v>
      </c>
      <c r="FN124" s="19">
        <v>520000</v>
      </c>
      <c r="FO124" s="20">
        <v>5.2900000000000003E-2</v>
      </c>
      <c r="FP124" s="19">
        <f t="shared" si="6"/>
        <v>547508</v>
      </c>
      <c r="FQ124" s="70">
        <f t="shared" si="2"/>
        <v>2</v>
      </c>
    </row>
    <row r="125" spans="1:173" ht="15.75" customHeight="1" x14ac:dyDescent="0.2">
      <c r="A125" s="66" t="s">
        <v>79</v>
      </c>
      <c r="B125" s="66">
        <v>123</v>
      </c>
      <c r="C125" s="66" t="s">
        <v>326</v>
      </c>
      <c r="D125" s="66" t="s">
        <v>31</v>
      </c>
      <c r="E125" s="67" t="s">
        <v>327</v>
      </c>
      <c r="F125" s="35">
        <v>21101811</v>
      </c>
      <c r="G125" s="67" t="s">
        <v>268</v>
      </c>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c r="DA125" s="22"/>
      <c r="DB125" s="22"/>
      <c r="DC125" s="22"/>
      <c r="DD125" s="22"/>
      <c r="DE125" s="22"/>
      <c r="DF125" s="22"/>
      <c r="DG125" s="22"/>
      <c r="DH125" s="22"/>
      <c r="DI125" s="22"/>
      <c r="DJ125" s="22"/>
      <c r="DK125" s="22"/>
      <c r="DL125" s="22"/>
      <c r="DM125" s="22"/>
      <c r="DN125" s="22"/>
      <c r="DO125" s="22"/>
      <c r="DP125" s="22"/>
      <c r="DQ125" s="22"/>
      <c r="DR125" s="22"/>
      <c r="DS125" s="22"/>
      <c r="DT125" s="22"/>
      <c r="DU125" s="22"/>
      <c r="DV125" s="22"/>
      <c r="DW125" s="22"/>
      <c r="DX125" s="32">
        <v>839251</v>
      </c>
      <c r="DY125" s="36">
        <v>0.05</v>
      </c>
      <c r="DZ125" s="32">
        <f t="shared" si="51"/>
        <v>881213.55</v>
      </c>
      <c r="EA125" s="22"/>
      <c r="EB125" s="22"/>
      <c r="EC125" s="22"/>
      <c r="ED125" s="22"/>
      <c r="EE125" s="22"/>
      <c r="EF125" s="22"/>
      <c r="EG125" s="22"/>
      <c r="EH125" s="22"/>
      <c r="EI125" s="22"/>
      <c r="EJ125" s="22"/>
      <c r="EK125" s="22"/>
      <c r="EL125" s="22"/>
      <c r="EM125" s="22"/>
      <c r="EN125" s="22"/>
      <c r="EO125" s="22"/>
      <c r="EP125" s="22"/>
      <c r="EQ125" s="22"/>
      <c r="ER125" s="22"/>
      <c r="ES125" s="22"/>
      <c r="ET125" s="22"/>
      <c r="EU125" s="22"/>
      <c r="EV125" s="32">
        <v>629900</v>
      </c>
      <c r="EW125" s="30">
        <v>0.05</v>
      </c>
      <c r="EX125" s="29">
        <f t="shared" si="52"/>
        <v>661395</v>
      </c>
      <c r="EY125" s="33">
        <v>645800</v>
      </c>
      <c r="EZ125" s="30">
        <v>0.05</v>
      </c>
      <c r="FA125" s="29">
        <f t="shared" ref="FA125:FA127" si="53">EY125 * (1 + EZ125)</f>
        <v>678090</v>
      </c>
      <c r="FB125" s="22"/>
      <c r="FC125" s="22"/>
      <c r="FD125" s="22"/>
      <c r="FE125" s="22"/>
      <c r="FF125" s="22"/>
      <c r="FG125" s="22"/>
      <c r="FH125" s="22"/>
      <c r="FI125" s="22"/>
      <c r="FJ125" s="22"/>
      <c r="FK125" s="19"/>
      <c r="FL125" s="20">
        <v>5.2900000000000003E-2</v>
      </c>
      <c r="FM125" s="19">
        <f t="shared" si="10"/>
        <v>0</v>
      </c>
      <c r="FN125" s="19"/>
      <c r="FO125" s="20">
        <v>5.2900000000000003E-2</v>
      </c>
      <c r="FP125" s="19">
        <f t="shared" si="6"/>
        <v>0</v>
      </c>
      <c r="FQ125" s="70">
        <f t="shared" si="2"/>
        <v>3</v>
      </c>
    </row>
    <row r="126" spans="1:173" ht="15.75" customHeight="1" x14ac:dyDescent="0.2">
      <c r="A126" s="66" t="s">
        <v>672</v>
      </c>
      <c r="B126" s="66">
        <v>124</v>
      </c>
      <c r="C126" s="66" t="s">
        <v>328</v>
      </c>
      <c r="D126" s="66" t="s">
        <v>31</v>
      </c>
      <c r="E126" s="67" t="s">
        <v>329</v>
      </c>
      <c r="F126" s="35">
        <v>21101809</v>
      </c>
      <c r="G126" s="67" t="s">
        <v>75</v>
      </c>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32">
        <v>235000</v>
      </c>
      <c r="BE126" s="36">
        <v>0</v>
      </c>
      <c r="BF126" s="32">
        <f>BD126 * (1 + BE126)</f>
        <v>235000</v>
      </c>
      <c r="BG126" s="33">
        <v>130477</v>
      </c>
      <c r="BH126" s="36">
        <v>0.05</v>
      </c>
      <c r="BI126" s="32">
        <f>BG126 * (1 + BH126)</f>
        <v>137000.85</v>
      </c>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c r="DW126" s="22"/>
      <c r="DX126" s="22"/>
      <c r="DY126" s="22"/>
      <c r="DZ126" s="22"/>
      <c r="EA126" s="22"/>
      <c r="EB126" s="22"/>
      <c r="EC126" s="22"/>
      <c r="ED126" s="22"/>
      <c r="EE126" s="22"/>
      <c r="EF126" s="22"/>
      <c r="EG126" s="22"/>
      <c r="EH126" s="22"/>
      <c r="EI126" s="22"/>
      <c r="EJ126" s="22"/>
      <c r="EK126" s="22"/>
      <c r="EL126" s="22"/>
      <c r="EM126" s="22"/>
      <c r="EN126" s="22"/>
      <c r="EO126" s="22"/>
      <c r="EP126" s="22"/>
      <c r="EQ126" s="22"/>
      <c r="ER126" s="22"/>
      <c r="ES126" s="22"/>
      <c r="ET126" s="22"/>
      <c r="EU126" s="22"/>
      <c r="EV126" s="22"/>
      <c r="EW126" s="22"/>
      <c r="EX126" s="22"/>
      <c r="EY126" s="32">
        <v>164000</v>
      </c>
      <c r="EZ126" s="34">
        <v>0.05</v>
      </c>
      <c r="FA126" s="32">
        <f t="shared" si="53"/>
        <v>172200</v>
      </c>
      <c r="FB126" s="22"/>
      <c r="FC126" s="22"/>
      <c r="FD126" s="22"/>
      <c r="FE126" s="22"/>
      <c r="FF126" s="22"/>
      <c r="FG126" s="22"/>
      <c r="FH126" s="22"/>
      <c r="FI126" s="22"/>
      <c r="FJ126" s="22"/>
      <c r="FK126" s="19"/>
      <c r="FL126" s="20">
        <v>5.2900000000000003E-2</v>
      </c>
      <c r="FM126" s="19">
        <f t="shared" si="10"/>
        <v>0</v>
      </c>
      <c r="FN126" s="19"/>
      <c r="FO126" s="20">
        <v>5.2900000000000003E-2</v>
      </c>
      <c r="FP126" s="19">
        <f t="shared" si="6"/>
        <v>0</v>
      </c>
      <c r="FQ126" s="70">
        <f t="shared" si="2"/>
        <v>3</v>
      </c>
    </row>
    <row r="127" spans="1:173" ht="15.75" customHeight="1" x14ac:dyDescent="0.2">
      <c r="A127" s="66" t="s">
        <v>671</v>
      </c>
      <c r="B127" s="66">
        <v>125</v>
      </c>
      <c r="C127" s="66" t="s">
        <v>330</v>
      </c>
      <c r="D127" s="66" t="s">
        <v>31</v>
      </c>
      <c r="E127" s="67" t="s">
        <v>331</v>
      </c>
      <c r="F127" s="66">
        <v>21102401</v>
      </c>
      <c r="G127" s="67" t="s">
        <v>332</v>
      </c>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9">
        <v>65000</v>
      </c>
      <c r="CF127" s="30">
        <v>0</v>
      </c>
      <c r="CG127" s="29">
        <f>CE127 * (1 + CF127)</f>
        <v>65000</v>
      </c>
      <c r="CH127" s="33">
        <v>65000</v>
      </c>
      <c r="CI127" s="34">
        <v>0</v>
      </c>
      <c r="CJ127" s="29">
        <f>CH127 * (1 + CI127)</f>
        <v>65000</v>
      </c>
      <c r="CK127" s="22"/>
      <c r="CL127" s="22"/>
      <c r="CM127" s="22"/>
      <c r="CN127" s="22"/>
      <c r="CO127" s="22"/>
      <c r="CP127" s="22"/>
      <c r="CQ127" s="22"/>
      <c r="CR127" s="22"/>
      <c r="CS127" s="22"/>
      <c r="CT127" s="22"/>
      <c r="CU127" s="22"/>
      <c r="CV127" s="22"/>
      <c r="CW127" s="22"/>
      <c r="CX127" s="22"/>
      <c r="CY127" s="22"/>
      <c r="CZ127" s="22"/>
      <c r="DA127" s="22"/>
      <c r="DB127" s="22"/>
      <c r="DC127" s="22"/>
      <c r="DD127" s="22"/>
      <c r="DE127" s="22"/>
      <c r="DF127" s="22"/>
      <c r="DG127" s="22"/>
      <c r="DH127" s="22"/>
      <c r="DI127" s="22"/>
      <c r="DJ127" s="22"/>
      <c r="DK127" s="22"/>
      <c r="DL127" s="22"/>
      <c r="DM127" s="22"/>
      <c r="DN127" s="22"/>
      <c r="DO127" s="22"/>
      <c r="DP127" s="22"/>
      <c r="DQ127" s="22"/>
      <c r="DR127" s="22"/>
      <c r="DS127" s="22"/>
      <c r="DT127" s="22"/>
      <c r="DU127" s="22"/>
      <c r="DV127" s="22"/>
      <c r="DW127" s="22"/>
      <c r="DX127" s="22"/>
      <c r="DY127" s="22"/>
      <c r="DZ127" s="22"/>
      <c r="EA127" s="22"/>
      <c r="EB127" s="22"/>
      <c r="EC127" s="22"/>
      <c r="ED127" s="22"/>
      <c r="EE127" s="22"/>
      <c r="EF127" s="22"/>
      <c r="EG127" s="22"/>
      <c r="EH127" s="22"/>
      <c r="EI127" s="22"/>
      <c r="EJ127" s="22"/>
      <c r="EK127" s="22"/>
      <c r="EL127" s="22"/>
      <c r="EM127" s="22"/>
      <c r="EN127" s="22"/>
      <c r="EO127" s="22"/>
      <c r="EP127" s="22"/>
      <c r="EQ127" s="22"/>
      <c r="ER127" s="22"/>
      <c r="ES127" s="22"/>
      <c r="ET127" s="22"/>
      <c r="EU127" s="22"/>
      <c r="EV127" s="22"/>
      <c r="EW127" s="22"/>
      <c r="EX127" s="22"/>
      <c r="EY127" s="33">
        <v>74000</v>
      </c>
      <c r="EZ127" s="30">
        <v>0</v>
      </c>
      <c r="FA127" s="29">
        <f t="shared" si="53"/>
        <v>74000</v>
      </c>
      <c r="FB127" s="22"/>
      <c r="FC127" s="22"/>
      <c r="FD127" s="22"/>
      <c r="FE127" s="22"/>
      <c r="FF127" s="22"/>
      <c r="FG127" s="22"/>
      <c r="FH127" s="22"/>
      <c r="FI127" s="22"/>
      <c r="FJ127" s="22"/>
      <c r="FK127" s="19"/>
      <c r="FL127" s="20">
        <v>5.2900000000000003E-2</v>
      </c>
      <c r="FM127" s="19">
        <f t="shared" si="10"/>
        <v>0</v>
      </c>
      <c r="FN127" s="19"/>
      <c r="FO127" s="20">
        <v>5.2900000000000003E-2</v>
      </c>
      <c r="FP127" s="19">
        <f t="shared" si="6"/>
        <v>0</v>
      </c>
      <c r="FQ127" s="70">
        <f t="shared" si="2"/>
        <v>3</v>
      </c>
    </row>
    <row r="128" spans="1:173" ht="15.75" customHeight="1" x14ac:dyDescent="0.2">
      <c r="A128" s="66" t="s">
        <v>671</v>
      </c>
      <c r="B128" s="66">
        <v>126</v>
      </c>
      <c r="C128" s="66" t="s">
        <v>333</v>
      </c>
      <c r="D128" s="66" t="s">
        <v>31</v>
      </c>
      <c r="E128" s="67" t="s">
        <v>334</v>
      </c>
      <c r="F128" s="35">
        <v>21102401</v>
      </c>
      <c r="G128" s="67" t="s">
        <v>75</v>
      </c>
      <c r="H128" s="22"/>
      <c r="I128" s="22"/>
      <c r="J128" s="22"/>
      <c r="K128" s="22"/>
      <c r="L128" s="22"/>
      <c r="M128" s="22"/>
      <c r="N128" s="22"/>
      <c r="O128" s="22"/>
      <c r="P128" s="22"/>
      <c r="Q128" s="33">
        <v>37200</v>
      </c>
      <c r="R128" s="34">
        <v>0</v>
      </c>
      <c r="S128" s="29">
        <f>Q128 * (1 + R128)</f>
        <v>37200</v>
      </c>
      <c r="T128" s="33">
        <v>36000</v>
      </c>
      <c r="U128" s="34">
        <v>0</v>
      </c>
      <c r="V128" s="29">
        <f>T128 * (1 + U128)</f>
        <v>36000</v>
      </c>
      <c r="W128" s="29">
        <v>50000</v>
      </c>
      <c r="X128" s="30">
        <v>0</v>
      </c>
      <c r="Y128" s="29">
        <f>W128 * (1 + X128)</f>
        <v>50000</v>
      </c>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c r="DA128" s="22"/>
      <c r="DB128" s="22"/>
      <c r="DC128" s="22"/>
      <c r="DD128" s="22"/>
      <c r="DE128" s="22"/>
      <c r="DF128" s="22"/>
      <c r="DG128" s="22"/>
      <c r="DH128" s="22"/>
      <c r="DI128" s="22"/>
      <c r="DJ128" s="22"/>
      <c r="DK128" s="22"/>
      <c r="DL128" s="22"/>
      <c r="DM128" s="22"/>
      <c r="DN128" s="22"/>
      <c r="DO128" s="22"/>
      <c r="DP128" s="22"/>
      <c r="DQ128" s="22"/>
      <c r="DR128" s="22"/>
      <c r="DS128" s="22"/>
      <c r="DT128" s="22"/>
      <c r="DU128" s="22"/>
      <c r="DV128" s="22"/>
      <c r="DW128" s="22"/>
      <c r="DX128" s="22"/>
      <c r="DY128" s="22"/>
      <c r="DZ128" s="22"/>
      <c r="EA128" s="22"/>
      <c r="EB128" s="22"/>
      <c r="EC128" s="22"/>
      <c r="ED128" s="22"/>
      <c r="EE128" s="22"/>
      <c r="EF128" s="22"/>
      <c r="EG128" s="22"/>
      <c r="EH128" s="22"/>
      <c r="EI128" s="22"/>
      <c r="EJ128" s="22"/>
      <c r="EK128" s="22"/>
      <c r="EL128" s="22"/>
      <c r="EM128" s="22"/>
      <c r="EN128" s="22"/>
      <c r="EO128" s="22"/>
      <c r="EP128" s="22"/>
      <c r="EQ128" s="22"/>
      <c r="ER128" s="22"/>
      <c r="ES128" s="22"/>
      <c r="ET128" s="22"/>
      <c r="EU128" s="22"/>
      <c r="EV128" s="22"/>
      <c r="EW128" s="22"/>
      <c r="EX128" s="22"/>
      <c r="EY128" s="19"/>
      <c r="EZ128" s="68"/>
      <c r="FA128" s="69"/>
      <c r="FB128" s="22"/>
      <c r="FC128" s="22"/>
      <c r="FD128" s="22"/>
      <c r="FE128" s="22"/>
      <c r="FF128" s="22"/>
      <c r="FG128" s="22"/>
      <c r="FH128" s="22"/>
      <c r="FI128" s="22"/>
      <c r="FJ128" s="22"/>
      <c r="FK128" s="19">
        <v>33423</v>
      </c>
      <c r="FL128" s="20">
        <v>5.2900000000000003E-2</v>
      </c>
      <c r="FM128" s="19">
        <f t="shared" si="10"/>
        <v>35191.076699999998</v>
      </c>
      <c r="FN128" s="19"/>
      <c r="FO128" s="20">
        <v>5.2900000000000003E-2</v>
      </c>
      <c r="FP128" s="19">
        <f t="shared" si="6"/>
        <v>0</v>
      </c>
      <c r="FQ128" s="70">
        <f t="shared" si="2"/>
        <v>3</v>
      </c>
    </row>
    <row r="129" spans="1:173" ht="15.75" customHeight="1" x14ac:dyDescent="0.2">
      <c r="A129" s="66" t="s">
        <v>672</v>
      </c>
      <c r="B129" s="66">
        <v>127</v>
      </c>
      <c r="C129" s="66" t="s">
        <v>335</v>
      </c>
      <c r="D129" s="35" t="s">
        <v>31</v>
      </c>
      <c r="E129" s="71" t="s">
        <v>336</v>
      </c>
      <c r="F129" s="66">
        <v>21101701</v>
      </c>
      <c r="G129" s="67" t="s">
        <v>42</v>
      </c>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32">
        <v>2610184</v>
      </c>
      <c r="AG129" s="36">
        <v>0</v>
      </c>
      <c r="AH129" s="32">
        <f>AF129 * (1 + AG129)</f>
        <v>2610184</v>
      </c>
      <c r="AI129" s="22"/>
      <c r="AJ129" s="22"/>
      <c r="AK129" s="22"/>
      <c r="AL129" s="22"/>
      <c r="AM129" s="22"/>
      <c r="AN129" s="22"/>
      <c r="AO129" s="33">
        <v>2372895</v>
      </c>
      <c r="AP129" s="33">
        <v>0</v>
      </c>
      <c r="AQ129" s="33">
        <f>AO129 * (1 + AP129)</f>
        <v>2372895</v>
      </c>
      <c r="AR129" s="32">
        <v>2058823</v>
      </c>
      <c r="AS129" s="36">
        <v>0.19</v>
      </c>
      <c r="AT129" s="32">
        <f>AR129 * (1 + AS129)</f>
        <v>2449999.37</v>
      </c>
      <c r="AU129" s="22"/>
      <c r="AV129" s="22"/>
      <c r="AW129" s="22"/>
      <c r="AX129" s="22"/>
      <c r="AY129" s="22"/>
      <c r="AZ129" s="22"/>
      <c r="BA129" s="32">
        <v>1560000</v>
      </c>
      <c r="BB129" s="36">
        <v>0</v>
      </c>
      <c r="BC129" s="32">
        <f>BA129 * (1 + BB129)</f>
        <v>1560000</v>
      </c>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c r="DA129" s="22"/>
      <c r="DB129" s="22"/>
      <c r="DC129" s="22"/>
      <c r="DD129" s="22"/>
      <c r="DE129" s="22"/>
      <c r="DF129" s="22"/>
      <c r="DG129" s="22"/>
      <c r="DH129" s="22"/>
      <c r="DI129" s="22"/>
      <c r="DJ129" s="22"/>
      <c r="DK129" s="22"/>
      <c r="DL129" s="22"/>
      <c r="DM129" s="22"/>
      <c r="DN129" s="22"/>
      <c r="DO129" s="22"/>
      <c r="DP129" s="22"/>
      <c r="DQ129" s="22"/>
      <c r="DR129" s="22"/>
      <c r="DS129" s="22"/>
      <c r="DT129" s="22"/>
      <c r="DU129" s="22"/>
      <c r="DV129" s="22"/>
      <c r="DW129" s="22"/>
      <c r="DX129" s="22"/>
      <c r="DY129" s="22"/>
      <c r="DZ129" s="22"/>
      <c r="EA129" s="22"/>
      <c r="EB129" s="22"/>
      <c r="EC129" s="22"/>
      <c r="ED129" s="22"/>
      <c r="EE129" s="22"/>
      <c r="EF129" s="22"/>
      <c r="EG129" s="22"/>
      <c r="EH129" s="22"/>
      <c r="EI129" s="22"/>
      <c r="EJ129" s="22"/>
      <c r="EK129" s="22"/>
      <c r="EL129" s="22"/>
      <c r="EM129" s="22"/>
      <c r="EN129" s="22"/>
      <c r="EO129" s="22"/>
      <c r="EP129" s="22"/>
      <c r="EQ129" s="22"/>
      <c r="ER129" s="22"/>
      <c r="ES129" s="22"/>
      <c r="ET129" s="22"/>
      <c r="EU129" s="22"/>
      <c r="EV129" s="22"/>
      <c r="EW129" s="22"/>
      <c r="EX129" s="22"/>
      <c r="EY129" s="19"/>
      <c r="EZ129" s="68"/>
      <c r="FA129" s="69"/>
      <c r="FB129" s="22"/>
      <c r="FC129" s="22"/>
      <c r="FD129" s="22"/>
      <c r="FE129" s="22"/>
      <c r="FF129" s="22"/>
      <c r="FG129" s="22"/>
      <c r="FH129" s="22"/>
      <c r="FI129" s="22"/>
      <c r="FJ129" s="22"/>
      <c r="FK129" s="19">
        <v>2523384</v>
      </c>
      <c r="FL129" s="20">
        <v>5.2900000000000003E-2</v>
      </c>
      <c r="FM129" s="19">
        <f t="shared" si="10"/>
        <v>2656871.0136000002</v>
      </c>
      <c r="FN129" s="19">
        <v>1800000</v>
      </c>
      <c r="FO129" s="20">
        <v>5.2900000000000003E-2</v>
      </c>
      <c r="FP129" s="19">
        <f t="shared" si="6"/>
        <v>1895220</v>
      </c>
      <c r="FQ129" s="70">
        <f t="shared" si="2"/>
        <v>4</v>
      </c>
    </row>
    <row r="130" spans="1:173" ht="15.75" customHeight="1" x14ac:dyDescent="0.2">
      <c r="A130" s="66" t="s">
        <v>671</v>
      </c>
      <c r="B130" s="66">
        <v>128</v>
      </c>
      <c r="C130" s="66" t="s">
        <v>337</v>
      </c>
      <c r="D130" s="66" t="s">
        <v>31</v>
      </c>
      <c r="E130" s="67" t="s">
        <v>338</v>
      </c>
      <c r="F130" s="35">
        <v>21102401</v>
      </c>
      <c r="G130" s="67" t="s">
        <v>75</v>
      </c>
      <c r="H130" s="22"/>
      <c r="I130" s="22"/>
      <c r="J130" s="22"/>
      <c r="K130" s="22"/>
      <c r="L130" s="22"/>
      <c r="M130" s="22"/>
      <c r="N130" s="22"/>
      <c r="O130" s="22"/>
      <c r="P130" s="22"/>
      <c r="Q130" s="33">
        <v>37200</v>
      </c>
      <c r="R130" s="34">
        <v>0</v>
      </c>
      <c r="S130" s="29">
        <f>Q130 * (1 + R130)</f>
        <v>37200</v>
      </c>
      <c r="T130" s="33">
        <v>43200</v>
      </c>
      <c r="U130" s="34">
        <v>0</v>
      </c>
      <c r="V130" s="29">
        <f>T130 * (1 + U130)</f>
        <v>43200</v>
      </c>
      <c r="W130" s="29">
        <v>30000</v>
      </c>
      <c r="X130" s="30">
        <v>0</v>
      </c>
      <c r="Y130" s="29">
        <f>W130 * (1 + X130)</f>
        <v>30000</v>
      </c>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c r="DA130" s="22"/>
      <c r="DB130" s="22"/>
      <c r="DC130" s="22"/>
      <c r="DD130" s="22"/>
      <c r="DE130" s="22"/>
      <c r="DF130" s="22"/>
      <c r="DG130" s="22"/>
      <c r="DH130" s="22"/>
      <c r="DI130" s="22"/>
      <c r="DJ130" s="22"/>
      <c r="DK130" s="22"/>
      <c r="DL130" s="22"/>
      <c r="DM130" s="22"/>
      <c r="DN130" s="22"/>
      <c r="DO130" s="22"/>
      <c r="DP130" s="22"/>
      <c r="DQ130" s="22"/>
      <c r="DR130" s="22"/>
      <c r="DS130" s="22"/>
      <c r="DT130" s="22"/>
      <c r="DU130" s="22"/>
      <c r="DV130" s="22"/>
      <c r="DW130" s="22"/>
      <c r="DX130" s="22"/>
      <c r="DY130" s="22"/>
      <c r="DZ130" s="22"/>
      <c r="EA130" s="22"/>
      <c r="EB130" s="22"/>
      <c r="EC130" s="22"/>
      <c r="ED130" s="22"/>
      <c r="EE130" s="22"/>
      <c r="EF130" s="22"/>
      <c r="EG130" s="22"/>
      <c r="EH130" s="22"/>
      <c r="EI130" s="22"/>
      <c r="EJ130" s="22"/>
      <c r="EK130" s="22"/>
      <c r="EL130" s="22"/>
      <c r="EM130" s="22"/>
      <c r="EN130" s="22"/>
      <c r="EO130" s="22"/>
      <c r="EP130" s="22"/>
      <c r="EQ130" s="22"/>
      <c r="ER130" s="22"/>
      <c r="ES130" s="22"/>
      <c r="ET130" s="22"/>
      <c r="EU130" s="22"/>
      <c r="EV130" s="22"/>
      <c r="EW130" s="22"/>
      <c r="EX130" s="22"/>
      <c r="EY130" s="19"/>
      <c r="EZ130" s="68"/>
      <c r="FA130" s="69"/>
      <c r="FB130" s="22"/>
      <c r="FC130" s="22"/>
      <c r="FD130" s="22"/>
      <c r="FE130" s="22"/>
      <c r="FF130" s="22"/>
      <c r="FG130" s="22"/>
      <c r="FH130" s="22"/>
      <c r="FI130" s="22"/>
      <c r="FJ130" s="22"/>
      <c r="FK130" s="19">
        <v>32273</v>
      </c>
      <c r="FL130" s="20">
        <v>5.2900000000000003E-2</v>
      </c>
      <c r="FM130" s="19">
        <f t="shared" si="10"/>
        <v>33980.241699999999</v>
      </c>
      <c r="FN130" s="19"/>
      <c r="FO130" s="20">
        <v>5.2900000000000003E-2</v>
      </c>
      <c r="FP130" s="19">
        <f t="shared" si="6"/>
        <v>0</v>
      </c>
      <c r="FQ130" s="70">
        <f t="shared" si="2"/>
        <v>3</v>
      </c>
    </row>
    <row r="131" spans="1:173" ht="15.75" customHeight="1" x14ac:dyDescent="0.2">
      <c r="A131" s="66" t="s">
        <v>672</v>
      </c>
      <c r="B131" s="66">
        <v>129</v>
      </c>
      <c r="C131" s="66" t="s">
        <v>339</v>
      </c>
      <c r="D131" s="66" t="s">
        <v>340</v>
      </c>
      <c r="E131" s="67" t="s">
        <v>341</v>
      </c>
      <c r="F131" s="35" t="s">
        <v>677</v>
      </c>
      <c r="G131" s="67" t="s">
        <v>342</v>
      </c>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33">
        <v>35000</v>
      </c>
      <c r="EZ131" s="30">
        <v>0</v>
      </c>
      <c r="FA131" s="29">
        <f t="shared" ref="FA131:FA132" si="54">EY131 * (1 + EZ131)</f>
        <v>35000</v>
      </c>
      <c r="FB131" s="22"/>
      <c r="FC131" s="22"/>
      <c r="FD131" s="22"/>
      <c r="FE131" s="22"/>
      <c r="FF131" s="22"/>
      <c r="FG131" s="22"/>
      <c r="FH131" s="22"/>
      <c r="FI131" s="22"/>
      <c r="FJ131" s="22"/>
      <c r="FK131" s="19">
        <v>37111</v>
      </c>
      <c r="FL131" s="20">
        <v>5.2900000000000003E-2</v>
      </c>
      <c r="FM131" s="19">
        <f t="shared" si="10"/>
        <v>39074.171900000001</v>
      </c>
      <c r="FN131" s="19">
        <v>40000</v>
      </c>
      <c r="FO131" s="20">
        <v>5.2900000000000003E-2</v>
      </c>
      <c r="FP131" s="19">
        <f t="shared" si="6"/>
        <v>42116</v>
      </c>
      <c r="FQ131" s="70">
        <f t="shared" si="2"/>
        <v>1</v>
      </c>
    </row>
    <row r="132" spans="1:173" ht="15.75" customHeight="1" x14ac:dyDescent="0.2">
      <c r="A132" s="66" t="s">
        <v>79</v>
      </c>
      <c r="B132" s="66">
        <v>130</v>
      </c>
      <c r="C132" s="72" t="s">
        <v>343</v>
      </c>
      <c r="D132" s="35" t="s">
        <v>344</v>
      </c>
      <c r="E132" s="71" t="s">
        <v>345</v>
      </c>
      <c r="F132" s="35">
        <v>10171501</v>
      </c>
      <c r="G132" s="71" t="s">
        <v>346</v>
      </c>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33">
        <v>48000</v>
      </c>
      <c r="EZ132" s="30">
        <v>0</v>
      </c>
      <c r="FA132" s="29">
        <f t="shared" si="54"/>
        <v>48000</v>
      </c>
      <c r="FB132" s="22"/>
      <c r="FC132" s="22"/>
      <c r="FD132" s="22"/>
      <c r="FE132" s="22"/>
      <c r="FF132" s="22"/>
      <c r="FG132" s="22"/>
      <c r="FH132" s="22"/>
      <c r="FI132" s="22"/>
      <c r="FJ132" s="22"/>
      <c r="FK132" s="19">
        <v>24146</v>
      </c>
      <c r="FL132" s="20">
        <v>5.2900000000000003E-2</v>
      </c>
      <c r="FM132" s="19">
        <f t="shared" si="10"/>
        <v>25423.323400000001</v>
      </c>
      <c r="FN132" s="19"/>
      <c r="FO132" s="20">
        <v>5.2900000000000003E-2</v>
      </c>
      <c r="FP132" s="19">
        <f t="shared" si="6"/>
        <v>0</v>
      </c>
      <c r="FQ132" s="70">
        <f t="shared" si="2"/>
        <v>1</v>
      </c>
    </row>
    <row r="133" spans="1:173" ht="15.75" customHeight="1" x14ac:dyDescent="0.2">
      <c r="A133" s="66" t="s">
        <v>672</v>
      </c>
      <c r="B133" s="66">
        <v>131</v>
      </c>
      <c r="C133" s="35" t="s">
        <v>347</v>
      </c>
      <c r="D133" s="35" t="s">
        <v>31</v>
      </c>
      <c r="E133" s="71" t="s">
        <v>347</v>
      </c>
      <c r="F133" s="66">
        <v>46181500</v>
      </c>
      <c r="G133" s="71" t="s">
        <v>104</v>
      </c>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32">
        <v>100369</v>
      </c>
      <c r="AG133" s="36">
        <v>0</v>
      </c>
      <c r="AH133" s="32">
        <f>AF133 * (1 + AG133)</f>
        <v>100369</v>
      </c>
      <c r="AI133" s="22"/>
      <c r="AJ133" s="22"/>
      <c r="AK133" s="22"/>
      <c r="AL133" s="22"/>
      <c r="AM133" s="22"/>
      <c r="AN133" s="22"/>
      <c r="AO133" s="33">
        <v>91245</v>
      </c>
      <c r="AP133" s="33">
        <v>0</v>
      </c>
      <c r="AQ133" s="33">
        <f>AO133 * (1 + AP133)</f>
        <v>91245</v>
      </c>
      <c r="AR133" s="22"/>
      <c r="AS133" s="22"/>
      <c r="AT133" s="22"/>
      <c r="AU133" s="22"/>
      <c r="AV133" s="22"/>
      <c r="AW133" s="22"/>
      <c r="AX133" s="22"/>
      <c r="AY133" s="22"/>
      <c r="AZ133" s="22"/>
      <c r="BA133" s="32">
        <v>55300</v>
      </c>
      <c r="BB133" s="36">
        <v>0</v>
      </c>
      <c r="BC133" s="32">
        <f>BA133 * (1 + BB133)</f>
        <v>55300</v>
      </c>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19"/>
      <c r="EZ133" s="68"/>
      <c r="FA133" s="69"/>
      <c r="FB133" s="22"/>
      <c r="FC133" s="22"/>
      <c r="FD133" s="22"/>
      <c r="FE133" s="22"/>
      <c r="FF133" s="22"/>
      <c r="FG133" s="22"/>
      <c r="FH133" s="22"/>
      <c r="FI133" s="22"/>
      <c r="FJ133" s="22"/>
      <c r="FK133" s="19"/>
      <c r="FL133" s="20">
        <v>5.2900000000000003E-2</v>
      </c>
      <c r="FM133" s="19">
        <f t="shared" si="10"/>
        <v>0</v>
      </c>
      <c r="FN133" s="19"/>
      <c r="FO133" s="20">
        <v>5.2900000000000003E-2</v>
      </c>
      <c r="FP133" s="19">
        <f t="shared" si="6"/>
        <v>0</v>
      </c>
      <c r="FQ133" s="70">
        <f t="shared" si="2"/>
        <v>3</v>
      </c>
    </row>
    <row r="134" spans="1:173" ht="15.75" customHeight="1" x14ac:dyDescent="0.2">
      <c r="A134" s="66" t="s">
        <v>673</v>
      </c>
      <c r="B134" s="66">
        <v>132</v>
      </c>
      <c r="C134" s="66" t="s">
        <v>348</v>
      </c>
      <c r="D134" s="66" t="s">
        <v>31</v>
      </c>
      <c r="E134" s="67" t="s">
        <v>349</v>
      </c>
      <c r="F134" s="35">
        <v>21101914</v>
      </c>
      <c r="G134" s="67" t="s">
        <v>350</v>
      </c>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32">
        <v>299900</v>
      </c>
      <c r="DD134" s="36">
        <v>0</v>
      </c>
      <c r="DE134" s="32">
        <f>DC134 * (1 + DD134)</f>
        <v>299900</v>
      </c>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33">
        <v>305000</v>
      </c>
      <c r="EZ134" s="30">
        <v>0</v>
      </c>
      <c r="FA134" s="29">
        <f t="shared" ref="FA134:FA142" si="55">EY134 * (1 + EZ134)</f>
        <v>305000</v>
      </c>
      <c r="FB134" s="22"/>
      <c r="FC134" s="22"/>
      <c r="FD134" s="22"/>
      <c r="FE134" s="22"/>
      <c r="FF134" s="22"/>
      <c r="FG134" s="22"/>
      <c r="FH134" s="22"/>
      <c r="FI134" s="22"/>
      <c r="FJ134" s="22"/>
      <c r="FK134" s="19">
        <v>293736</v>
      </c>
      <c r="FL134" s="20">
        <v>5.2900000000000003E-2</v>
      </c>
      <c r="FM134" s="19">
        <f t="shared" si="10"/>
        <v>309274.63439999998</v>
      </c>
      <c r="FN134" s="19"/>
      <c r="FO134" s="20">
        <v>5.2900000000000003E-2</v>
      </c>
      <c r="FP134" s="19">
        <f t="shared" si="6"/>
        <v>0</v>
      </c>
      <c r="FQ134" s="70">
        <f t="shared" si="2"/>
        <v>2</v>
      </c>
    </row>
    <row r="135" spans="1:173" ht="15.75" customHeight="1" x14ac:dyDescent="0.2">
      <c r="A135" s="66" t="s">
        <v>113</v>
      </c>
      <c r="B135" s="66">
        <v>133</v>
      </c>
      <c r="C135" s="66" t="s">
        <v>351</v>
      </c>
      <c r="D135" s="66" t="s">
        <v>31</v>
      </c>
      <c r="E135" s="67" t="s">
        <v>352</v>
      </c>
      <c r="F135" s="35">
        <v>10191701</v>
      </c>
      <c r="G135" s="67" t="s">
        <v>51</v>
      </c>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32">
        <v>4250000</v>
      </c>
      <c r="BE135" s="36">
        <v>0</v>
      </c>
      <c r="BF135" s="32">
        <f>BD135 * (1 + BE135)</f>
        <v>4250000</v>
      </c>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33">
        <v>850000</v>
      </c>
      <c r="EZ135" s="30">
        <v>0</v>
      </c>
      <c r="FA135" s="29">
        <f t="shared" si="55"/>
        <v>850000</v>
      </c>
      <c r="FB135" s="22"/>
      <c r="FC135" s="22"/>
      <c r="FD135" s="22"/>
      <c r="FE135" s="22"/>
      <c r="FF135" s="22"/>
      <c r="FG135" s="22"/>
      <c r="FH135" s="22"/>
      <c r="FI135" s="22"/>
      <c r="FJ135" s="22"/>
      <c r="FK135" s="19"/>
      <c r="FL135" s="20">
        <v>5.2900000000000003E-2</v>
      </c>
      <c r="FM135" s="19">
        <f t="shared" si="10"/>
        <v>0</v>
      </c>
      <c r="FN135" s="19">
        <v>944999</v>
      </c>
      <c r="FO135" s="20">
        <v>5.2900000000000003E-2</v>
      </c>
      <c r="FP135" s="19">
        <f t="shared" si="6"/>
        <v>994989.44709999999</v>
      </c>
      <c r="FQ135" s="70">
        <f t="shared" si="2"/>
        <v>2</v>
      </c>
    </row>
    <row r="136" spans="1:173" ht="15.75" customHeight="1" x14ac:dyDescent="0.2">
      <c r="A136" s="66" t="s">
        <v>673</v>
      </c>
      <c r="B136" s="66">
        <v>134</v>
      </c>
      <c r="C136" s="66" t="s">
        <v>353</v>
      </c>
      <c r="D136" s="66" t="s">
        <v>31</v>
      </c>
      <c r="E136" s="67" t="s">
        <v>354</v>
      </c>
      <c r="F136" s="66">
        <v>42221608</v>
      </c>
      <c r="G136" s="67" t="s">
        <v>303</v>
      </c>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32">
        <v>13656</v>
      </c>
      <c r="BQ136" s="36">
        <v>0.19</v>
      </c>
      <c r="BR136" s="32">
        <f>BP136 * (1 + BQ136)</f>
        <v>16250.64</v>
      </c>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33">
        <v>47000</v>
      </c>
      <c r="EZ136" s="30">
        <v>0.19</v>
      </c>
      <c r="FA136" s="29">
        <f t="shared" si="55"/>
        <v>55930</v>
      </c>
      <c r="FB136" s="22"/>
      <c r="FC136" s="22"/>
      <c r="FD136" s="22"/>
      <c r="FE136" s="22"/>
      <c r="FF136" s="22"/>
      <c r="FG136" s="22"/>
      <c r="FH136" s="22"/>
      <c r="FI136" s="22"/>
      <c r="FJ136" s="22"/>
      <c r="FK136" s="19">
        <v>27726</v>
      </c>
      <c r="FL136" s="20">
        <v>5.2900000000000003E-2</v>
      </c>
      <c r="FM136" s="19">
        <f t="shared" si="10"/>
        <v>29192.705399999999</v>
      </c>
      <c r="FN136" s="19"/>
      <c r="FO136" s="20">
        <v>5.2900000000000003E-2</v>
      </c>
      <c r="FP136" s="19">
        <f t="shared" si="6"/>
        <v>0</v>
      </c>
      <c r="FQ136" s="70">
        <f t="shared" si="2"/>
        <v>2</v>
      </c>
    </row>
    <row r="137" spans="1:173" ht="15.75" customHeight="1" x14ac:dyDescent="0.2">
      <c r="A137" s="66" t="s">
        <v>140</v>
      </c>
      <c r="B137" s="66">
        <v>135</v>
      </c>
      <c r="C137" s="66" t="s">
        <v>355</v>
      </c>
      <c r="D137" s="66" t="s">
        <v>31</v>
      </c>
      <c r="E137" s="67" t="s">
        <v>356</v>
      </c>
      <c r="F137" s="35">
        <v>10131501</v>
      </c>
      <c r="G137" s="67" t="s">
        <v>51</v>
      </c>
      <c r="H137" s="22"/>
      <c r="I137" s="22"/>
      <c r="J137" s="22"/>
      <c r="K137" s="22"/>
      <c r="L137" s="22"/>
      <c r="M137" s="22"/>
      <c r="N137" s="32">
        <v>438900</v>
      </c>
      <c r="O137" s="32">
        <v>0</v>
      </c>
      <c r="P137" s="32">
        <f t="shared" ref="P137:P139" si="56">N137 * (1 + O137)</f>
        <v>438900</v>
      </c>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c r="DA137" s="22"/>
      <c r="DB137" s="22"/>
      <c r="DC137" s="22"/>
      <c r="DD137" s="22"/>
      <c r="DE137" s="22"/>
      <c r="DF137" s="22"/>
      <c r="DG137" s="22"/>
      <c r="DH137" s="22"/>
      <c r="DI137" s="22"/>
      <c r="DJ137" s="22"/>
      <c r="DK137" s="22"/>
      <c r="DL137" s="22"/>
      <c r="DM137" s="22"/>
      <c r="DN137" s="22"/>
      <c r="DO137" s="22"/>
      <c r="DP137" s="22"/>
      <c r="DQ137" s="22"/>
      <c r="DR137" s="22"/>
      <c r="DS137" s="22"/>
      <c r="DT137" s="22"/>
      <c r="DU137" s="22"/>
      <c r="DV137" s="22"/>
      <c r="DW137" s="22"/>
      <c r="DX137" s="22"/>
      <c r="DY137" s="22"/>
      <c r="DZ137" s="22"/>
      <c r="EA137" s="22"/>
      <c r="EB137" s="22"/>
      <c r="EC137" s="22"/>
      <c r="ED137" s="22"/>
      <c r="EE137" s="22"/>
      <c r="EF137" s="22"/>
      <c r="EG137" s="22"/>
      <c r="EH137" s="22"/>
      <c r="EI137" s="22"/>
      <c r="EJ137" s="22"/>
      <c r="EK137" s="22"/>
      <c r="EL137" s="22"/>
      <c r="EM137" s="22"/>
      <c r="EN137" s="22"/>
      <c r="EO137" s="22"/>
      <c r="EP137" s="22"/>
      <c r="EQ137" s="22"/>
      <c r="ER137" s="22"/>
      <c r="ES137" s="22"/>
      <c r="ET137" s="22"/>
      <c r="EU137" s="22"/>
      <c r="EV137" s="22"/>
      <c r="EW137" s="22"/>
      <c r="EX137" s="22"/>
      <c r="EY137" s="33">
        <v>345900</v>
      </c>
      <c r="EZ137" s="30">
        <v>0.19</v>
      </c>
      <c r="FA137" s="29">
        <f t="shared" si="55"/>
        <v>411621</v>
      </c>
      <c r="FB137" s="22"/>
      <c r="FC137" s="22"/>
      <c r="FD137" s="22"/>
      <c r="FE137" s="22"/>
      <c r="FF137" s="22"/>
      <c r="FG137" s="22"/>
      <c r="FH137" s="22"/>
      <c r="FI137" s="22"/>
      <c r="FJ137" s="22"/>
      <c r="FK137" s="19"/>
      <c r="FL137" s="20">
        <v>5.2900000000000003E-2</v>
      </c>
      <c r="FM137" s="19">
        <f t="shared" si="10"/>
        <v>0</v>
      </c>
      <c r="FN137" s="19">
        <v>297500</v>
      </c>
      <c r="FO137" s="20">
        <v>5.2900000000000003E-2</v>
      </c>
      <c r="FP137" s="19">
        <f t="shared" si="6"/>
        <v>313237.75</v>
      </c>
      <c r="FQ137" s="70">
        <f t="shared" si="2"/>
        <v>2</v>
      </c>
    </row>
    <row r="138" spans="1:173" ht="15.75" customHeight="1" x14ac:dyDescent="0.2">
      <c r="A138" s="66" t="s">
        <v>140</v>
      </c>
      <c r="B138" s="66">
        <v>136</v>
      </c>
      <c r="C138" s="66" t="s">
        <v>357</v>
      </c>
      <c r="D138" s="66" t="s">
        <v>31</v>
      </c>
      <c r="E138" s="67" t="s">
        <v>358</v>
      </c>
      <c r="F138" s="35">
        <v>10131501</v>
      </c>
      <c r="G138" s="67" t="s">
        <v>51</v>
      </c>
      <c r="H138" s="22"/>
      <c r="I138" s="22"/>
      <c r="J138" s="22"/>
      <c r="K138" s="22"/>
      <c r="L138" s="22"/>
      <c r="M138" s="22"/>
      <c r="N138" s="32">
        <v>824600</v>
      </c>
      <c r="O138" s="32">
        <v>0</v>
      </c>
      <c r="P138" s="32">
        <f t="shared" si="56"/>
        <v>824600</v>
      </c>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c r="DA138" s="22"/>
      <c r="DB138" s="22"/>
      <c r="DC138" s="22"/>
      <c r="DD138" s="22"/>
      <c r="DE138" s="22"/>
      <c r="DF138" s="22"/>
      <c r="DG138" s="22"/>
      <c r="DH138" s="22"/>
      <c r="DI138" s="22"/>
      <c r="DJ138" s="22"/>
      <c r="DK138" s="22"/>
      <c r="DL138" s="22"/>
      <c r="DM138" s="22"/>
      <c r="DN138" s="22"/>
      <c r="DO138" s="22"/>
      <c r="DP138" s="22"/>
      <c r="DQ138" s="22"/>
      <c r="DR138" s="22"/>
      <c r="DS138" s="22"/>
      <c r="DT138" s="22"/>
      <c r="DU138" s="22"/>
      <c r="DV138" s="22"/>
      <c r="DW138" s="22"/>
      <c r="DX138" s="22"/>
      <c r="DY138" s="22"/>
      <c r="DZ138" s="22"/>
      <c r="EA138" s="22"/>
      <c r="EB138" s="22"/>
      <c r="EC138" s="22"/>
      <c r="ED138" s="22"/>
      <c r="EE138" s="22"/>
      <c r="EF138" s="22"/>
      <c r="EG138" s="22"/>
      <c r="EH138" s="22"/>
      <c r="EI138" s="22"/>
      <c r="EJ138" s="22"/>
      <c r="EK138" s="22"/>
      <c r="EL138" s="22"/>
      <c r="EM138" s="22"/>
      <c r="EN138" s="22"/>
      <c r="EO138" s="22"/>
      <c r="EP138" s="22"/>
      <c r="EQ138" s="22"/>
      <c r="ER138" s="22"/>
      <c r="ES138" s="22"/>
      <c r="ET138" s="22"/>
      <c r="EU138" s="22"/>
      <c r="EV138" s="22"/>
      <c r="EW138" s="22"/>
      <c r="EX138" s="22"/>
      <c r="EY138" s="33">
        <v>615000</v>
      </c>
      <c r="EZ138" s="30">
        <v>0.19</v>
      </c>
      <c r="FA138" s="29">
        <f t="shared" si="55"/>
        <v>731850</v>
      </c>
      <c r="FB138" s="22"/>
      <c r="FC138" s="22"/>
      <c r="FD138" s="22"/>
      <c r="FE138" s="22"/>
      <c r="FF138" s="22"/>
      <c r="FG138" s="22"/>
      <c r="FH138" s="22"/>
      <c r="FI138" s="22"/>
      <c r="FJ138" s="22"/>
      <c r="FK138" s="19"/>
      <c r="FL138" s="20">
        <v>5.2900000000000003E-2</v>
      </c>
      <c r="FM138" s="19">
        <f t="shared" si="10"/>
        <v>0</v>
      </c>
      <c r="FN138" s="19"/>
      <c r="FO138" s="20">
        <v>5.2900000000000003E-2</v>
      </c>
      <c r="FP138" s="19">
        <f t="shared" si="6"/>
        <v>0</v>
      </c>
      <c r="FQ138" s="70">
        <f t="shared" si="2"/>
        <v>2</v>
      </c>
    </row>
    <row r="139" spans="1:173" ht="15.75" customHeight="1" x14ac:dyDescent="0.2">
      <c r="A139" s="66" t="s">
        <v>140</v>
      </c>
      <c r="B139" s="66">
        <v>137</v>
      </c>
      <c r="C139" s="66" t="s">
        <v>359</v>
      </c>
      <c r="D139" s="66" t="s">
        <v>31</v>
      </c>
      <c r="E139" s="67" t="s">
        <v>360</v>
      </c>
      <c r="F139" s="35">
        <v>10131501</v>
      </c>
      <c r="G139" s="67" t="s">
        <v>51</v>
      </c>
      <c r="H139" s="22"/>
      <c r="I139" s="22"/>
      <c r="J139" s="22"/>
      <c r="K139" s="22"/>
      <c r="L139" s="22"/>
      <c r="M139" s="22"/>
      <c r="N139" s="32">
        <v>1429750</v>
      </c>
      <c r="O139" s="32">
        <v>0</v>
      </c>
      <c r="P139" s="32">
        <f t="shared" si="56"/>
        <v>1429750</v>
      </c>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c r="DA139" s="22"/>
      <c r="DB139" s="22"/>
      <c r="DC139" s="22"/>
      <c r="DD139" s="22"/>
      <c r="DE139" s="22"/>
      <c r="DF139" s="22"/>
      <c r="DG139" s="22"/>
      <c r="DH139" s="22"/>
      <c r="DI139" s="22"/>
      <c r="DJ139" s="22"/>
      <c r="DK139" s="22"/>
      <c r="DL139" s="22"/>
      <c r="DM139" s="22"/>
      <c r="DN139" s="22"/>
      <c r="DO139" s="22"/>
      <c r="DP139" s="22"/>
      <c r="DQ139" s="22"/>
      <c r="DR139" s="22"/>
      <c r="DS139" s="22"/>
      <c r="DT139" s="22"/>
      <c r="DU139" s="22"/>
      <c r="DV139" s="22"/>
      <c r="DW139" s="22"/>
      <c r="DX139" s="22"/>
      <c r="DY139" s="22"/>
      <c r="DZ139" s="22"/>
      <c r="EA139" s="22"/>
      <c r="EB139" s="22"/>
      <c r="EC139" s="22"/>
      <c r="ED139" s="22"/>
      <c r="EE139" s="22"/>
      <c r="EF139" s="22"/>
      <c r="EG139" s="22"/>
      <c r="EH139" s="22"/>
      <c r="EI139" s="22"/>
      <c r="EJ139" s="22"/>
      <c r="EK139" s="22"/>
      <c r="EL139" s="22"/>
      <c r="EM139" s="22"/>
      <c r="EN139" s="22"/>
      <c r="EO139" s="22"/>
      <c r="EP139" s="22"/>
      <c r="EQ139" s="22"/>
      <c r="ER139" s="22"/>
      <c r="ES139" s="22"/>
      <c r="ET139" s="22"/>
      <c r="EU139" s="22"/>
      <c r="EV139" s="22"/>
      <c r="EW139" s="22"/>
      <c r="EX139" s="22"/>
      <c r="EY139" s="33">
        <v>999000</v>
      </c>
      <c r="EZ139" s="30">
        <v>0.19</v>
      </c>
      <c r="FA139" s="29">
        <f t="shared" si="55"/>
        <v>1188810</v>
      </c>
      <c r="FB139" s="22"/>
      <c r="FC139" s="22"/>
      <c r="FD139" s="22"/>
      <c r="FE139" s="22"/>
      <c r="FF139" s="22"/>
      <c r="FG139" s="22"/>
      <c r="FH139" s="22"/>
      <c r="FI139" s="22"/>
      <c r="FJ139" s="22"/>
      <c r="FK139" s="19"/>
      <c r="FL139" s="20">
        <v>5.2900000000000003E-2</v>
      </c>
      <c r="FM139" s="19">
        <f t="shared" si="10"/>
        <v>0</v>
      </c>
      <c r="FN139" s="19"/>
      <c r="FO139" s="20">
        <v>5.2900000000000003E-2</v>
      </c>
      <c r="FP139" s="19">
        <f t="shared" si="6"/>
        <v>0</v>
      </c>
      <c r="FQ139" s="70">
        <f t="shared" si="2"/>
        <v>2</v>
      </c>
    </row>
    <row r="140" spans="1:173" ht="15.75" customHeight="1" x14ac:dyDescent="0.2">
      <c r="A140" s="66" t="s">
        <v>674</v>
      </c>
      <c r="B140" s="66">
        <v>138</v>
      </c>
      <c r="C140" s="35" t="s">
        <v>361</v>
      </c>
      <c r="D140" s="35" t="s">
        <v>362</v>
      </c>
      <c r="E140" s="71" t="s">
        <v>363</v>
      </c>
      <c r="F140" s="35">
        <v>10191708</v>
      </c>
      <c r="G140" s="71" t="s">
        <v>364</v>
      </c>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32">
        <v>30000</v>
      </c>
      <c r="BE140" s="36">
        <v>0</v>
      </c>
      <c r="BF140" s="32">
        <f>BD140 * (1 + BE140)</f>
        <v>30000</v>
      </c>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2"/>
      <c r="DG140" s="22"/>
      <c r="DH140" s="22"/>
      <c r="DI140" s="22"/>
      <c r="DJ140" s="22"/>
      <c r="DK140" s="22"/>
      <c r="DL140" s="22"/>
      <c r="DM140" s="22"/>
      <c r="DN140" s="22"/>
      <c r="DO140" s="22"/>
      <c r="DP140" s="22"/>
      <c r="DQ140" s="22"/>
      <c r="DR140" s="22"/>
      <c r="DS140" s="22"/>
      <c r="DT140" s="22"/>
      <c r="DU140" s="22"/>
      <c r="DV140" s="22"/>
      <c r="DW140" s="22"/>
      <c r="DX140" s="22"/>
      <c r="DY140" s="22"/>
      <c r="DZ140" s="22"/>
      <c r="EA140" s="22"/>
      <c r="EB140" s="22"/>
      <c r="EC140" s="22"/>
      <c r="ED140" s="22"/>
      <c r="EE140" s="22"/>
      <c r="EF140" s="22"/>
      <c r="EG140" s="22"/>
      <c r="EH140" s="22"/>
      <c r="EI140" s="22"/>
      <c r="EJ140" s="22"/>
      <c r="EK140" s="22"/>
      <c r="EL140" s="22"/>
      <c r="EM140" s="22"/>
      <c r="EN140" s="22"/>
      <c r="EO140" s="22"/>
      <c r="EP140" s="22"/>
      <c r="EQ140" s="22"/>
      <c r="ER140" s="22"/>
      <c r="ES140" s="22"/>
      <c r="ET140" s="22"/>
      <c r="EU140" s="22"/>
      <c r="EV140" s="22"/>
      <c r="EW140" s="22"/>
      <c r="EX140" s="22"/>
      <c r="EY140" s="33">
        <v>205800</v>
      </c>
      <c r="EZ140" s="30">
        <v>0.19</v>
      </c>
      <c r="FA140" s="29">
        <f t="shared" si="55"/>
        <v>244902</v>
      </c>
      <c r="FB140" s="22"/>
      <c r="FC140" s="22"/>
      <c r="FD140" s="22"/>
      <c r="FE140" s="22"/>
      <c r="FF140" s="22"/>
      <c r="FG140" s="22"/>
      <c r="FH140" s="22"/>
      <c r="FI140" s="22"/>
      <c r="FJ140" s="22"/>
      <c r="FK140" s="19"/>
      <c r="FL140" s="20">
        <v>5.2900000000000003E-2</v>
      </c>
      <c r="FM140" s="19">
        <f t="shared" si="10"/>
        <v>0</v>
      </c>
      <c r="FN140" s="19"/>
      <c r="FO140" s="20">
        <v>5.2900000000000003E-2</v>
      </c>
      <c r="FP140" s="19">
        <f t="shared" si="6"/>
        <v>0</v>
      </c>
      <c r="FQ140" s="70">
        <f t="shared" si="2"/>
        <v>2</v>
      </c>
    </row>
    <row r="141" spans="1:173" ht="15.75" customHeight="1" x14ac:dyDescent="0.2">
      <c r="A141" s="66" t="s">
        <v>673</v>
      </c>
      <c r="B141" s="66">
        <v>139</v>
      </c>
      <c r="C141" s="72" t="s">
        <v>365</v>
      </c>
      <c r="D141" s="35" t="s">
        <v>31</v>
      </c>
      <c r="E141" s="77" t="s">
        <v>366</v>
      </c>
      <c r="F141" s="35">
        <v>24101602</v>
      </c>
      <c r="G141" s="71" t="s">
        <v>131</v>
      </c>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33">
        <v>18000</v>
      </c>
      <c r="CX141" s="34">
        <v>0</v>
      </c>
      <c r="CY141" s="33">
        <f>CW141 * (1 + CX141)</f>
        <v>18000</v>
      </c>
      <c r="CZ141" s="22"/>
      <c r="DA141" s="22"/>
      <c r="DB141" s="22"/>
      <c r="DC141" s="22"/>
      <c r="DD141" s="22"/>
      <c r="DE141" s="22"/>
      <c r="DF141" s="22"/>
      <c r="DG141" s="22"/>
      <c r="DH141" s="22"/>
      <c r="DI141" s="22"/>
      <c r="DJ141" s="22"/>
      <c r="DK141" s="22"/>
      <c r="DL141" s="22"/>
      <c r="DM141" s="22"/>
      <c r="DN141" s="22"/>
      <c r="DO141" s="22"/>
      <c r="DP141" s="22"/>
      <c r="DQ141" s="22"/>
      <c r="DR141" s="22"/>
      <c r="DS141" s="22"/>
      <c r="DT141" s="22"/>
      <c r="DU141" s="22"/>
      <c r="DV141" s="22"/>
      <c r="DW141" s="22"/>
      <c r="DX141" s="22"/>
      <c r="DY141" s="22"/>
      <c r="DZ141" s="22"/>
      <c r="EA141" s="22"/>
      <c r="EB141" s="22"/>
      <c r="EC141" s="22"/>
      <c r="ED141" s="22"/>
      <c r="EE141" s="22"/>
      <c r="EF141" s="22"/>
      <c r="EG141" s="22"/>
      <c r="EH141" s="22"/>
      <c r="EI141" s="22"/>
      <c r="EJ141" s="22"/>
      <c r="EK141" s="22"/>
      <c r="EL141" s="22"/>
      <c r="EM141" s="22"/>
      <c r="EN141" s="22"/>
      <c r="EO141" s="22"/>
      <c r="EP141" s="22"/>
      <c r="EQ141" s="22"/>
      <c r="ER141" s="22"/>
      <c r="ES141" s="22"/>
      <c r="ET141" s="22"/>
      <c r="EU141" s="22"/>
      <c r="EV141" s="22"/>
      <c r="EW141" s="22"/>
      <c r="EX141" s="22"/>
      <c r="EY141" s="33">
        <v>25000</v>
      </c>
      <c r="EZ141" s="30">
        <v>0.19</v>
      </c>
      <c r="FA141" s="29">
        <f t="shared" si="55"/>
        <v>29750</v>
      </c>
      <c r="FB141" s="22"/>
      <c r="FC141" s="22"/>
      <c r="FD141" s="22"/>
      <c r="FE141" s="22"/>
      <c r="FF141" s="22"/>
      <c r="FG141" s="22"/>
      <c r="FH141" s="22"/>
      <c r="FI141" s="22"/>
      <c r="FJ141" s="22"/>
      <c r="FK141" s="19">
        <v>24572</v>
      </c>
      <c r="FL141" s="20">
        <v>5.2900000000000003E-2</v>
      </c>
      <c r="FM141" s="19">
        <f t="shared" si="10"/>
        <v>25871.858800000002</v>
      </c>
      <c r="FN141" s="19"/>
      <c r="FO141" s="20">
        <v>5.2900000000000003E-2</v>
      </c>
      <c r="FP141" s="19">
        <f t="shared" si="6"/>
        <v>0</v>
      </c>
      <c r="FQ141" s="70">
        <f t="shared" si="2"/>
        <v>2</v>
      </c>
    </row>
    <row r="142" spans="1:173" ht="15.75" customHeight="1" x14ac:dyDescent="0.2">
      <c r="A142" s="66" t="s">
        <v>672</v>
      </c>
      <c r="B142" s="66">
        <v>140</v>
      </c>
      <c r="C142" s="72" t="s">
        <v>367</v>
      </c>
      <c r="D142" s="35" t="s">
        <v>31</v>
      </c>
      <c r="E142" s="71" t="s">
        <v>368</v>
      </c>
      <c r="F142" s="35">
        <v>10151500</v>
      </c>
      <c r="G142" s="71" t="s">
        <v>369</v>
      </c>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32">
        <v>82000</v>
      </c>
      <c r="BE142" s="36">
        <v>0</v>
      </c>
      <c r="BF142" s="32">
        <f>BD142 * (1 + BE142)</f>
        <v>82000</v>
      </c>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c r="DA142" s="22"/>
      <c r="DB142" s="22"/>
      <c r="DC142" s="22"/>
      <c r="DD142" s="22"/>
      <c r="DE142" s="22"/>
      <c r="DF142" s="22"/>
      <c r="DG142" s="22"/>
      <c r="DH142" s="22"/>
      <c r="DI142" s="22"/>
      <c r="DJ142" s="22"/>
      <c r="DK142" s="22"/>
      <c r="DL142" s="22"/>
      <c r="DM142" s="22"/>
      <c r="DN142" s="22"/>
      <c r="DO142" s="22"/>
      <c r="DP142" s="22"/>
      <c r="DQ142" s="22"/>
      <c r="DR142" s="22"/>
      <c r="DS142" s="22"/>
      <c r="DT142" s="22"/>
      <c r="DU142" s="22"/>
      <c r="DV142" s="22"/>
      <c r="DW142" s="22"/>
      <c r="DX142" s="22"/>
      <c r="DY142" s="22"/>
      <c r="DZ142" s="22"/>
      <c r="EA142" s="22"/>
      <c r="EB142" s="22"/>
      <c r="EC142" s="22"/>
      <c r="ED142" s="22"/>
      <c r="EE142" s="22"/>
      <c r="EF142" s="22"/>
      <c r="EG142" s="22"/>
      <c r="EH142" s="22"/>
      <c r="EI142" s="22"/>
      <c r="EJ142" s="22"/>
      <c r="EK142" s="22"/>
      <c r="EL142" s="22"/>
      <c r="EM142" s="22"/>
      <c r="EN142" s="22"/>
      <c r="EO142" s="22"/>
      <c r="EP142" s="22"/>
      <c r="EQ142" s="22"/>
      <c r="ER142" s="22"/>
      <c r="ES142" s="22"/>
      <c r="ET142" s="22"/>
      <c r="EU142" s="22"/>
      <c r="EV142" s="22"/>
      <c r="EW142" s="22"/>
      <c r="EX142" s="22"/>
      <c r="EY142" s="33">
        <v>250000</v>
      </c>
      <c r="EZ142" s="30">
        <v>0</v>
      </c>
      <c r="FA142" s="29">
        <f t="shared" si="55"/>
        <v>250000</v>
      </c>
      <c r="FB142" s="22"/>
      <c r="FC142" s="22"/>
      <c r="FD142" s="22"/>
      <c r="FE142" s="22"/>
      <c r="FF142" s="22"/>
      <c r="FG142" s="22"/>
      <c r="FH142" s="22"/>
      <c r="FI142" s="22"/>
      <c r="FJ142" s="22"/>
      <c r="FK142" s="19"/>
      <c r="FL142" s="20">
        <v>5.2900000000000003E-2</v>
      </c>
      <c r="FM142" s="19">
        <f t="shared" si="10"/>
        <v>0</v>
      </c>
      <c r="FN142" s="19"/>
      <c r="FO142" s="20">
        <v>5.2900000000000003E-2</v>
      </c>
      <c r="FP142" s="19">
        <f t="shared" si="6"/>
        <v>0</v>
      </c>
      <c r="FQ142" s="70">
        <f t="shared" si="2"/>
        <v>2</v>
      </c>
    </row>
    <row r="143" spans="1:173" ht="15.75" customHeight="1" x14ac:dyDescent="0.2">
      <c r="A143" s="66" t="s">
        <v>673</v>
      </c>
      <c r="B143" s="66">
        <v>141</v>
      </c>
      <c r="C143" s="66" t="s">
        <v>370</v>
      </c>
      <c r="D143" s="66" t="s">
        <v>31</v>
      </c>
      <c r="E143" s="67" t="s">
        <v>371</v>
      </c>
      <c r="F143" s="35">
        <v>21101914</v>
      </c>
      <c r="G143" s="67" t="s">
        <v>350</v>
      </c>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32">
        <v>1126171</v>
      </c>
      <c r="CL143" s="20">
        <v>8.4942695203481536E-2</v>
      </c>
      <c r="CM143" s="32">
        <f>CK143*(1+CL143)</f>
        <v>1221831</v>
      </c>
      <c r="CN143" s="22"/>
      <c r="CO143" s="22"/>
      <c r="CP143" s="22"/>
      <c r="CQ143" s="22"/>
      <c r="CR143" s="22"/>
      <c r="CS143" s="22"/>
      <c r="CT143" s="33">
        <v>818584</v>
      </c>
      <c r="CU143" s="20">
        <v>0.13981582830839595</v>
      </c>
      <c r="CV143" s="32">
        <f>CT143*(1+CU143)</f>
        <v>933035</v>
      </c>
      <c r="CW143" s="22"/>
      <c r="CX143" s="22"/>
      <c r="CY143" s="22"/>
      <c r="CZ143" s="22"/>
      <c r="DA143" s="22"/>
      <c r="DB143" s="22"/>
      <c r="DC143" s="32">
        <v>1775900</v>
      </c>
      <c r="DD143" s="36">
        <v>0</v>
      </c>
      <c r="DE143" s="32">
        <f>DC143 * (1 + DD143)</f>
        <v>1775900</v>
      </c>
      <c r="DF143" s="22"/>
      <c r="DG143" s="22"/>
      <c r="DH143" s="22"/>
      <c r="DI143" s="22"/>
      <c r="DJ143" s="22"/>
      <c r="DK143" s="22"/>
      <c r="DL143" s="22"/>
      <c r="DM143" s="22"/>
      <c r="DN143" s="22"/>
      <c r="DO143" s="22"/>
      <c r="DP143" s="22"/>
      <c r="DQ143" s="22"/>
      <c r="DR143" s="22"/>
      <c r="DS143" s="22"/>
      <c r="DT143" s="22"/>
      <c r="DU143" s="22"/>
      <c r="DV143" s="22"/>
      <c r="DW143" s="22"/>
      <c r="DX143" s="22"/>
      <c r="DY143" s="22"/>
      <c r="DZ143" s="22"/>
      <c r="EA143" s="22"/>
      <c r="EB143" s="22"/>
      <c r="EC143" s="22"/>
      <c r="ED143" s="22"/>
      <c r="EE143" s="22"/>
      <c r="EF143" s="22"/>
      <c r="EG143" s="22"/>
      <c r="EH143" s="22"/>
      <c r="EI143" s="22"/>
      <c r="EJ143" s="22"/>
      <c r="EK143" s="22"/>
      <c r="EL143" s="22"/>
      <c r="EM143" s="22"/>
      <c r="EN143" s="22"/>
      <c r="EO143" s="22"/>
      <c r="EP143" s="22"/>
      <c r="EQ143" s="22"/>
      <c r="ER143" s="22"/>
      <c r="ES143" s="22"/>
      <c r="ET143" s="22"/>
      <c r="EU143" s="22"/>
      <c r="EV143" s="22"/>
      <c r="EW143" s="22"/>
      <c r="EX143" s="22"/>
      <c r="EY143" s="19"/>
      <c r="EZ143" s="68"/>
      <c r="FA143" s="69"/>
      <c r="FB143" s="22"/>
      <c r="FC143" s="22"/>
      <c r="FD143" s="22"/>
      <c r="FE143" s="22"/>
      <c r="FF143" s="22"/>
      <c r="FG143" s="22"/>
      <c r="FH143" s="33">
        <v>1500000</v>
      </c>
      <c r="FI143" s="34">
        <v>0.16500000000000001</v>
      </c>
      <c r="FJ143" s="32">
        <f>FH143*(1+FI143)</f>
        <v>1747500</v>
      </c>
      <c r="FK143" s="19">
        <v>878749</v>
      </c>
      <c r="FL143" s="20">
        <v>5.2900000000000003E-2</v>
      </c>
      <c r="FM143" s="19">
        <f t="shared" si="10"/>
        <v>925234.82209999999</v>
      </c>
      <c r="FN143" s="19">
        <v>1648999</v>
      </c>
      <c r="FO143" s="20">
        <v>5.2900000000000003E-2</v>
      </c>
      <c r="FP143" s="19">
        <f t="shared" si="6"/>
        <v>1736231.0471000001</v>
      </c>
      <c r="FQ143" s="70">
        <f t="shared" si="2"/>
        <v>4</v>
      </c>
    </row>
    <row r="144" spans="1:173" ht="15.75" customHeight="1" x14ac:dyDescent="0.2">
      <c r="A144" s="66" t="s">
        <v>671</v>
      </c>
      <c r="B144" s="66">
        <v>142</v>
      </c>
      <c r="C144" s="66" t="s">
        <v>372</v>
      </c>
      <c r="D144" s="66" t="s">
        <v>31</v>
      </c>
      <c r="E144" s="67" t="s">
        <v>373</v>
      </c>
      <c r="F144" s="35">
        <v>21102401</v>
      </c>
      <c r="G144" s="67" t="s">
        <v>75</v>
      </c>
      <c r="H144" s="22"/>
      <c r="I144" s="22"/>
      <c r="J144" s="22"/>
      <c r="K144" s="22"/>
      <c r="L144" s="22"/>
      <c r="M144" s="22"/>
      <c r="N144" s="22"/>
      <c r="O144" s="22"/>
      <c r="P144" s="22"/>
      <c r="Q144" s="33">
        <v>69100</v>
      </c>
      <c r="R144" s="34">
        <v>0.19</v>
      </c>
      <c r="S144" s="29">
        <f>Q144 * (1 + R144)</f>
        <v>82229</v>
      </c>
      <c r="T144" s="33">
        <v>240000</v>
      </c>
      <c r="U144" s="34">
        <v>0</v>
      </c>
      <c r="V144" s="29">
        <f>T144 * (1 + U144)</f>
        <v>240000</v>
      </c>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19"/>
      <c r="CN144" s="22"/>
      <c r="CO144" s="22"/>
      <c r="CP144" s="22"/>
      <c r="CQ144" s="22"/>
      <c r="CR144" s="22"/>
      <c r="CS144" s="22"/>
      <c r="CT144" s="22"/>
      <c r="CU144" s="19"/>
      <c r="CV144" s="19"/>
      <c r="CW144" s="22"/>
      <c r="CX144" s="22"/>
      <c r="CY144" s="22"/>
      <c r="CZ144" s="22"/>
      <c r="DA144" s="22"/>
      <c r="DB144" s="22"/>
      <c r="DC144" s="22"/>
      <c r="DD144" s="22"/>
      <c r="DE144" s="22"/>
      <c r="DF144" s="22"/>
      <c r="DG144" s="22"/>
      <c r="DH144" s="22"/>
      <c r="DI144" s="22"/>
      <c r="DJ144" s="22"/>
      <c r="DK144" s="22"/>
      <c r="DL144" s="22"/>
      <c r="DM144" s="22"/>
      <c r="DN144" s="22"/>
      <c r="DO144" s="22"/>
      <c r="DP144" s="22"/>
      <c r="DQ144" s="22"/>
      <c r="DR144" s="22"/>
      <c r="DS144" s="22"/>
      <c r="DT144" s="22"/>
      <c r="DU144" s="22"/>
      <c r="DV144" s="22"/>
      <c r="DW144" s="22"/>
      <c r="DX144" s="22"/>
      <c r="DY144" s="22"/>
      <c r="DZ144" s="22"/>
      <c r="EA144" s="22"/>
      <c r="EB144" s="22"/>
      <c r="EC144" s="22"/>
      <c r="ED144" s="22"/>
      <c r="EE144" s="22"/>
      <c r="EF144" s="22"/>
      <c r="EG144" s="22"/>
      <c r="EH144" s="22"/>
      <c r="EI144" s="22"/>
      <c r="EJ144" s="22"/>
      <c r="EK144" s="22"/>
      <c r="EL144" s="22"/>
      <c r="EM144" s="22"/>
      <c r="EN144" s="22"/>
      <c r="EO144" s="22"/>
      <c r="EP144" s="22"/>
      <c r="EQ144" s="22"/>
      <c r="ER144" s="22"/>
      <c r="ES144" s="22"/>
      <c r="ET144" s="22"/>
      <c r="EU144" s="22"/>
      <c r="EV144" s="22"/>
      <c r="EW144" s="22"/>
      <c r="EX144" s="22"/>
      <c r="EY144" s="19"/>
      <c r="EZ144" s="68"/>
      <c r="FA144" s="69"/>
      <c r="FB144" s="22"/>
      <c r="FC144" s="22"/>
      <c r="FD144" s="22"/>
      <c r="FE144" s="22"/>
      <c r="FF144" s="22"/>
      <c r="FG144" s="22"/>
      <c r="FH144" s="22"/>
      <c r="FI144" s="19"/>
      <c r="FJ144" s="19"/>
      <c r="FK144" s="19">
        <v>89846</v>
      </c>
      <c r="FL144" s="20">
        <v>5.2900000000000003E-2</v>
      </c>
      <c r="FM144" s="19">
        <f t="shared" si="10"/>
        <v>94598.853399999993</v>
      </c>
      <c r="FN144" s="19"/>
      <c r="FO144" s="20">
        <v>5.2900000000000003E-2</v>
      </c>
      <c r="FP144" s="19">
        <f t="shared" si="6"/>
        <v>0</v>
      </c>
      <c r="FQ144" s="70">
        <f t="shared" si="2"/>
        <v>2</v>
      </c>
    </row>
    <row r="145" spans="1:173" ht="15.75" customHeight="1" x14ac:dyDescent="0.2">
      <c r="A145" s="66" t="s">
        <v>673</v>
      </c>
      <c r="B145" s="66">
        <v>143</v>
      </c>
      <c r="C145" s="35" t="s">
        <v>374</v>
      </c>
      <c r="D145" s="35" t="s">
        <v>678</v>
      </c>
      <c r="E145" s="71" t="s">
        <v>376</v>
      </c>
      <c r="F145" s="66">
        <v>43231500</v>
      </c>
      <c r="G145" s="67" t="s">
        <v>51</v>
      </c>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c r="DA145" s="22"/>
      <c r="DB145" s="22"/>
      <c r="DC145" s="22"/>
      <c r="DD145" s="22"/>
      <c r="DE145" s="22"/>
      <c r="DF145" s="32">
        <v>5700000</v>
      </c>
      <c r="DG145" s="36">
        <v>0</v>
      </c>
      <c r="DH145" s="32">
        <f>DF145 * (1 + DG145)</f>
        <v>5700000</v>
      </c>
      <c r="DI145" s="32">
        <v>6200000</v>
      </c>
      <c r="DJ145" s="36">
        <v>0</v>
      </c>
      <c r="DK145" s="32">
        <f>DI145 * (1 + DJ145)</f>
        <v>6200000</v>
      </c>
      <c r="DL145" s="22"/>
      <c r="DM145" s="22"/>
      <c r="DN145" s="22"/>
      <c r="DO145" s="22"/>
      <c r="DP145" s="22"/>
      <c r="DQ145" s="22"/>
      <c r="DR145" s="22"/>
      <c r="DS145" s="22"/>
      <c r="DT145" s="22"/>
      <c r="DU145" s="22"/>
      <c r="DV145" s="22"/>
      <c r="DW145" s="22"/>
      <c r="DX145" s="22"/>
      <c r="DY145" s="22"/>
      <c r="DZ145" s="22"/>
      <c r="EA145" s="22"/>
      <c r="EB145" s="22"/>
      <c r="EC145" s="22"/>
      <c r="ED145" s="22"/>
      <c r="EE145" s="22"/>
      <c r="EF145" s="22"/>
      <c r="EG145" s="22"/>
      <c r="EH145" s="22"/>
      <c r="EI145" s="22"/>
      <c r="EJ145" s="22"/>
      <c r="EK145" s="22"/>
      <c r="EL145" s="22"/>
      <c r="EM145" s="22"/>
      <c r="EN145" s="22"/>
      <c r="EO145" s="22"/>
      <c r="EP145" s="22"/>
      <c r="EQ145" s="22"/>
      <c r="ER145" s="22"/>
      <c r="ES145" s="22"/>
      <c r="ET145" s="22"/>
      <c r="EU145" s="22"/>
      <c r="EV145" s="22"/>
      <c r="EW145" s="22"/>
      <c r="EX145" s="22"/>
      <c r="EY145" s="19"/>
      <c r="EZ145" s="68"/>
      <c r="FA145" s="69"/>
      <c r="FB145" s="22"/>
      <c r="FC145" s="22"/>
      <c r="FD145" s="22"/>
      <c r="FE145" s="22"/>
      <c r="FF145" s="22"/>
      <c r="FG145" s="22"/>
      <c r="FH145" s="22"/>
      <c r="FI145" s="22"/>
      <c r="FJ145" s="22"/>
      <c r="FK145" s="19"/>
      <c r="FL145" s="20">
        <v>5.2900000000000003E-2</v>
      </c>
      <c r="FM145" s="19">
        <f t="shared" si="10"/>
        <v>0</v>
      </c>
      <c r="FN145" s="19"/>
      <c r="FO145" s="20">
        <v>5.2900000000000003E-2</v>
      </c>
      <c r="FP145" s="19">
        <f t="shared" si="6"/>
        <v>0</v>
      </c>
      <c r="FQ145" s="70">
        <f t="shared" si="2"/>
        <v>2</v>
      </c>
    </row>
    <row r="146" spans="1:173" ht="15.75" customHeight="1" x14ac:dyDescent="0.2">
      <c r="A146" s="66" t="s">
        <v>671</v>
      </c>
      <c r="B146" s="66">
        <v>144</v>
      </c>
      <c r="C146" s="66" t="s">
        <v>377</v>
      </c>
      <c r="D146" s="66" t="s">
        <v>31</v>
      </c>
      <c r="E146" s="67" t="s">
        <v>378</v>
      </c>
      <c r="F146" s="35">
        <v>21102401</v>
      </c>
      <c r="G146" s="67" t="s">
        <v>75</v>
      </c>
      <c r="H146" s="22"/>
      <c r="I146" s="22"/>
      <c r="J146" s="22"/>
      <c r="K146" s="22"/>
      <c r="L146" s="22"/>
      <c r="M146" s="22"/>
      <c r="N146" s="32">
        <v>192850</v>
      </c>
      <c r="O146" s="32">
        <v>0</v>
      </c>
      <c r="P146" s="32">
        <f t="shared" ref="P146:P147" si="57">N146 * (1 + O146)</f>
        <v>192850</v>
      </c>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c r="DA146" s="22"/>
      <c r="DB146" s="22"/>
      <c r="DC146" s="22"/>
      <c r="DD146" s="22"/>
      <c r="DE146" s="22"/>
      <c r="DF146" s="22"/>
      <c r="DG146" s="22"/>
      <c r="DH146" s="22"/>
      <c r="DI146" s="22"/>
      <c r="DJ146" s="22"/>
      <c r="DK146" s="22"/>
      <c r="DL146" s="22"/>
      <c r="DM146" s="22"/>
      <c r="DN146" s="22"/>
      <c r="DO146" s="22"/>
      <c r="DP146" s="22"/>
      <c r="DQ146" s="22"/>
      <c r="DR146" s="22"/>
      <c r="DS146" s="22"/>
      <c r="DT146" s="22"/>
      <c r="DU146" s="22"/>
      <c r="DV146" s="22"/>
      <c r="DW146" s="22"/>
      <c r="DX146" s="22"/>
      <c r="DY146" s="22"/>
      <c r="DZ146" s="22"/>
      <c r="EA146" s="22"/>
      <c r="EB146" s="22"/>
      <c r="EC146" s="22"/>
      <c r="ED146" s="22"/>
      <c r="EE146" s="22"/>
      <c r="EF146" s="22"/>
      <c r="EG146" s="22"/>
      <c r="EH146" s="22"/>
      <c r="EI146" s="22"/>
      <c r="EJ146" s="22"/>
      <c r="EK146" s="22"/>
      <c r="EL146" s="22"/>
      <c r="EM146" s="22"/>
      <c r="EN146" s="22"/>
      <c r="EO146" s="22"/>
      <c r="EP146" s="22"/>
      <c r="EQ146" s="22"/>
      <c r="ER146" s="22"/>
      <c r="ES146" s="22"/>
      <c r="ET146" s="22"/>
      <c r="EU146" s="22"/>
      <c r="EV146" s="22"/>
      <c r="EW146" s="22"/>
      <c r="EX146" s="22"/>
      <c r="EY146" s="33">
        <v>20500</v>
      </c>
      <c r="EZ146" s="30">
        <v>0</v>
      </c>
      <c r="FA146" s="29">
        <f t="shared" ref="FA146:FA149" si="58">EY146 * (1 + EZ146)</f>
        <v>20500</v>
      </c>
      <c r="FB146" s="22"/>
      <c r="FC146" s="22"/>
      <c r="FD146" s="22"/>
      <c r="FE146" s="22"/>
      <c r="FF146" s="22"/>
      <c r="FG146" s="22"/>
      <c r="FH146" s="22"/>
      <c r="FI146" s="22"/>
      <c r="FJ146" s="22"/>
      <c r="FK146" s="19"/>
      <c r="FL146" s="20">
        <v>5.2900000000000003E-2</v>
      </c>
      <c r="FM146" s="19">
        <f t="shared" si="10"/>
        <v>0</v>
      </c>
      <c r="FN146" s="19"/>
      <c r="FO146" s="20">
        <v>5.2900000000000003E-2</v>
      </c>
      <c r="FP146" s="19">
        <f t="shared" si="6"/>
        <v>0</v>
      </c>
      <c r="FQ146" s="70">
        <f t="shared" si="2"/>
        <v>2</v>
      </c>
    </row>
    <row r="147" spans="1:173" ht="15.75" customHeight="1" x14ac:dyDescent="0.2">
      <c r="A147" s="66" t="s">
        <v>113</v>
      </c>
      <c r="B147" s="66">
        <v>145</v>
      </c>
      <c r="C147" s="35" t="s">
        <v>379</v>
      </c>
      <c r="D147" s="35" t="s">
        <v>31</v>
      </c>
      <c r="E147" s="71" t="s">
        <v>380</v>
      </c>
      <c r="F147" s="35">
        <v>40101809</v>
      </c>
      <c r="G147" s="71" t="s">
        <v>381</v>
      </c>
      <c r="H147" s="22"/>
      <c r="I147" s="22"/>
      <c r="J147" s="22"/>
      <c r="K147" s="22"/>
      <c r="L147" s="22"/>
      <c r="M147" s="22"/>
      <c r="N147" s="32">
        <v>58387</v>
      </c>
      <c r="O147" s="32">
        <v>0</v>
      </c>
      <c r="P147" s="32">
        <f t="shared" si="57"/>
        <v>58387</v>
      </c>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c r="DA147" s="22"/>
      <c r="DB147" s="22"/>
      <c r="DC147" s="22"/>
      <c r="DD147" s="22"/>
      <c r="DE147" s="22"/>
      <c r="DF147" s="22"/>
      <c r="DG147" s="22"/>
      <c r="DH147" s="22"/>
      <c r="DI147" s="22"/>
      <c r="DJ147" s="22"/>
      <c r="DK147" s="22"/>
      <c r="DL147" s="22"/>
      <c r="DM147" s="22"/>
      <c r="DN147" s="22"/>
      <c r="DO147" s="22"/>
      <c r="DP147" s="22"/>
      <c r="DQ147" s="22"/>
      <c r="DR147" s="22"/>
      <c r="DS147" s="22"/>
      <c r="DT147" s="22"/>
      <c r="DU147" s="22"/>
      <c r="DV147" s="22"/>
      <c r="DW147" s="22"/>
      <c r="DX147" s="22"/>
      <c r="DY147" s="22"/>
      <c r="DZ147" s="22"/>
      <c r="EA147" s="22"/>
      <c r="EB147" s="22"/>
      <c r="EC147" s="22"/>
      <c r="ED147" s="22"/>
      <c r="EE147" s="22"/>
      <c r="EF147" s="22"/>
      <c r="EG147" s="22"/>
      <c r="EH147" s="22"/>
      <c r="EI147" s="22"/>
      <c r="EJ147" s="22"/>
      <c r="EK147" s="22"/>
      <c r="EL147" s="22"/>
      <c r="EM147" s="22"/>
      <c r="EN147" s="22"/>
      <c r="EO147" s="22"/>
      <c r="EP147" s="22"/>
      <c r="EQ147" s="22"/>
      <c r="ER147" s="22"/>
      <c r="ES147" s="22"/>
      <c r="ET147" s="22"/>
      <c r="EU147" s="22"/>
      <c r="EV147" s="22"/>
      <c r="EW147" s="22"/>
      <c r="EX147" s="22"/>
      <c r="EY147" s="33">
        <v>77500</v>
      </c>
      <c r="EZ147" s="30">
        <v>0.19</v>
      </c>
      <c r="FA147" s="29">
        <f t="shared" si="58"/>
        <v>92225</v>
      </c>
      <c r="FB147" s="22"/>
      <c r="FC147" s="22"/>
      <c r="FD147" s="22"/>
      <c r="FE147" s="22"/>
      <c r="FF147" s="22"/>
      <c r="FG147" s="22"/>
      <c r="FH147" s="22"/>
      <c r="FI147" s="22"/>
      <c r="FJ147" s="22"/>
      <c r="FK147" s="19"/>
      <c r="FL147" s="20">
        <v>5.2900000000000003E-2</v>
      </c>
      <c r="FM147" s="19">
        <f t="shared" si="10"/>
        <v>0</v>
      </c>
      <c r="FN147" s="19"/>
      <c r="FO147" s="20">
        <v>5.2900000000000003E-2</v>
      </c>
      <c r="FP147" s="19">
        <f t="shared" si="6"/>
        <v>0</v>
      </c>
      <c r="FQ147" s="70">
        <f t="shared" si="2"/>
        <v>2</v>
      </c>
    </row>
    <row r="148" spans="1:173" ht="15.75" customHeight="1" x14ac:dyDescent="0.2">
      <c r="A148" s="66" t="s">
        <v>107</v>
      </c>
      <c r="B148" s="66">
        <v>146</v>
      </c>
      <c r="C148" s="66" t="s">
        <v>382</v>
      </c>
      <c r="D148" s="66" t="s">
        <v>31</v>
      </c>
      <c r="E148" s="67" t="s">
        <v>383</v>
      </c>
      <c r="F148" s="35">
        <v>30181504</v>
      </c>
      <c r="G148" s="67" t="s">
        <v>110</v>
      </c>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22"/>
      <c r="DG148" s="22"/>
      <c r="DH148" s="22"/>
      <c r="DI148" s="22"/>
      <c r="DJ148" s="22"/>
      <c r="DK148" s="22"/>
      <c r="DL148" s="22"/>
      <c r="DM148" s="22"/>
      <c r="DN148" s="22"/>
      <c r="DO148" s="22"/>
      <c r="DP148" s="22"/>
      <c r="DQ148" s="22"/>
      <c r="DR148" s="22"/>
      <c r="DS148" s="22"/>
      <c r="DT148" s="22"/>
      <c r="DU148" s="22"/>
      <c r="DV148" s="22"/>
      <c r="DW148" s="22"/>
      <c r="DX148" s="22"/>
      <c r="DY148" s="22"/>
      <c r="DZ148" s="22"/>
      <c r="EA148" s="22"/>
      <c r="EB148" s="22"/>
      <c r="EC148" s="22"/>
      <c r="ED148" s="22"/>
      <c r="EE148" s="22"/>
      <c r="EF148" s="22"/>
      <c r="EG148" s="22"/>
      <c r="EH148" s="22"/>
      <c r="EI148" s="22"/>
      <c r="EJ148" s="22"/>
      <c r="EK148" s="22"/>
      <c r="EL148" s="22"/>
      <c r="EM148" s="22"/>
      <c r="EN148" s="22"/>
      <c r="EO148" s="22"/>
      <c r="EP148" s="22"/>
      <c r="EQ148" s="22"/>
      <c r="ER148" s="22"/>
      <c r="ES148" s="22"/>
      <c r="ET148" s="22"/>
      <c r="EU148" s="22"/>
      <c r="EV148" s="22"/>
      <c r="EW148" s="22"/>
      <c r="EX148" s="22"/>
      <c r="EY148" s="33">
        <v>987500</v>
      </c>
      <c r="EZ148" s="30">
        <v>0.19</v>
      </c>
      <c r="FA148" s="29">
        <f t="shared" si="58"/>
        <v>1175125</v>
      </c>
      <c r="FB148" s="22"/>
      <c r="FC148" s="22"/>
      <c r="FD148" s="22"/>
      <c r="FE148" s="22"/>
      <c r="FF148" s="22"/>
      <c r="FG148" s="22"/>
      <c r="FH148" s="22"/>
      <c r="FI148" s="22"/>
      <c r="FJ148" s="22"/>
      <c r="FK148" s="19">
        <v>1687873</v>
      </c>
      <c r="FL148" s="20">
        <v>5.2900000000000003E-2</v>
      </c>
      <c r="FM148" s="19">
        <f t="shared" si="10"/>
        <v>1777161.4816999999</v>
      </c>
      <c r="FN148" s="19"/>
      <c r="FO148" s="20">
        <v>5.2900000000000003E-2</v>
      </c>
      <c r="FP148" s="19">
        <f t="shared" si="6"/>
        <v>0</v>
      </c>
      <c r="FQ148" s="70">
        <f t="shared" si="2"/>
        <v>1</v>
      </c>
    </row>
    <row r="149" spans="1:173" ht="15.75" customHeight="1" x14ac:dyDescent="0.2">
      <c r="A149" s="66" t="s">
        <v>673</v>
      </c>
      <c r="B149" s="66">
        <v>147</v>
      </c>
      <c r="C149" s="35" t="s">
        <v>384</v>
      </c>
      <c r="D149" s="35" t="s">
        <v>31</v>
      </c>
      <c r="E149" s="71" t="s">
        <v>385</v>
      </c>
      <c r="F149" s="66">
        <v>27112109</v>
      </c>
      <c r="G149" s="18" t="s">
        <v>72</v>
      </c>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32">
        <v>65967</v>
      </c>
      <c r="BQ149" s="36">
        <v>0.19</v>
      </c>
      <c r="BR149" s="32">
        <f>BP149 * (1 + BQ149)</f>
        <v>78500.73</v>
      </c>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33">
        <v>45600</v>
      </c>
      <c r="EZ149" s="30">
        <v>0.19</v>
      </c>
      <c r="FA149" s="29">
        <f t="shared" si="58"/>
        <v>54264</v>
      </c>
      <c r="FB149" s="22"/>
      <c r="FC149" s="22"/>
      <c r="FD149" s="22"/>
      <c r="FE149" s="22"/>
      <c r="FF149" s="22"/>
      <c r="FG149" s="22"/>
      <c r="FH149" s="22"/>
      <c r="FI149" s="22"/>
      <c r="FJ149" s="22"/>
      <c r="FK149" s="19"/>
      <c r="FL149" s="20">
        <v>5.2900000000000003E-2</v>
      </c>
      <c r="FM149" s="19">
        <f t="shared" si="10"/>
        <v>0</v>
      </c>
      <c r="FN149" s="19"/>
      <c r="FO149" s="20">
        <v>5.2900000000000003E-2</v>
      </c>
      <c r="FP149" s="19">
        <f t="shared" si="6"/>
        <v>0</v>
      </c>
      <c r="FQ149" s="70">
        <f t="shared" si="2"/>
        <v>2</v>
      </c>
    </row>
    <row r="150" spans="1:173" ht="65.25" customHeight="1" x14ac:dyDescent="0.2">
      <c r="A150" s="66" t="s">
        <v>671</v>
      </c>
      <c r="B150" s="66">
        <v>148</v>
      </c>
      <c r="C150" s="66" t="s">
        <v>386</v>
      </c>
      <c r="D150" s="66" t="s">
        <v>31</v>
      </c>
      <c r="E150" s="67" t="s">
        <v>387</v>
      </c>
      <c r="F150" s="35">
        <v>21102401</v>
      </c>
      <c r="G150" s="67" t="s">
        <v>75</v>
      </c>
      <c r="H150" s="22"/>
      <c r="I150" s="22"/>
      <c r="J150" s="22"/>
      <c r="K150" s="22"/>
      <c r="L150" s="22"/>
      <c r="M150" s="22"/>
      <c r="N150" s="22"/>
      <c r="O150" s="22"/>
      <c r="P150" s="22"/>
      <c r="Q150" s="33">
        <v>37200</v>
      </c>
      <c r="R150" s="34">
        <v>0</v>
      </c>
      <c r="S150" s="29">
        <f>Q150 * (1 + R150)</f>
        <v>37200</v>
      </c>
      <c r="T150" s="33">
        <v>26400</v>
      </c>
      <c r="U150" s="34">
        <v>0</v>
      </c>
      <c r="V150" s="29">
        <f>T150 * (1 + U150)</f>
        <v>26400</v>
      </c>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c r="DA150" s="22"/>
      <c r="DB150" s="22"/>
      <c r="DC150" s="22"/>
      <c r="DD150" s="22"/>
      <c r="DE150" s="22"/>
      <c r="DF150" s="22"/>
      <c r="DG150" s="22"/>
      <c r="DH150" s="22"/>
      <c r="DI150" s="22"/>
      <c r="DJ150" s="22"/>
      <c r="DK150" s="22"/>
      <c r="DL150" s="22"/>
      <c r="DM150" s="22"/>
      <c r="DN150" s="22"/>
      <c r="DO150" s="22"/>
      <c r="DP150" s="22"/>
      <c r="DQ150" s="22"/>
      <c r="DR150" s="22"/>
      <c r="DS150" s="22"/>
      <c r="DT150" s="22"/>
      <c r="DU150" s="22"/>
      <c r="DV150" s="22"/>
      <c r="DW150" s="22"/>
      <c r="DX150" s="22"/>
      <c r="DY150" s="22"/>
      <c r="DZ150" s="22"/>
      <c r="EA150" s="22"/>
      <c r="EB150" s="22"/>
      <c r="EC150" s="22"/>
      <c r="ED150" s="22"/>
      <c r="EE150" s="22"/>
      <c r="EF150" s="22"/>
      <c r="EG150" s="22"/>
      <c r="EH150" s="22"/>
      <c r="EI150" s="22"/>
      <c r="EJ150" s="22"/>
      <c r="EK150" s="22"/>
      <c r="EL150" s="22"/>
      <c r="EM150" s="22"/>
      <c r="EN150" s="22"/>
      <c r="EO150" s="22"/>
      <c r="EP150" s="22"/>
      <c r="EQ150" s="22"/>
      <c r="ER150" s="22"/>
      <c r="ES150" s="22"/>
      <c r="ET150" s="22"/>
      <c r="EU150" s="22"/>
      <c r="EV150" s="22"/>
      <c r="EW150" s="22"/>
      <c r="EX150" s="22"/>
      <c r="EY150" s="19"/>
      <c r="EZ150" s="68"/>
      <c r="FA150" s="69"/>
      <c r="FB150" s="22"/>
      <c r="FC150" s="22"/>
      <c r="FD150" s="22"/>
      <c r="FE150" s="22"/>
      <c r="FF150" s="22"/>
      <c r="FG150" s="22"/>
      <c r="FH150" s="22"/>
      <c r="FI150" s="22"/>
      <c r="FJ150" s="22"/>
      <c r="FK150" s="19">
        <v>25093</v>
      </c>
      <c r="FL150" s="20">
        <v>5.2900000000000003E-2</v>
      </c>
      <c r="FM150" s="19">
        <f t="shared" si="10"/>
        <v>26420.419699999999</v>
      </c>
      <c r="FN150" s="19"/>
      <c r="FO150" s="20">
        <v>5.2900000000000003E-2</v>
      </c>
      <c r="FP150" s="19">
        <f t="shared" si="6"/>
        <v>0</v>
      </c>
      <c r="FQ150" s="70">
        <f t="shared" si="2"/>
        <v>2</v>
      </c>
    </row>
    <row r="151" spans="1:173" ht="15.75" customHeight="1" x14ac:dyDescent="0.2">
      <c r="A151" s="66" t="s">
        <v>671</v>
      </c>
      <c r="B151" s="66">
        <v>149</v>
      </c>
      <c r="C151" s="66" t="s">
        <v>388</v>
      </c>
      <c r="D151" s="66" t="s">
        <v>31</v>
      </c>
      <c r="E151" s="67" t="s">
        <v>389</v>
      </c>
      <c r="F151" s="66">
        <v>21102401</v>
      </c>
      <c r="G151" s="67" t="s">
        <v>78</v>
      </c>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9">
        <v>25000</v>
      </c>
      <c r="CF151" s="30">
        <v>0</v>
      </c>
      <c r="CG151" s="29">
        <f>CE151 * (1 + CF151)</f>
        <v>25000</v>
      </c>
      <c r="CH151" s="33">
        <v>27000</v>
      </c>
      <c r="CI151" s="34">
        <v>0</v>
      </c>
      <c r="CJ151" s="29">
        <f>CH151 * (1 + CI151)</f>
        <v>27000</v>
      </c>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2"/>
      <c r="DP151" s="22"/>
      <c r="DQ151" s="22"/>
      <c r="DR151" s="22"/>
      <c r="DS151" s="22"/>
      <c r="DT151" s="22"/>
      <c r="DU151" s="22"/>
      <c r="DV151" s="22"/>
      <c r="DW151" s="22"/>
      <c r="DX151" s="22"/>
      <c r="DY151" s="22"/>
      <c r="DZ151" s="22"/>
      <c r="EA151" s="22"/>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33">
        <v>32000</v>
      </c>
      <c r="EZ151" s="30">
        <v>0</v>
      </c>
      <c r="FA151" s="29">
        <f t="shared" ref="FA151:FA155" si="59">EY151 * (1 + EZ151)</f>
        <v>32000</v>
      </c>
      <c r="FB151" s="22"/>
      <c r="FC151" s="22"/>
      <c r="FD151" s="22"/>
      <c r="FE151" s="22"/>
      <c r="FF151" s="22"/>
      <c r="FG151" s="22"/>
      <c r="FH151" s="22"/>
      <c r="FI151" s="22"/>
      <c r="FJ151" s="22"/>
      <c r="FK151" s="19"/>
      <c r="FL151" s="20">
        <v>5.2900000000000003E-2</v>
      </c>
      <c r="FM151" s="19">
        <f t="shared" si="10"/>
        <v>0</v>
      </c>
      <c r="FN151" s="19"/>
      <c r="FO151" s="20">
        <v>5.2900000000000003E-2</v>
      </c>
      <c r="FP151" s="19">
        <f t="shared" si="6"/>
        <v>0</v>
      </c>
      <c r="FQ151" s="70">
        <f t="shared" si="2"/>
        <v>3</v>
      </c>
    </row>
    <row r="152" spans="1:173" ht="15.75" customHeight="1" x14ac:dyDescent="0.2">
      <c r="A152" s="66" t="s">
        <v>113</v>
      </c>
      <c r="B152" s="66">
        <v>150</v>
      </c>
      <c r="C152" s="66" t="s">
        <v>390</v>
      </c>
      <c r="D152" s="66" t="s">
        <v>31</v>
      </c>
      <c r="E152" s="67" t="s">
        <v>391</v>
      </c>
      <c r="F152" s="35">
        <v>411136000</v>
      </c>
      <c r="G152" s="67" t="s">
        <v>131</v>
      </c>
      <c r="H152" s="22"/>
      <c r="I152" s="22"/>
      <c r="J152" s="22"/>
      <c r="K152" s="22"/>
      <c r="L152" s="22"/>
      <c r="M152" s="22"/>
      <c r="N152" s="32">
        <v>177794</v>
      </c>
      <c r="O152" s="36">
        <v>0</v>
      </c>
      <c r="P152" s="32">
        <f>N152 * (1 + O152)</f>
        <v>177794</v>
      </c>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c r="DA152" s="22"/>
      <c r="DB152" s="22"/>
      <c r="DC152" s="22"/>
      <c r="DD152" s="22"/>
      <c r="DE152" s="22"/>
      <c r="DF152" s="22"/>
      <c r="DG152" s="22"/>
      <c r="DH152" s="22"/>
      <c r="DI152" s="22"/>
      <c r="DJ152" s="22"/>
      <c r="DK152" s="22"/>
      <c r="DL152" s="22"/>
      <c r="DM152" s="22"/>
      <c r="DN152" s="22"/>
      <c r="DO152" s="22"/>
      <c r="DP152" s="22"/>
      <c r="DQ152" s="22"/>
      <c r="DR152" s="22"/>
      <c r="DS152" s="22"/>
      <c r="DT152" s="22"/>
      <c r="DU152" s="22"/>
      <c r="DV152" s="22"/>
      <c r="DW152" s="22"/>
      <c r="DX152" s="22"/>
      <c r="DY152" s="22"/>
      <c r="DZ152" s="22"/>
      <c r="EA152" s="22"/>
      <c r="EB152" s="22"/>
      <c r="EC152" s="22"/>
      <c r="ED152" s="22"/>
      <c r="EE152" s="22"/>
      <c r="EF152" s="22"/>
      <c r="EG152" s="22"/>
      <c r="EH152" s="22"/>
      <c r="EI152" s="22"/>
      <c r="EJ152" s="22"/>
      <c r="EK152" s="22"/>
      <c r="EL152" s="22"/>
      <c r="EM152" s="22"/>
      <c r="EN152" s="22"/>
      <c r="EO152" s="22"/>
      <c r="EP152" s="22"/>
      <c r="EQ152" s="22"/>
      <c r="ER152" s="22"/>
      <c r="ES152" s="22"/>
      <c r="ET152" s="22"/>
      <c r="EU152" s="22"/>
      <c r="EV152" s="22"/>
      <c r="EW152" s="22"/>
      <c r="EX152" s="22"/>
      <c r="EY152" s="33">
        <v>234500</v>
      </c>
      <c r="EZ152" s="30">
        <v>0.19</v>
      </c>
      <c r="FA152" s="29">
        <f t="shared" si="59"/>
        <v>279055</v>
      </c>
      <c r="FB152" s="22"/>
      <c r="FC152" s="22"/>
      <c r="FD152" s="22"/>
      <c r="FE152" s="22"/>
      <c r="FF152" s="22"/>
      <c r="FG152" s="22"/>
      <c r="FH152" s="22"/>
      <c r="FI152" s="22"/>
      <c r="FJ152" s="22"/>
      <c r="FK152" s="19"/>
      <c r="FL152" s="20">
        <v>5.2900000000000003E-2</v>
      </c>
      <c r="FM152" s="19">
        <f t="shared" si="10"/>
        <v>0</v>
      </c>
      <c r="FN152" s="19"/>
      <c r="FO152" s="20">
        <v>5.2900000000000003E-2</v>
      </c>
      <c r="FP152" s="19">
        <f t="shared" si="6"/>
        <v>0</v>
      </c>
      <c r="FQ152" s="70">
        <f t="shared" si="2"/>
        <v>2</v>
      </c>
    </row>
    <row r="153" spans="1:173" ht="15.75" customHeight="1" x14ac:dyDescent="0.2">
      <c r="A153" s="66" t="s">
        <v>672</v>
      </c>
      <c r="B153" s="66">
        <v>151</v>
      </c>
      <c r="C153" s="35" t="s">
        <v>392</v>
      </c>
      <c r="D153" s="35" t="s">
        <v>393</v>
      </c>
      <c r="E153" s="71" t="s">
        <v>394</v>
      </c>
      <c r="F153" s="35">
        <v>10191700</v>
      </c>
      <c r="G153" s="71"/>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32">
        <v>480000</v>
      </c>
      <c r="BE153" s="36">
        <v>0</v>
      </c>
      <c r="BF153" s="32">
        <f>BD153 * (1 + BE153)</f>
        <v>480000</v>
      </c>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c r="DA153" s="22"/>
      <c r="DB153" s="22"/>
      <c r="DC153" s="22"/>
      <c r="DD153" s="22"/>
      <c r="DE153" s="22"/>
      <c r="DF153" s="22"/>
      <c r="DG153" s="22"/>
      <c r="DH153" s="22"/>
      <c r="DI153" s="22"/>
      <c r="DJ153" s="22"/>
      <c r="DK153" s="22"/>
      <c r="DL153" s="22"/>
      <c r="DM153" s="22"/>
      <c r="DN153" s="22"/>
      <c r="DO153" s="22"/>
      <c r="DP153" s="22"/>
      <c r="DQ153" s="22"/>
      <c r="DR153" s="22"/>
      <c r="DS153" s="22"/>
      <c r="DT153" s="22"/>
      <c r="DU153" s="22"/>
      <c r="DV153" s="22"/>
      <c r="DW153" s="22"/>
      <c r="DX153" s="22"/>
      <c r="DY153" s="22"/>
      <c r="DZ153" s="22"/>
      <c r="EA153" s="22"/>
      <c r="EB153" s="22"/>
      <c r="EC153" s="22"/>
      <c r="ED153" s="22"/>
      <c r="EE153" s="22"/>
      <c r="EF153" s="22"/>
      <c r="EG153" s="22"/>
      <c r="EH153" s="22"/>
      <c r="EI153" s="22"/>
      <c r="EJ153" s="22"/>
      <c r="EK153" s="22"/>
      <c r="EL153" s="22"/>
      <c r="EM153" s="22"/>
      <c r="EN153" s="22"/>
      <c r="EO153" s="22"/>
      <c r="EP153" s="22"/>
      <c r="EQ153" s="22"/>
      <c r="ER153" s="22"/>
      <c r="ES153" s="22"/>
      <c r="ET153" s="22"/>
      <c r="EU153" s="22"/>
      <c r="EV153" s="22"/>
      <c r="EW153" s="22"/>
      <c r="EX153" s="22"/>
      <c r="EY153" s="33">
        <v>345600</v>
      </c>
      <c r="EZ153" s="30">
        <v>0.19</v>
      </c>
      <c r="FA153" s="29">
        <f t="shared" si="59"/>
        <v>411264</v>
      </c>
      <c r="FB153" s="22"/>
      <c r="FC153" s="22"/>
      <c r="FD153" s="22"/>
      <c r="FE153" s="22"/>
      <c r="FF153" s="22"/>
      <c r="FG153" s="22"/>
      <c r="FH153" s="22"/>
      <c r="FI153" s="22"/>
      <c r="FJ153" s="22"/>
      <c r="FK153" s="19"/>
      <c r="FL153" s="20">
        <v>5.2900000000000003E-2</v>
      </c>
      <c r="FM153" s="19">
        <f t="shared" si="10"/>
        <v>0</v>
      </c>
      <c r="FN153" s="19"/>
      <c r="FO153" s="20">
        <v>5.2900000000000003E-2</v>
      </c>
      <c r="FP153" s="19">
        <f t="shared" si="6"/>
        <v>0</v>
      </c>
      <c r="FQ153" s="70">
        <f t="shared" si="2"/>
        <v>2</v>
      </c>
    </row>
    <row r="154" spans="1:173" ht="15.75" customHeight="1" x14ac:dyDescent="0.2">
      <c r="A154" s="66" t="s">
        <v>79</v>
      </c>
      <c r="B154" s="66">
        <v>152</v>
      </c>
      <c r="C154" s="66" t="s">
        <v>395</v>
      </c>
      <c r="D154" s="66" t="s">
        <v>31</v>
      </c>
      <c r="E154" s="67" t="s">
        <v>396</v>
      </c>
      <c r="F154" s="35">
        <v>10151608</v>
      </c>
      <c r="G154" s="67" t="s">
        <v>95</v>
      </c>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c r="DA154" s="22"/>
      <c r="DB154" s="22"/>
      <c r="DC154" s="22"/>
      <c r="DD154" s="22"/>
      <c r="DE154" s="22"/>
      <c r="DF154" s="22"/>
      <c r="DG154" s="22"/>
      <c r="DH154" s="22"/>
      <c r="DI154" s="22"/>
      <c r="DJ154" s="22"/>
      <c r="DK154" s="22"/>
      <c r="DL154" s="22"/>
      <c r="DM154" s="22"/>
      <c r="DN154" s="22"/>
      <c r="DO154" s="22"/>
      <c r="DP154" s="22"/>
      <c r="DQ154" s="22"/>
      <c r="DR154" s="22"/>
      <c r="DS154" s="22"/>
      <c r="DT154" s="22"/>
      <c r="DU154" s="22"/>
      <c r="DV154" s="22"/>
      <c r="DW154" s="22"/>
      <c r="DX154" s="22"/>
      <c r="DY154" s="22"/>
      <c r="DZ154" s="22"/>
      <c r="EA154" s="22"/>
      <c r="EB154" s="22"/>
      <c r="EC154" s="22"/>
      <c r="ED154" s="22"/>
      <c r="EE154" s="22"/>
      <c r="EF154" s="22"/>
      <c r="EG154" s="22"/>
      <c r="EH154" s="22"/>
      <c r="EI154" s="22"/>
      <c r="EJ154" s="22"/>
      <c r="EK154" s="22"/>
      <c r="EL154" s="22"/>
      <c r="EM154" s="22"/>
      <c r="EN154" s="22"/>
      <c r="EO154" s="22"/>
      <c r="EP154" s="32">
        <v>1028571</v>
      </c>
      <c r="EQ154" s="36">
        <v>0.19</v>
      </c>
      <c r="ER154" s="32">
        <f>EP154 * (1 + EQ154)</f>
        <v>1223999.49</v>
      </c>
      <c r="ES154" s="22"/>
      <c r="ET154" s="22"/>
      <c r="EU154" s="22"/>
      <c r="EV154" s="22"/>
      <c r="EW154" s="22"/>
      <c r="EX154" s="22"/>
      <c r="EY154" s="33">
        <v>1150000</v>
      </c>
      <c r="EZ154" s="30">
        <v>0.19</v>
      </c>
      <c r="FA154" s="29">
        <f t="shared" si="59"/>
        <v>1368500</v>
      </c>
      <c r="FB154" s="22"/>
      <c r="FC154" s="22"/>
      <c r="FD154" s="22"/>
      <c r="FE154" s="22"/>
      <c r="FF154" s="22"/>
      <c r="FG154" s="22"/>
      <c r="FH154" s="22"/>
      <c r="FI154" s="22"/>
      <c r="FJ154" s="22"/>
      <c r="FK154" s="19"/>
      <c r="FL154" s="20">
        <v>5.2900000000000003E-2</v>
      </c>
      <c r="FM154" s="19">
        <f t="shared" si="10"/>
        <v>0</v>
      </c>
      <c r="FN154" s="19"/>
      <c r="FO154" s="20">
        <v>5.2900000000000003E-2</v>
      </c>
      <c r="FP154" s="19">
        <f t="shared" si="6"/>
        <v>0</v>
      </c>
      <c r="FQ154" s="70">
        <f t="shared" si="2"/>
        <v>2</v>
      </c>
    </row>
    <row r="155" spans="1:173" ht="15.75" customHeight="1" x14ac:dyDescent="0.2">
      <c r="A155" s="66" t="s">
        <v>674</v>
      </c>
      <c r="B155" s="66">
        <v>153</v>
      </c>
      <c r="C155" s="66" t="s">
        <v>397</v>
      </c>
      <c r="D155" s="66" t="s">
        <v>393</v>
      </c>
      <c r="E155" s="67" t="s">
        <v>398</v>
      </c>
      <c r="F155" s="66">
        <v>30152000</v>
      </c>
      <c r="G155" s="67" t="s">
        <v>131</v>
      </c>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32">
        <v>385000</v>
      </c>
      <c r="BE155" s="36">
        <v>0</v>
      </c>
      <c r="BF155" s="32">
        <f>BD155 * (1 + BE155)</f>
        <v>385000</v>
      </c>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c r="DA155" s="22"/>
      <c r="DB155" s="22"/>
      <c r="DC155" s="22"/>
      <c r="DD155" s="22"/>
      <c r="DE155" s="22"/>
      <c r="DF155" s="22"/>
      <c r="DG155" s="22"/>
      <c r="DH155" s="22"/>
      <c r="DI155" s="22"/>
      <c r="DJ155" s="22"/>
      <c r="DK155" s="22"/>
      <c r="DL155" s="22"/>
      <c r="DM155" s="22"/>
      <c r="DN155" s="22"/>
      <c r="DO155" s="22"/>
      <c r="DP155" s="22"/>
      <c r="DQ155" s="22"/>
      <c r="DR155" s="22"/>
      <c r="DS155" s="22"/>
      <c r="DT155" s="22"/>
      <c r="DU155" s="22"/>
      <c r="DV155" s="22"/>
      <c r="DW155" s="22"/>
      <c r="DX155" s="22"/>
      <c r="DY155" s="22"/>
      <c r="DZ155" s="22"/>
      <c r="EA155" s="22"/>
      <c r="EB155" s="22"/>
      <c r="EC155" s="22"/>
      <c r="ED155" s="22"/>
      <c r="EE155" s="22"/>
      <c r="EF155" s="22"/>
      <c r="EG155" s="22"/>
      <c r="EH155" s="22"/>
      <c r="EI155" s="22"/>
      <c r="EJ155" s="22"/>
      <c r="EK155" s="22"/>
      <c r="EL155" s="22"/>
      <c r="EM155" s="22"/>
      <c r="EN155" s="22"/>
      <c r="EO155" s="22"/>
      <c r="EP155" s="22"/>
      <c r="EQ155" s="22"/>
      <c r="ER155" s="22"/>
      <c r="ES155" s="22"/>
      <c r="ET155" s="22"/>
      <c r="EU155" s="22"/>
      <c r="EV155" s="22"/>
      <c r="EW155" s="22"/>
      <c r="EX155" s="22"/>
      <c r="EY155" s="33">
        <v>274500</v>
      </c>
      <c r="EZ155" s="30">
        <v>0.19</v>
      </c>
      <c r="FA155" s="29">
        <f t="shared" si="59"/>
        <v>326655</v>
      </c>
      <c r="FB155" s="22"/>
      <c r="FC155" s="22"/>
      <c r="FD155" s="22"/>
      <c r="FE155" s="22"/>
      <c r="FF155" s="22"/>
      <c r="FG155" s="22"/>
      <c r="FH155" s="22"/>
      <c r="FI155" s="22"/>
      <c r="FJ155" s="22"/>
      <c r="FK155" s="19"/>
      <c r="FL155" s="20">
        <v>5.2900000000000003E-2</v>
      </c>
      <c r="FM155" s="19">
        <f t="shared" si="10"/>
        <v>0</v>
      </c>
      <c r="FN155" s="19"/>
      <c r="FO155" s="20">
        <v>5.2900000000000003E-2</v>
      </c>
      <c r="FP155" s="19">
        <f t="shared" si="6"/>
        <v>0</v>
      </c>
      <c r="FQ155" s="70">
        <f t="shared" si="2"/>
        <v>2</v>
      </c>
    </row>
    <row r="156" spans="1:173" ht="15.75" customHeight="1" x14ac:dyDescent="0.2">
      <c r="A156" s="66" t="s">
        <v>672</v>
      </c>
      <c r="B156" s="66">
        <v>154</v>
      </c>
      <c r="C156" s="35" t="s">
        <v>399</v>
      </c>
      <c r="D156" s="35" t="s">
        <v>31</v>
      </c>
      <c r="E156" s="71" t="s">
        <v>400</v>
      </c>
      <c r="F156" s="35">
        <v>30152001</v>
      </c>
      <c r="G156" s="71" t="s">
        <v>104</v>
      </c>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32">
        <v>133287</v>
      </c>
      <c r="AG156" s="36">
        <v>0</v>
      </c>
      <c r="AH156" s="32">
        <f>AF156 * (1 + AG156)</f>
        <v>133287</v>
      </c>
      <c r="AI156" s="22"/>
      <c r="AJ156" s="22"/>
      <c r="AK156" s="22"/>
      <c r="AL156" s="22"/>
      <c r="AM156" s="22"/>
      <c r="AN156" s="22"/>
      <c r="AO156" s="33">
        <v>121170</v>
      </c>
      <c r="AP156" s="36">
        <v>0</v>
      </c>
      <c r="AQ156" s="32">
        <f>AO156 * (1 + AP156)</f>
        <v>121170</v>
      </c>
      <c r="AR156" s="32">
        <v>109243</v>
      </c>
      <c r="AS156" s="36">
        <v>0.19</v>
      </c>
      <c r="AT156" s="32">
        <f>AR156 * (1 + AS156)</f>
        <v>129999.17</v>
      </c>
      <c r="AU156" s="22"/>
      <c r="AV156" s="22"/>
      <c r="AW156" s="22"/>
      <c r="AX156" s="22"/>
      <c r="AY156" s="22"/>
      <c r="AZ156" s="22"/>
      <c r="BA156" s="32">
        <v>239100</v>
      </c>
      <c r="BB156" s="36">
        <v>0</v>
      </c>
      <c r="BC156" s="32">
        <f>BA156 * (1 + BB156)</f>
        <v>239100</v>
      </c>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c r="DA156" s="22"/>
      <c r="DB156" s="22"/>
      <c r="DC156" s="22"/>
      <c r="DD156" s="22"/>
      <c r="DE156" s="22"/>
      <c r="DF156" s="22"/>
      <c r="DG156" s="22"/>
      <c r="DH156" s="22"/>
      <c r="DI156" s="22"/>
      <c r="DJ156" s="22"/>
      <c r="DK156" s="22"/>
      <c r="DL156" s="22"/>
      <c r="DM156" s="22"/>
      <c r="DN156" s="22"/>
      <c r="DO156" s="22"/>
      <c r="DP156" s="22"/>
      <c r="DQ156" s="22"/>
      <c r="DR156" s="22"/>
      <c r="DS156" s="22"/>
      <c r="DT156" s="22"/>
      <c r="DU156" s="22"/>
      <c r="DV156" s="22"/>
      <c r="DW156" s="22"/>
      <c r="DX156" s="22"/>
      <c r="DY156" s="22"/>
      <c r="DZ156" s="22"/>
      <c r="EA156" s="22"/>
      <c r="EB156" s="22"/>
      <c r="EC156" s="22"/>
      <c r="ED156" s="22"/>
      <c r="EE156" s="22"/>
      <c r="EF156" s="22"/>
      <c r="EG156" s="22"/>
      <c r="EH156" s="22"/>
      <c r="EI156" s="22"/>
      <c r="EJ156" s="22"/>
      <c r="EK156" s="22"/>
      <c r="EL156" s="22"/>
      <c r="EM156" s="22"/>
      <c r="EN156" s="22"/>
      <c r="EO156" s="22"/>
      <c r="EP156" s="22"/>
      <c r="EQ156" s="22"/>
      <c r="ER156" s="22"/>
      <c r="ES156" s="22"/>
      <c r="ET156" s="22"/>
      <c r="EU156" s="22"/>
      <c r="EV156" s="22"/>
      <c r="EW156" s="22"/>
      <c r="EX156" s="22"/>
      <c r="EY156" s="19"/>
      <c r="EZ156" s="68"/>
      <c r="FA156" s="69"/>
      <c r="FB156" s="22"/>
      <c r="FC156" s="22"/>
      <c r="FD156" s="22"/>
      <c r="FE156" s="22"/>
      <c r="FF156" s="22"/>
      <c r="FG156" s="22"/>
      <c r="FH156" s="22"/>
      <c r="FI156" s="22"/>
      <c r="FJ156" s="22"/>
      <c r="FK156" s="19">
        <v>143989</v>
      </c>
      <c r="FL156" s="20">
        <v>5.2900000000000003E-2</v>
      </c>
      <c r="FM156" s="19">
        <f t="shared" si="10"/>
        <v>151606.01809999999</v>
      </c>
      <c r="FN156" s="19">
        <v>116250</v>
      </c>
      <c r="FO156" s="20">
        <v>5.2900000000000003E-2</v>
      </c>
      <c r="FP156" s="19">
        <f t="shared" si="6"/>
        <v>122399.625</v>
      </c>
      <c r="FQ156" s="70">
        <f t="shared" si="2"/>
        <v>4</v>
      </c>
    </row>
    <row r="157" spans="1:173" ht="15.75" customHeight="1" x14ac:dyDescent="0.2">
      <c r="A157" s="66" t="s">
        <v>79</v>
      </c>
      <c r="B157" s="66">
        <v>155</v>
      </c>
      <c r="C157" s="72" t="s">
        <v>401</v>
      </c>
      <c r="D157" s="66" t="s">
        <v>31</v>
      </c>
      <c r="E157" s="77" t="s">
        <v>402</v>
      </c>
      <c r="F157" s="35">
        <v>40122000</v>
      </c>
      <c r="G157" s="67" t="s">
        <v>403</v>
      </c>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c r="DA157" s="22"/>
      <c r="DB157" s="22"/>
      <c r="DC157" s="22"/>
      <c r="DD157" s="22"/>
      <c r="DE157" s="22"/>
      <c r="DF157" s="22"/>
      <c r="DG157" s="22"/>
      <c r="DH157" s="22"/>
      <c r="DI157" s="22"/>
      <c r="DJ157" s="22"/>
      <c r="DK157" s="22"/>
      <c r="DL157" s="22"/>
      <c r="DM157" s="22"/>
      <c r="DN157" s="22"/>
      <c r="DO157" s="22"/>
      <c r="DP157" s="22"/>
      <c r="DQ157" s="22"/>
      <c r="DR157" s="22"/>
      <c r="DS157" s="22"/>
      <c r="DT157" s="22"/>
      <c r="DU157" s="22"/>
      <c r="DV157" s="22"/>
      <c r="DW157" s="22"/>
      <c r="DX157" s="22"/>
      <c r="DY157" s="22"/>
      <c r="DZ157" s="22"/>
      <c r="EA157" s="22"/>
      <c r="EB157" s="22"/>
      <c r="EC157" s="22"/>
      <c r="ED157" s="22"/>
      <c r="EE157" s="22"/>
      <c r="EF157" s="22"/>
      <c r="EG157" s="22"/>
      <c r="EH157" s="22"/>
      <c r="EI157" s="22"/>
      <c r="EJ157" s="22"/>
      <c r="EK157" s="22"/>
      <c r="EL157" s="22"/>
      <c r="EM157" s="22"/>
      <c r="EN157" s="22"/>
      <c r="EO157" s="22"/>
      <c r="EP157" s="22"/>
      <c r="EQ157" s="22"/>
      <c r="ER157" s="22"/>
      <c r="ES157" s="22"/>
      <c r="ET157" s="22"/>
      <c r="EU157" s="22"/>
      <c r="EV157" s="22"/>
      <c r="EW157" s="22"/>
      <c r="EX157" s="22"/>
      <c r="EY157" s="33">
        <v>216400</v>
      </c>
      <c r="EZ157" s="30">
        <v>0.19</v>
      </c>
      <c r="FA157" s="29">
        <f t="shared" ref="FA157:FA159" si="60">EY157 * (1 + EZ157)</f>
        <v>257516</v>
      </c>
      <c r="FB157" s="22"/>
      <c r="FC157" s="22"/>
      <c r="FD157" s="22"/>
      <c r="FE157" s="22"/>
      <c r="FF157" s="22"/>
      <c r="FG157" s="22"/>
      <c r="FH157" s="22"/>
      <c r="FI157" s="22"/>
      <c r="FJ157" s="22"/>
      <c r="FK157" s="19">
        <v>167792</v>
      </c>
      <c r="FL157" s="20">
        <v>5.2900000000000003E-2</v>
      </c>
      <c r="FM157" s="19">
        <f t="shared" si="10"/>
        <v>176668.19680000001</v>
      </c>
      <c r="FN157" s="19">
        <v>127500</v>
      </c>
      <c r="FO157" s="20">
        <v>5.2900000000000003E-2</v>
      </c>
      <c r="FP157" s="19">
        <f t="shared" si="6"/>
        <v>134244.75</v>
      </c>
      <c r="FQ157" s="70">
        <f t="shared" si="2"/>
        <v>1</v>
      </c>
    </row>
    <row r="158" spans="1:173" ht="15.75" customHeight="1" x14ac:dyDescent="0.2">
      <c r="A158" s="66" t="s">
        <v>113</v>
      </c>
      <c r="B158" s="66">
        <v>156</v>
      </c>
      <c r="C158" s="66" t="s">
        <v>404</v>
      </c>
      <c r="D158" s="66" t="s">
        <v>31</v>
      </c>
      <c r="E158" s="67" t="s">
        <v>405</v>
      </c>
      <c r="F158" s="35">
        <v>21101906</v>
      </c>
      <c r="G158" s="67" t="s">
        <v>51</v>
      </c>
      <c r="H158" s="22"/>
      <c r="I158" s="22"/>
      <c r="J158" s="22"/>
      <c r="K158" s="22"/>
      <c r="L158" s="22"/>
      <c r="M158" s="22"/>
      <c r="N158" s="32">
        <v>3724000</v>
      </c>
      <c r="O158" s="36">
        <v>0</v>
      </c>
      <c r="P158" s="32">
        <f>N158 * (1 + O158)</f>
        <v>3724000</v>
      </c>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46"/>
      <c r="BN158" s="46"/>
      <c r="BO158" s="46"/>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c r="DA158" s="22"/>
      <c r="DB158" s="22"/>
      <c r="DC158" s="22"/>
      <c r="DD158" s="22"/>
      <c r="DE158" s="22"/>
      <c r="DF158" s="22"/>
      <c r="DG158" s="22"/>
      <c r="DH158" s="22"/>
      <c r="DI158" s="22"/>
      <c r="DJ158" s="22"/>
      <c r="DK158" s="22"/>
      <c r="DL158" s="22"/>
      <c r="DM158" s="22"/>
      <c r="DN158" s="22"/>
      <c r="DO158" s="22"/>
      <c r="DP158" s="22"/>
      <c r="DQ158" s="22"/>
      <c r="DR158" s="22"/>
      <c r="DS158" s="22"/>
      <c r="DT158" s="22"/>
      <c r="DU158" s="22"/>
      <c r="DV158" s="22"/>
      <c r="DW158" s="22"/>
      <c r="DX158" s="22"/>
      <c r="DY158" s="22"/>
      <c r="DZ158" s="22"/>
      <c r="EA158" s="22"/>
      <c r="EB158" s="22"/>
      <c r="EC158" s="22"/>
      <c r="ED158" s="22"/>
      <c r="EE158" s="22"/>
      <c r="EF158" s="22"/>
      <c r="EG158" s="22"/>
      <c r="EH158" s="22"/>
      <c r="EI158" s="22"/>
      <c r="EJ158" s="22"/>
      <c r="EK158" s="22"/>
      <c r="EL158" s="22"/>
      <c r="EM158" s="22"/>
      <c r="EN158" s="22"/>
      <c r="EO158" s="22"/>
      <c r="EP158" s="22"/>
      <c r="EQ158" s="22"/>
      <c r="ER158" s="22"/>
      <c r="ES158" s="22"/>
      <c r="ET158" s="22"/>
      <c r="EU158" s="22"/>
      <c r="EV158" s="22"/>
      <c r="EW158" s="22"/>
      <c r="EX158" s="22"/>
      <c r="EY158" s="33">
        <v>4500000</v>
      </c>
      <c r="EZ158" s="30">
        <v>0.19</v>
      </c>
      <c r="FA158" s="29">
        <f t="shared" si="60"/>
        <v>5355000</v>
      </c>
      <c r="FB158" s="22"/>
      <c r="FC158" s="22"/>
      <c r="FD158" s="22"/>
      <c r="FE158" s="22"/>
      <c r="FF158" s="22"/>
      <c r="FG158" s="22"/>
      <c r="FH158" s="22"/>
      <c r="FI158" s="22"/>
      <c r="FJ158" s="22"/>
      <c r="FK158" s="19"/>
      <c r="FL158" s="20">
        <v>5.2900000000000003E-2</v>
      </c>
      <c r="FM158" s="19">
        <f t="shared" si="10"/>
        <v>0</v>
      </c>
      <c r="FN158" s="19"/>
      <c r="FO158" s="20">
        <v>5.2900000000000003E-2</v>
      </c>
      <c r="FP158" s="19">
        <f t="shared" si="6"/>
        <v>0</v>
      </c>
      <c r="FQ158" s="70">
        <f t="shared" si="2"/>
        <v>2</v>
      </c>
    </row>
    <row r="159" spans="1:173" ht="15.75" customHeight="1" x14ac:dyDescent="0.2">
      <c r="A159" s="66" t="s">
        <v>673</v>
      </c>
      <c r="B159" s="66">
        <v>157</v>
      </c>
      <c r="C159" s="66" t="s">
        <v>406</v>
      </c>
      <c r="D159" s="66" t="s">
        <v>31</v>
      </c>
      <c r="E159" s="67" t="s">
        <v>407</v>
      </c>
      <c r="F159" s="66">
        <v>24101609</v>
      </c>
      <c r="G159" s="67" t="s">
        <v>51</v>
      </c>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c r="DA159" s="22"/>
      <c r="DB159" s="22"/>
      <c r="DC159" s="22"/>
      <c r="DD159" s="22"/>
      <c r="DE159" s="22"/>
      <c r="DF159" s="22"/>
      <c r="DG159" s="22"/>
      <c r="DH159" s="22"/>
      <c r="DI159" s="22"/>
      <c r="DJ159" s="22"/>
      <c r="DK159" s="22"/>
      <c r="DL159" s="22"/>
      <c r="DM159" s="22"/>
      <c r="DN159" s="22"/>
      <c r="DO159" s="22"/>
      <c r="DP159" s="22"/>
      <c r="DQ159" s="22"/>
      <c r="DR159" s="22"/>
      <c r="DS159" s="22"/>
      <c r="DT159" s="22"/>
      <c r="DU159" s="22"/>
      <c r="DV159" s="22"/>
      <c r="DW159" s="22"/>
      <c r="DX159" s="22"/>
      <c r="DY159" s="22"/>
      <c r="DZ159" s="22"/>
      <c r="EA159" s="22"/>
      <c r="EB159" s="22"/>
      <c r="EC159" s="22"/>
      <c r="ED159" s="22"/>
      <c r="EE159" s="22"/>
      <c r="EF159" s="22"/>
      <c r="EG159" s="22"/>
      <c r="EH159" s="22"/>
      <c r="EI159" s="22"/>
      <c r="EJ159" s="22"/>
      <c r="EK159" s="22"/>
      <c r="EL159" s="22"/>
      <c r="EM159" s="22"/>
      <c r="EN159" s="22"/>
      <c r="EO159" s="22"/>
      <c r="EP159" s="22"/>
      <c r="EQ159" s="22"/>
      <c r="ER159" s="22"/>
      <c r="ES159" s="22"/>
      <c r="ET159" s="22"/>
      <c r="EU159" s="22"/>
      <c r="EV159" s="22"/>
      <c r="EW159" s="22"/>
      <c r="EX159" s="22"/>
      <c r="EY159" s="33">
        <v>5830000</v>
      </c>
      <c r="EZ159" s="30">
        <v>0.05</v>
      </c>
      <c r="FA159" s="29">
        <f t="shared" si="60"/>
        <v>6121500</v>
      </c>
      <c r="FB159" s="32">
        <v>4714285</v>
      </c>
      <c r="FC159" s="36">
        <v>0.05</v>
      </c>
      <c r="FD159" s="32">
        <f t="shared" ref="FD159:FD160" si="61">FB159 * (1 + FC159)</f>
        <v>4949999.25</v>
      </c>
      <c r="FE159" s="22"/>
      <c r="FF159" s="22"/>
      <c r="FG159" s="22"/>
      <c r="FH159" s="22"/>
      <c r="FI159" s="22"/>
      <c r="FJ159" s="22"/>
      <c r="FK159" s="19">
        <v>5210610</v>
      </c>
      <c r="FL159" s="20">
        <v>5.2900000000000003E-2</v>
      </c>
      <c r="FM159" s="19">
        <f t="shared" si="10"/>
        <v>5486251.2690000003</v>
      </c>
      <c r="FN159" s="19"/>
      <c r="FO159" s="20">
        <v>5.2900000000000003E-2</v>
      </c>
      <c r="FP159" s="19">
        <f t="shared" si="6"/>
        <v>0</v>
      </c>
      <c r="FQ159" s="70">
        <f t="shared" si="2"/>
        <v>2</v>
      </c>
    </row>
    <row r="160" spans="1:173" ht="15.75" customHeight="1" x14ac:dyDescent="0.2">
      <c r="A160" s="66" t="s">
        <v>673</v>
      </c>
      <c r="B160" s="66">
        <v>158</v>
      </c>
      <c r="C160" s="66" t="s">
        <v>408</v>
      </c>
      <c r="D160" s="66" t="s">
        <v>31</v>
      </c>
      <c r="E160" s="67" t="s">
        <v>409</v>
      </c>
      <c r="F160" s="66">
        <v>24101609</v>
      </c>
      <c r="G160" s="67" t="s">
        <v>51</v>
      </c>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37"/>
      <c r="BN160" s="37"/>
      <c r="BO160" s="37"/>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19"/>
      <c r="EZ160" s="68"/>
      <c r="FA160" s="69"/>
      <c r="FB160" s="32">
        <v>4095238</v>
      </c>
      <c r="FC160" s="36">
        <v>0.05</v>
      </c>
      <c r="FD160" s="32">
        <f t="shared" si="61"/>
        <v>4299999.9000000004</v>
      </c>
      <c r="FE160" s="22"/>
      <c r="FF160" s="22"/>
      <c r="FG160" s="22"/>
      <c r="FH160" s="22"/>
      <c r="FI160" s="22"/>
      <c r="FJ160" s="22"/>
      <c r="FK160" s="19">
        <v>5456899</v>
      </c>
      <c r="FL160" s="20">
        <v>5.2900000000000003E-2</v>
      </c>
      <c r="FM160" s="19">
        <f t="shared" si="10"/>
        <v>5745568.9571000002</v>
      </c>
      <c r="FN160" s="19">
        <v>4300000</v>
      </c>
      <c r="FO160" s="20">
        <v>5.2900000000000003E-2</v>
      </c>
      <c r="FP160" s="19">
        <f t="shared" si="6"/>
        <v>4527470</v>
      </c>
      <c r="FQ160" s="70">
        <f t="shared" si="2"/>
        <v>1</v>
      </c>
    </row>
    <row r="161" spans="1:173" ht="15.75" customHeight="1" x14ac:dyDescent="0.2">
      <c r="A161" s="66" t="s">
        <v>671</v>
      </c>
      <c r="B161" s="66">
        <v>159</v>
      </c>
      <c r="C161" s="66" t="s">
        <v>410</v>
      </c>
      <c r="D161" s="66" t="s">
        <v>31</v>
      </c>
      <c r="E161" s="67" t="s">
        <v>411</v>
      </c>
      <c r="F161" s="35">
        <v>23151803</v>
      </c>
      <c r="G161" s="67" t="s">
        <v>412</v>
      </c>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c r="DA161" s="22"/>
      <c r="DB161" s="22"/>
      <c r="DC161" s="22"/>
      <c r="DD161" s="22"/>
      <c r="DE161" s="22"/>
      <c r="DF161" s="22"/>
      <c r="DG161" s="22"/>
      <c r="DH161" s="22"/>
      <c r="DI161" s="22"/>
      <c r="DJ161" s="22"/>
      <c r="DK161" s="22"/>
      <c r="DL161" s="22"/>
      <c r="DM161" s="22"/>
      <c r="DN161" s="22"/>
      <c r="DO161" s="22"/>
      <c r="DP161" s="22"/>
      <c r="DQ161" s="22"/>
      <c r="DR161" s="22"/>
      <c r="DS161" s="22"/>
      <c r="DT161" s="22"/>
      <c r="DU161" s="22"/>
      <c r="DV161" s="22"/>
      <c r="DW161" s="22"/>
      <c r="DX161" s="22"/>
      <c r="DY161" s="22"/>
      <c r="DZ161" s="22"/>
      <c r="EA161" s="32">
        <v>1500000</v>
      </c>
      <c r="EB161" s="36">
        <v>0.19</v>
      </c>
      <c r="EC161" s="32">
        <f>EA161 * (1 + EB161)</f>
        <v>1785000</v>
      </c>
      <c r="ED161" s="32">
        <v>300000</v>
      </c>
      <c r="EE161" s="36">
        <v>0.19</v>
      </c>
      <c r="EF161" s="32">
        <f>ED161 * (1 + EE161)</f>
        <v>357000</v>
      </c>
      <c r="EG161" s="22"/>
      <c r="EH161" s="22"/>
      <c r="EI161" s="22"/>
      <c r="EJ161" s="22"/>
      <c r="EK161" s="22"/>
      <c r="EL161" s="22"/>
      <c r="EM161" s="22"/>
      <c r="EN161" s="22"/>
      <c r="EO161" s="22"/>
      <c r="EP161" s="22"/>
      <c r="EQ161" s="22"/>
      <c r="ER161" s="22"/>
      <c r="ES161" s="22"/>
      <c r="ET161" s="22"/>
      <c r="EU161" s="22"/>
      <c r="EV161" s="22"/>
      <c r="EW161" s="22"/>
      <c r="EX161" s="22"/>
      <c r="EY161" s="33">
        <v>250000</v>
      </c>
      <c r="EZ161" s="30">
        <v>0.19</v>
      </c>
      <c r="FA161" s="29">
        <f>EY161 * (1 + EZ161)</f>
        <v>297500</v>
      </c>
      <c r="FB161" s="22"/>
      <c r="FC161" s="22"/>
      <c r="FD161" s="22"/>
      <c r="FE161" s="22"/>
      <c r="FF161" s="22"/>
      <c r="FG161" s="22"/>
      <c r="FH161" s="22"/>
      <c r="FI161" s="22"/>
      <c r="FJ161" s="22"/>
      <c r="FK161" s="19"/>
      <c r="FL161" s="20">
        <v>5.2900000000000003E-2</v>
      </c>
      <c r="FM161" s="19">
        <f t="shared" si="10"/>
        <v>0</v>
      </c>
      <c r="FN161" s="19"/>
      <c r="FO161" s="20">
        <v>5.2900000000000003E-2</v>
      </c>
      <c r="FP161" s="19">
        <f t="shared" si="6"/>
        <v>0</v>
      </c>
      <c r="FQ161" s="70">
        <f t="shared" si="2"/>
        <v>3</v>
      </c>
    </row>
    <row r="162" spans="1:173" ht="15.75" customHeight="1" x14ac:dyDescent="0.2">
      <c r="A162" s="66" t="s">
        <v>671</v>
      </c>
      <c r="B162" s="66">
        <v>160</v>
      </c>
      <c r="C162" s="66" t="s">
        <v>413</v>
      </c>
      <c r="D162" s="66" t="s">
        <v>31</v>
      </c>
      <c r="E162" s="67" t="s">
        <v>414</v>
      </c>
      <c r="F162" s="35">
        <v>21102401</v>
      </c>
      <c r="G162" s="67" t="s">
        <v>75</v>
      </c>
      <c r="H162" s="22"/>
      <c r="I162" s="22"/>
      <c r="J162" s="22"/>
      <c r="K162" s="22"/>
      <c r="L162" s="22"/>
      <c r="M162" s="22"/>
      <c r="N162" s="22"/>
      <c r="O162" s="22"/>
      <c r="P162" s="22"/>
      <c r="Q162" s="33">
        <v>26600</v>
      </c>
      <c r="R162" s="34">
        <v>0</v>
      </c>
      <c r="S162" s="29">
        <f>Q162 * (1 + R162)</f>
        <v>26600</v>
      </c>
      <c r="T162" s="33">
        <v>26400</v>
      </c>
      <c r="U162" s="34">
        <v>0</v>
      </c>
      <c r="V162" s="29">
        <f>T162 * (1 + U162)</f>
        <v>26400</v>
      </c>
      <c r="W162" s="29">
        <v>30000</v>
      </c>
      <c r="X162" s="30">
        <v>0</v>
      </c>
      <c r="Y162" s="29">
        <f>W162 * (1 + X162)</f>
        <v>30000</v>
      </c>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c r="DA162" s="22"/>
      <c r="DB162" s="22"/>
      <c r="DC162" s="22"/>
      <c r="DD162" s="22"/>
      <c r="DE162" s="22"/>
      <c r="DF162" s="22"/>
      <c r="DG162" s="22"/>
      <c r="DH162" s="22"/>
      <c r="DI162" s="22"/>
      <c r="DJ162" s="22"/>
      <c r="DK162" s="22"/>
      <c r="DL162" s="22"/>
      <c r="DM162" s="22"/>
      <c r="DN162" s="22"/>
      <c r="DO162" s="22"/>
      <c r="DP162" s="22"/>
      <c r="DQ162" s="22"/>
      <c r="DR162" s="22"/>
      <c r="DS162" s="22"/>
      <c r="DT162" s="22"/>
      <c r="DU162" s="22"/>
      <c r="DV162" s="22"/>
      <c r="DW162" s="22"/>
      <c r="DX162" s="22"/>
      <c r="DY162" s="22"/>
      <c r="DZ162" s="22"/>
      <c r="EA162" s="22"/>
      <c r="EB162" s="22"/>
      <c r="EC162" s="22"/>
      <c r="ED162" s="22"/>
      <c r="EE162" s="22"/>
      <c r="EF162" s="22"/>
      <c r="EG162" s="22"/>
      <c r="EH162" s="22"/>
      <c r="EI162" s="22"/>
      <c r="EJ162" s="22"/>
      <c r="EK162" s="22"/>
      <c r="EL162" s="22"/>
      <c r="EM162" s="22"/>
      <c r="EN162" s="22"/>
      <c r="EO162" s="22"/>
      <c r="EP162" s="22"/>
      <c r="EQ162" s="22"/>
      <c r="ER162" s="22"/>
      <c r="ES162" s="22"/>
      <c r="ET162" s="22"/>
      <c r="EU162" s="22"/>
      <c r="EV162" s="22"/>
      <c r="EW162" s="22"/>
      <c r="EX162" s="22"/>
      <c r="EY162" s="19"/>
      <c r="EZ162" s="68"/>
      <c r="FA162" s="69"/>
      <c r="FB162" s="22"/>
      <c r="FC162" s="22"/>
      <c r="FD162" s="22"/>
      <c r="FE162" s="22"/>
      <c r="FF162" s="22"/>
      <c r="FG162" s="22"/>
      <c r="FH162" s="22"/>
      <c r="FI162" s="22"/>
      <c r="FJ162" s="22"/>
      <c r="FK162" s="19">
        <v>25075</v>
      </c>
      <c r="FL162" s="20">
        <v>5.2900000000000003E-2</v>
      </c>
      <c r="FM162" s="19">
        <f t="shared" si="10"/>
        <v>26401.467499999999</v>
      </c>
      <c r="FN162" s="19"/>
      <c r="FO162" s="20">
        <v>5.2900000000000003E-2</v>
      </c>
      <c r="FP162" s="19">
        <f t="shared" si="6"/>
        <v>0</v>
      </c>
      <c r="FQ162" s="70">
        <f t="shared" si="2"/>
        <v>3</v>
      </c>
    </row>
    <row r="163" spans="1:173" ht="15.75" customHeight="1" x14ac:dyDescent="0.2">
      <c r="A163" s="66" t="s">
        <v>673</v>
      </c>
      <c r="B163" s="66">
        <v>161</v>
      </c>
      <c r="C163" s="66" t="s">
        <v>415</v>
      </c>
      <c r="D163" s="66" t="s">
        <v>31</v>
      </c>
      <c r="E163" s="67" t="s">
        <v>416</v>
      </c>
      <c r="F163" s="35">
        <v>44121708</v>
      </c>
      <c r="G163" s="67" t="s">
        <v>171</v>
      </c>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32">
        <v>41596</v>
      </c>
      <c r="CO163" s="36">
        <v>0.19</v>
      </c>
      <c r="CP163" s="32">
        <f>CN163 * (1 + CO163)</f>
        <v>49499.24</v>
      </c>
      <c r="CQ163" s="33">
        <v>38000</v>
      </c>
      <c r="CR163" s="34">
        <v>0.19</v>
      </c>
      <c r="CS163" s="32">
        <f>CQ163 * (1 + CR163)</f>
        <v>45220</v>
      </c>
      <c r="CT163" s="22"/>
      <c r="CU163" s="22"/>
      <c r="CV163" s="22"/>
      <c r="CW163" s="33">
        <v>20000</v>
      </c>
      <c r="CX163" s="34">
        <v>0.19</v>
      </c>
      <c r="CY163" s="33">
        <f>CW163 * (1 + CX163)</f>
        <v>23800</v>
      </c>
      <c r="CZ163" s="22"/>
      <c r="DA163" s="22"/>
      <c r="DB163" s="22"/>
      <c r="DC163" s="22"/>
      <c r="DD163" s="22"/>
      <c r="DE163" s="22"/>
      <c r="DF163" s="22"/>
      <c r="DG163" s="22"/>
      <c r="DH163" s="22"/>
      <c r="DI163" s="22"/>
      <c r="DJ163" s="22"/>
      <c r="DK163" s="22"/>
      <c r="DL163" s="22"/>
      <c r="DM163" s="22"/>
      <c r="DN163" s="22"/>
      <c r="DO163" s="22"/>
      <c r="DP163" s="22"/>
      <c r="DQ163" s="22"/>
      <c r="DR163" s="22"/>
      <c r="DS163" s="22"/>
      <c r="DT163" s="22"/>
      <c r="DU163" s="22"/>
      <c r="DV163" s="22"/>
      <c r="DW163" s="22"/>
      <c r="DX163" s="22"/>
      <c r="DY163" s="22"/>
      <c r="DZ163" s="22"/>
      <c r="EA163" s="22"/>
      <c r="EB163" s="22"/>
      <c r="EC163" s="22"/>
      <c r="ED163" s="22"/>
      <c r="EE163" s="22"/>
      <c r="EF163" s="22"/>
      <c r="EG163" s="22"/>
      <c r="EH163" s="22"/>
      <c r="EI163" s="22"/>
      <c r="EJ163" s="22"/>
      <c r="EK163" s="22"/>
      <c r="EL163" s="22"/>
      <c r="EM163" s="22"/>
      <c r="EN163" s="22"/>
      <c r="EO163" s="22"/>
      <c r="EP163" s="22"/>
      <c r="EQ163" s="22"/>
      <c r="ER163" s="22"/>
      <c r="ES163" s="22"/>
      <c r="ET163" s="22"/>
      <c r="EU163" s="22"/>
      <c r="EV163" s="22"/>
      <c r="EW163" s="22"/>
      <c r="EX163" s="22"/>
      <c r="EY163" s="19"/>
      <c r="EZ163" s="68"/>
      <c r="FA163" s="69"/>
      <c r="FB163" s="22"/>
      <c r="FC163" s="22"/>
      <c r="FD163" s="22"/>
      <c r="FE163" s="22"/>
      <c r="FF163" s="22"/>
      <c r="FG163" s="22"/>
      <c r="FH163" s="22"/>
      <c r="FI163" s="22"/>
      <c r="FJ163" s="22"/>
      <c r="FK163" s="19">
        <v>55478</v>
      </c>
      <c r="FL163" s="20">
        <v>5.2900000000000003E-2</v>
      </c>
      <c r="FM163" s="19">
        <f t="shared" si="10"/>
        <v>58412.786200000002</v>
      </c>
      <c r="FN163" s="19"/>
      <c r="FO163" s="20">
        <v>5.2900000000000003E-2</v>
      </c>
      <c r="FP163" s="19">
        <f t="shared" si="6"/>
        <v>0</v>
      </c>
      <c r="FQ163" s="70">
        <f t="shared" si="2"/>
        <v>3</v>
      </c>
    </row>
    <row r="164" spans="1:173" ht="15.75" customHeight="1" x14ac:dyDescent="0.2">
      <c r="A164" s="66" t="s">
        <v>79</v>
      </c>
      <c r="B164" s="66">
        <v>162</v>
      </c>
      <c r="C164" s="72" t="s">
        <v>417</v>
      </c>
      <c r="D164" s="66" t="s">
        <v>31</v>
      </c>
      <c r="E164" s="77" t="s">
        <v>418</v>
      </c>
      <c r="F164" s="35">
        <v>46182005</v>
      </c>
      <c r="G164" s="67" t="s">
        <v>95</v>
      </c>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c r="DA164" s="22"/>
      <c r="DB164" s="22"/>
      <c r="DC164" s="22"/>
      <c r="DD164" s="22"/>
      <c r="DE164" s="22"/>
      <c r="DF164" s="22"/>
      <c r="DG164" s="22"/>
      <c r="DH164" s="22"/>
      <c r="DI164" s="22"/>
      <c r="DJ164" s="22"/>
      <c r="DK164" s="22"/>
      <c r="DL164" s="22"/>
      <c r="DM164" s="22"/>
      <c r="DN164" s="22"/>
      <c r="DO164" s="22"/>
      <c r="DP164" s="22"/>
      <c r="DQ164" s="22"/>
      <c r="DR164" s="22"/>
      <c r="DS164" s="22"/>
      <c r="DT164" s="22"/>
      <c r="DU164" s="22"/>
      <c r="DV164" s="22"/>
      <c r="DW164" s="22"/>
      <c r="DX164" s="22"/>
      <c r="DY164" s="22"/>
      <c r="DZ164" s="22"/>
      <c r="EA164" s="22"/>
      <c r="EB164" s="22"/>
      <c r="EC164" s="22"/>
      <c r="ED164" s="22"/>
      <c r="EE164" s="22"/>
      <c r="EF164" s="22"/>
      <c r="EG164" s="22"/>
      <c r="EH164" s="22"/>
      <c r="EI164" s="22"/>
      <c r="EJ164" s="22"/>
      <c r="EK164" s="22"/>
      <c r="EL164" s="22"/>
      <c r="EM164" s="22"/>
      <c r="EN164" s="22"/>
      <c r="EO164" s="22"/>
      <c r="EP164" s="22"/>
      <c r="EQ164" s="22"/>
      <c r="ER164" s="22"/>
      <c r="ES164" s="22"/>
      <c r="ET164" s="22"/>
      <c r="EU164" s="22"/>
      <c r="EV164" s="22"/>
      <c r="EW164" s="22"/>
      <c r="EX164" s="22"/>
      <c r="EY164" s="33">
        <v>230000</v>
      </c>
      <c r="EZ164" s="30">
        <v>0.19</v>
      </c>
      <c r="FA164" s="29">
        <f t="shared" ref="FA164:FA172" si="62">EY164 * (1 + EZ164)</f>
        <v>273700</v>
      </c>
      <c r="FB164" s="22"/>
      <c r="FC164" s="22"/>
      <c r="FD164" s="22"/>
      <c r="FE164" s="22"/>
      <c r="FF164" s="22"/>
      <c r="FG164" s="22"/>
      <c r="FH164" s="22"/>
      <c r="FI164" s="22"/>
      <c r="FJ164" s="22"/>
      <c r="FK164" s="19"/>
      <c r="FL164" s="20">
        <v>5.2900000000000003E-2</v>
      </c>
      <c r="FM164" s="19">
        <f t="shared" si="10"/>
        <v>0</v>
      </c>
      <c r="FN164" s="19">
        <v>148125</v>
      </c>
      <c r="FO164" s="20">
        <v>5.2900000000000003E-2</v>
      </c>
      <c r="FP164" s="19">
        <f t="shared" si="6"/>
        <v>155960.8125</v>
      </c>
      <c r="FQ164" s="70">
        <f t="shared" si="2"/>
        <v>1</v>
      </c>
    </row>
    <row r="165" spans="1:173" ht="15.75" customHeight="1" x14ac:dyDescent="0.2">
      <c r="A165" s="66" t="s">
        <v>671</v>
      </c>
      <c r="B165" s="66">
        <v>163</v>
      </c>
      <c r="C165" s="66" t="s">
        <v>419</v>
      </c>
      <c r="D165" s="66" t="s">
        <v>31</v>
      </c>
      <c r="E165" s="67" t="s">
        <v>420</v>
      </c>
      <c r="F165" s="35">
        <v>21102401</v>
      </c>
      <c r="G165" s="67" t="s">
        <v>75</v>
      </c>
      <c r="H165" s="22"/>
      <c r="I165" s="22"/>
      <c r="J165" s="22"/>
      <c r="K165" s="22"/>
      <c r="L165" s="22"/>
      <c r="M165" s="22"/>
      <c r="N165" s="32">
        <v>162260</v>
      </c>
      <c r="O165" s="32">
        <v>0</v>
      </c>
      <c r="P165" s="32">
        <f>N165 * (1 + O165)</f>
        <v>162260</v>
      </c>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c r="DA165" s="22"/>
      <c r="DB165" s="22"/>
      <c r="DC165" s="22"/>
      <c r="DD165" s="22"/>
      <c r="DE165" s="22"/>
      <c r="DF165" s="22"/>
      <c r="DG165" s="22"/>
      <c r="DH165" s="22"/>
      <c r="DI165" s="22"/>
      <c r="DJ165" s="22"/>
      <c r="DK165" s="22"/>
      <c r="DL165" s="22"/>
      <c r="DM165" s="22"/>
      <c r="DN165" s="22"/>
      <c r="DO165" s="22"/>
      <c r="DP165" s="22"/>
      <c r="DQ165" s="22"/>
      <c r="DR165" s="22"/>
      <c r="DS165" s="22"/>
      <c r="DT165" s="22"/>
      <c r="DU165" s="22"/>
      <c r="DV165" s="22"/>
      <c r="DW165" s="22"/>
      <c r="DX165" s="22"/>
      <c r="DY165" s="22"/>
      <c r="DZ165" s="22"/>
      <c r="EA165" s="22"/>
      <c r="EB165" s="22"/>
      <c r="EC165" s="22"/>
      <c r="ED165" s="22"/>
      <c r="EE165" s="22"/>
      <c r="EF165" s="22"/>
      <c r="EG165" s="22"/>
      <c r="EH165" s="22"/>
      <c r="EI165" s="22"/>
      <c r="EJ165" s="22"/>
      <c r="EK165" s="22"/>
      <c r="EL165" s="22"/>
      <c r="EM165" s="22"/>
      <c r="EN165" s="22"/>
      <c r="EO165" s="22"/>
      <c r="EP165" s="22"/>
      <c r="EQ165" s="22"/>
      <c r="ER165" s="22"/>
      <c r="ES165" s="22"/>
      <c r="ET165" s="22"/>
      <c r="EU165" s="22"/>
      <c r="EV165" s="22"/>
      <c r="EW165" s="22"/>
      <c r="EX165" s="22"/>
      <c r="EY165" s="33">
        <v>175000</v>
      </c>
      <c r="EZ165" s="30">
        <v>0.19</v>
      </c>
      <c r="FA165" s="29">
        <f t="shared" si="62"/>
        <v>208250</v>
      </c>
      <c r="FB165" s="22"/>
      <c r="FC165" s="22"/>
      <c r="FD165" s="22"/>
      <c r="FE165" s="22"/>
      <c r="FF165" s="22"/>
      <c r="FG165" s="22"/>
      <c r="FH165" s="22"/>
      <c r="FI165" s="22"/>
      <c r="FJ165" s="22"/>
      <c r="FK165" s="19">
        <v>91774</v>
      </c>
      <c r="FL165" s="20">
        <v>5.2900000000000003E-2</v>
      </c>
      <c r="FM165" s="19">
        <f t="shared" si="10"/>
        <v>96628.844599999997</v>
      </c>
      <c r="FN165" s="19"/>
      <c r="FO165" s="20">
        <v>5.2900000000000003E-2</v>
      </c>
      <c r="FP165" s="19">
        <f t="shared" si="6"/>
        <v>0</v>
      </c>
      <c r="FQ165" s="70">
        <f t="shared" si="2"/>
        <v>2</v>
      </c>
    </row>
    <row r="166" spans="1:173" ht="15.75" customHeight="1" x14ac:dyDescent="0.2">
      <c r="A166" s="66" t="s">
        <v>79</v>
      </c>
      <c r="B166" s="66">
        <v>164</v>
      </c>
      <c r="C166" s="72" t="s">
        <v>421</v>
      </c>
      <c r="D166" s="66" t="s">
        <v>31</v>
      </c>
      <c r="E166" s="77" t="s">
        <v>422</v>
      </c>
      <c r="F166" s="35">
        <v>41112210</v>
      </c>
      <c r="G166" s="67" t="s">
        <v>423</v>
      </c>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c r="DA166" s="22"/>
      <c r="DB166" s="22"/>
      <c r="DC166" s="22"/>
      <c r="DD166" s="22"/>
      <c r="DE166" s="22"/>
      <c r="DF166" s="22"/>
      <c r="DG166" s="22"/>
      <c r="DH166" s="22"/>
      <c r="DI166" s="22"/>
      <c r="DJ166" s="22"/>
      <c r="DK166" s="22"/>
      <c r="DL166" s="22"/>
      <c r="DM166" s="22"/>
      <c r="DN166" s="22"/>
      <c r="DO166" s="22"/>
      <c r="DP166" s="22"/>
      <c r="DQ166" s="22"/>
      <c r="DR166" s="22"/>
      <c r="DS166" s="22"/>
      <c r="DT166" s="22"/>
      <c r="DU166" s="22"/>
      <c r="DV166" s="22"/>
      <c r="DW166" s="22"/>
      <c r="DX166" s="22"/>
      <c r="DY166" s="22"/>
      <c r="DZ166" s="22"/>
      <c r="EA166" s="22"/>
      <c r="EB166" s="22"/>
      <c r="EC166" s="22"/>
      <c r="ED166" s="22"/>
      <c r="EE166" s="22"/>
      <c r="EF166" s="22"/>
      <c r="EG166" s="22"/>
      <c r="EH166" s="22"/>
      <c r="EI166" s="22"/>
      <c r="EJ166" s="22"/>
      <c r="EK166" s="22"/>
      <c r="EL166" s="22"/>
      <c r="EM166" s="22"/>
      <c r="EN166" s="22"/>
      <c r="EO166" s="22"/>
      <c r="EP166" s="22"/>
      <c r="EQ166" s="22"/>
      <c r="ER166" s="22"/>
      <c r="ES166" s="22"/>
      <c r="ET166" s="22"/>
      <c r="EU166" s="22"/>
      <c r="EV166" s="22"/>
      <c r="EW166" s="22"/>
      <c r="EX166" s="22"/>
      <c r="EY166" s="33">
        <v>195000</v>
      </c>
      <c r="EZ166" s="30">
        <v>0.19</v>
      </c>
      <c r="FA166" s="29">
        <f t="shared" si="62"/>
        <v>232050</v>
      </c>
      <c r="FB166" s="22"/>
      <c r="FC166" s="22"/>
      <c r="FD166" s="22"/>
      <c r="FE166" s="22"/>
      <c r="FF166" s="22"/>
      <c r="FG166" s="22"/>
      <c r="FH166" s="22"/>
      <c r="FI166" s="22"/>
      <c r="FJ166" s="22"/>
      <c r="FK166" s="19"/>
      <c r="FL166" s="20">
        <v>5.2900000000000003E-2</v>
      </c>
      <c r="FM166" s="19">
        <f t="shared" si="10"/>
        <v>0</v>
      </c>
      <c r="FN166" s="19">
        <v>314738</v>
      </c>
      <c r="FO166" s="20">
        <v>5.2900000000000003E-2</v>
      </c>
      <c r="FP166" s="19">
        <f t="shared" si="6"/>
        <v>331387.64020000002</v>
      </c>
      <c r="FQ166" s="70">
        <f t="shared" si="2"/>
        <v>1</v>
      </c>
    </row>
    <row r="167" spans="1:173" ht="15.75" customHeight="1" x14ac:dyDescent="0.2">
      <c r="A167" s="66" t="s">
        <v>79</v>
      </c>
      <c r="B167" s="66">
        <v>165</v>
      </c>
      <c r="C167" s="72" t="s">
        <v>424</v>
      </c>
      <c r="D167" s="66" t="s">
        <v>31</v>
      </c>
      <c r="E167" s="77" t="s">
        <v>425</v>
      </c>
      <c r="F167" s="35">
        <v>41111311</v>
      </c>
      <c r="G167" s="67" t="s">
        <v>75</v>
      </c>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c r="DA167" s="22"/>
      <c r="DB167" s="22"/>
      <c r="DC167" s="22"/>
      <c r="DD167" s="22"/>
      <c r="DE167" s="22"/>
      <c r="DF167" s="22"/>
      <c r="DG167" s="22"/>
      <c r="DH167" s="22"/>
      <c r="DI167" s="22"/>
      <c r="DJ167" s="22"/>
      <c r="DK167" s="22"/>
      <c r="DL167" s="22"/>
      <c r="DM167" s="22"/>
      <c r="DN167" s="22"/>
      <c r="DO167" s="22"/>
      <c r="DP167" s="22"/>
      <c r="DQ167" s="22"/>
      <c r="DR167" s="22"/>
      <c r="DS167" s="22"/>
      <c r="DT167" s="22"/>
      <c r="DU167" s="22"/>
      <c r="DV167" s="22"/>
      <c r="DW167" s="22"/>
      <c r="DX167" s="22"/>
      <c r="DY167" s="22"/>
      <c r="DZ167" s="22"/>
      <c r="EA167" s="22"/>
      <c r="EB167" s="22"/>
      <c r="EC167" s="22"/>
      <c r="ED167" s="22"/>
      <c r="EE167" s="22"/>
      <c r="EF167" s="22"/>
      <c r="EG167" s="22"/>
      <c r="EH167" s="22"/>
      <c r="EI167" s="22"/>
      <c r="EJ167" s="22"/>
      <c r="EK167" s="22"/>
      <c r="EL167" s="22"/>
      <c r="EM167" s="22"/>
      <c r="EN167" s="22"/>
      <c r="EO167" s="22"/>
      <c r="EP167" s="22"/>
      <c r="EQ167" s="22"/>
      <c r="ER167" s="22"/>
      <c r="ES167" s="22"/>
      <c r="ET167" s="22"/>
      <c r="EU167" s="22"/>
      <c r="EV167" s="22"/>
      <c r="EW167" s="22"/>
      <c r="EX167" s="22"/>
      <c r="EY167" s="33">
        <v>120000</v>
      </c>
      <c r="EZ167" s="30">
        <v>0.19</v>
      </c>
      <c r="FA167" s="29">
        <f t="shared" si="62"/>
        <v>142800</v>
      </c>
      <c r="FB167" s="22"/>
      <c r="FC167" s="22"/>
      <c r="FD167" s="22"/>
      <c r="FE167" s="22"/>
      <c r="FF167" s="22"/>
      <c r="FG167" s="22"/>
      <c r="FH167" s="22"/>
      <c r="FI167" s="22"/>
      <c r="FJ167" s="22"/>
      <c r="FK167" s="19"/>
      <c r="FL167" s="20">
        <v>5.2900000000000003E-2</v>
      </c>
      <c r="FM167" s="19">
        <f t="shared" si="10"/>
        <v>0</v>
      </c>
      <c r="FN167" s="19">
        <v>350000</v>
      </c>
      <c r="FO167" s="20">
        <v>5.2900000000000003E-2</v>
      </c>
      <c r="FP167" s="19">
        <f t="shared" si="6"/>
        <v>368515</v>
      </c>
      <c r="FQ167" s="70">
        <f t="shared" si="2"/>
        <v>1</v>
      </c>
    </row>
    <row r="168" spans="1:173" ht="15.75" customHeight="1" x14ac:dyDescent="0.2">
      <c r="A168" s="66" t="s">
        <v>48</v>
      </c>
      <c r="B168" s="66">
        <v>166</v>
      </c>
      <c r="C168" s="73" t="s">
        <v>426</v>
      </c>
      <c r="D168" s="73" t="s">
        <v>31</v>
      </c>
      <c r="E168" s="74" t="s">
        <v>427</v>
      </c>
      <c r="F168" s="35">
        <v>23241513</v>
      </c>
      <c r="G168" s="74" t="s">
        <v>428</v>
      </c>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c r="DA168" s="22"/>
      <c r="DB168" s="22"/>
      <c r="DC168" s="22"/>
      <c r="DD168" s="22"/>
      <c r="DE168" s="22"/>
      <c r="DF168" s="22"/>
      <c r="DG168" s="22"/>
      <c r="DH168" s="22"/>
      <c r="DI168" s="22"/>
      <c r="DJ168" s="22"/>
      <c r="DK168" s="22"/>
      <c r="DL168" s="22"/>
      <c r="DM168" s="22"/>
      <c r="DN168" s="22"/>
      <c r="DO168" s="22"/>
      <c r="DP168" s="22"/>
      <c r="DQ168" s="22"/>
      <c r="DR168" s="22"/>
      <c r="DS168" s="22"/>
      <c r="DT168" s="22"/>
      <c r="DU168" s="22"/>
      <c r="DV168" s="22"/>
      <c r="DW168" s="22"/>
      <c r="DX168" s="22"/>
      <c r="DY168" s="22"/>
      <c r="DZ168" s="22"/>
      <c r="EA168" s="22"/>
      <c r="EB168" s="22"/>
      <c r="EC168" s="22"/>
      <c r="ED168" s="22"/>
      <c r="EE168" s="22"/>
      <c r="EF168" s="22"/>
      <c r="EG168" s="22"/>
      <c r="EH168" s="22"/>
      <c r="EI168" s="22"/>
      <c r="EJ168" s="22"/>
      <c r="EK168" s="22"/>
      <c r="EL168" s="22"/>
      <c r="EM168" s="22"/>
      <c r="EN168" s="22"/>
      <c r="EO168" s="22"/>
      <c r="EP168" s="22"/>
      <c r="EQ168" s="22"/>
      <c r="ER168" s="22"/>
      <c r="ES168" s="22"/>
      <c r="ET168" s="22"/>
      <c r="EU168" s="22"/>
      <c r="EV168" s="22"/>
      <c r="EW168" s="22"/>
      <c r="EX168" s="22"/>
      <c r="EY168" s="33">
        <v>1450000</v>
      </c>
      <c r="EZ168" s="30">
        <v>0.19</v>
      </c>
      <c r="FA168" s="29">
        <f t="shared" si="62"/>
        <v>1725500</v>
      </c>
      <c r="FB168" s="22"/>
      <c r="FC168" s="22"/>
      <c r="FD168" s="22"/>
      <c r="FE168" s="22"/>
      <c r="FF168" s="22"/>
      <c r="FG168" s="22"/>
      <c r="FH168" s="22"/>
      <c r="FI168" s="22"/>
      <c r="FJ168" s="22"/>
      <c r="FK168" s="19"/>
      <c r="FL168" s="20">
        <v>5.2900000000000003E-2</v>
      </c>
      <c r="FM168" s="19">
        <f t="shared" si="10"/>
        <v>0</v>
      </c>
      <c r="FN168" s="19">
        <v>1800000</v>
      </c>
      <c r="FO168" s="20">
        <v>5.2900000000000003E-2</v>
      </c>
      <c r="FP168" s="19">
        <f t="shared" si="6"/>
        <v>1895220</v>
      </c>
      <c r="FQ168" s="70">
        <f t="shared" si="2"/>
        <v>1</v>
      </c>
    </row>
    <row r="169" spans="1:173" ht="15.75" customHeight="1" x14ac:dyDescent="0.2">
      <c r="A169" s="66" t="s">
        <v>107</v>
      </c>
      <c r="B169" s="66">
        <v>167</v>
      </c>
      <c r="C169" s="66" t="s">
        <v>429</v>
      </c>
      <c r="D169" s="66" t="s">
        <v>31</v>
      </c>
      <c r="E169" s="67" t="s">
        <v>430</v>
      </c>
      <c r="F169" s="35">
        <v>48102009</v>
      </c>
      <c r="G169" s="67" t="s">
        <v>75</v>
      </c>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c r="DA169" s="22"/>
      <c r="DB169" s="22"/>
      <c r="DC169" s="22"/>
      <c r="DD169" s="22"/>
      <c r="DE169" s="22"/>
      <c r="DF169" s="22"/>
      <c r="DG169" s="22"/>
      <c r="DH169" s="22"/>
      <c r="DI169" s="22"/>
      <c r="DJ169" s="22"/>
      <c r="DK169" s="22"/>
      <c r="DL169" s="22"/>
      <c r="DM169" s="22"/>
      <c r="DN169" s="22"/>
      <c r="DO169" s="22"/>
      <c r="DP169" s="22"/>
      <c r="DQ169" s="22"/>
      <c r="DR169" s="22"/>
      <c r="DS169" s="22"/>
      <c r="DT169" s="22"/>
      <c r="DU169" s="22"/>
      <c r="DV169" s="22"/>
      <c r="DW169" s="22"/>
      <c r="DX169" s="22"/>
      <c r="DY169" s="22"/>
      <c r="DZ169" s="22"/>
      <c r="EA169" s="22"/>
      <c r="EB169" s="22"/>
      <c r="EC169" s="22"/>
      <c r="ED169" s="22"/>
      <c r="EE169" s="22"/>
      <c r="EF169" s="22"/>
      <c r="EG169" s="22"/>
      <c r="EH169" s="22"/>
      <c r="EI169" s="22"/>
      <c r="EJ169" s="22"/>
      <c r="EK169" s="22"/>
      <c r="EL169" s="22"/>
      <c r="EM169" s="22"/>
      <c r="EN169" s="22"/>
      <c r="EO169" s="22"/>
      <c r="EP169" s="22"/>
      <c r="EQ169" s="22"/>
      <c r="ER169" s="22"/>
      <c r="ES169" s="22"/>
      <c r="ET169" s="22"/>
      <c r="EU169" s="22"/>
      <c r="EV169" s="22"/>
      <c r="EW169" s="22"/>
      <c r="EX169" s="22"/>
      <c r="EY169" s="33">
        <v>2560000</v>
      </c>
      <c r="EZ169" s="30">
        <v>0.19</v>
      </c>
      <c r="FA169" s="29">
        <f t="shared" si="62"/>
        <v>3046400</v>
      </c>
      <c r="FB169" s="22"/>
      <c r="FC169" s="22"/>
      <c r="FD169" s="22"/>
      <c r="FE169" s="22"/>
      <c r="FF169" s="22"/>
      <c r="FG169" s="22"/>
      <c r="FH169" s="22"/>
      <c r="FI169" s="22"/>
      <c r="FJ169" s="22"/>
      <c r="FK169" s="19">
        <v>2228000</v>
      </c>
      <c r="FL169" s="20">
        <v>5.2900000000000003E-2</v>
      </c>
      <c r="FM169" s="19">
        <f t="shared" si="10"/>
        <v>2345861.2000000002</v>
      </c>
      <c r="FN169" s="19"/>
      <c r="FO169" s="20">
        <v>5.2900000000000003E-2</v>
      </c>
      <c r="FP169" s="19">
        <f t="shared" si="6"/>
        <v>0</v>
      </c>
      <c r="FQ169" s="70">
        <f t="shared" si="2"/>
        <v>1</v>
      </c>
    </row>
    <row r="170" spans="1:173" ht="15.75" customHeight="1" x14ac:dyDescent="0.2">
      <c r="A170" s="66" t="s">
        <v>107</v>
      </c>
      <c r="B170" s="66">
        <v>168</v>
      </c>
      <c r="C170" s="66" t="s">
        <v>431</v>
      </c>
      <c r="D170" s="66" t="s">
        <v>31</v>
      </c>
      <c r="E170" s="67" t="s">
        <v>432</v>
      </c>
      <c r="F170" s="35">
        <v>23241513</v>
      </c>
      <c r="G170" s="67" t="s">
        <v>110</v>
      </c>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c r="DA170" s="22"/>
      <c r="DB170" s="22"/>
      <c r="DC170" s="22"/>
      <c r="DD170" s="22"/>
      <c r="DE170" s="22"/>
      <c r="DF170" s="22"/>
      <c r="DG170" s="22"/>
      <c r="DH170" s="22"/>
      <c r="DI170" s="22"/>
      <c r="DJ170" s="22"/>
      <c r="DK170" s="22"/>
      <c r="DL170" s="22"/>
      <c r="DM170" s="22"/>
      <c r="DN170" s="22"/>
      <c r="DO170" s="22"/>
      <c r="DP170" s="22"/>
      <c r="DQ170" s="22"/>
      <c r="DR170" s="22"/>
      <c r="DS170" s="22"/>
      <c r="DT170" s="22"/>
      <c r="DU170" s="22"/>
      <c r="DV170" s="22"/>
      <c r="DW170" s="22"/>
      <c r="DX170" s="22"/>
      <c r="DY170" s="22"/>
      <c r="DZ170" s="22"/>
      <c r="EA170" s="22"/>
      <c r="EB170" s="22"/>
      <c r="EC170" s="22"/>
      <c r="ED170" s="22"/>
      <c r="EE170" s="22"/>
      <c r="EF170" s="22"/>
      <c r="EG170" s="22"/>
      <c r="EH170" s="22"/>
      <c r="EI170" s="22"/>
      <c r="EJ170" s="22"/>
      <c r="EK170" s="22"/>
      <c r="EL170" s="22"/>
      <c r="EM170" s="22"/>
      <c r="EN170" s="22"/>
      <c r="EO170" s="22"/>
      <c r="EP170" s="22"/>
      <c r="EQ170" s="22"/>
      <c r="ER170" s="22"/>
      <c r="ES170" s="22"/>
      <c r="ET170" s="22"/>
      <c r="EU170" s="22"/>
      <c r="EV170" s="22"/>
      <c r="EW170" s="22"/>
      <c r="EX170" s="22"/>
      <c r="EY170" s="33">
        <v>2645800</v>
      </c>
      <c r="EZ170" s="30">
        <v>0.19</v>
      </c>
      <c r="FA170" s="29">
        <f t="shared" si="62"/>
        <v>3148502</v>
      </c>
      <c r="FB170" s="22"/>
      <c r="FC170" s="22"/>
      <c r="FD170" s="22"/>
      <c r="FE170" s="22"/>
      <c r="FF170" s="22"/>
      <c r="FG170" s="22"/>
      <c r="FH170" s="22"/>
      <c r="FI170" s="22"/>
      <c r="FJ170" s="22"/>
      <c r="FK170" s="19">
        <v>1768637</v>
      </c>
      <c r="FL170" s="20">
        <v>5.2900000000000003E-2</v>
      </c>
      <c r="FM170" s="19">
        <f t="shared" si="10"/>
        <v>1862197.8973000001</v>
      </c>
      <c r="FN170" s="19"/>
      <c r="FO170" s="20">
        <v>5.2900000000000003E-2</v>
      </c>
      <c r="FP170" s="19">
        <f t="shared" si="6"/>
        <v>0</v>
      </c>
      <c r="FQ170" s="70">
        <f t="shared" si="2"/>
        <v>1</v>
      </c>
    </row>
    <row r="171" spans="1:173" ht="15.75" customHeight="1" x14ac:dyDescent="0.2">
      <c r="A171" s="66" t="s">
        <v>672</v>
      </c>
      <c r="B171" s="66">
        <v>169</v>
      </c>
      <c r="C171" s="72" t="s">
        <v>433</v>
      </c>
      <c r="D171" s="66" t="s">
        <v>434</v>
      </c>
      <c r="E171" s="77" t="s">
        <v>435</v>
      </c>
      <c r="F171" s="35">
        <v>10171801</v>
      </c>
      <c r="G171" s="67" t="s">
        <v>436</v>
      </c>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32">
        <v>145000</v>
      </c>
      <c r="BE171" s="36">
        <v>0</v>
      </c>
      <c r="BF171" s="32">
        <f t="shared" ref="BF171:BF172" si="63">BD171 * (1 + BE171)</f>
        <v>145000</v>
      </c>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c r="DA171" s="22"/>
      <c r="DB171" s="22"/>
      <c r="DC171" s="22"/>
      <c r="DD171" s="22"/>
      <c r="DE171" s="22"/>
      <c r="DF171" s="22"/>
      <c r="DG171" s="22"/>
      <c r="DH171" s="22"/>
      <c r="DI171" s="22"/>
      <c r="DJ171" s="22"/>
      <c r="DK171" s="22"/>
      <c r="DL171" s="22"/>
      <c r="DM171" s="22"/>
      <c r="DN171" s="22"/>
      <c r="DO171" s="22"/>
      <c r="DP171" s="22"/>
      <c r="DQ171" s="22"/>
      <c r="DR171" s="22"/>
      <c r="DS171" s="22"/>
      <c r="DT171" s="22"/>
      <c r="DU171" s="22"/>
      <c r="DV171" s="22"/>
      <c r="DW171" s="22"/>
      <c r="DX171" s="22"/>
      <c r="DY171" s="22"/>
      <c r="DZ171" s="22"/>
      <c r="EA171" s="22"/>
      <c r="EB171" s="22"/>
      <c r="EC171" s="22"/>
      <c r="ED171" s="22"/>
      <c r="EE171" s="22"/>
      <c r="EF171" s="22"/>
      <c r="EG171" s="22"/>
      <c r="EH171" s="22"/>
      <c r="EI171" s="22"/>
      <c r="EJ171" s="22"/>
      <c r="EK171" s="22"/>
      <c r="EL171" s="22"/>
      <c r="EM171" s="22"/>
      <c r="EN171" s="22"/>
      <c r="EO171" s="22"/>
      <c r="EP171" s="22"/>
      <c r="EQ171" s="22"/>
      <c r="ER171" s="22"/>
      <c r="ES171" s="22"/>
      <c r="ET171" s="22"/>
      <c r="EU171" s="22"/>
      <c r="EV171" s="22"/>
      <c r="EW171" s="22"/>
      <c r="EX171" s="22"/>
      <c r="EY171" s="33">
        <v>125000</v>
      </c>
      <c r="EZ171" s="30">
        <v>0</v>
      </c>
      <c r="FA171" s="29">
        <f t="shared" si="62"/>
        <v>125000</v>
      </c>
      <c r="FB171" s="22"/>
      <c r="FC171" s="22"/>
      <c r="FD171" s="22"/>
      <c r="FE171" s="22"/>
      <c r="FF171" s="22"/>
      <c r="FG171" s="22"/>
      <c r="FH171" s="22"/>
      <c r="FI171" s="22"/>
      <c r="FJ171" s="22"/>
      <c r="FK171" s="19"/>
      <c r="FL171" s="20">
        <v>5.2900000000000003E-2</v>
      </c>
      <c r="FM171" s="19">
        <f t="shared" si="10"/>
        <v>0</v>
      </c>
      <c r="FN171" s="19">
        <v>75000</v>
      </c>
      <c r="FO171" s="20">
        <v>5.2900000000000003E-2</v>
      </c>
      <c r="FP171" s="19">
        <f t="shared" si="6"/>
        <v>78967.5</v>
      </c>
      <c r="FQ171" s="70">
        <f t="shared" si="2"/>
        <v>2</v>
      </c>
    </row>
    <row r="172" spans="1:173" ht="15.75" customHeight="1" x14ac:dyDescent="0.2">
      <c r="A172" s="66" t="s">
        <v>674</v>
      </c>
      <c r="B172" s="66">
        <v>170</v>
      </c>
      <c r="C172" s="35" t="s">
        <v>437</v>
      </c>
      <c r="D172" s="35" t="s">
        <v>31</v>
      </c>
      <c r="E172" s="71" t="s">
        <v>438</v>
      </c>
      <c r="F172" s="35">
        <v>23101501</v>
      </c>
      <c r="G172" s="71" t="s">
        <v>439</v>
      </c>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32">
        <v>385000</v>
      </c>
      <c r="BE172" s="36">
        <v>0</v>
      </c>
      <c r="BF172" s="32">
        <f t="shared" si="63"/>
        <v>385000</v>
      </c>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c r="DA172" s="22"/>
      <c r="DB172" s="22"/>
      <c r="DC172" s="22"/>
      <c r="DD172" s="22"/>
      <c r="DE172" s="22"/>
      <c r="DF172" s="22"/>
      <c r="DG172" s="22"/>
      <c r="DH172" s="22"/>
      <c r="DI172" s="22"/>
      <c r="DJ172" s="22"/>
      <c r="DK172" s="22"/>
      <c r="DL172" s="22"/>
      <c r="DM172" s="22"/>
      <c r="DN172" s="22"/>
      <c r="DO172" s="22"/>
      <c r="DP172" s="22"/>
      <c r="DQ172" s="22"/>
      <c r="DR172" s="22"/>
      <c r="DS172" s="22"/>
      <c r="DT172" s="22"/>
      <c r="DU172" s="22"/>
      <c r="DV172" s="22"/>
      <c r="DW172" s="22"/>
      <c r="DX172" s="22"/>
      <c r="DY172" s="22"/>
      <c r="DZ172" s="22"/>
      <c r="EA172" s="22"/>
      <c r="EB172" s="22"/>
      <c r="EC172" s="22"/>
      <c r="ED172" s="22"/>
      <c r="EE172" s="22"/>
      <c r="EF172" s="22"/>
      <c r="EG172" s="22"/>
      <c r="EH172" s="22"/>
      <c r="EI172" s="22"/>
      <c r="EJ172" s="22"/>
      <c r="EK172" s="22"/>
      <c r="EL172" s="22"/>
      <c r="EM172" s="22"/>
      <c r="EN172" s="22"/>
      <c r="EO172" s="22"/>
      <c r="EP172" s="22"/>
      <c r="EQ172" s="22"/>
      <c r="ER172" s="22"/>
      <c r="ES172" s="22"/>
      <c r="ET172" s="22"/>
      <c r="EU172" s="22"/>
      <c r="EV172" s="22"/>
      <c r="EW172" s="22"/>
      <c r="EX172" s="22"/>
      <c r="EY172" s="33">
        <v>123400</v>
      </c>
      <c r="EZ172" s="30">
        <v>0.19</v>
      </c>
      <c r="FA172" s="29">
        <f t="shared" si="62"/>
        <v>146846</v>
      </c>
      <c r="FB172" s="22"/>
      <c r="FC172" s="22"/>
      <c r="FD172" s="22"/>
      <c r="FE172" s="22"/>
      <c r="FF172" s="22"/>
      <c r="FG172" s="22"/>
      <c r="FH172" s="22"/>
      <c r="FI172" s="22"/>
      <c r="FJ172" s="22"/>
      <c r="FK172" s="19"/>
      <c r="FL172" s="20">
        <v>5.2900000000000003E-2</v>
      </c>
      <c r="FM172" s="19">
        <f t="shared" si="10"/>
        <v>0</v>
      </c>
      <c r="FN172" s="19">
        <v>4000000</v>
      </c>
      <c r="FO172" s="20">
        <v>5.2900000000000003E-2</v>
      </c>
      <c r="FP172" s="19">
        <f t="shared" si="6"/>
        <v>4211600</v>
      </c>
      <c r="FQ172" s="70">
        <f t="shared" si="2"/>
        <v>2</v>
      </c>
    </row>
    <row r="173" spans="1:173" ht="15.75" customHeight="1" x14ac:dyDescent="0.2">
      <c r="A173" s="66" t="s">
        <v>672</v>
      </c>
      <c r="B173" s="66">
        <v>171</v>
      </c>
      <c r="C173" s="78" t="s">
        <v>440</v>
      </c>
      <c r="D173" s="66" t="s">
        <v>31</v>
      </c>
      <c r="E173" s="67" t="s">
        <v>441</v>
      </c>
      <c r="F173" s="66">
        <v>40151500</v>
      </c>
      <c r="G173" s="67" t="s">
        <v>42</v>
      </c>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32">
        <v>3265069</v>
      </c>
      <c r="AG173" s="36">
        <v>0</v>
      </c>
      <c r="AH173" s="32">
        <f t="shared" ref="AH173:AH175" si="64">AF173 * (1 + AG173)</f>
        <v>3265069</v>
      </c>
      <c r="AI173" s="22"/>
      <c r="AJ173" s="22"/>
      <c r="AK173" s="22"/>
      <c r="AL173" s="22"/>
      <c r="AM173" s="22"/>
      <c r="AN173" s="22"/>
      <c r="AO173" s="33">
        <v>2968245</v>
      </c>
      <c r="AP173" s="36">
        <v>0</v>
      </c>
      <c r="AQ173" s="32">
        <f t="shared" ref="AQ173:AQ175" si="65">AO173 * (1 + AP173)</f>
        <v>2968245</v>
      </c>
      <c r="AR173" s="22"/>
      <c r="AS173" s="22"/>
      <c r="AT173" s="22"/>
      <c r="AU173" s="22"/>
      <c r="AV173" s="22"/>
      <c r="AW173" s="22"/>
      <c r="AX173" s="22"/>
      <c r="AY173" s="22"/>
      <c r="AZ173" s="22"/>
      <c r="BA173" s="32">
        <v>7800000</v>
      </c>
      <c r="BB173" s="36">
        <v>0</v>
      </c>
      <c r="BC173" s="32">
        <f t="shared" ref="BC173:BC175" si="66">BA173 * (1 + BB173)</f>
        <v>7800000</v>
      </c>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c r="DA173" s="22"/>
      <c r="DB173" s="22"/>
      <c r="DC173" s="22"/>
      <c r="DD173" s="22"/>
      <c r="DE173" s="22"/>
      <c r="DF173" s="22"/>
      <c r="DG173" s="22"/>
      <c r="DH173" s="22"/>
      <c r="DI173" s="22"/>
      <c r="DJ173" s="22"/>
      <c r="DK173" s="22"/>
      <c r="DL173" s="22"/>
      <c r="DM173" s="22"/>
      <c r="DN173" s="22"/>
      <c r="DO173" s="22"/>
      <c r="DP173" s="22"/>
      <c r="DQ173" s="22"/>
      <c r="DR173" s="22"/>
      <c r="DS173" s="22"/>
      <c r="DT173" s="22"/>
      <c r="DU173" s="22"/>
      <c r="DV173" s="22"/>
      <c r="DW173" s="22"/>
      <c r="DX173" s="22"/>
      <c r="DY173" s="22"/>
      <c r="DZ173" s="22"/>
      <c r="EA173" s="22"/>
      <c r="EB173" s="22"/>
      <c r="EC173" s="22"/>
      <c r="ED173" s="22"/>
      <c r="EE173" s="22"/>
      <c r="EF173" s="22"/>
      <c r="EG173" s="22"/>
      <c r="EH173" s="22"/>
      <c r="EI173" s="22"/>
      <c r="EJ173" s="22"/>
      <c r="EK173" s="22"/>
      <c r="EL173" s="22"/>
      <c r="EM173" s="22"/>
      <c r="EN173" s="22"/>
      <c r="EO173" s="22"/>
      <c r="EP173" s="22"/>
      <c r="EQ173" s="22"/>
      <c r="ER173" s="22"/>
      <c r="ES173" s="22"/>
      <c r="ET173" s="22"/>
      <c r="EU173" s="22"/>
      <c r="EV173" s="22"/>
      <c r="EW173" s="22"/>
      <c r="EX173" s="22"/>
      <c r="EY173" s="19"/>
      <c r="EZ173" s="68"/>
      <c r="FA173" s="69"/>
      <c r="FB173" s="22"/>
      <c r="FC173" s="22"/>
      <c r="FD173" s="22"/>
      <c r="FE173" s="22"/>
      <c r="FF173" s="22"/>
      <c r="FG173" s="22"/>
      <c r="FH173" s="22"/>
      <c r="FI173" s="22"/>
      <c r="FJ173" s="22"/>
      <c r="FK173" s="19"/>
      <c r="FL173" s="20">
        <v>5.2900000000000003E-2</v>
      </c>
      <c r="FM173" s="19">
        <f t="shared" si="10"/>
        <v>0</v>
      </c>
      <c r="FN173" s="19"/>
      <c r="FO173" s="20">
        <v>5.2900000000000003E-2</v>
      </c>
      <c r="FP173" s="19">
        <f t="shared" si="6"/>
        <v>0</v>
      </c>
      <c r="FQ173" s="70">
        <f t="shared" si="2"/>
        <v>3</v>
      </c>
    </row>
    <row r="174" spans="1:173" ht="15.75" customHeight="1" x14ac:dyDescent="0.2">
      <c r="A174" s="66" t="s">
        <v>672</v>
      </c>
      <c r="B174" s="66">
        <v>172</v>
      </c>
      <c r="C174" s="78" t="s">
        <v>442</v>
      </c>
      <c r="D174" s="66" t="s">
        <v>31</v>
      </c>
      <c r="E174" s="67" t="s">
        <v>443</v>
      </c>
      <c r="F174" s="66">
        <v>40151500</v>
      </c>
      <c r="G174" s="67" t="s">
        <v>42</v>
      </c>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32">
        <v>1074034</v>
      </c>
      <c r="AG174" s="36">
        <v>0</v>
      </c>
      <c r="AH174" s="32">
        <f t="shared" si="64"/>
        <v>1074034</v>
      </c>
      <c r="AI174" s="22"/>
      <c r="AJ174" s="22"/>
      <c r="AK174" s="22"/>
      <c r="AL174" s="22"/>
      <c r="AM174" s="22"/>
      <c r="AN174" s="22"/>
      <c r="AO174" s="33">
        <v>976395</v>
      </c>
      <c r="AP174" s="36">
        <v>0</v>
      </c>
      <c r="AQ174" s="32">
        <f t="shared" si="65"/>
        <v>976395</v>
      </c>
      <c r="AR174" s="22"/>
      <c r="AS174" s="22"/>
      <c r="AT174" s="22"/>
      <c r="AU174" s="22"/>
      <c r="AV174" s="22"/>
      <c r="AW174" s="22"/>
      <c r="AX174" s="22"/>
      <c r="AY174" s="22"/>
      <c r="AZ174" s="22"/>
      <c r="BA174" s="32">
        <v>1566000</v>
      </c>
      <c r="BB174" s="36">
        <v>0</v>
      </c>
      <c r="BC174" s="32">
        <f t="shared" si="66"/>
        <v>1566000</v>
      </c>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c r="DA174" s="22"/>
      <c r="DB174" s="22"/>
      <c r="DC174" s="22"/>
      <c r="DD174" s="22"/>
      <c r="DE174" s="22"/>
      <c r="DF174" s="22"/>
      <c r="DG174" s="22"/>
      <c r="DH174" s="22"/>
      <c r="DI174" s="22"/>
      <c r="DJ174" s="22"/>
      <c r="DK174" s="22"/>
      <c r="DL174" s="22"/>
      <c r="DM174" s="22"/>
      <c r="DN174" s="22"/>
      <c r="DO174" s="22"/>
      <c r="DP174" s="22"/>
      <c r="DQ174" s="22"/>
      <c r="DR174" s="22"/>
      <c r="DS174" s="22"/>
      <c r="DT174" s="22"/>
      <c r="DU174" s="22"/>
      <c r="DV174" s="22"/>
      <c r="DW174" s="22"/>
      <c r="DX174" s="22"/>
      <c r="DY174" s="22"/>
      <c r="DZ174" s="22"/>
      <c r="EA174" s="22"/>
      <c r="EB174" s="22"/>
      <c r="EC174" s="22"/>
      <c r="ED174" s="22"/>
      <c r="EE174" s="22"/>
      <c r="EF174" s="22"/>
      <c r="EG174" s="22"/>
      <c r="EH174" s="22"/>
      <c r="EI174" s="22"/>
      <c r="EJ174" s="22"/>
      <c r="EK174" s="22"/>
      <c r="EL174" s="22"/>
      <c r="EM174" s="22"/>
      <c r="EN174" s="22"/>
      <c r="EO174" s="22"/>
      <c r="EP174" s="22"/>
      <c r="EQ174" s="22"/>
      <c r="ER174" s="22"/>
      <c r="ES174" s="22"/>
      <c r="ET174" s="22"/>
      <c r="EU174" s="22"/>
      <c r="EV174" s="22"/>
      <c r="EW174" s="22"/>
      <c r="EX174" s="22"/>
      <c r="EY174" s="19"/>
      <c r="EZ174" s="68"/>
      <c r="FA174" s="69"/>
      <c r="FB174" s="22"/>
      <c r="FC174" s="22"/>
      <c r="FD174" s="22"/>
      <c r="FE174" s="22"/>
      <c r="FF174" s="22"/>
      <c r="FG174" s="22"/>
      <c r="FH174" s="22"/>
      <c r="FI174" s="22"/>
      <c r="FJ174" s="22"/>
      <c r="FK174" s="19"/>
      <c r="FL174" s="20">
        <v>5.2900000000000003E-2</v>
      </c>
      <c r="FM174" s="19">
        <f t="shared" si="10"/>
        <v>0</v>
      </c>
      <c r="FN174" s="19">
        <v>1000000</v>
      </c>
      <c r="FO174" s="20">
        <v>5.2900000000000003E-2</v>
      </c>
      <c r="FP174" s="19">
        <f t="shared" si="6"/>
        <v>1052900</v>
      </c>
      <c r="FQ174" s="70">
        <f t="shared" si="2"/>
        <v>3</v>
      </c>
    </row>
    <row r="175" spans="1:173" ht="15.75" customHeight="1" x14ac:dyDescent="0.2">
      <c r="A175" s="66" t="s">
        <v>672</v>
      </c>
      <c r="B175" s="66">
        <v>173</v>
      </c>
      <c r="C175" s="78" t="s">
        <v>444</v>
      </c>
      <c r="D175" s="66" t="s">
        <v>31</v>
      </c>
      <c r="E175" s="67" t="s">
        <v>445</v>
      </c>
      <c r="F175" s="66">
        <v>40151500</v>
      </c>
      <c r="G175" s="67" t="s">
        <v>42</v>
      </c>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32">
        <v>3461419</v>
      </c>
      <c r="AG175" s="36">
        <v>0</v>
      </c>
      <c r="AH175" s="32">
        <f t="shared" si="64"/>
        <v>3461419</v>
      </c>
      <c r="AI175" s="22"/>
      <c r="AJ175" s="22"/>
      <c r="AK175" s="22"/>
      <c r="AL175" s="22"/>
      <c r="AM175" s="22"/>
      <c r="AN175" s="22"/>
      <c r="AO175" s="33">
        <v>3146745</v>
      </c>
      <c r="AP175" s="36">
        <v>0</v>
      </c>
      <c r="AQ175" s="32">
        <f t="shared" si="65"/>
        <v>3146745</v>
      </c>
      <c r="AR175" s="22"/>
      <c r="AS175" s="22"/>
      <c r="AT175" s="22"/>
      <c r="AU175" s="22"/>
      <c r="AV175" s="22"/>
      <c r="AW175" s="22"/>
      <c r="AX175" s="22"/>
      <c r="AY175" s="22"/>
      <c r="AZ175" s="22"/>
      <c r="BA175" s="32">
        <v>7298000</v>
      </c>
      <c r="BB175" s="36">
        <v>0</v>
      </c>
      <c r="BC175" s="32">
        <f t="shared" si="66"/>
        <v>7298000</v>
      </c>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c r="DA175" s="22"/>
      <c r="DB175" s="22"/>
      <c r="DC175" s="22"/>
      <c r="DD175" s="22"/>
      <c r="DE175" s="22"/>
      <c r="DF175" s="22"/>
      <c r="DG175" s="22"/>
      <c r="DH175" s="22"/>
      <c r="DI175" s="22"/>
      <c r="DJ175" s="22"/>
      <c r="DK175" s="22"/>
      <c r="DL175" s="22"/>
      <c r="DM175" s="22"/>
      <c r="DN175" s="22"/>
      <c r="DO175" s="22"/>
      <c r="DP175" s="22"/>
      <c r="DQ175" s="22"/>
      <c r="DR175" s="22"/>
      <c r="DS175" s="22"/>
      <c r="DT175" s="22"/>
      <c r="DU175" s="22"/>
      <c r="DV175" s="22"/>
      <c r="DW175" s="22"/>
      <c r="DX175" s="22"/>
      <c r="DY175" s="22"/>
      <c r="DZ175" s="22"/>
      <c r="EA175" s="22"/>
      <c r="EB175" s="22"/>
      <c r="EC175" s="22"/>
      <c r="ED175" s="22"/>
      <c r="EE175" s="22"/>
      <c r="EF175" s="22"/>
      <c r="EG175" s="22"/>
      <c r="EH175" s="22"/>
      <c r="EI175" s="22"/>
      <c r="EJ175" s="22"/>
      <c r="EK175" s="22"/>
      <c r="EL175" s="22"/>
      <c r="EM175" s="22"/>
      <c r="EN175" s="22"/>
      <c r="EO175" s="22"/>
      <c r="EP175" s="22"/>
      <c r="EQ175" s="22"/>
      <c r="ER175" s="22"/>
      <c r="ES175" s="22"/>
      <c r="ET175" s="22"/>
      <c r="EU175" s="22"/>
      <c r="EV175" s="22"/>
      <c r="EW175" s="22"/>
      <c r="EX175" s="22"/>
      <c r="EY175" s="19"/>
      <c r="EZ175" s="68"/>
      <c r="FA175" s="69"/>
      <c r="FB175" s="22"/>
      <c r="FC175" s="22"/>
      <c r="FD175" s="22"/>
      <c r="FE175" s="22"/>
      <c r="FF175" s="22"/>
      <c r="FG175" s="22"/>
      <c r="FH175" s="22"/>
      <c r="FI175" s="22"/>
      <c r="FJ175" s="22"/>
      <c r="FK175" s="19"/>
      <c r="FL175" s="20">
        <v>5.2900000000000003E-2</v>
      </c>
      <c r="FM175" s="19">
        <f t="shared" si="10"/>
        <v>0</v>
      </c>
      <c r="FN175" s="19">
        <v>2986000</v>
      </c>
      <c r="FO175" s="20">
        <v>5.2900000000000003E-2</v>
      </c>
      <c r="FP175" s="19">
        <f t="shared" si="6"/>
        <v>3143959.4</v>
      </c>
      <c r="FQ175" s="70">
        <f t="shared" si="2"/>
        <v>3</v>
      </c>
    </row>
    <row r="176" spans="1:173" ht="15.75" customHeight="1" x14ac:dyDescent="0.2">
      <c r="A176" s="66" t="s">
        <v>107</v>
      </c>
      <c r="B176" s="66">
        <v>174</v>
      </c>
      <c r="C176" s="66" t="s">
        <v>446</v>
      </c>
      <c r="D176" s="66" t="s">
        <v>31</v>
      </c>
      <c r="E176" s="67" t="s">
        <v>447</v>
      </c>
      <c r="F176" s="35">
        <v>24112003</v>
      </c>
      <c r="G176" s="67" t="s">
        <v>110</v>
      </c>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c r="DA176" s="22"/>
      <c r="DB176" s="22"/>
      <c r="DC176" s="22"/>
      <c r="DD176" s="22"/>
      <c r="DE176" s="22"/>
      <c r="DF176" s="22"/>
      <c r="DG176" s="22"/>
      <c r="DH176" s="22"/>
      <c r="DI176" s="22"/>
      <c r="DJ176" s="22"/>
      <c r="DK176" s="22"/>
      <c r="DL176" s="22"/>
      <c r="DM176" s="22"/>
      <c r="DN176" s="22"/>
      <c r="DO176" s="22"/>
      <c r="DP176" s="22"/>
      <c r="DQ176" s="22"/>
      <c r="DR176" s="22"/>
      <c r="DS176" s="22"/>
      <c r="DT176" s="22"/>
      <c r="DU176" s="22"/>
      <c r="DV176" s="22"/>
      <c r="DW176" s="22"/>
      <c r="DX176" s="22"/>
      <c r="DY176" s="22"/>
      <c r="DZ176" s="22"/>
      <c r="EA176" s="22"/>
      <c r="EB176" s="22"/>
      <c r="EC176" s="22"/>
      <c r="ED176" s="22"/>
      <c r="EE176" s="22"/>
      <c r="EF176" s="22"/>
      <c r="EG176" s="22"/>
      <c r="EH176" s="22"/>
      <c r="EI176" s="22"/>
      <c r="EJ176" s="22"/>
      <c r="EK176" s="22"/>
      <c r="EL176" s="22"/>
      <c r="EM176" s="22"/>
      <c r="EN176" s="22"/>
      <c r="EO176" s="22"/>
      <c r="EP176" s="22"/>
      <c r="EQ176" s="22"/>
      <c r="ER176" s="22"/>
      <c r="ES176" s="22"/>
      <c r="ET176" s="22"/>
      <c r="EU176" s="22"/>
      <c r="EV176" s="22"/>
      <c r="EW176" s="22"/>
      <c r="EX176" s="22"/>
      <c r="EY176" s="33">
        <v>260000</v>
      </c>
      <c r="EZ176" s="30">
        <v>0.19</v>
      </c>
      <c r="FA176" s="29">
        <f t="shared" ref="FA176:FA177" si="67">EY176 * (1 + EZ176)</f>
        <v>309400</v>
      </c>
      <c r="FB176" s="22"/>
      <c r="FC176" s="22"/>
      <c r="FD176" s="22"/>
      <c r="FE176" s="22"/>
      <c r="FF176" s="22"/>
      <c r="FG176" s="22"/>
      <c r="FH176" s="22"/>
      <c r="FI176" s="22"/>
      <c r="FJ176" s="22"/>
      <c r="FK176" s="19">
        <v>435434</v>
      </c>
      <c r="FL176" s="20">
        <v>5.2900000000000003E-2</v>
      </c>
      <c r="FM176" s="19">
        <f t="shared" si="10"/>
        <v>458468.45860000001</v>
      </c>
      <c r="FN176" s="19">
        <v>1500000</v>
      </c>
      <c r="FO176" s="20">
        <v>5.2900000000000003E-2</v>
      </c>
      <c r="FP176" s="19">
        <f t="shared" si="6"/>
        <v>1579350</v>
      </c>
      <c r="FQ176" s="70">
        <f t="shared" si="2"/>
        <v>1</v>
      </c>
    </row>
    <row r="177" spans="1:173" ht="15.75" customHeight="1" x14ac:dyDescent="0.2">
      <c r="A177" s="66" t="s">
        <v>113</v>
      </c>
      <c r="B177" s="66">
        <v>175</v>
      </c>
      <c r="C177" s="66" t="s">
        <v>448</v>
      </c>
      <c r="D177" s="66" t="s">
        <v>31</v>
      </c>
      <c r="E177" s="67" t="s">
        <v>449</v>
      </c>
      <c r="F177" s="35">
        <v>10151503</v>
      </c>
      <c r="G177" s="67" t="s">
        <v>131</v>
      </c>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32">
        <v>130000</v>
      </c>
      <c r="BE177" s="36">
        <v>0</v>
      </c>
      <c r="BF177" s="32">
        <f>BD177 * (1 + BE177)</f>
        <v>130000</v>
      </c>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c r="DA177" s="22"/>
      <c r="DB177" s="22"/>
      <c r="DC177" s="22"/>
      <c r="DD177" s="22"/>
      <c r="DE177" s="22"/>
      <c r="DF177" s="22"/>
      <c r="DG177" s="22"/>
      <c r="DH177" s="22"/>
      <c r="DI177" s="22"/>
      <c r="DJ177" s="22"/>
      <c r="DK177" s="22"/>
      <c r="DL177" s="22"/>
      <c r="DM177" s="22"/>
      <c r="DN177" s="22"/>
      <c r="DO177" s="22"/>
      <c r="DP177" s="22"/>
      <c r="DQ177" s="22"/>
      <c r="DR177" s="22"/>
      <c r="DS177" s="22"/>
      <c r="DT177" s="22"/>
      <c r="DU177" s="22"/>
      <c r="DV177" s="22"/>
      <c r="DW177" s="22"/>
      <c r="DX177" s="22"/>
      <c r="DY177" s="22"/>
      <c r="DZ177" s="22"/>
      <c r="EA177" s="22"/>
      <c r="EB177" s="22"/>
      <c r="EC177" s="22"/>
      <c r="ED177" s="22"/>
      <c r="EE177" s="22"/>
      <c r="EF177" s="22"/>
      <c r="EG177" s="22"/>
      <c r="EH177" s="22"/>
      <c r="EI177" s="22"/>
      <c r="EJ177" s="22"/>
      <c r="EK177" s="22"/>
      <c r="EL177" s="22"/>
      <c r="EM177" s="22"/>
      <c r="EN177" s="22"/>
      <c r="EO177" s="22"/>
      <c r="EP177" s="22"/>
      <c r="EQ177" s="22"/>
      <c r="ER177" s="22"/>
      <c r="ES177" s="22"/>
      <c r="ET177" s="22"/>
      <c r="EU177" s="22"/>
      <c r="EV177" s="22"/>
      <c r="EW177" s="22"/>
      <c r="EX177" s="22"/>
      <c r="EY177" s="33">
        <v>635000</v>
      </c>
      <c r="EZ177" s="30">
        <v>0.05</v>
      </c>
      <c r="FA177" s="29">
        <f t="shared" si="67"/>
        <v>666750</v>
      </c>
      <c r="FB177" s="22"/>
      <c r="FC177" s="22"/>
      <c r="FD177" s="22"/>
      <c r="FE177" s="22"/>
      <c r="FF177" s="22"/>
      <c r="FG177" s="22"/>
      <c r="FH177" s="22"/>
      <c r="FI177" s="22"/>
      <c r="FJ177" s="22"/>
      <c r="FK177" s="19">
        <v>593791</v>
      </c>
      <c r="FL177" s="20">
        <v>5.2900000000000003E-2</v>
      </c>
      <c r="FM177" s="19">
        <f t="shared" si="10"/>
        <v>625202.54390000005</v>
      </c>
      <c r="FN177" s="19">
        <v>680000</v>
      </c>
      <c r="FO177" s="20">
        <v>5.2900000000000003E-2</v>
      </c>
      <c r="FP177" s="19">
        <f t="shared" si="6"/>
        <v>715972</v>
      </c>
      <c r="FQ177" s="70">
        <f t="shared" si="2"/>
        <v>2</v>
      </c>
    </row>
    <row r="178" spans="1:173" ht="15.75" customHeight="1" x14ac:dyDescent="0.2">
      <c r="A178" s="66" t="s">
        <v>671</v>
      </c>
      <c r="B178" s="66">
        <v>176</v>
      </c>
      <c r="C178" s="66" t="s">
        <v>450</v>
      </c>
      <c r="D178" s="66" t="s">
        <v>31</v>
      </c>
      <c r="E178" s="67" t="s">
        <v>451</v>
      </c>
      <c r="F178" s="35">
        <v>21102401</v>
      </c>
      <c r="G178" s="67" t="s">
        <v>75</v>
      </c>
      <c r="H178" s="22"/>
      <c r="I178" s="22"/>
      <c r="J178" s="22"/>
      <c r="K178" s="22"/>
      <c r="L178" s="22"/>
      <c r="M178" s="22"/>
      <c r="N178" s="22"/>
      <c r="O178" s="22"/>
      <c r="P178" s="22"/>
      <c r="Q178" s="33">
        <v>319000</v>
      </c>
      <c r="R178" s="34">
        <v>0</v>
      </c>
      <c r="S178" s="29">
        <f>Q178 * (1 + R178)</f>
        <v>319000</v>
      </c>
      <c r="T178" s="33">
        <v>336000</v>
      </c>
      <c r="U178" s="34">
        <v>0</v>
      </c>
      <c r="V178" s="29">
        <f>T178 * (1 + U178)</f>
        <v>336000</v>
      </c>
      <c r="W178" s="29">
        <v>350000</v>
      </c>
      <c r="X178" s="30">
        <v>0</v>
      </c>
      <c r="Y178" s="29">
        <f>W178 * (1 + X178)</f>
        <v>350000</v>
      </c>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19"/>
      <c r="EZ178" s="68"/>
      <c r="FA178" s="69"/>
      <c r="FB178" s="22"/>
      <c r="FC178" s="22"/>
      <c r="FD178" s="22"/>
      <c r="FE178" s="22"/>
      <c r="FF178" s="22"/>
      <c r="FG178" s="22"/>
      <c r="FH178" s="22"/>
      <c r="FI178" s="22"/>
      <c r="FJ178" s="22"/>
      <c r="FK178" s="19">
        <v>274517</v>
      </c>
      <c r="FL178" s="20">
        <v>5.2900000000000003E-2</v>
      </c>
      <c r="FM178" s="19">
        <f t="shared" si="10"/>
        <v>289038.94929999998</v>
      </c>
      <c r="FN178" s="19"/>
      <c r="FO178" s="20">
        <v>5.2900000000000003E-2</v>
      </c>
      <c r="FP178" s="19">
        <f t="shared" si="6"/>
        <v>0</v>
      </c>
      <c r="FQ178" s="70">
        <f t="shared" si="2"/>
        <v>3</v>
      </c>
    </row>
    <row r="179" spans="1:173" ht="15.75" customHeight="1" x14ac:dyDescent="0.2">
      <c r="A179" s="66" t="s">
        <v>107</v>
      </c>
      <c r="B179" s="66">
        <v>177</v>
      </c>
      <c r="C179" s="66" t="s">
        <v>452</v>
      </c>
      <c r="D179" s="66" t="s">
        <v>31</v>
      </c>
      <c r="E179" s="67" t="s">
        <v>453</v>
      </c>
      <c r="F179" s="35">
        <v>48101918</v>
      </c>
      <c r="G179" s="67" t="s">
        <v>75</v>
      </c>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c r="DA179" s="22"/>
      <c r="DB179" s="22"/>
      <c r="DC179" s="22"/>
      <c r="DD179" s="22"/>
      <c r="DE179" s="22"/>
      <c r="DF179" s="22"/>
      <c r="DG179" s="22"/>
      <c r="DH179" s="22"/>
      <c r="DI179" s="22"/>
      <c r="DJ179" s="22"/>
      <c r="DK179" s="22"/>
      <c r="DL179" s="22"/>
      <c r="DM179" s="22"/>
      <c r="DN179" s="22"/>
      <c r="DO179" s="22"/>
      <c r="DP179" s="22"/>
      <c r="DQ179" s="22"/>
      <c r="DR179" s="22"/>
      <c r="DS179" s="22"/>
      <c r="DT179" s="22"/>
      <c r="DU179" s="22"/>
      <c r="DV179" s="22"/>
      <c r="DW179" s="22"/>
      <c r="DX179" s="22"/>
      <c r="DY179" s="22"/>
      <c r="DZ179" s="22"/>
      <c r="EA179" s="22"/>
      <c r="EB179" s="22"/>
      <c r="EC179" s="22"/>
      <c r="ED179" s="22"/>
      <c r="EE179" s="22"/>
      <c r="EF179" s="22"/>
      <c r="EG179" s="22"/>
      <c r="EH179" s="22"/>
      <c r="EI179" s="22"/>
      <c r="EJ179" s="22"/>
      <c r="EK179" s="22"/>
      <c r="EL179" s="22"/>
      <c r="EM179" s="22"/>
      <c r="EN179" s="22"/>
      <c r="EO179" s="22"/>
      <c r="EP179" s="22"/>
      <c r="EQ179" s="22"/>
      <c r="ER179" s="22"/>
      <c r="ES179" s="22"/>
      <c r="ET179" s="22"/>
      <c r="EU179" s="22"/>
      <c r="EV179" s="22"/>
      <c r="EW179" s="22"/>
      <c r="EX179" s="22"/>
      <c r="EY179" s="33">
        <v>325000</v>
      </c>
      <c r="EZ179" s="30">
        <v>0.19</v>
      </c>
      <c r="FA179" s="29">
        <f t="shared" ref="FA179:FA180" si="68">EY179 * (1 + EZ179)</f>
        <v>386750</v>
      </c>
      <c r="FB179" s="22"/>
      <c r="FC179" s="22"/>
      <c r="FD179" s="22"/>
      <c r="FE179" s="22"/>
      <c r="FF179" s="22"/>
      <c r="FG179" s="22"/>
      <c r="FH179" s="22"/>
      <c r="FI179" s="22"/>
      <c r="FJ179" s="22"/>
      <c r="FK179" s="19">
        <v>478401</v>
      </c>
      <c r="FL179" s="20">
        <v>5.2900000000000003E-2</v>
      </c>
      <c r="FM179" s="19">
        <f t="shared" si="10"/>
        <v>503708.4129</v>
      </c>
      <c r="FN179" s="19">
        <v>821100</v>
      </c>
      <c r="FO179" s="20">
        <v>5.2900000000000003E-2</v>
      </c>
      <c r="FP179" s="19">
        <f t="shared" si="6"/>
        <v>864536.19</v>
      </c>
      <c r="FQ179" s="70">
        <f t="shared" si="2"/>
        <v>1</v>
      </c>
    </row>
    <row r="180" spans="1:173" ht="15.75" customHeight="1" x14ac:dyDescent="0.2">
      <c r="A180" s="66" t="s">
        <v>107</v>
      </c>
      <c r="B180" s="66">
        <v>178</v>
      </c>
      <c r="C180" s="66" t="s">
        <v>452</v>
      </c>
      <c r="D180" s="66" t="s">
        <v>31</v>
      </c>
      <c r="E180" s="67" t="s">
        <v>454</v>
      </c>
      <c r="F180" s="35">
        <v>48101918</v>
      </c>
      <c r="G180" s="67" t="s">
        <v>75</v>
      </c>
      <c r="H180" s="19">
        <f>364854-58254</f>
        <v>306600</v>
      </c>
      <c r="I180" s="20">
        <v>0.19</v>
      </c>
      <c r="J180" s="19">
        <f t="shared" ref="J180:J181" si="69">H180 * (1 + I180)</f>
        <v>364854</v>
      </c>
      <c r="K180" s="19">
        <v>293277</v>
      </c>
      <c r="L180" s="20">
        <v>0.19</v>
      </c>
      <c r="M180" s="19">
        <f t="shared" ref="M180:M181" si="70">K180*(1+L180)</f>
        <v>348999.63</v>
      </c>
      <c r="N180" s="19"/>
      <c r="O180" s="20"/>
      <c r="P180" s="19"/>
      <c r="Q180" s="19"/>
      <c r="R180" s="20"/>
      <c r="S180" s="19"/>
      <c r="T180" s="19"/>
      <c r="U180" s="20"/>
      <c r="V180" s="19"/>
      <c r="W180" s="19"/>
      <c r="X180" s="20"/>
      <c r="Y180" s="19"/>
      <c r="Z180" s="19"/>
      <c r="AA180" s="20"/>
      <c r="AB180" s="19"/>
      <c r="AC180" s="19"/>
      <c r="AD180" s="20"/>
      <c r="AE180" s="19"/>
      <c r="AF180" s="19"/>
      <c r="AG180" s="20"/>
      <c r="AH180" s="19"/>
      <c r="AI180" s="19"/>
      <c r="AJ180" s="20"/>
      <c r="AK180" s="19"/>
      <c r="AL180" s="19"/>
      <c r="AM180" s="20"/>
      <c r="AN180" s="19"/>
      <c r="AO180" s="19"/>
      <c r="AP180" s="20"/>
      <c r="AQ180" s="19"/>
      <c r="AR180" s="19"/>
      <c r="AS180" s="20"/>
      <c r="AT180" s="19"/>
      <c r="AU180" s="19"/>
      <c r="AV180" s="20"/>
      <c r="AW180" s="19"/>
      <c r="AX180" s="19"/>
      <c r="AY180" s="20"/>
      <c r="AZ180" s="19"/>
      <c r="BA180" s="19"/>
      <c r="BB180" s="20"/>
      <c r="BC180" s="19"/>
      <c r="BD180" s="19"/>
      <c r="BE180" s="20"/>
      <c r="BF180" s="19"/>
      <c r="BG180" s="19"/>
      <c r="BH180" s="20"/>
      <c r="BI180" s="19"/>
      <c r="BJ180" s="19"/>
      <c r="BK180" s="20"/>
      <c r="BL180" s="19"/>
      <c r="BM180" s="19"/>
      <c r="BN180" s="20"/>
      <c r="BO180" s="19"/>
      <c r="BP180" s="19"/>
      <c r="BQ180" s="20"/>
      <c r="BR180" s="19"/>
      <c r="BS180" s="19"/>
      <c r="BT180" s="20"/>
      <c r="BU180" s="19"/>
      <c r="BV180" s="19"/>
      <c r="BW180" s="20"/>
      <c r="BX180" s="19"/>
      <c r="BY180" s="19"/>
      <c r="BZ180" s="20"/>
      <c r="CA180" s="19"/>
      <c r="CB180" s="19"/>
      <c r="CC180" s="20"/>
      <c r="CD180" s="19"/>
      <c r="CE180" s="19"/>
      <c r="CF180" s="20"/>
      <c r="CG180" s="19"/>
      <c r="CH180" s="19"/>
      <c r="CI180" s="20"/>
      <c r="CJ180" s="19"/>
      <c r="CK180" s="19"/>
      <c r="CL180" s="20"/>
      <c r="CM180" s="19"/>
      <c r="CN180" s="19"/>
      <c r="CO180" s="20"/>
      <c r="CP180" s="19"/>
      <c r="CQ180" s="19"/>
      <c r="CR180" s="20"/>
      <c r="CS180" s="19"/>
      <c r="CT180" s="19"/>
      <c r="CU180" s="20"/>
      <c r="CV180" s="19"/>
      <c r="CW180" s="19"/>
      <c r="CX180" s="20"/>
      <c r="CY180" s="19"/>
      <c r="CZ180" s="19"/>
      <c r="DA180" s="20"/>
      <c r="DB180" s="19"/>
      <c r="DC180" s="19"/>
      <c r="DD180" s="20"/>
      <c r="DE180" s="19"/>
      <c r="DF180" s="19"/>
      <c r="DG180" s="20"/>
      <c r="DH180" s="19"/>
      <c r="DI180" s="19"/>
      <c r="DJ180" s="20"/>
      <c r="DK180" s="19"/>
      <c r="DL180" s="19"/>
      <c r="DM180" s="20"/>
      <c r="DN180" s="19"/>
      <c r="DO180" s="19"/>
      <c r="DP180" s="20"/>
      <c r="DQ180" s="19"/>
      <c r="DR180" s="19"/>
      <c r="DS180" s="20"/>
      <c r="DT180" s="19"/>
      <c r="DU180" s="19"/>
      <c r="DV180" s="20"/>
      <c r="DW180" s="19"/>
      <c r="DX180" s="19"/>
      <c r="DY180" s="19"/>
      <c r="DZ180" s="19"/>
      <c r="EA180" s="19"/>
      <c r="EB180" s="19"/>
      <c r="EC180" s="19"/>
      <c r="ED180" s="19"/>
      <c r="EE180" s="19"/>
      <c r="EF180" s="19"/>
      <c r="EG180" s="19"/>
      <c r="EH180" s="19"/>
      <c r="EI180" s="19"/>
      <c r="EJ180" s="19"/>
      <c r="EK180" s="19"/>
      <c r="EL180" s="19"/>
      <c r="EM180" s="19"/>
      <c r="EN180" s="19"/>
      <c r="EO180" s="19"/>
      <c r="EP180" s="19"/>
      <c r="EQ180" s="19"/>
      <c r="ER180" s="19"/>
      <c r="ES180" s="19"/>
      <c r="ET180" s="19"/>
      <c r="EU180" s="19"/>
      <c r="EV180" s="19"/>
      <c r="EW180" s="19"/>
      <c r="EX180" s="19"/>
      <c r="EY180" s="33">
        <v>185000</v>
      </c>
      <c r="EZ180" s="30">
        <v>0.19</v>
      </c>
      <c r="FA180" s="29">
        <f t="shared" si="68"/>
        <v>220150</v>
      </c>
      <c r="FB180" s="19"/>
      <c r="FC180" s="19"/>
      <c r="FD180" s="19"/>
      <c r="FE180" s="19"/>
      <c r="FF180" s="19"/>
      <c r="FG180" s="19"/>
      <c r="FH180" s="19"/>
      <c r="FI180" s="19"/>
      <c r="FJ180" s="19"/>
      <c r="FK180" s="19"/>
      <c r="FL180" s="20">
        <v>5.2900000000000003E-2</v>
      </c>
      <c r="FM180" s="19">
        <f t="shared" si="10"/>
        <v>0</v>
      </c>
      <c r="FN180" s="19"/>
      <c r="FO180" s="20">
        <v>5.2900000000000003E-2</v>
      </c>
      <c r="FP180" s="19">
        <f t="shared" si="6"/>
        <v>0</v>
      </c>
      <c r="FQ180" s="70">
        <f t="shared" si="2"/>
        <v>3</v>
      </c>
    </row>
    <row r="181" spans="1:173" ht="15.75" customHeight="1" x14ac:dyDescent="0.2">
      <c r="A181" s="66" t="s">
        <v>107</v>
      </c>
      <c r="B181" s="66">
        <v>179</v>
      </c>
      <c r="C181" s="66" t="s">
        <v>452</v>
      </c>
      <c r="D181" s="66" t="s">
        <v>31</v>
      </c>
      <c r="E181" s="67" t="s">
        <v>455</v>
      </c>
      <c r="F181" s="35">
        <v>48101918</v>
      </c>
      <c r="G181" s="67" t="s">
        <v>75</v>
      </c>
      <c r="H181" s="19">
        <v>698950</v>
      </c>
      <c r="I181" s="20">
        <v>0.19</v>
      </c>
      <c r="J181" s="19">
        <f t="shared" si="69"/>
        <v>831750.5</v>
      </c>
      <c r="K181" s="19">
        <v>831933</v>
      </c>
      <c r="L181" s="20">
        <v>0.19</v>
      </c>
      <c r="M181" s="19">
        <f t="shared" si="70"/>
        <v>990000.2699999999</v>
      </c>
      <c r="N181" s="19"/>
      <c r="O181" s="20"/>
      <c r="P181" s="19"/>
      <c r="Q181" s="19"/>
      <c r="R181" s="20"/>
      <c r="S181" s="19"/>
      <c r="T181" s="19"/>
      <c r="U181" s="20"/>
      <c r="V181" s="19"/>
      <c r="W181" s="19"/>
      <c r="X181" s="20"/>
      <c r="Y181" s="19"/>
      <c r="Z181" s="19"/>
      <c r="AA181" s="20"/>
      <c r="AB181" s="19"/>
      <c r="AC181" s="19"/>
      <c r="AD181" s="20"/>
      <c r="AE181" s="19"/>
      <c r="AF181" s="19"/>
      <c r="AG181" s="20"/>
      <c r="AH181" s="19"/>
      <c r="AI181" s="19"/>
      <c r="AJ181" s="20"/>
      <c r="AK181" s="19"/>
      <c r="AL181" s="19"/>
      <c r="AM181" s="20"/>
      <c r="AN181" s="19"/>
      <c r="AO181" s="19"/>
      <c r="AP181" s="20"/>
      <c r="AQ181" s="19"/>
      <c r="AR181" s="19"/>
      <c r="AS181" s="20"/>
      <c r="AT181" s="19"/>
      <c r="AU181" s="19"/>
      <c r="AV181" s="20"/>
      <c r="AW181" s="19"/>
      <c r="AX181" s="19"/>
      <c r="AY181" s="20"/>
      <c r="AZ181" s="19"/>
      <c r="BA181" s="19"/>
      <c r="BB181" s="20"/>
      <c r="BC181" s="19"/>
      <c r="BD181" s="19"/>
      <c r="BE181" s="20"/>
      <c r="BF181" s="19"/>
      <c r="BG181" s="19"/>
      <c r="BH181" s="20"/>
      <c r="BI181" s="19"/>
      <c r="BJ181" s="19"/>
      <c r="BK181" s="20"/>
      <c r="BL181" s="19"/>
      <c r="BM181" s="19"/>
      <c r="BN181" s="20"/>
      <c r="BO181" s="19"/>
      <c r="BP181" s="19"/>
      <c r="BQ181" s="20"/>
      <c r="BR181" s="19"/>
      <c r="BS181" s="19"/>
      <c r="BT181" s="20"/>
      <c r="BU181" s="19"/>
      <c r="BV181" s="19"/>
      <c r="BW181" s="20"/>
      <c r="BX181" s="19"/>
      <c r="BY181" s="19"/>
      <c r="BZ181" s="20"/>
      <c r="CA181" s="19"/>
      <c r="CB181" s="19"/>
      <c r="CC181" s="20"/>
      <c r="CD181" s="19"/>
      <c r="CE181" s="19"/>
      <c r="CF181" s="20"/>
      <c r="CG181" s="19"/>
      <c r="CH181" s="19"/>
      <c r="CI181" s="20"/>
      <c r="CJ181" s="19"/>
      <c r="CK181" s="19"/>
      <c r="CL181" s="20"/>
      <c r="CM181" s="19"/>
      <c r="CN181" s="19"/>
      <c r="CO181" s="20"/>
      <c r="CP181" s="19"/>
      <c r="CQ181" s="19"/>
      <c r="CR181" s="20"/>
      <c r="CS181" s="19"/>
      <c r="CT181" s="19"/>
      <c r="CU181" s="20"/>
      <c r="CV181" s="19"/>
      <c r="CW181" s="19"/>
      <c r="CX181" s="20"/>
      <c r="CY181" s="19"/>
      <c r="CZ181" s="19"/>
      <c r="DA181" s="20"/>
      <c r="DB181" s="19"/>
      <c r="DC181" s="19"/>
      <c r="DD181" s="20"/>
      <c r="DE181" s="19"/>
      <c r="DF181" s="19"/>
      <c r="DG181" s="20"/>
      <c r="DH181" s="19"/>
      <c r="DI181" s="19"/>
      <c r="DJ181" s="20"/>
      <c r="DK181" s="19"/>
      <c r="DL181" s="19"/>
      <c r="DM181" s="20"/>
      <c r="DN181" s="19"/>
      <c r="DO181" s="19"/>
      <c r="DP181" s="20"/>
      <c r="DQ181" s="19"/>
      <c r="DR181" s="19"/>
      <c r="DS181" s="20"/>
      <c r="DT181" s="19"/>
      <c r="DU181" s="19"/>
      <c r="DV181" s="20"/>
      <c r="DW181" s="19"/>
      <c r="DX181" s="19"/>
      <c r="DY181" s="19"/>
      <c r="DZ181" s="19"/>
      <c r="EA181" s="19"/>
      <c r="EB181" s="19"/>
      <c r="EC181" s="19"/>
      <c r="ED181" s="19"/>
      <c r="EE181" s="19"/>
      <c r="EF181" s="19"/>
      <c r="EG181" s="19"/>
      <c r="EH181" s="19"/>
      <c r="EI181" s="19"/>
      <c r="EJ181" s="19"/>
      <c r="EK181" s="19"/>
      <c r="EL181" s="19"/>
      <c r="EM181" s="19"/>
      <c r="EN181" s="19"/>
      <c r="EO181" s="19"/>
      <c r="EP181" s="19"/>
      <c r="EQ181" s="19"/>
      <c r="ER181" s="19"/>
      <c r="ES181" s="19"/>
      <c r="ET181" s="19"/>
      <c r="EU181" s="19"/>
      <c r="EV181" s="19"/>
      <c r="EW181" s="19"/>
      <c r="EX181" s="19"/>
      <c r="EY181" s="19"/>
      <c r="EZ181" s="69"/>
      <c r="FA181" s="69"/>
      <c r="FB181" s="19"/>
      <c r="FC181" s="19"/>
      <c r="FD181" s="19"/>
      <c r="FE181" s="19"/>
      <c r="FF181" s="19"/>
      <c r="FG181" s="19"/>
      <c r="FH181" s="19"/>
      <c r="FI181" s="19"/>
      <c r="FJ181" s="19"/>
      <c r="FK181" s="19"/>
      <c r="FL181" s="20">
        <v>5.2900000000000003E-2</v>
      </c>
      <c r="FM181" s="19">
        <f t="shared" si="10"/>
        <v>0</v>
      </c>
      <c r="FN181" s="19">
        <v>1225700</v>
      </c>
      <c r="FO181" s="20">
        <v>5.2900000000000003E-2</v>
      </c>
      <c r="FP181" s="19">
        <f t="shared" si="6"/>
        <v>1290539.53</v>
      </c>
      <c r="FQ181" s="70">
        <f t="shared" si="2"/>
        <v>2</v>
      </c>
    </row>
    <row r="182" spans="1:173" ht="15.75" customHeight="1" x14ac:dyDescent="0.2">
      <c r="A182" s="66" t="s">
        <v>671</v>
      </c>
      <c r="B182" s="66">
        <v>180</v>
      </c>
      <c r="C182" s="66" t="s">
        <v>456</v>
      </c>
      <c r="D182" s="66" t="s">
        <v>31</v>
      </c>
      <c r="E182" s="67" t="s">
        <v>457</v>
      </c>
      <c r="F182" s="66">
        <v>21102401</v>
      </c>
      <c r="G182" s="67" t="s">
        <v>458</v>
      </c>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9">
        <v>170000</v>
      </c>
      <c r="CF182" s="30">
        <v>0</v>
      </c>
      <c r="CG182" s="29">
        <f>CE182 * (1 + CF182)</f>
        <v>170000</v>
      </c>
      <c r="CH182" s="33">
        <v>160000</v>
      </c>
      <c r="CI182" s="34">
        <v>0</v>
      </c>
      <c r="CJ182" s="29">
        <f>CH182 * (1 + CI182)</f>
        <v>160000</v>
      </c>
      <c r="CK182" s="22"/>
      <c r="CL182" s="22"/>
      <c r="CM182" s="22"/>
      <c r="CN182" s="22"/>
      <c r="CO182" s="22"/>
      <c r="CP182" s="22"/>
      <c r="CQ182" s="22"/>
      <c r="CR182" s="22"/>
      <c r="CS182" s="22"/>
      <c r="CT182" s="22"/>
      <c r="CU182" s="22"/>
      <c r="CV182" s="22"/>
      <c r="CW182" s="22"/>
      <c r="CX182" s="22"/>
      <c r="CY182" s="22"/>
      <c r="CZ182" s="22"/>
      <c r="DA182" s="22"/>
      <c r="DB182" s="22"/>
      <c r="DC182" s="22"/>
      <c r="DD182" s="22"/>
      <c r="DE182" s="22"/>
      <c r="DF182" s="22"/>
      <c r="DG182" s="22"/>
      <c r="DH182" s="22"/>
      <c r="DI182" s="22"/>
      <c r="DJ182" s="22"/>
      <c r="DK182" s="22"/>
      <c r="DL182" s="22"/>
      <c r="DM182" s="22"/>
      <c r="DN182" s="22"/>
      <c r="DO182" s="22"/>
      <c r="DP182" s="22"/>
      <c r="DQ182" s="22"/>
      <c r="DR182" s="22"/>
      <c r="DS182" s="22"/>
      <c r="DT182" s="22"/>
      <c r="DU182" s="22"/>
      <c r="DV182" s="22"/>
      <c r="DW182" s="22"/>
      <c r="DX182" s="22"/>
      <c r="DY182" s="22"/>
      <c r="DZ182" s="22"/>
      <c r="EA182" s="22"/>
      <c r="EB182" s="22"/>
      <c r="EC182" s="22"/>
      <c r="ED182" s="22"/>
      <c r="EE182" s="22"/>
      <c r="EF182" s="22"/>
      <c r="EG182" s="22"/>
      <c r="EH182" s="22"/>
      <c r="EI182" s="22"/>
      <c r="EJ182" s="22"/>
      <c r="EK182" s="22"/>
      <c r="EL182" s="22"/>
      <c r="EM182" s="22"/>
      <c r="EN182" s="22"/>
      <c r="EO182" s="22"/>
      <c r="EP182" s="22"/>
      <c r="EQ182" s="22"/>
      <c r="ER182" s="22"/>
      <c r="ES182" s="22"/>
      <c r="ET182" s="22"/>
      <c r="EU182" s="22"/>
      <c r="EV182" s="22"/>
      <c r="EW182" s="22"/>
      <c r="EX182" s="22"/>
      <c r="EY182" s="33">
        <v>184000</v>
      </c>
      <c r="EZ182" s="30">
        <v>0</v>
      </c>
      <c r="FA182" s="29">
        <f>EY182 * (1 + EZ182)</f>
        <v>184000</v>
      </c>
      <c r="FB182" s="22"/>
      <c r="FC182" s="22"/>
      <c r="FD182" s="22"/>
      <c r="FE182" s="22"/>
      <c r="FF182" s="22"/>
      <c r="FG182" s="22"/>
      <c r="FH182" s="22"/>
      <c r="FI182" s="22"/>
      <c r="FJ182" s="22"/>
      <c r="FK182" s="19"/>
      <c r="FL182" s="20">
        <v>5.2900000000000003E-2</v>
      </c>
      <c r="FM182" s="19">
        <f t="shared" si="10"/>
        <v>0</v>
      </c>
      <c r="FN182" s="19"/>
      <c r="FO182" s="20">
        <v>5.2900000000000003E-2</v>
      </c>
      <c r="FP182" s="19">
        <f t="shared" si="6"/>
        <v>0</v>
      </c>
      <c r="FQ182" s="70">
        <f t="shared" si="2"/>
        <v>3</v>
      </c>
    </row>
    <row r="183" spans="1:173" ht="57.75" customHeight="1" x14ac:dyDescent="0.2">
      <c r="A183" s="66" t="s">
        <v>671</v>
      </c>
      <c r="B183" s="66">
        <v>181</v>
      </c>
      <c r="C183" s="66" t="s">
        <v>459</v>
      </c>
      <c r="D183" s="66" t="s">
        <v>31</v>
      </c>
      <c r="E183" s="67" t="s">
        <v>460</v>
      </c>
      <c r="F183" s="35">
        <v>21102401</v>
      </c>
      <c r="G183" s="67" t="s">
        <v>75</v>
      </c>
      <c r="H183" s="22"/>
      <c r="I183" s="22"/>
      <c r="J183" s="22"/>
      <c r="K183" s="22"/>
      <c r="L183" s="22"/>
      <c r="M183" s="22"/>
      <c r="N183" s="22"/>
      <c r="O183" s="22"/>
      <c r="P183" s="22"/>
      <c r="Q183" s="33">
        <v>170200</v>
      </c>
      <c r="R183" s="34">
        <v>0</v>
      </c>
      <c r="S183" s="29">
        <f>Q183 * (1 + R183)</f>
        <v>170200</v>
      </c>
      <c r="T183" s="33">
        <v>198000</v>
      </c>
      <c r="U183" s="34">
        <v>0</v>
      </c>
      <c r="V183" s="29">
        <f>T183 * (1 + U183)</f>
        <v>198000</v>
      </c>
      <c r="W183" s="29">
        <v>180000</v>
      </c>
      <c r="X183" s="30">
        <v>0</v>
      </c>
      <c r="Y183" s="29">
        <f>W183 * (1 + X183)</f>
        <v>180000</v>
      </c>
      <c r="Z183" s="22"/>
      <c r="AA183" s="22"/>
      <c r="AB183" s="22"/>
      <c r="AC183" s="22"/>
      <c r="AD183" s="22"/>
      <c r="AE183" s="22"/>
      <c r="AF183" s="22"/>
      <c r="AG183" s="22"/>
      <c r="AH183" s="22"/>
      <c r="AI183" s="22"/>
      <c r="AJ183" s="22"/>
      <c r="AK183" s="22"/>
      <c r="AL183" s="22"/>
      <c r="AM183" s="22"/>
      <c r="AN183" s="22"/>
      <c r="AO183" s="22"/>
      <c r="AP183" s="22"/>
      <c r="AQ183" s="22"/>
      <c r="AR183" s="29">
        <v>79831</v>
      </c>
      <c r="AS183" s="30">
        <v>0.19</v>
      </c>
      <c r="AT183" s="32">
        <f>AR183 * (1 + AS183)</f>
        <v>94998.89</v>
      </c>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c r="DA183" s="22"/>
      <c r="DB183" s="22"/>
      <c r="DC183" s="22"/>
      <c r="DD183" s="22"/>
      <c r="DE183" s="22"/>
      <c r="DF183" s="22"/>
      <c r="DG183" s="22"/>
      <c r="DH183" s="22"/>
      <c r="DI183" s="22"/>
      <c r="DJ183" s="22"/>
      <c r="DK183" s="22"/>
      <c r="DL183" s="22"/>
      <c r="DM183" s="22"/>
      <c r="DN183" s="22"/>
      <c r="DO183" s="22"/>
      <c r="DP183" s="22"/>
      <c r="DQ183" s="22"/>
      <c r="DR183" s="22"/>
      <c r="DS183" s="22"/>
      <c r="DT183" s="22"/>
      <c r="DU183" s="22"/>
      <c r="DV183" s="22"/>
      <c r="DW183" s="22"/>
      <c r="DX183" s="22"/>
      <c r="DY183" s="22"/>
      <c r="DZ183" s="22"/>
      <c r="EA183" s="22"/>
      <c r="EB183" s="22"/>
      <c r="EC183" s="22"/>
      <c r="ED183" s="22"/>
      <c r="EE183" s="22"/>
      <c r="EF183" s="22"/>
      <c r="EG183" s="22"/>
      <c r="EH183" s="22"/>
      <c r="EI183" s="22"/>
      <c r="EJ183" s="22"/>
      <c r="EK183" s="22"/>
      <c r="EL183" s="22"/>
      <c r="EM183" s="22"/>
      <c r="EN183" s="22"/>
      <c r="EO183" s="22"/>
      <c r="EP183" s="22"/>
      <c r="EQ183" s="22"/>
      <c r="ER183" s="22"/>
      <c r="ES183" s="22"/>
      <c r="ET183" s="22"/>
      <c r="EU183" s="22"/>
      <c r="EV183" s="22"/>
      <c r="EW183" s="22"/>
      <c r="EX183" s="22"/>
      <c r="EY183" s="19"/>
      <c r="EZ183" s="68"/>
      <c r="FA183" s="69"/>
      <c r="FB183" s="22"/>
      <c r="FC183" s="22"/>
      <c r="FD183" s="22"/>
      <c r="FE183" s="22"/>
      <c r="FF183" s="22"/>
      <c r="FG183" s="22"/>
      <c r="FH183" s="22"/>
      <c r="FI183" s="22"/>
      <c r="FJ183" s="22"/>
      <c r="FK183" s="19">
        <v>161063</v>
      </c>
      <c r="FL183" s="20">
        <v>5.2900000000000003E-2</v>
      </c>
      <c r="FM183" s="19">
        <f t="shared" si="10"/>
        <v>169583.23269999999</v>
      </c>
      <c r="FN183" s="19"/>
      <c r="FO183" s="20">
        <v>5.2900000000000003E-2</v>
      </c>
      <c r="FP183" s="19">
        <f t="shared" si="6"/>
        <v>0</v>
      </c>
      <c r="FQ183" s="70">
        <f t="shared" si="2"/>
        <v>4</v>
      </c>
    </row>
    <row r="184" spans="1:173" ht="15.75" customHeight="1" x14ac:dyDescent="0.2">
      <c r="A184" s="66" t="s">
        <v>107</v>
      </c>
      <c r="B184" s="66">
        <v>182</v>
      </c>
      <c r="C184" s="66" t="s">
        <v>461</v>
      </c>
      <c r="D184" s="66" t="s">
        <v>31</v>
      </c>
      <c r="E184" s="67" t="s">
        <v>679</v>
      </c>
      <c r="F184" s="35"/>
      <c r="G184" s="67" t="s">
        <v>75</v>
      </c>
      <c r="H184" s="22"/>
      <c r="I184" s="22"/>
      <c r="J184" s="22"/>
      <c r="K184" s="19">
        <v>5800000</v>
      </c>
      <c r="L184" s="20">
        <v>0.19</v>
      </c>
      <c r="M184" s="19">
        <f>K184*(1+L184)</f>
        <v>6902000</v>
      </c>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c r="DA184" s="22"/>
      <c r="DB184" s="22"/>
      <c r="DC184" s="22"/>
      <c r="DD184" s="22"/>
      <c r="DE184" s="22"/>
      <c r="DF184" s="22"/>
      <c r="DG184" s="22"/>
      <c r="DH184" s="22"/>
      <c r="DI184" s="22"/>
      <c r="DJ184" s="22"/>
      <c r="DK184" s="22"/>
      <c r="DL184" s="22"/>
      <c r="DM184" s="22"/>
      <c r="DN184" s="22"/>
      <c r="DO184" s="22"/>
      <c r="DP184" s="22"/>
      <c r="DQ184" s="22"/>
      <c r="DR184" s="22"/>
      <c r="DS184" s="22"/>
      <c r="DT184" s="22"/>
      <c r="DU184" s="22"/>
      <c r="DV184" s="22"/>
      <c r="DW184" s="22"/>
      <c r="DX184" s="22"/>
      <c r="DY184" s="22"/>
      <c r="DZ184" s="22"/>
      <c r="EA184" s="22"/>
      <c r="EB184" s="22"/>
      <c r="EC184" s="22"/>
      <c r="ED184" s="22"/>
      <c r="EE184" s="22"/>
      <c r="EF184" s="22"/>
      <c r="EG184" s="22"/>
      <c r="EH184" s="22"/>
      <c r="EI184" s="22"/>
      <c r="EJ184" s="22"/>
      <c r="EK184" s="22"/>
      <c r="EL184" s="22"/>
      <c r="EM184" s="22"/>
      <c r="EN184" s="22"/>
      <c r="EO184" s="22"/>
      <c r="EP184" s="22"/>
      <c r="EQ184" s="22"/>
      <c r="ER184" s="22"/>
      <c r="ES184" s="22"/>
      <c r="ET184" s="22"/>
      <c r="EU184" s="22"/>
      <c r="EV184" s="22"/>
      <c r="EW184" s="22"/>
      <c r="EX184" s="22"/>
      <c r="EY184" s="33">
        <v>4450000</v>
      </c>
      <c r="EZ184" s="30">
        <v>0.19</v>
      </c>
      <c r="FA184" s="29">
        <f>EY184 * (1 + EZ184)</f>
        <v>5295500</v>
      </c>
      <c r="FB184" s="22"/>
      <c r="FC184" s="22"/>
      <c r="FD184" s="22"/>
      <c r="FE184" s="22"/>
      <c r="FF184" s="22"/>
      <c r="FG184" s="22"/>
      <c r="FH184" s="22"/>
      <c r="FI184" s="22"/>
      <c r="FJ184" s="22"/>
      <c r="FK184" s="19">
        <v>5337333</v>
      </c>
      <c r="FL184" s="20">
        <v>5.2900000000000003E-2</v>
      </c>
      <c r="FM184" s="19">
        <f t="shared" si="10"/>
        <v>5619677.9156999998</v>
      </c>
      <c r="FN184" s="19"/>
      <c r="FO184" s="20">
        <v>5.2900000000000003E-2</v>
      </c>
      <c r="FP184" s="19">
        <f t="shared" si="6"/>
        <v>0</v>
      </c>
      <c r="FQ184" s="70">
        <f t="shared" si="2"/>
        <v>2</v>
      </c>
    </row>
    <row r="185" spans="1:173" ht="15.75" customHeight="1" x14ac:dyDescent="0.2">
      <c r="A185" s="66" t="s">
        <v>79</v>
      </c>
      <c r="B185" s="66">
        <v>183</v>
      </c>
      <c r="C185" s="35" t="s">
        <v>463</v>
      </c>
      <c r="D185" s="35" t="s">
        <v>31</v>
      </c>
      <c r="E185" s="71" t="s">
        <v>464</v>
      </c>
      <c r="F185" s="66">
        <v>27112000</v>
      </c>
      <c r="G185" s="67" t="s">
        <v>95</v>
      </c>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c r="EU185" s="22"/>
      <c r="EV185" s="32">
        <v>76900</v>
      </c>
      <c r="EW185" s="30">
        <v>0.19</v>
      </c>
      <c r="EX185" s="29">
        <f>EV185 * (1 + EW185)</f>
        <v>91511</v>
      </c>
      <c r="EY185" s="19"/>
      <c r="EZ185" s="68"/>
      <c r="FA185" s="69"/>
      <c r="FB185" s="22"/>
      <c r="FC185" s="22"/>
      <c r="FD185" s="22"/>
      <c r="FE185" s="22"/>
      <c r="FF185" s="22"/>
      <c r="FG185" s="22"/>
      <c r="FH185" s="22"/>
      <c r="FI185" s="22"/>
      <c r="FJ185" s="22"/>
      <c r="FK185" s="19">
        <v>37888</v>
      </c>
      <c r="FL185" s="20">
        <v>5.2900000000000003E-2</v>
      </c>
      <c r="FM185" s="19">
        <f t="shared" si="10"/>
        <v>39892.275200000004</v>
      </c>
      <c r="FN185" s="19">
        <v>35000</v>
      </c>
      <c r="FO185" s="20">
        <v>5.2900000000000003E-2</v>
      </c>
      <c r="FP185" s="19">
        <f t="shared" si="6"/>
        <v>36851.5</v>
      </c>
      <c r="FQ185" s="70">
        <f t="shared" si="2"/>
        <v>1</v>
      </c>
    </row>
    <row r="186" spans="1:173" ht="15.75" customHeight="1" x14ac:dyDescent="0.2">
      <c r="A186" s="66" t="s">
        <v>671</v>
      </c>
      <c r="B186" s="66">
        <v>184</v>
      </c>
      <c r="C186" s="66" t="s">
        <v>465</v>
      </c>
      <c r="D186" s="66" t="s">
        <v>31</v>
      </c>
      <c r="E186" s="67" t="s">
        <v>466</v>
      </c>
      <c r="F186" s="35">
        <v>21102401</v>
      </c>
      <c r="G186" s="67" t="s">
        <v>75</v>
      </c>
      <c r="H186" s="22"/>
      <c r="I186" s="22"/>
      <c r="J186" s="22"/>
      <c r="K186" s="22"/>
      <c r="L186" s="22"/>
      <c r="M186" s="22"/>
      <c r="N186" s="22"/>
      <c r="O186" s="22"/>
      <c r="P186" s="22"/>
      <c r="Q186" s="33">
        <v>28700</v>
      </c>
      <c r="R186" s="34">
        <v>0</v>
      </c>
      <c r="S186" s="29">
        <f>Q186 * (1 + R186)</f>
        <v>28700</v>
      </c>
      <c r="T186" s="33">
        <v>32400</v>
      </c>
      <c r="U186" s="34">
        <v>0</v>
      </c>
      <c r="V186" s="29">
        <f>T186 * (1 + U186)</f>
        <v>32400</v>
      </c>
      <c r="W186" s="29">
        <v>30000</v>
      </c>
      <c r="X186" s="30">
        <v>0</v>
      </c>
      <c r="Y186" s="29">
        <f>W186 * (1 + X186)</f>
        <v>30000</v>
      </c>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c r="DA186" s="22"/>
      <c r="DB186" s="22"/>
      <c r="DC186" s="22"/>
      <c r="DD186" s="22"/>
      <c r="DE186" s="22"/>
      <c r="DF186" s="22"/>
      <c r="DG186" s="22"/>
      <c r="DH186" s="22"/>
      <c r="DI186" s="22"/>
      <c r="DJ186" s="22"/>
      <c r="DK186" s="22"/>
      <c r="DL186" s="22"/>
      <c r="DM186" s="22"/>
      <c r="DN186" s="22"/>
      <c r="DO186" s="22"/>
      <c r="DP186" s="22"/>
      <c r="DQ186" s="22"/>
      <c r="DR186" s="22"/>
      <c r="DS186" s="22"/>
      <c r="DT186" s="22"/>
      <c r="DU186" s="22"/>
      <c r="DV186" s="22"/>
      <c r="DW186" s="22"/>
      <c r="DX186" s="22"/>
      <c r="DY186" s="22"/>
      <c r="DZ186" s="22"/>
      <c r="EA186" s="22"/>
      <c r="EB186" s="22"/>
      <c r="EC186" s="22"/>
      <c r="ED186" s="22"/>
      <c r="EE186" s="22"/>
      <c r="EF186" s="22"/>
      <c r="EG186" s="22"/>
      <c r="EH186" s="22"/>
      <c r="EI186" s="22"/>
      <c r="EJ186" s="22"/>
      <c r="EK186" s="22"/>
      <c r="EL186" s="22"/>
      <c r="EM186" s="22"/>
      <c r="EN186" s="22"/>
      <c r="EO186" s="22"/>
      <c r="EP186" s="22"/>
      <c r="EQ186" s="22"/>
      <c r="ER186" s="22"/>
      <c r="ES186" s="22"/>
      <c r="ET186" s="22"/>
      <c r="EU186" s="22"/>
      <c r="EV186" s="22"/>
      <c r="EW186" s="22"/>
      <c r="EX186" s="22"/>
      <c r="EY186" s="19"/>
      <c r="EZ186" s="68"/>
      <c r="FA186" s="69"/>
      <c r="FB186" s="22"/>
      <c r="FC186" s="22"/>
      <c r="FD186" s="22"/>
      <c r="FE186" s="22"/>
      <c r="FF186" s="22"/>
      <c r="FG186" s="22"/>
      <c r="FH186" s="22"/>
      <c r="FI186" s="22"/>
      <c r="FJ186" s="22"/>
      <c r="FK186" s="19">
        <v>27122</v>
      </c>
      <c r="FL186" s="20">
        <v>5.2900000000000003E-2</v>
      </c>
      <c r="FM186" s="19">
        <f t="shared" si="10"/>
        <v>28556.753799999999</v>
      </c>
      <c r="FN186" s="19"/>
      <c r="FO186" s="20">
        <v>5.2900000000000003E-2</v>
      </c>
      <c r="FP186" s="19">
        <f t="shared" si="6"/>
        <v>0</v>
      </c>
      <c r="FQ186" s="70">
        <f t="shared" si="2"/>
        <v>3</v>
      </c>
    </row>
    <row r="187" spans="1:173" ht="15.75" customHeight="1" x14ac:dyDescent="0.2">
      <c r="A187" s="66" t="s">
        <v>673</v>
      </c>
      <c r="B187" s="66">
        <v>185</v>
      </c>
      <c r="C187" s="66" t="s">
        <v>467</v>
      </c>
      <c r="D187" s="66" t="s">
        <v>31</v>
      </c>
      <c r="E187" s="67" t="s">
        <v>468</v>
      </c>
      <c r="F187" s="66">
        <v>42221607</v>
      </c>
      <c r="G187" s="67" t="s">
        <v>303</v>
      </c>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32">
        <v>6050</v>
      </c>
      <c r="CO187" s="36">
        <v>0.19</v>
      </c>
      <c r="CP187" s="32">
        <f>CN187 * (1 + CO187)</f>
        <v>7199.5</v>
      </c>
      <c r="CQ187" s="33">
        <v>10000</v>
      </c>
      <c r="CR187" s="34">
        <v>0.19</v>
      </c>
      <c r="CS187" s="32">
        <f>CQ187 * (1 + CR187)</f>
        <v>11900</v>
      </c>
      <c r="CT187" s="22"/>
      <c r="CU187" s="22"/>
      <c r="CV187" s="22"/>
      <c r="CW187" s="33">
        <v>4300</v>
      </c>
      <c r="CX187" s="34">
        <v>0.19</v>
      </c>
      <c r="CY187" s="33">
        <f>CW187 * (1 + CX187)</f>
        <v>5117</v>
      </c>
      <c r="CZ187" s="22"/>
      <c r="DA187" s="22"/>
      <c r="DB187" s="22"/>
      <c r="DC187" s="22"/>
      <c r="DD187" s="22"/>
      <c r="DE187" s="22"/>
      <c r="DF187" s="22"/>
      <c r="DG187" s="22"/>
      <c r="DH187" s="22"/>
      <c r="DI187" s="22"/>
      <c r="DJ187" s="22"/>
      <c r="DK187" s="22"/>
      <c r="DL187" s="22"/>
      <c r="DM187" s="22"/>
      <c r="DN187" s="22"/>
      <c r="DO187" s="22"/>
      <c r="DP187" s="22"/>
      <c r="DQ187" s="22"/>
      <c r="DR187" s="22"/>
      <c r="DS187" s="22"/>
      <c r="DT187" s="22"/>
      <c r="DU187" s="22"/>
      <c r="DV187" s="22"/>
      <c r="DW187" s="22"/>
      <c r="DX187" s="22"/>
      <c r="DY187" s="22"/>
      <c r="DZ187" s="22"/>
      <c r="EA187" s="22"/>
      <c r="EB187" s="22"/>
      <c r="EC187" s="22"/>
      <c r="ED187" s="22"/>
      <c r="EE187" s="22"/>
      <c r="EF187" s="22"/>
      <c r="EG187" s="22"/>
      <c r="EH187" s="22"/>
      <c r="EI187" s="22"/>
      <c r="EJ187" s="22"/>
      <c r="EK187" s="22"/>
      <c r="EL187" s="22"/>
      <c r="EM187" s="22"/>
      <c r="EN187" s="22"/>
      <c r="EO187" s="22"/>
      <c r="EP187" s="22"/>
      <c r="EQ187" s="22"/>
      <c r="ER187" s="22"/>
      <c r="ES187" s="22"/>
      <c r="ET187" s="22"/>
      <c r="EU187" s="22"/>
      <c r="EV187" s="22"/>
      <c r="EW187" s="22"/>
      <c r="EX187" s="22"/>
      <c r="EY187" s="19"/>
      <c r="EZ187" s="68"/>
      <c r="FA187" s="69"/>
      <c r="FB187" s="22"/>
      <c r="FC187" s="22"/>
      <c r="FD187" s="22"/>
      <c r="FE187" s="22"/>
      <c r="FF187" s="22"/>
      <c r="FG187" s="22"/>
      <c r="FH187" s="22"/>
      <c r="FI187" s="22"/>
      <c r="FJ187" s="22"/>
      <c r="FK187" s="19">
        <v>11758</v>
      </c>
      <c r="FL187" s="20">
        <v>5.2900000000000003E-2</v>
      </c>
      <c r="FM187" s="19">
        <f t="shared" si="10"/>
        <v>12379.9982</v>
      </c>
      <c r="FN187" s="19"/>
      <c r="FO187" s="20">
        <v>5.2900000000000003E-2</v>
      </c>
      <c r="FP187" s="19">
        <f t="shared" si="6"/>
        <v>0</v>
      </c>
      <c r="FQ187" s="70">
        <f t="shared" si="2"/>
        <v>3</v>
      </c>
    </row>
    <row r="188" spans="1:173" ht="15.75" customHeight="1" x14ac:dyDescent="0.2">
      <c r="A188" s="66" t="s">
        <v>107</v>
      </c>
      <c r="B188" s="66">
        <v>186</v>
      </c>
      <c r="C188" s="66" t="s">
        <v>469</v>
      </c>
      <c r="D188" s="66" t="s">
        <v>31</v>
      </c>
      <c r="E188" s="67" t="s">
        <v>470</v>
      </c>
      <c r="F188" s="35"/>
      <c r="G188" s="67" t="s">
        <v>75</v>
      </c>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c r="DA188" s="22"/>
      <c r="DB188" s="22"/>
      <c r="DC188" s="22"/>
      <c r="DD188" s="22"/>
      <c r="DE188" s="22"/>
      <c r="DF188" s="22"/>
      <c r="DG188" s="22"/>
      <c r="DH188" s="22"/>
      <c r="DI188" s="22"/>
      <c r="DJ188" s="22"/>
      <c r="DK188" s="22"/>
      <c r="DL188" s="22"/>
      <c r="DM188" s="22"/>
      <c r="DN188" s="22"/>
      <c r="DO188" s="22"/>
      <c r="DP188" s="22"/>
      <c r="DQ188" s="22"/>
      <c r="DR188" s="22"/>
      <c r="DS188" s="22"/>
      <c r="DT188" s="22"/>
      <c r="DU188" s="22"/>
      <c r="DV188" s="22"/>
      <c r="DW188" s="22"/>
      <c r="DX188" s="22"/>
      <c r="DY188" s="22"/>
      <c r="DZ188" s="22"/>
      <c r="EA188" s="22"/>
      <c r="EB188" s="22"/>
      <c r="EC188" s="22"/>
      <c r="ED188" s="22"/>
      <c r="EE188" s="22"/>
      <c r="EF188" s="22"/>
      <c r="EG188" s="22"/>
      <c r="EH188" s="22"/>
      <c r="EI188" s="22"/>
      <c r="EJ188" s="22"/>
      <c r="EK188" s="22"/>
      <c r="EL188" s="22"/>
      <c r="EM188" s="22"/>
      <c r="EN188" s="22"/>
      <c r="EO188" s="22"/>
      <c r="EP188" s="22"/>
      <c r="EQ188" s="22"/>
      <c r="ER188" s="22"/>
      <c r="ES188" s="22"/>
      <c r="ET188" s="22"/>
      <c r="EU188" s="22"/>
      <c r="EV188" s="22"/>
      <c r="EW188" s="22"/>
      <c r="EX188" s="22"/>
      <c r="EY188" s="33">
        <v>5460000</v>
      </c>
      <c r="EZ188" s="30">
        <v>0.19</v>
      </c>
      <c r="FA188" s="29">
        <f t="shared" ref="FA188:FA190" si="71">EY188 * (1 + EZ188)</f>
        <v>6497400</v>
      </c>
      <c r="FB188" s="22"/>
      <c r="FC188" s="22"/>
      <c r="FD188" s="22"/>
      <c r="FE188" s="22"/>
      <c r="FF188" s="22"/>
      <c r="FG188" s="22"/>
      <c r="FH188" s="22"/>
      <c r="FI188" s="22"/>
      <c r="FJ188" s="22"/>
      <c r="FK188" s="19">
        <v>8903951</v>
      </c>
      <c r="FL188" s="20">
        <v>5.2900000000000003E-2</v>
      </c>
      <c r="FM188" s="19">
        <f t="shared" si="10"/>
        <v>9374970.0078999996</v>
      </c>
      <c r="FN188" s="19"/>
      <c r="FO188" s="20">
        <v>5.2900000000000003E-2</v>
      </c>
      <c r="FP188" s="19">
        <f t="shared" si="6"/>
        <v>0</v>
      </c>
      <c r="FQ188" s="70">
        <f t="shared" si="2"/>
        <v>1</v>
      </c>
    </row>
    <row r="189" spans="1:173" ht="15.75" customHeight="1" x14ac:dyDescent="0.2">
      <c r="A189" s="66" t="s">
        <v>113</v>
      </c>
      <c r="B189" s="66">
        <v>187</v>
      </c>
      <c r="C189" s="66" t="s">
        <v>471</v>
      </c>
      <c r="D189" s="66" t="s">
        <v>680</v>
      </c>
      <c r="E189" s="67" t="s">
        <v>473</v>
      </c>
      <c r="F189" s="35">
        <v>10191709</v>
      </c>
      <c r="G189" s="71" t="s">
        <v>474</v>
      </c>
      <c r="H189" s="22"/>
      <c r="I189" s="22"/>
      <c r="J189" s="22"/>
      <c r="K189" s="22"/>
      <c r="L189" s="22"/>
      <c r="M189" s="22"/>
      <c r="N189" s="32">
        <v>239400</v>
      </c>
      <c r="O189" s="32">
        <v>0</v>
      </c>
      <c r="P189" s="32">
        <f>N189 * (1 + O189)</f>
        <v>239400</v>
      </c>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c r="DA189" s="22"/>
      <c r="DB189" s="22"/>
      <c r="DC189" s="22"/>
      <c r="DD189" s="22"/>
      <c r="DE189" s="22"/>
      <c r="DF189" s="22"/>
      <c r="DG189" s="22"/>
      <c r="DH189" s="22"/>
      <c r="DI189" s="22"/>
      <c r="DJ189" s="22"/>
      <c r="DK189" s="22"/>
      <c r="DL189" s="22"/>
      <c r="DM189" s="22"/>
      <c r="DN189" s="22"/>
      <c r="DO189" s="22"/>
      <c r="DP189" s="22"/>
      <c r="DQ189" s="22"/>
      <c r="DR189" s="22"/>
      <c r="DS189" s="22"/>
      <c r="DT189" s="22"/>
      <c r="DU189" s="22"/>
      <c r="DV189" s="22"/>
      <c r="DW189" s="22"/>
      <c r="DX189" s="22"/>
      <c r="DY189" s="22"/>
      <c r="DZ189" s="22"/>
      <c r="EA189" s="22"/>
      <c r="EB189" s="22"/>
      <c r="EC189" s="22"/>
      <c r="ED189" s="22"/>
      <c r="EE189" s="22"/>
      <c r="EF189" s="22"/>
      <c r="EG189" s="22"/>
      <c r="EH189" s="22"/>
      <c r="EI189" s="22"/>
      <c r="EJ189" s="22"/>
      <c r="EK189" s="22"/>
      <c r="EL189" s="22"/>
      <c r="EM189" s="22"/>
      <c r="EN189" s="22"/>
      <c r="EO189" s="22"/>
      <c r="EP189" s="22"/>
      <c r="EQ189" s="22"/>
      <c r="ER189" s="22"/>
      <c r="ES189" s="22"/>
      <c r="ET189" s="22"/>
      <c r="EU189" s="22"/>
      <c r="EV189" s="22"/>
      <c r="EW189" s="22"/>
      <c r="EX189" s="22"/>
      <c r="EY189" s="33">
        <v>184500</v>
      </c>
      <c r="EZ189" s="30">
        <v>0.19</v>
      </c>
      <c r="FA189" s="29">
        <f t="shared" si="71"/>
        <v>219555</v>
      </c>
      <c r="FB189" s="22"/>
      <c r="FC189" s="22"/>
      <c r="FD189" s="22"/>
      <c r="FE189" s="22"/>
      <c r="FF189" s="22"/>
      <c r="FG189" s="22"/>
      <c r="FH189" s="22"/>
      <c r="FI189" s="22"/>
      <c r="FJ189" s="22"/>
      <c r="FK189" s="19"/>
      <c r="FL189" s="20">
        <v>5.2900000000000003E-2</v>
      </c>
      <c r="FM189" s="19">
        <f t="shared" si="10"/>
        <v>0</v>
      </c>
      <c r="FN189" s="19">
        <v>119999</v>
      </c>
      <c r="FO189" s="20">
        <v>5.2900000000000003E-2</v>
      </c>
      <c r="FP189" s="19">
        <f t="shared" si="6"/>
        <v>126346.9471</v>
      </c>
      <c r="FQ189" s="70">
        <f t="shared" si="2"/>
        <v>2</v>
      </c>
    </row>
    <row r="190" spans="1:173" ht="15.75" customHeight="1" x14ac:dyDescent="0.2">
      <c r="A190" s="66" t="s">
        <v>107</v>
      </c>
      <c r="B190" s="66">
        <v>188</v>
      </c>
      <c r="C190" s="66" t="s">
        <v>475</v>
      </c>
      <c r="D190" s="66" t="s">
        <v>31</v>
      </c>
      <c r="E190" s="67" t="s">
        <v>476</v>
      </c>
      <c r="F190" s="35">
        <v>46181500</v>
      </c>
      <c r="G190" s="67" t="s">
        <v>110</v>
      </c>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c r="DA190" s="22"/>
      <c r="DB190" s="22"/>
      <c r="DC190" s="22"/>
      <c r="DD190" s="22"/>
      <c r="DE190" s="22"/>
      <c r="DF190" s="22"/>
      <c r="DG190" s="22"/>
      <c r="DH190" s="22"/>
      <c r="DI190" s="22"/>
      <c r="DJ190" s="22"/>
      <c r="DK190" s="22"/>
      <c r="DL190" s="22"/>
      <c r="DM190" s="22"/>
      <c r="DN190" s="22"/>
      <c r="DO190" s="22"/>
      <c r="DP190" s="22"/>
      <c r="DQ190" s="22"/>
      <c r="DR190" s="22"/>
      <c r="DS190" s="22"/>
      <c r="DT190" s="22"/>
      <c r="DU190" s="22"/>
      <c r="DV190" s="22"/>
      <c r="DW190" s="22"/>
      <c r="DX190" s="22"/>
      <c r="DY190" s="22"/>
      <c r="DZ190" s="22"/>
      <c r="EA190" s="22"/>
      <c r="EB190" s="22"/>
      <c r="EC190" s="22"/>
      <c r="ED190" s="22"/>
      <c r="EE190" s="22"/>
      <c r="EF190" s="22"/>
      <c r="EG190" s="22"/>
      <c r="EH190" s="22"/>
      <c r="EI190" s="22"/>
      <c r="EJ190" s="22"/>
      <c r="EK190" s="22"/>
      <c r="EL190" s="22"/>
      <c r="EM190" s="22"/>
      <c r="EN190" s="22"/>
      <c r="EO190" s="22"/>
      <c r="EP190" s="22"/>
      <c r="EQ190" s="22"/>
      <c r="ER190" s="22"/>
      <c r="ES190" s="22"/>
      <c r="ET190" s="22"/>
      <c r="EU190" s="22"/>
      <c r="EV190" s="22"/>
      <c r="EW190" s="22"/>
      <c r="EX190" s="22"/>
      <c r="EY190" s="33">
        <v>18500</v>
      </c>
      <c r="EZ190" s="30">
        <v>0.19</v>
      </c>
      <c r="FA190" s="29">
        <f t="shared" si="71"/>
        <v>22015</v>
      </c>
      <c r="FB190" s="22"/>
      <c r="FC190" s="22"/>
      <c r="FD190" s="22"/>
      <c r="FE190" s="22"/>
      <c r="FF190" s="22"/>
      <c r="FG190" s="22"/>
      <c r="FH190" s="22"/>
      <c r="FI190" s="22"/>
      <c r="FJ190" s="22"/>
      <c r="FK190" s="19">
        <v>31528</v>
      </c>
      <c r="FL190" s="20">
        <v>5.2900000000000003E-2</v>
      </c>
      <c r="FM190" s="19">
        <f t="shared" si="10"/>
        <v>33195.831200000001</v>
      </c>
      <c r="FN190" s="19"/>
      <c r="FO190" s="20">
        <v>5.2900000000000003E-2</v>
      </c>
      <c r="FP190" s="19">
        <f t="shared" si="6"/>
        <v>0</v>
      </c>
      <c r="FQ190" s="70">
        <f t="shared" si="2"/>
        <v>1</v>
      </c>
    </row>
    <row r="191" spans="1:173" ht="15.75" customHeight="1" x14ac:dyDescent="0.2">
      <c r="A191" s="66" t="s">
        <v>673</v>
      </c>
      <c r="B191" s="66">
        <v>189</v>
      </c>
      <c r="C191" s="66" t="s">
        <v>477</v>
      </c>
      <c r="D191" s="66" t="s">
        <v>31</v>
      </c>
      <c r="E191" s="67" t="s">
        <v>478</v>
      </c>
      <c r="F191" s="66">
        <v>24101608</v>
      </c>
      <c r="G191" s="67" t="s">
        <v>51</v>
      </c>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32">
        <v>2132000</v>
      </c>
      <c r="BK191" s="36">
        <v>0</v>
      </c>
      <c r="BL191" s="32">
        <f t="shared" ref="BL191:BL192" si="72">BJ191 * (1 + BK191)</f>
        <v>2132000</v>
      </c>
      <c r="BM191" s="33">
        <v>1850000</v>
      </c>
      <c r="BN191" s="36">
        <v>0</v>
      </c>
      <c r="BO191" s="32">
        <f t="shared" ref="BO191:BO192" si="73">BM191 * (1 + BN191)</f>
        <v>1850000</v>
      </c>
      <c r="BP191" s="22"/>
      <c r="BQ191" s="22"/>
      <c r="BR191" s="22"/>
      <c r="BS191" s="22"/>
      <c r="BT191" s="22"/>
      <c r="BU191" s="22"/>
      <c r="BV191" s="22"/>
      <c r="BW191" s="22"/>
      <c r="BX191" s="22"/>
      <c r="BY191" s="32">
        <v>1900000</v>
      </c>
      <c r="BZ191" s="36">
        <v>0</v>
      </c>
      <c r="CA191" s="32">
        <f t="shared" ref="CA191:CA192" si="74">BY191 * (1 + BZ191)</f>
        <v>1900000</v>
      </c>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c r="DA191" s="22"/>
      <c r="DB191" s="22"/>
      <c r="DC191" s="22"/>
      <c r="DD191" s="22"/>
      <c r="DE191" s="22"/>
      <c r="DF191" s="22"/>
      <c r="DG191" s="22"/>
      <c r="DH191" s="22"/>
      <c r="DI191" s="22"/>
      <c r="DJ191" s="22"/>
      <c r="DK191" s="22"/>
      <c r="DL191" s="22"/>
      <c r="DM191" s="22"/>
      <c r="DN191" s="22"/>
      <c r="DO191" s="22"/>
      <c r="DP191" s="22"/>
      <c r="DQ191" s="22"/>
      <c r="DR191" s="22"/>
      <c r="DS191" s="22"/>
      <c r="DT191" s="22"/>
      <c r="DU191" s="22"/>
      <c r="DV191" s="22"/>
      <c r="DW191" s="22"/>
      <c r="DX191" s="22"/>
      <c r="DY191" s="22"/>
      <c r="DZ191" s="22"/>
      <c r="EA191" s="22"/>
      <c r="EB191" s="22"/>
      <c r="EC191" s="22"/>
      <c r="ED191" s="22"/>
      <c r="EE191" s="22"/>
      <c r="EF191" s="22"/>
      <c r="EG191" s="22"/>
      <c r="EH191" s="22"/>
      <c r="EI191" s="22"/>
      <c r="EJ191" s="22"/>
      <c r="EK191" s="22"/>
      <c r="EL191" s="22"/>
      <c r="EM191" s="22"/>
      <c r="EN191" s="22"/>
      <c r="EO191" s="22"/>
      <c r="EP191" s="22"/>
      <c r="EQ191" s="22"/>
      <c r="ER191" s="22"/>
      <c r="ES191" s="22"/>
      <c r="ET191" s="22"/>
      <c r="EU191" s="22"/>
      <c r="EV191" s="22"/>
      <c r="EW191" s="22"/>
      <c r="EX191" s="22"/>
      <c r="EY191" s="19"/>
      <c r="EZ191" s="68"/>
      <c r="FA191" s="69"/>
      <c r="FB191" s="22"/>
      <c r="FC191" s="22"/>
      <c r="FD191" s="22"/>
      <c r="FE191" s="22"/>
      <c r="FF191" s="22"/>
      <c r="FG191" s="22"/>
      <c r="FH191" s="22"/>
      <c r="FI191" s="22"/>
      <c r="FJ191" s="22"/>
      <c r="FK191" s="19"/>
      <c r="FL191" s="20">
        <v>5.2900000000000003E-2</v>
      </c>
      <c r="FM191" s="19">
        <f t="shared" si="10"/>
        <v>0</v>
      </c>
      <c r="FN191" s="19"/>
      <c r="FO191" s="20">
        <v>5.2900000000000003E-2</v>
      </c>
      <c r="FP191" s="19">
        <f t="shared" si="6"/>
        <v>0</v>
      </c>
      <c r="FQ191" s="70">
        <f t="shared" si="2"/>
        <v>3</v>
      </c>
    </row>
    <row r="192" spans="1:173" ht="15.75" customHeight="1" x14ac:dyDescent="0.2">
      <c r="A192" s="66" t="s">
        <v>673</v>
      </c>
      <c r="B192" s="66">
        <v>190</v>
      </c>
      <c r="C192" s="66" t="s">
        <v>479</v>
      </c>
      <c r="D192" s="66" t="s">
        <v>31</v>
      </c>
      <c r="E192" s="67" t="s">
        <v>480</v>
      </c>
      <c r="F192" s="66">
        <v>24101608</v>
      </c>
      <c r="G192" s="67" t="s">
        <v>51</v>
      </c>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32">
        <v>2139000</v>
      </c>
      <c r="BK192" s="36">
        <v>0</v>
      </c>
      <c r="BL192" s="32">
        <f t="shared" si="72"/>
        <v>2139000</v>
      </c>
      <c r="BM192" s="33">
        <v>2100000</v>
      </c>
      <c r="BN192" s="36">
        <v>0</v>
      </c>
      <c r="BO192" s="32">
        <f t="shared" si="73"/>
        <v>2100000</v>
      </c>
      <c r="BP192" s="22"/>
      <c r="BQ192" s="22"/>
      <c r="BR192" s="22"/>
      <c r="BS192" s="22"/>
      <c r="BT192" s="22"/>
      <c r="BU192" s="22"/>
      <c r="BV192" s="22"/>
      <c r="BW192" s="22"/>
      <c r="BX192" s="22"/>
      <c r="BY192" s="32">
        <v>3200000</v>
      </c>
      <c r="BZ192" s="36">
        <v>0</v>
      </c>
      <c r="CA192" s="32">
        <f t="shared" si="74"/>
        <v>3200000</v>
      </c>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c r="DA192" s="22"/>
      <c r="DB192" s="22"/>
      <c r="DC192" s="22"/>
      <c r="DD192" s="22"/>
      <c r="DE192" s="22"/>
      <c r="DF192" s="22"/>
      <c r="DG192" s="22"/>
      <c r="DH192" s="22"/>
      <c r="DI192" s="22"/>
      <c r="DJ192" s="22"/>
      <c r="DK192" s="22"/>
      <c r="DL192" s="22"/>
      <c r="DM192" s="22"/>
      <c r="DN192" s="22"/>
      <c r="DO192" s="22"/>
      <c r="DP192" s="22"/>
      <c r="DQ192" s="22"/>
      <c r="DR192" s="22"/>
      <c r="DS192" s="22"/>
      <c r="DT192" s="22"/>
      <c r="DU192" s="22"/>
      <c r="DV192" s="22"/>
      <c r="DW192" s="22"/>
      <c r="DX192" s="22"/>
      <c r="DY192" s="22"/>
      <c r="DZ192" s="22"/>
      <c r="EA192" s="22"/>
      <c r="EB192" s="22"/>
      <c r="EC192" s="22"/>
      <c r="ED192" s="22"/>
      <c r="EE192" s="22"/>
      <c r="EF192" s="22"/>
      <c r="EG192" s="22"/>
      <c r="EH192" s="22"/>
      <c r="EI192" s="22"/>
      <c r="EJ192" s="22"/>
      <c r="EK192" s="22"/>
      <c r="EL192" s="22"/>
      <c r="EM192" s="22"/>
      <c r="EN192" s="22"/>
      <c r="EO192" s="22"/>
      <c r="EP192" s="22"/>
      <c r="EQ192" s="22"/>
      <c r="ER192" s="22"/>
      <c r="ES192" s="22"/>
      <c r="ET192" s="22"/>
      <c r="EU192" s="22"/>
      <c r="EV192" s="22"/>
      <c r="EW192" s="22"/>
      <c r="EX192" s="22"/>
      <c r="EY192" s="19"/>
      <c r="EZ192" s="68"/>
      <c r="FA192" s="69"/>
      <c r="FB192" s="22"/>
      <c r="FC192" s="22"/>
      <c r="FD192" s="22"/>
      <c r="FE192" s="22"/>
      <c r="FF192" s="22"/>
      <c r="FG192" s="22"/>
      <c r="FH192" s="22"/>
      <c r="FI192" s="22"/>
      <c r="FJ192" s="22"/>
      <c r="FK192" s="19"/>
      <c r="FL192" s="20">
        <v>5.2900000000000003E-2</v>
      </c>
      <c r="FM192" s="19">
        <f t="shared" si="10"/>
        <v>0</v>
      </c>
      <c r="FN192" s="19"/>
      <c r="FO192" s="20">
        <v>5.2900000000000003E-2</v>
      </c>
      <c r="FP192" s="19">
        <f t="shared" si="6"/>
        <v>0</v>
      </c>
      <c r="FQ192" s="70">
        <f t="shared" si="2"/>
        <v>3</v>
      </c>
    </row>
    <row r="193" spans="1:173" ht="15.75" customHeight="1" x14ac:dyDescent="0.2">
      <c r="A193" s="66" t="s">
        <v>671</v>
      </c>
      <c r="B193" s="66">
        <v>191</v>
      </c>
      <c r="C193" s="66" t="s">
        <v>481</v>
      </c>
      <c r="D193" s="66" t="s">
        <v>31</v>
      </c>
      <c r="E193" s="67" t="s">
        <v>482</v>
      </c>
      <c r="F193" s="35">
        <v>21102401</v>
      </c>
      <c r="G193" s="67" t="s">
        <v>75</v>
      </c>
      <c r="H193" s="22"/>
      <c r="I193" s="22"/>
      <c r="J193" s="22"/>
      <c r="K193" s="22"/>
      <c r="L193" s="22"/>
      <c r="M193" s="22"/>
      <c r="N193" s="22"/>
      <c r="O193" s="22"/>
      <c r="P193" s="22"/>
      <c r="Q193" s="33">
        <v>16000</v>
      </c>
      <c r="R193" s="34">
        <v>0</v>
      </c>
      <c r="S193" s="29">
        <f t="shared" ref="S193:S194" si="75">Q193 * (1 + R193)</f>
        <v>16000</v>
      </c>
      <c r="T193" s="33">
        <v>18000</v>
      </c>
      <c r="U193" s="34">
        <v>0</v>
      </c>
      <c r="V193" s="29">
        <f t="shared" ref="V193:V194" si="76">T193 * (1 + U193)</f>
        <v>18000</v>
      </c>
      <c r="W193" s="29">
        <v>12000</v>
      </c>
      <c r="X193" s="30">
        <v>0</v>
      </c>
      <c r="Y193" s="29">
        <f t="shared" ref="Y193:Y194" si="77">W193 * (1 + X193)</f>
        <v>12000</v>
      </c>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c r="DA193" s="22"/>
      <c r="DB193" s="22"/>
      <c r="DC193" s="22"/>
      <c r="DD193" s="22"/>
      <c r="DE193" s="22"/>
      <c r="DF193" s="22"/>
      <c r="DG193" s="22"/>
      <c r="DH193" s="22"/>
      <c r="DI193" s="22"/>
      <c r="DJ193" s="22"/>
      <c r="DK193" s="22"/>
      <c r="DL193" s="22"/>
      <c r="DM193" s="22"/>
      <c r="DN193" s="22"/>
      <c r="DO193" s="22"/>
      <c r="DP193" s="22"/>
      <c r="DQ193" s="22"/>
      <c r="DR193" s="22"/>
      <c r="DS193" s="22"/>
      <c r="DT193" s="22"/>
      <c r="DU193" s="22"/>
      <c r="DV193" s="22"/>
      <c r="DW193" s="22"/>
      <c r="DX193" s="22"/>
      <c r="DY193" s="22"/>
      <c r="DZ193" s="22"/>
      <c r="EA193" s="22"/>
      <c r="EB193" s="22"/>
      <c r="EC193" s="22"/>
      <c r="ED193" s="22"/>
      <c r="EE193" s="22"/>
      <c r="EF193" s="22"/>
      <c r="EG193" s="22"/>
      <c r="EH193" s="22"/>
      <c r="EI193" s="22"/>
      <c r="EJ193" s="22"/>
      <c r="EK193" s="22"/>
      <c r="EL193" s="22"/>
      <c r="EM193" s="22"/>
      <c r="EN193" s="22"/>
      <c r="EO193" s="22"/>
      <c r="EP193" s="22"/>
      <c r="EQ193" s="22"/>
      <c r="ER193" s="22"/>
      <c r="ES193" s="22"/>
      <c r="ET193" s="22"/>
      <c r="EU193" s="22"/>
      <c r="EV193" s="22"/>
      <c r="EW193" s="22"/>
      <c r="EX193" s="22"/>
      <c r="EY193" s="19"/>
      <c r="EZ193" s="68"/>
      <c r="FA193" s="69"/>
      <c r="FB193" s="22"/>
      <c r="FC193" s="22"/>
      <c r="FD193" s="22"/>
      <c r="FE193" s="22"/>
      <c r="FF193" s="22"/>
      <c r="FG193" s="22"/>
      <c r="FH193" s="22"/>
      <c r="FI193" s="22"/>
      <c r="FJ193" s="22"/>
      <c r="FK193" s="19">
        <v>15400</v>
      </c>
      <c r="FL193" s="20">
        <v>5.2900000000000003E-2</v>
      </c>
      <c r="FM193" s="19">
        <f t="shared" si="10"/>
        <v>16214.66</v>
      </c>
      <c r="FN193" s="19"/>
      <c r="FO193" s="20">
        <v>5.2900000000000003E-2</v>
      </c>
      <c r="FP193" s="19">
        <f t="shared" si="6"/>
        <v>0</v>
      </c>
      <c r="FQ193" s="70">
        <f t="shared" si="2"/>
        <v>3</v>
      </c>
    </row>
    <row r="194" spans="1:173" ht="15.75" customHeight="1" x14ac:dyDescent="0.2">
      <c r="A194" s="66" t="s">
        <v>671</v>
      </c>
      <c r="B194" s="66">
        <v>192</v>
      </c>
      <c r="C194" s="66" t="s">
        <v>483</v>
      </c>
      <c r="D194" s="66" t="s">
        <v>31</v>
      </c>
      <c r="E194" s="67" t="s">
        <v>484</v>
      </c>
      <c r="F194" s="35">
        <v>21102401</v>
      </c>
      <c r="G194" s="67" t="s">
        <v>75</v>
      </c>
      <c r="H194" s="22"/>
      <c r="I194" s="22"/>
      <c r="J194" s="22"/>
      <c r="K194" s="22"/>
      <c r="L194" s="22"/>
      <c r="M194" s="22"/>
      <c r="N194" s="22"/>
      <c r="O194" s="22"/>
      <c r="P194" s="22"/>
      <c r="Q194" s="33">
        <v>37200</v>
      </c>
      <c r="R194" s="34">
        <v>0</v>
      </c>
      <c r="S194" s="29">
        <f t="shared" si="75"/>
        <v>37200</v>
      </c>
      <c r="T194" s="33">
        <v>48000</v>
      </c>
      <c r="U194" s="34">
        <v>0</v>
      </c>
      <c r="V194" s="29">
        <f t="shared" si="76"/>
        <v>48000</v>
      </c>
      <c r="W194" s="29">
        <v>35000</v>
      </c>
      <c r="X194" s="30">
        <v>0</v>
      </c>
      <c r="Y194" s="29">
        <f t="shared" si="77"/>
        <v>35000</v>
      </c>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c r="DA194" s="22"/>
      <c r="DB194" s="22"/>
      <c r="DC194" s="22"/>
      <c r="DD194" s="22"/>
      <c r="DE194" s="22"/>
      <c r="DF194" s="22"/>
      <c r="DG194" s="22"/>
      <c r="DH194" s="22"/>
      <c r="DI194" s="22"/>
      <c r="DJ194" s="22"/>
      <c r="DK194" s="22"/>
      <c r="DL194" s="22"/>
      <c r="DM194" s="22"/>
      <c r="DN194" s="22"/>
      <c r="DO194" s="22"/>
      <c r="DP194" s="22"/>
      <c r="DQ194" s="22"/>
      <c r="DR194" s="22"/>
      <c r="DS194" s="22"/>
      <c r="DT194" s="22"/>
      <c r="DU194" s="22"/>
      <c r="DV194" s="22"/>
      <c r="DW194" s="22"/>
      <c r="DX194" s="22"/>
      <c r="DY194" s="22"/>
      <c r="DZ194" s="22"/>
      <c r="EA194" s="22"/>
      <c r="EB194" s="22"/>
      <c r="EC194" s="22"/>
      <c r="ED194" s="22"/>
      <c r="EE194" s="22"/>
      <c r="EF194" s="22"/>
      <c r="EG194" s="22"/>
      <c r="EH194" s="22"/>
      <c r="EI194" s="22"/>
      <c r="EJ194" s="22"/>
      <c r="EK194" s="22"/>
      <c r="EL194" s="22"/>
      <c r="EM194" s="22"/>
      <c r="EN194" s="22"/>
      <c r="EO194" s="22"/>
      <c r="EP194" s="22"/>
      <c r="EQ194" s="22"/>
      <c r="ER194" s="22"/>
      <c r="ES194" s="22"/>
      <c r="ET194" s="22"/>
      <c r="EU194" s="22"/>
      <c r="EV194" s="22"/>
      <c r="EW194" s="22"/>
      <c r="EX194" s="22"/>
      <c r="EY194" s="19"/>
      <c r="EZ194" s="68"/>
      <c r="FA194" s="69"/>
      <c r="FB194" s="22"/>
      <c r="FC194" s="22"/>
      <c r="FD194" s="22"/>
      <c r="FE194" s="22"/>
      <c r="FF194" s="22"/>
      <c r="FG194" s="22"/>
      <c r="FH194" s="22"/>
      <c r="FI194" s="22"/>
      <c r="FJ194" s="22"/>
      <c r="FK194" s="19">
        <v>35683</v>
      </c>
      <c r="FL194" s="20">
        <v>5.2900000000000003E-2</v>
      </c>
      <c r="FM194" s="19">
        <f t="shared" si="10"/>
        <v>37570.630700000002</v>
      </c>
      <c r="FN194" s="19"/>
      <c r="FO194" s="20">
        <v>5.2900000000000003E-2</v>
      </c>
      <c r="FP194" s="19">
        <f t="shared" si="6"/>
        <v>0</v>
      </c>
      <c r="FQ194" s="70">
        <f t="shared" si="2"/>
        <v>3</v>
      </c>
    </row>
    <row r="195" spans="1:173" ht="15.75" customHeight="1" x14ac:dyDescent="0.2">
      <c r="A195" s="66" t="s">
        <v>672</v>
      </c>
      <c r="B195" s="66">
        <v>193</v>
      </c>
      <c r="C195" s="35" t="s">
        <v>485</v>
      </c>
      <c r="D195" s="35" t="s">
        <v>31</v>
      </c>
      <c r="E195" s="71" t="s">
        <v>486</v>
      </c>
      <c r="F195" s="35">
        <v>26111600</v>
      </c>
      <c r="G195" s="71" t="s">
        <v>487</v>
      </c>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32">
        <v>1518709</v>
      </c>
      <c r="AG195" s="36">
        <v>0</v>
      </c>
      <c r="AH195" s="32">
        <f>AF195 * (1 + AG195)</f>
        <v>1518709</v>
      </c>
      <c r="AI195" s="22"/>
      <c r="AJ195" s="22"/>
      <c r="AK195" s="22"/>
      <c r="AL195" s="22"/>
      <c r="AM195" s="22"/>
      <c r="AN195" s="22"/>
      <c r="AO195" s="33">
        <v>1380645</v>
      </c>
      <c r="AP195" s="36">
        <v>0</v>
      </c>
      <c r="AQ195" s="32">
        <f>AO195 * (1 + AP195)</f>
        <v>1380645</v>
      </c>
      <c r="AR195" s="22"/>
      <c r="AS195" s="22"/>
      <c r="AT195" s="22"/>
      <c r="AU195" s="22"/>
      <c r="AV195" s="22"/>
      <c r="AW195" s="22"/>
      <c r="AX195" s="22"/>
      <c r="AY195" s="22"/>
      <c r="AZ195" s="22"/>
      <c r="BA195" s="32">
        <v>2578000</v>
      </c>
      <c r="BB195" s="36">
        <v>0</v>
      </c>
      <c r="BC195" s="32">
        <f>BA195 * (1 + BB195)</f>
        <v>2578000</v>
      </c>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c r="DA195" s="22"/>
      <c r="DB195" s="22"/>
      <c r="DC195" s="22"/>
      <c r="DD195" s="22"/>
      <c r="DE195" s="22"/>
      <c r="DF195" s="22"/>
      <c r="DG195" s="22"/>
      <c r="DH195" s="22"/>
      <c r="DI195" s="22"/>
      <c r="DJ195" s="22"/>
      <c r="DK195" s="22"/>
      <c r="DL195" s="22"/>
      <c r="DM195" s="22"/>
      <c r="DN195" s="22"/>
      <c r="DO195" s="22"/>
      <c r="DP195" s="22"/>
      <c r="DQ195" s="22"/>
      <c r="DR195" s="22"/>
      <c r="DS195" s="22"/>
      <c r="DT195" s="22"/>
      <c r="DU195" s="22"/>
      <c r="DV195" s="22"/>
      <c r="DW195" s="22"/>
      <c r="DX195" s="22"/>
      <c r="DY195" s="22"/>
      <c r="DZ195" s="22"/>
      <c r="EA195" s="22"/>
      <c r="EB195" s="22"/>
      <c r="EC195" s="22"/>
      <c r="ED195" s="22"/>
      <c r="EE195" s="22"/>
      <c r="EF195" s="22"/>
      <c r="EG195" s="22"/>
      <c r="EH195" s="22"/>
      <c r="EI195" s="22"/>
      <c r="EJ195" s="22"/>
      <c r="EK195" s="22"/>
      <c r="EL195" s="22"/>
      <c r="EM195" s="22"/>
      <c r="EN195" s="22"/>
      <c r="EO195" s="22"/>
      <c r="EP195" s="22"/>
      <c r="EQ195" s="22"/>
      <c r="ER195" s="22"/>
      <c r="ES195" s="22"/>
      <c r="ET195" s="22"/>
      <c r="EU195" s="22"/>
      <c r="EV195" s="22"/>
      <c r="EW195" s="22"/>
      <c r="EX195" s="22"/>
      <c r="EY195" s="19"/>
      <c r="EZ195" s="68"/>
      <c r="FA195" s="69"/>
      <c r="FB195" s="22"/>
      <c r="FC195" s="22"/>
      <c r="FD195" s="22"/>
      <c r="FE195" s="22"/>
      <c r="FF195" s="22"/>
      <c r="FG195" s="22"/>
      <c r="FH195" s="22"/>
      <c r="FI195" s="22"/>
      <c r="FJ195" s="22"/>
      <c r="FK195" s="19"/>
      <c r="FL195" s="20">
        <v>5.2900000000000003E-2</v>
      </c>
      <c r="FM195" s="19">
        <f t="shared" si="10"/>
        <v>0</v>
      </c>
      <c r="FN195" s="19"/>
      <c r="FO195" s="20">
        <v>5.2900000000000003E-2</v>
      </c>
      <c r="FP195" s="19">
        <f t="shared" si="6"/>
        <v>0</v>
      </c>
      <c r="FQ195" s="70">
        <f t="shared" si="2"/>
        <v>3</v>
      </c>
    </row>
    <row r="196" spans="1:173" ht="15.75" customHeight="1" x14ac:dyDescent="0.2">
      <c r="A196" s="66" t="s">
        <v>79</v>
      </c>
      <c r="B196" s="66">
        <v>194</v>
      </c>
      <c r="C196" s="72" t="s">
        <v>488</v>
      </c>
      <c r="D196" s="66" t="s">
        <v>489</v>
      </c>
      <c r="E196" s="77" t="s">
        <v>490</v>
      </c>
      <c r="F196" s="35">
        <v>13111003</v>
      </c>
      <c r="G196" s="67" t="s">
        <v>268</v>
      </c>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c r="DA196" s="22"/>
      <c r="DB196" s="22"/>
      <c r="DC196" s="22"/>
      <c r="DD196" s="22"/>
      <c r="DE196" s="22"/>
      <c r="DF196" s="22"/>
      <c r="DG196" s="22"/>
      <c r="DH196" s="22"/>
      <c r="DI196" s="22"/>
      <c r="DJ196" s="22"/>
      <c r="DK196" s="22"/>
      <c r="DL196" s="22"/>
      <c r="DM196" s="22"/>
      <c r="DN196" s="22"/>
      <c r="DO196" s="22"/>
      <c r="DP196" s="22"/>
      <c r="DQ196" s="22"/>
      <c r="DR196" s="22"/>
      <c r="DS196" s="22"/>
      <c r="DT196" s="22"/>
      <c r="DU196" s="22"/>
      <c r="DV196" s="22"/>
      <c r="DW196" s="22"/>
      <c r="DX196" s="22"/>
      <c r="DY196" s="22"/>
      <c r="DZ196" s="22"/>
      <c r="EA196" s="22"/>
      <c r="EB196" s="22"/>
      <c r="EC196" s="22"/>
      <c r="ED196" s="22"/>
      <c r="EE196" s="22"/>
      <c r="EF196" s="22"/>
      <c r="EG196" s="22"/>
      <c r="EH196" s="22"/>
      <c r="EI196" s="22"/>
      <c r="EJ196" s="22"/>
      <c r="EK196" s="22"/>
      <c r="EL196" s="22"/>
      <c r="EM196" s="22"/>
      <c r="EN196" s="22"/>
      <c r="EO196" s="22"/>
      <c r="EP196" s="22"/>
      <c r="EQ196" s="22"/>
      <c r="ER196" s="22"/>
      <c r="ES196" s="22"/>
      <c r="ET196" s="22"/>
      <c r="EU196" s="22"/>
      <c r="EV196" s="22"/>
      <c r="EW196" s="22"/>
      <c r="EX196" s="22"/>
      <c r="EY196" s="33">
        <v>1312300</v>
      </c>
      <c r="EZ196" s="30">
        <v>0.19</v>
      </c>
      <c r="FA196" s="29">
        <f>EY196 * (1 + EZ196)</f>
        <v>1561637</v>
      </c>
      <c r="FB196" s="22"/>
      <c r="FC196" s="22"/>
      <c r="FD196" s="22"/>
      <c r="FE196" s="22"/>
      <c r="FF196" s="22"/>
      <c r="FG196" s="22"/>
      <c r="FH196" s="22"/>
      <c r="FI196" s="22"/>
      <c r="FJ196" s="22"/>
      <c r="FK196" s="19"/>
      <c r="FL196" s="20">
        <v>5.2900000000000003E-2</v>
      </c>
      <c r="FM196" s="19">
        <f t="shared" si="10"/>
        <v>0</v>
      </c>
      <c r="FN196" s="19">
        <v>2337500</v>
      </c>
      <c r="FO196" s="20">
        <v>5.2900000000000003E-2</v>
      </c>
      <c r="FP196" s="19">
        <f t="shared" si="6"/>
        <v>2461153.75</v>
      </c>
      <c r="FQ196" s="70">
        <f t="shared" si="2"/>
        <v>1</v>
      </c>
    </row>
    <row r="197" spans="1:173" ht="15.75" customHeight="1" x14ac:dyDescent="0.2">
      <c r="A197" s="66" t="s">
        <v>672</v>
      </c>
      <c r="B197" s="66">
        <v>195</v>
      </c>
      <c r="C197" s="72" t="s">
        <v>491</v>
      </c>
      <c r="D197" s="66" t="s">
        <v>31</v>
      </c>
      <c r="E197" s="77" t="s">
        <v>492</v>
      </c>
      <c r="F197" s="35">
        <v>21102305</v>
      </c>
      <c r="G197" s="67" t="s">
        <v>95</v>
      </c>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32">
        <v>175000</v>
      </c>
      <c r="BE197" s="36">
        <v>0</v>
      </c>
      <c r="BF197" s="32">
        <f>BD197 * (1 + BE197)</f>
        <v>175000</v>
      </c>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c r="DA197" s="22"/>
      <c r="DB197" s="22"/>
      <c r="DC197" s="22"/>
      <c r="DD197" s="22"/>
      <c r="DE197" s="22"/>
      <c r="DF197" s="22"/>
      <c r="DG197" s="22"/>
      <c r="DH197" s="22"/>
      <c r="DI197" s="22"/>
      <c r="DJ197" s="22"/>
      <c r="DK197" s="22"/>
      <c r="DL197" s="22"/>
      <c r="DM197" s="22"/>
      <c r="DN197" s="22"/>
      <c r="DO197" s="22"/>
      <c r="DP197" s="22"/>
      <c r="DQ197" s="22"/>
      <c r="DR197" s="22"/>
      <c r="DS197" s="22"/>
      <c r="DT197" s="22"/>
      <c r="DU197" s="22"/>
      <c r="DV197" s="22"/>
      <c r="DW197" s="22"/>
      <c r="DX197" s="22"/>
      <c r="DY197" s="22"/>
      <c r="DZ197" s="22"/>
      <c r="EA197" s="22"/>
      <c r="EB197" s="22"/>
      <c r="EC197" s="22"/>
      <c r="ED197" s="22"/>
      <c r="EE197" s="22"/>
      <c r="EF197" s="22"/>
      <c r="EG197" s="22"/>
      <c r="EH197" s="22"/>
      <c r="EI197" s="22"/>
      <c r="EJ197" s="22"/>
      <c r="EK197" s="22"/>
      <c r="EL197" s="22"/>
      <c r="EM197" s="22"/>
      <c r="EN197" s="22"/>
      <c r="EO197" s="22"/>
      <c r="EP197" s="22"/>
      <c r="EQ197" s="22"/>
      <c r="ER197" s="22"/>
      <c r="ES197" s="22"/>
      <c r="ET197" s="22"/>
      <c r="EU197" s="22"/>
      <c r="EV197" s="22"/>
      <c r="EW197" s="22"/>
      <c r="EX197" s="22"/>
      <c r="EY197" s="19"/>
      <c r="EZ197" s="68"/>
      <c r="FA197" s="69"/>
      <c r="FB197" s="22"/>
      <c r="FC197" s="22"/>
      <c r="FD197" s="22"/>
      <c r="FE197" s="22"/>
      <c r="FF197" s="22"/>
      <c r="FG197" s="22"/>
      <c r="FH197" s="22"/>
      <c r="FI197" s="22"/>
      <c r="FJ197" s="22"/>
      <c r="FK197" s="19">
        <v>638745</v>
      </c>
      <c r="FL197" s="20">
        <v>5.2900000000000003E-2</v>
      </c>
      <c r="FM197" s="19">
        <f t="shared" si="10"/>
        <v>672534.61049999995</v>
      </c>
      <c r="FN197" s="19">
        <v>287500</v>
      </c>
      <c r="FO197" s="20">
        <v>5.2900000000000003E-2</v>
      </c>
      <c r="FP197" s="19">
        <f t="shared" si="6"/>
        <v>302708.75</v>
      </c>
      <c r="FQ197" s="70">
        <f t="shared" si="2"/>
        <v>1</v>
      </c>
    </row>
    <row r="198" spans="1:173" ht="15.75" customHeight="1" x14ac:dyDescent="0.2">
      <c r="A198" s="66" t="s">
        <v>671</v>
      </c>
      <c r="B198" s="66">
        <v>196</v>
      </c>
      <c r="C198" s="66" t="s">
        <v>493</v>
      </c>
      <c r="D198" s="66" t="s">
        <v>31</v>
      </c>
      <c r="E198" s="67" t="s">
        <v>494</v>
      </c>
      <c r="F198" s="35">
        <v>21102401</v>
      </c>
      <c r="G198" s="67" t="s">
        <v>75</v>
      </c>
      <c r="H198" s="22"/>
      <c r="I198" s="22"/>
      <c r="J198" s="22"/>
      <c r="K198" s="22"/>
      <c r="L198" s="22"/>
      <c r="M198" s="22"/>
      <c r="N198" s="22"/>
      <c r="O198" s="22"/>
      <c r="P198" s="22"/>
      <c r="Q198" s="33">
        <v>57400</v>
      </c>
      <c r="R198" s="34">
        <v>0</v>
      </c>
      <c r="S198" s="29">
        <f t="shared" ref="S198:S200" si="78">Q198 * (1 + R198)</f>
        <v>57400</v>
      </c>
      <c r="T198" s="33">
        <v>64800</v>
      </c>
      <c r="U198" s="34">
        <v>0</v>
      </c>
      <c r="V198" s="29">
        <f t="shared" ref="V198:V200" si="79">T198 * (1 + U198)</f>
        <v>64800</v>
      </c>
      <c r="W198" s="29">
        <v>50000</v>
      </c>
      <c r="X198" s="30">
        <v>0</v>
      </c>
      <c r="Y198" s="29">
        <f>W198 * (1 + X198)</f>
        <v>50000</v>
      </c>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c r="DA198" s="22"/>
      <c r="DB198" s="22"/>
      <c r="DC198" s="22"/>
      <c r="DD198" s="22"/>
      <c r="DE198" s="22"/>
      <c r="DF198" s="22"/>
      <c r="DG198" s="22"/>
      <c r="DH198" s="22"/>
      <c r="DI198" s="22"/>
      <c r="DJ198" s="22"/>
      <c r="DK198" s="22"/>
      <c r="DL198" s="22"/>
      <c r="DM198" s="22"/>
      <c r="DN198" s="22"/>
      <c r="DO198" s="22"/>
      <c r="DP198" s="22"/>
      <c r="DQ198" s="22"/>
      <c r="DR198" s="22"/>
      <c r="DS198" s="22"/>
      <c r="DT198" s="22"/>
      <c r="DU198" s="22"/>
      <c r="DV198" s="22"/>
      <c r="DW198" s="22"/>
      <c r="DX198" s="22"/>
      <c r="DY198" s="22"/>
      <c r="DZ198" s="22"/>
      <c r="EA198" s="22"/>
      <c r="EB198" s="22"/>
      <c r="EC198" s="22"/>
      <c r="ED198" s="22"/>
      <c r="EE198" s="22"/>
      <c r="EF198" s="22"/>
      <c r="EG198" s="22"/>
      <c r="EH198" s="22"/>
      <c r="EI198" s="22"/>
      <c r="EJ198" s="22"/>
      <c r="EK198" s="22"/>
      <c r="EL198" s="22"/>
      <c r="EM198" s="22"/>
      <c r="EN198" s="22"/>
      <c r="EO198" s="22"/>
      <c r="EP198" s="22"/>
      <c r="EQ198" s="22"/>
      <c r="ER198" s="22"/>
      <c r="ES198" s="22"/>
      <c r="ET198" s="22"/>
      <c r="EU198" s="22"/>
      <c r="EV198" s="22"/>
      <c r="EW198" s="22"/>
      <c r="EX198" s="22"/>
      <c r="EY198" s="19"/>
      <c r="EZ198" s="68"/>
      <c r="FA198" s="69"/>
      <c r="FB198" s="22"/>
      <c r="FC198" s="22"/>
      <c r="FD198" s="22"/>
      <c r="FE198" s="22"/>
      <c r="FF198" s="22"/>
      <c r="FG198" s="22"/>
      <c r="FH198" s="22"/>
      <c r="FI198" s="22"/>
      <c r="FJ198" s="22"/>
      <c r="FK198" s="19">
        <v>56338</v>
      </c>
      <c r="FL198" s="20">
        <v>5.2900000000000003E-2</v>
      </c>
      <c r="FM198" s="19">
        <f t="shared" si="10"/>
        <v>59318.280200000001</v>
      </c>
      <c r="FN198" s="19">
        <v>338000</v>
      </c>
      <c r="FO198" s="20">
        <v>5.2900000000000003E-2</v>
      </c>
      <c r="FP198" s="19">
        <f t="shared" si="6"/>
        <v>355880.2</v>
      </c>
      <c r="FQ198" s="70">
        <f t="shared" si="2"/>
        <v>3</v>
      </c>
    </row>
    <row r="199" spans="1:173" ht="15.75" customHeight="1" x14ac:dyDescent="0.2">
      <c r="A199" s="66" t="s">
        <v>671</v>
      </c>
      <c r="B199" s="66">
        <v>197</v>
      </c>
      <c r="C199" s="66" t="s">
        <v>495</v>
      </c>
      <c r="D199" s="66" t="s">
        <v>31</v>
      </c>
      <c r="E199" s="67" t="s">
        <v>496</v>
      </c>
      <c r="F199" s="35">
        <v>21102401</v>
      </c>
      <c r="G199" s="67" t="s">
        <v>75</v>
      </c>
      <c r="H199" s="22"/>
      <c r="I199" s="22"/>
      <c r="J199" s="22"/>
      <c r="K199" s="22"/>
      <c r="L199" s="22"/>
      <c r="M199" s="22"/>
      <c r="N199" s="22"/>
      <c r="O199" s="22"/>
      <c r="P199" s="22"/>
      <c r="Q199" s="33">
        <v>59600</v>
      </c>
      <c r="R199" s="34">
        <v>0</v>
      </c>
      <c r="S199" s="29">
        <f t="shared" si="78"/>
        <v>59600</v>
      </c>
      <c r="T199" s="33">
        <v>67200</v>
      </c>
      <c r="U199" s="34">
        <v>0</v>
      </c>
      <c r="V199" s="29">
        <f t="shared" si="79"/>
        <v>67200</v>
      </c>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c r="DA199" s="22"/>
      <c r="DB199" s="22"/>
      <c r="DC199" s="22"/>
      <c r="DD199" s="22"/>
      <c r="DE199" s="22"/>
      <c r="DF199" s="22"/>
      <c r="DG199" s="22"/>
      <c r="DH199" s="22"/>
      <c r="DI199" s="22"/>
      <c r="DJ199" s="22"/>
      <c r="DK199" s="22"/>
      <c r="DL199" s="22"/>
      <c r="DM199" s="22"/>
      <c r="DN199" s="22"/>
      <c r="DO199" s="22"/>
      <c r="DP199" s="22"/>
      <c r="DQ199" s="22"/>
      <c r="DR199" s="22"/>
      <c r="DS199" s="22"/>
      <c r="DT199" s="22"/>
      <c r="DU199" s="22"/>
      <c r="DV199" s="22"/>
      <c r="DW199" s="22"/>
      <c r="DX199" s="22"/>
      <c r="DY199" s="22"/>
      <c r="DZ199" s="22"/>
      <c r="EA199" s="22"/>
      <c r="EB199" s="22"/>
      <c r="EC199" s="22"/>
      <c r="ED199" s="22"/>
      <c r="EE199" s="22"/>
      <c r="EF199" s="22"/>
      <c r="EG199" s="22"/>
      <c r="EH199" s="22"/>
      <c r="EI199" s="22"/>
      <c r="EJ199" s="22"/>
      <c r="EK199" s="22"/>
      <c r="EL199" s="22"/>
      <c r="EM199" s="22"/>
      <c r="EN199" s="22"/>
      <c r="EO199" s="22"/>
      <c r="EP199" s="22"/>
      <c r="EQ199" s="22"/>
      <c r="ER199" s="22"/>
      <c r="ES199" s="22"/>
      <c r="ET199" s="22"/>
      <c r="EU199" s="22"/>
      <c r="EV199" s="22"/>
      <c r="EW199" s="22"/>
      <c r="EX199" s="22"/>
      <c r="EY199" s="33">
        <v>61000</v>
      </c>
      <c r="EZ199" s="30">
        <v>0</v>
      </c>
      <c r="FA199" s="29">
        <f t="shared" ref="FA199:FA201" si="80">EY199 * (1 + EZ199)</f>
        <v>61000</v>
      </c>
      <c r="FB199" s="22"/>
      <c r="FC199" s="22"/>
      <c r="FD199" s="22"/>
      <c r="FE199" s="22"/>
      <c r="FF199" s="22"/>
      <c r="FG199" s="22"/>
      <c r="FH199" s="22"/>
      <c r="FI199" s="22"/>
      <c r="FJ199" s="22"/>
      <c r="FK199" s="19"/>
      <c r="FL199" s="20">
        <v>5.2900000000000003E-2</v>
      </c>
      <c r="FM199" s="19">
        <f t="shared" si="10"/>
        <v>0</v>
      </c>
      <c r="FN199" s="19"/>
      <c r="FO199" s="20">
        <v>5.2900000000000003E-2</v>
      </c>
      <c r="FP199" s="19">
        <f t="shared" si="6"/>
        <v>0</v>
      </c>
      <c r="FQ199" s="70">
        <f t="shared" si="2"/>
        <v>3</v>
      </c>
    </row>
    <row r="200" spans="1:173" ht="15.75" customHeight="1" x14ac:dyDescent="0.2">
      <c r="A200" s="66" t="s">
        <v>671</v>
      </c>
      <c r="B200" s="66">
        <v>198</v>
      </c>
      <c r="C200" s="66" t="s">
        <v>497</v>
      </c>
      <c r="D200" s="66" t="s">
        <v>31</v>
      </c>
      <c r="E200" s="67" t="s">
        <v>498</v>
      </c>
      <c r="F200" s="35">
        <v>21102401</v>
      </c>
      <c r="G200" s="67" t="s">
        <v>75</v>
      </c>
      <c r="H200" s="22"/>
      <c r="I200" s="22"/>
      <c r="J200" s="22"/>
      <c r="K200" s="22"/>
      <c r="L200" s="22"/>
      <c r="M200" s="22"/>
      <c r="N200" s="22"/>
      <c r="O200" s="22"/>
      <c r="P200" s="22"/>
      <c r="Q200" s="33">
        <v>61700</v>
      </c>
      <c r="R200" s="34">
        <v>0</v>
      </c>
      <c r="S200" s="29">
        <f t="shared" si="78"/>
        <v>61700</v>
      </c>
      <c r="T200" s="33">
        <v>69600</v>
      </c>
      <c r="U200" s="34">
        <v>0</v>
      </c>
      <c r="V200" s="29">
        <f t="shared" si="79"/>
        <v>69600</v>
      </c>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c r="DA200" s="22"/>
      <c r="DB200" s="22"/>
      <c r="DC200" s="22"/>
      <c r="DD200" s="22"/>
      <c r="DE200" s="22"/>
      <c r="DF200" s="22"/>
      <c r="DG200" s="22"/>
      <c r="DH200" s="22"/>
      <c r="DI200" s="22"/>
      <c r="DJ200" s="22"/>
      <c r="DK200" s="22"/>
      <c r="DL200" s="22"/>
      <c r="DM200" s="22"/>
      <c r="DN200" s="22"/>
      <c r="DO200" s="22"/>
      <c r="DP200" s="22"/>
      <c r="DQ200" s="22"/>
      <c r="DR200" s="22"/>
      <c r="DS200" s="22"/>
      <c r="DT200" s="22"/>
      <c r="DU200" s="22"/>
      <c r="DV200" s="22"/>
      <c r="DW200" s="22"/>
      <c r="DX200" s="22"/>
      <c r="DY200" s="22"/>
      <c r="DZ200" s="22"/>
      <c r="EA200" s="22"/>
      <c r="EB200" s="22"/>
      <c r="EC200" s="22"/>
      <c r="ED200" s="22"/>
      <c r="EE200" s="22"/>
      <c r="EF200" s="22"/>
      <c r="EG200" s="22"/>
      <c r="EH200" s="22"/>
      <c r="EI200" s="22"/>
      <c r="EJ200" s="22"/>
      <c r="EK200" s="22"/>
      <c r="EL200" s="22"/>
      <c r="EM200" s="22"/>
      <c r="EN200" s="22"/>
      <c r="EO200" s="22"/>
      <c r="EP200" s="22"/>
      <c r="EQ200" s="22"/>
      <c r="ER200" s="22"/>
      <c r="ES200" s="22"/>
      <c r="ET200" s="22"/>
      <c r="EU200" s="22"/>
      <c r="EV200" s="22"/>
      <c r="EW200" s="22"/>
      <c r="EX200" s="22"/>
      <c r="EY200" s="33">
        <v>65000</v>
      </c>
      <c r="EZ200" s="30">
        <v>0</v>
      </c>
      <c r="FA200" s="29">
        <f t="shared" si="80"/>
        <v>65000</v>
      </c>
      <c r="FB200" s="22"/>
      <c r="FC200" s="22"/>
      <c r="FD200" s="22"/>
      <c r="FE200" s="22"/>
      <c r="FF200" s="22"/>
      <c r="FG200" s="22"/>
      <c r="FH200" s="22"/>
      <c r="FI200" s="22"/>
      <c r="FJ200" s="22"/>
      <c r="FK200" s="19"/>
      <c r="FL200" s="20">
        <v>5.2900000000000003E-2</v>
      </c>
      <c r="FM200" s="19">
        <f t="shared" si="10"/>
        <v>0</v>
      </c>
      <c r="FN200" s="19"/>
      <c r="FO200" s="20">
        <v>5.2900000000000003E-2</v>
      </c>
      <c r="FP200" s="19">
        <f t="shared" si="6"/>
        <v>0</v>
      </c>
      <c r="FQ200" s="70">
        <f t="shared" si="2"/>
        <v>3</v>
      </c>
    </row>
    <row r="201" spans="1:173" ht="15.75" customHeight="1" x14ac:dyDescent="0.2">
      <c r="A201" s="66" t="s">
        <v>672</v>
      </c>
      <c r="B201" s="66">
        <v>199</v>
      </c>
      <c r="C201" s="66" t="s">
        <v>499</v>
      </c>
      <c r="D201" s="66" t="s">
        <v>31</v>
      </c>
      <c r="E201" s="67" t="s">
        <v>500</v>
      </c>
      <c r="F201" s="35">
        <v>30102905</v>
      </c>
      <c r="G201" s="67" t="s">
        <v>501</v>
      </c>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c r="DA201" s="22"/>
      <c r="DB201" s="22"/>
      <c r="DC201" s="22"/>
      <c r="DD201" s="22"/>
      <c r="DE201" s="22"/>
      <c r="DF201" s="22"/>
      <c r="DG201" s="22"/>
      <c r="DH201" s="22"/>
      <c r="DI201" s="22"/>
      <c r="DJ201" s="22"/>
      <c r="DK201" s="22"/>
      <c r="DL201" s="22"/>
      <c r="DM201" s="22"/>
      <c r="DN201" s="22"/>
      <c r="DO201" s="22"/>
      <c r="DP201" s="22"/>
      <c r="DQ201" s="22"/>
      <c r="DR201" s="22"/>
      <c r="DS201" s="22"/>
      <c r="DT201" s="22"/>
      <c r="DU201" s="22"/>
      <c r="DV201" s="22"/>
      <c r="DW201" s="22"/>
      <c r="DX201" s="22"/>
      <c r="DY201" s="22"/>
      <c r="DZ201" s="22"/>
      <c r="EA201" s="22"/>
      <c r="EB201" s="22"/>
      <c r="EC201" s="22"/>
      <c r="ED201" s="22"/>
      <c r="EE201" s="22"/>
      <c r="EF201" s="22"/>
      <c r="EG201" s="22"/>
      <c r="EH201" s="22"/>
      <c r="EI201" s="22"/>
      <c r="EJ201" s="22"/>
      <c r="EK201" s="22"/>
      <c r="EL201" s="22"/>
      <c r="EM201" s="22"/>
      <c r="EN201" s="22"/>
      <c r="EO201" s="22"/>
      <c r="EP201" s="22"/>
      <c r="EQ201" s="22"/>
      <c r="ER201" s="22"/>
      <c r="ES201" s="22"/>
      <c r="ET201" s="22"/>
      <c r="EU201" s="22"/>
      <c r="EV201" s="22"/>
      <c r="EW201" s="22"/>
      <c r="EX201" s="22"/>
      <c r="EY201" s="33">
        <v>65000</v>
      </c>
      <c r="EZ201" s="30">
        <v>0.19</v>
      </c>
      <c r="FA201" s="29">
        <f t="shared" si="80"/>
        <v>77350</v>
      </c>
      <c r="FB201" s="22"/>
      <c r="FC201" s="22"/>
      <c r="FD201" s="22"/>
      <c r="FE201" s="22"/>
      <c r="FF201" s="22"/>
      <c r="FG201" s="22"/>
      <c r="FH201" s="22"/>
      <c r="FI201" s="22"/>
      <c r="FJ201" s="22"/>
      <c r="FK201" s="19">
        <v>42798</v>
      </c>
      <c r="FL201" s="20">
        <v>5.2900000000000003E-2</v>
      </c>
      <c r="FM201" s="19">
        <f t="shared" si="10"/>
        <v>45062.014199999998</v>
      </c>
      <c r="FN201" s="19">
        <v>36250</v>
      </c>
      <c r="FO201" s="20">
        <v>5.2900000000000003E-2</v>
      </c>
      <c r="FP201" s="19">
        <f t="shared" si="6"/>
        <v>38167.625</v>
      </c>
      <c r="FQ201" s="70">
        <f t="shared" si="2"/>
        <v>1</v>
      </c>
    </row>
    <row r="202" spans="1:173" ht="15.75" customHeight="1" x14ac:dyDescent="0.2">
      <c r="A202" s="66" t="s">
        <v>671</v>
      </c>
      <c r="B202" s="66">
        <v>200</v>
      </c>
      <c r="C202" s="66" t="s">
        <v>502</v>
      </c>
      <c r="D202" s="66" t="s">
        <v>31</v>
      </c>
      <c r="E202" s="67" t="s">
        <v>503</v>
      </c>
      <c r="F202" s="35">
        <v>21102401</v>
      </c>
      <c r="G202" s="67" t="s">
        <v>75</v>
      </c>
      <c r="H202" s="22"/>
      <c r="I202" s="22"/>
      <c r="J202" s="22"/>
      <c r="K202" s="22"/>
      <c r="L202" s="22"/>
      <c r="M202" s="22"/>
      <c r="N202" s="22"/>
      <c r="O202" s="22"/>
      <c r="P202" s="22"/>
      <c r="Q202" s="29">
        <v>1541550</v>
      </c>
      <c r="R202" s="76">
        <v>0</v>
      </c>
      <c r="S202" s="29">
        <f>Q202 * (1 + R202)</f>
        <v>1541550</v>
      </c>
      <c r="T202" s="33">
        <v>1512000</v>
      </c>
      <c r="U202" s="34">
        <v>0</v>
      </c>
      <c r="V202" s="29">
        <f>T202 * (1 + U202)</f>
        <v>1512000</v>
      </c>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c r="DA202" s="22"/>
      <c r="DB202" s="22"/>
      <c r="DC202" s="22"/>
      <c r="DD202" s="22"/>
      <c r="DE202" s="22"/>
      <c r="DF202" s="22"/>
      <c r="DG202" s="22"/>
      <c r="DH202" s="22"/>
      <c r="DI202" s="22"/>
      <c r="DJ202" s="22"/>
      <c r="DK202" s="22"/>
      <c r="DL202" s="22"/>
      <c r="DM202" s="22"/>
      <c r="DN202" s="22"/>
      <c r="DO202" s="22"/>
      <c r="DP202" s="22"/>
      <c r="DQ202" s="22"/>
      <c r="DR202" s="22"/>
      <c r="DS202" s="22"/>
      <c r="DT202" s="22"/>
      <c r="DU202" s="22"/>
      <c r="DV202" s="22"/>
      <c r="DW202" s="22"/>
      <c r="DX202" s="22"/>
      <c r="DY202" s="22"/>
      <c r="DZ202" s="22"/>
      <c r="EA202" s="22"/>
      <c r="EB202" s="22"/>
      <c r="EC202" s="22"/>
      <c r="ED202" s="22"/>
      <c r="EE202" s="22"/>
      <c r="EF202" s="22"/>
      <c r="EG202" s="22"/>
      <c r="EH202" s="22"/>
      <c r="EI202" s="22"/>
      <c r="EJ202" s="22"/>
      <c r="EK202" s="22"/>
      <c r="EL202" s="22"/>
      <c r="EM202" s="22"/>
      <c r="EN202" s="22"/>
      <c r="EO202" s="22"/>
      <c r="EP202" s="22"/>
      <c r="EQ202" s="22"/>
      <c r="ER202" s="22"/>
      <c r="ES202" s="22"/>
      <c r="ET202" s="22"/>
      <c r="EU202" s="22"/>
      <c r="EV202" s="22"/>
      <c r="EW202" s="22"/>
      <c r="EX202" s="22"/>
      <c r="EY202" s="19"/>
      <c r="EZ202" s="68"/>
      <c r="FA202" s="69"/>
      <c r="FB202" s="22"/>
      <c r="FC202" s="22"/>
      <c r="FD202" s="22"/>
      <c r="FE202" s="22"/>
      <c r="FF202" s="22"/>
      <c r="FG202" s="22"/>
      <c r="FH202" s="22"/>
      <c r="FI202" s="22"/>
      <c r="FJ202" s="22"/>
      <c r="FK202" s="19">
        <v>1675819</v>
      </c>
      <c r="FL202" s="20">
        <v>5.2900000000000003E-2</v>
      </c>
      <c r="FM202" s="19">
        <f t="shared" si="10"/>
        <v>1764469.8251</v>
      </c>
      <c r="FN202" s="19"/>
      <c r="FO202" s="20">
        <v>5.2900000000000003E-2</v>
      </c>
      <c r="FP202" s="19">
        <f t="shared" si="6"/>
        <v>0</v>
      </c>
      <c r="FQ202" s="70">
        <f t="shared" si="2"/>
        <v>2</v>
      </c>
    </row>
    <row r="203" spans="1:173" ht="15.75" customHeight="1" x14ac:dyDescent="0.2">
      <c r="A203" s="66" t="s">
        <v>107</v>
      </c>
      <c r="B203" s="66">
        <v>201</v>
      </c>
      <c r="C203" s="66" t="s">
        <v>504</v>
      </c>
      <c r="D203" s="66" t="s">
        <v>31</v>
      </c>
      <c r="E203" s="67" t="s">
        <v>505</v>
      </c>
      <c r="F203" s="35"/>
      <c r="G203" s="67" t="s">
        <v>75</v>
      </c>
      <c r="H203" s="22"/>
      <c r="I203" s="22"/>
      <c r="J203" s="22"/>
      <c r="K203" s="19">
        <v>7800000</v>
      </c>
      <c r="L203" s="20">
        <v>0.19</v>
      </c>
      <c r="M203" s="19">
        <f>K203*(1+L203)</f>
        <v>9282000</v>
      </c>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c r="DA203" s="22"/>
      <c r="DB203" s="22"/>
      <c r="DC203" s="22"/>
      <c r="DD203" s="22"/>
      <c r="DE203" s="22"/>
      <c r="DF203" s="22"/>
      <c r="DG203" s="22"/>
      <c r="DH203" s="22"/>
      <c r="DI203" s="22"/>
      <c r="DJ203" s="22"/>
      <c r="DK203" s="22"/>
      <c r="DL203" s="22"/>
      <c r="DM203" s="22"/>
      <c r="DN203" s="22"/>
      <c r="DO203" s="22"/>
      <c r="DP203" s="22"/>
      <c r="DQ203" s="22"/>
      <c r="DR203" s="22"/>
      <c r="DS203" s="22"/>
      <c r="DT203" s="22"/>
      <c r="DU203" s="22"/>
      <c r="DV203" s="22"/>
      <c r="DW203" s="22"/>
      <c r="DX203" s="22"/>
      <c r="DY203" s="22"/>
      <c r="DZ203" s="22"/>
      <c r="EA203" s="22"/>
      <c r="EB203" s="22"/>
      <c r="EC203" s="22"/>
      <c r="ED203" s="22"/>
      <c r="EE203" s="22"/>
      <c r="EF203" s="22"/>
      <c r="EG203" s="22"/>
      <c r="EH203" s="22"/>
      <c r="EI203" s="22"/>
      <c r="EJ203" s="22"/>
      <c r="EK203" s="22"/>
      <c r="EL203" s="22"/>
      <c r="EM203" s="22"/>
      <c r="EN203" s="22"/>
      <c r="EO203" s="22"/>
      <c r="EP203" s="22"/>
      <c r="EQ203" s="22"/>
      <c r="ER203" s="22"/>
      <c r="ES203" s="22"/>
      <c r="ET203" s="22"/>
      <c r="EU203" s="22"/>
      <c r="EV203" s="22"/>
      <c r="EW203" s="22"/>
      <c r="EX203" s="22"/>
      <c r="EY203" s="19"/>
      <c r="EZ203" s="68"/>
      <c r="FA203" s="69"/>
      <c r="FB203" s="22"/>
      <c r="FC203" s="22"/>
      <c r="FD203" s="22"/>
      <c r="FE203" s="22"/>
      <c r="FF203" s="22"/>
      <c r="FG203" s="22"/>
      <c r="FH203" s="22"/>
      <c r="FI203" s="22"/>
      <c r="FJ203" s="22"/>
      <c r="FK203" s="19">
        <v>1403067</v>
      </c>
      <c r="FL203" s="20">
        <v>5.2900000000000003E-2</v>
      </c>
      <c r="FM203" s="19">
        <f t="shared" si="10"/>
        <v>1477289.2442999999</v>
      </c>
      <c r="FN203" s="19">
        <v>800000</v>
      </c>
      <c r="FO203" s="20">
        <v>5.2900000000000003E-2</v>
      </c>
      <c r="FP203" s="19">
        <f t="shared" si="6"/>
        <v>842320</v>
      </c>
      <c r="FQ203" s="70">
        <f t="shared" si="2"/>
        <v>1</v>
      </c>
    </row>
    <row r="204" spans="1:173" ht="15.75" customHeight="1" x14ac:dyDescent="0.2">
      <c r="A204" s="66" t="s">
        <v>107</v>
      </c>
      <c r="B204" s="66">
        <v>202</v>
      </c>
      <c r="C204" s="66" t="s">
        <v>506</v>
      </c>
      <c r="D204" s="66" t="s">
        <v>31</v>
      </c>
      <c r="E204" s="67" t="s">
        <v>507</v>
      </c>
      <c r="F204" s="35"/>
      <c r="G204" s="67" t="s">
        <v>75</v>
      </c>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c r="DA204" s="22"/>
      <c r="DB204" s="22"/>
      <c r="DC204" s="22"/>
      <c r="DD204" s="22"/>
      <c r="DE204" s="22"/>
      <c r="DF204" s="22"/>
      <c r="DG204" s="22"/>
      <c r="DH204" s="22"/>
      <c r="DI204" s="22"/>
      <c r="DJ204" s="22"/>
      <c r="DK204" s="22"/>
      <c r="DL204" s="22"/>
      <c r="DM204" s="22"/>
      <c r="DN204" s="22"/>
      <c r="DO204" s="22"/>
      <c r="DP204" s="22"/>
      <c r="DQ204" s="22"/>
      <c r="DR204" s="22"/>
      <c r="DS204" s="22"/>
      <c r="DT204" s="22"/>
      <c r="DU204" s="22"/>
      <c r="DV204" s="22"/>
      <c r="DW204" s="22"/>
      <c r="DX204" s="22"/>
      <c r="DY204" s="22"/>
      <c r="DZ204" s="22"/>
      <c r="EA204" s="22"/>
      <c r="EB204" s="22"/>
      <c r="EC204" s="22"/>
      <c r="ED204" s="22"/>
      <c r="EE204" s="22"/>
      <c r="EF204" s="22"/>
      <c r="EG204" s="22"/>
      <c r="EH204" s="22"/>
      <c r="EI204" s="22"/>
      <c r="EJ204" s="22"/>
      <c r="EK204" s="22"/>
      <c r="EL204" s="22"/>
      <c r="EM204" s="22"/>
      <c r="EN204" s="22"/>
      <c r="EO204" s="22"/>
      <c r="EP204" s="22"/>
      <c r="EQ204" s="22"/>
      <c r="ER204" s="22"/>
      <c r="ES204" s="22"/>
      <c r="ET204" s="22"/>
      <c r="EU204" s="22"/>
      <c r="EV204" s="22"/>
      <c r="EW204" s="22"/>
      <c r="EX204" s="22"/>
      <c r="EY204" s="33">
        <v>775000</v>
      </c>
      <c r="EZ204" s="30">
        <v>0.19</v>
      </c>
      <c r="FA204" s="29">
        <f t="shared" ref="FA204:FA207" si="81">EY204 * (1 + EZ204)</f>
        <v>922250</v>
      </c>
      <c r="FB204" s="22"/>
      <c r="FC204" s="22"/>
      <c r="FD204" s="22"/>
      <c r="FE204" s="22"/>
      <c r="FF204" s="22"/>
      <c r="FG204" s="22"/>
      <c r="FH204" s="22"/>
      <c r="FI204" s="22"/>
      <c r="FJ204" s="22"/>
      <c r="FK204" s="19"/>
      <c r="FL204" s="20">
        <v>5.2900000000000003E-2</v>
      </c>
      <c r="FM204" s="19">
        <f t="shared" si="10"/>
        <v>0</v>
      </c>
      <c r="FN204" s="19">
        <v>999999</v>
      </c>
      <c r="FO204" s="20">
        <v>5.2900000000000003E-2</v>
      </c>
      <c r="FP204" s="19">
        <f t="shared" si="6"/>
        <v>1052898.9471</v>
      </c>
      <c r="FQ204" s="70">
        <f t="shared" si="2"/>
        <v>1</v>
      </c>
    </row>
    <row r="205" spans="1:173" ht="15.75" customHeight="1" x14ac:dyDescent="0.2">
      <c r="A205" s="66" t="s">
        <v>79</v>
      </c>
      <c r="B205" s="66">
        <v>203</v>
      </c>
      <c r="C205" s="35" t="s">
        <v>508</v>
      </c>
      <c r="D205" s="35" t="s">
        <v>31</v>
      </c>
      <c r="E205" s="71" t="s">
        <v>509</v>
      </c>
      <c r="F205" s="35">
        <v>41121802</v>
      </c>
      <c r="G205" s="71" t="s">
        <v>510</v>
      </c>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c r="DA205" s="22"/>
      <c r="DB205" s="22"/>
      <c r="DC205" s="22"/>
      <c r="DD205" s="22"/>
      <c r="DE205" s="22"/>
      <c r="DF205" s="22"/>
      <c r="DG205" s="22"/>
      <c r="DH205" s="22"/>
      <c r="DI205" s="22"/>
      <c r="DJ205" s="22"/>
      <c r="DK205" s="22"/>
      <c r="DL205" s="22"/>
      <c r="DM205" s="22"/>
      <c r="DN205" s="22"/>
      <c r="DO205" s="22"/>
      <c r="DP205" s="22"/>
      <c r="DQ205" s="22"/>
      <c r="DR205" s="22"/>
      <c r="DS205" s="22"/>
      <c r="DT205" s="22"/>
      <c r="DU205" s="22"/>
      <c r="DV205" s="22"/>
      <c r="DW205" s="22"/>
      <c r="DX205" s="22"/>
      <c r="DY205" s="22"/>
      <c r="DZ205" s="22"/>
      <c r="EA205" s="22"/>
      <c r="EB205" s="22"/>
      <c r="EC205" s="22"/>
      <c r="ED205" s="22"/>
      <c r="EE205" s="22"/>
      <c r="EF205" s="22"/>
      <c r="EG205" s="22"/>
      <c r="EH205" s="22"/>
      <c r="EI205" s="22"/>
      <c r="EJ205" s="22"/>
      <c r="EK205" s="22"/>
      <c r="EL205" s="22"/>
      <c r="EM205" s="22"/>
      <c r="EN205" s="22"/>
      <c r="EO205" s="22"/>
      <c r="EP205" s="22"/>
      <c r="EQ205" s="22"/>
      <c r="ER205" s="22"/>
      <c r="ES205" s="22"/>
      <c r="ET205" s="22"/>
      <c r="EU205" s="22"/>
      <c r="EV205" s="22"/>
      <c r="EW205" s="22"/>
      <c r="EX205" s="22"/>
      <c r="EY205" s="33">
        <v>34500</v>
      </c>
      <c r="EZ205" s="30">
        <v>0.19</v>
      </c>
      <c r="FA205" s="29">
        <f t="shared" si="81"/>
        <v>41055</v>
      </c>
      <c r="FB205" s="22"/>
      <c r="FC205" s="22"/>
      <c r="FD205" s="22"/>
      <c r="FE205" s="22"/>
      <c r="FF205" s="22"/>
      <c r="FG205" s="22"/>
      <c r="FH205" s="22"/>
      <c r="FI205" s="22"/>
      <c r="FJ205" s="22"/>
      <c r="FK205" s="19">
        <v>45117</v>
      </c>
      <c r="FL205" s="20">
        <v>5.2900000000000003E-2</v>
      </c>
      <c r="FM205" s="19">
        <f t="shared" si="10"/>
        <v>47503.689299999998</v>
      </c>
      <c r="FN205" s="19"/>
      <c r="FO205" s="20">
        <v>5.2900000000000003E-2</v>
      </c>
      <c r="FP205" s="19">
        <f t="shared" si="6"/>
        <v>0</v>
      </c>
      <c r="FQ205" s="70">
        <f t="shared" si="2"/>
        <v>1</v>
      </c>
    </row>
    <row r="206" spans="1:173" ht="15.75" customHeight="1" x14ac:dyDescent="0.2">
      <c r="A206" s="66" t="s">
        <v>671</v>
      </c>
      <c r="B206" s="66">
        <v>204</v>
      </c>
      <c r="C206" s="66" t="s">
        <v>681</v>
      </c>
      <c r="D206" s="66" t="s">
        <v>31</v>
      </c>
      <c r="E206" s="67" t="s">
        <v>512</v>
      </c>
      <c r="F206" s="35"/>
      <c r="G206" s="67" t="s">
        <v>513</v>
      </c>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9">
        <v>85000</v>
      </c>
      <c r="CF206" s="30">
        <v>0</v>
      </c>
      <c r="CG206" s="29">
        <f>CE206 * (1 + CF206)</f>
        <v>85000</v>
      </c>
      <c r="CH206" s="22"/>
      <c r="CI206" s="22"/>
      <c r="CJ206" s="22"/>
      <c r="CK206" s="22"/>
      <c r="CL206" s="22"/>
      <c r="CM206" s="22"/>
      <c r="CN206" s="22"/>
      <c r="CO206" s="22"/>
      <c r="CP206" s="22"/>
      <c r="CQ206" s="22"/>
      <c r="CR206" s="22"/>
      <c r="CS206" s="22"/>
      <c r="CT206" s="22"/>
      <c r="CU206" s="22"/>
      <c r="CV206" s="22"/>
      <c r="CW206" s="22"/>
      <c r="CX206" s="22"/>
      <c r="CY206" s="22"/>
      <c r="CZ206" s="22"/>
      <c r="DA206" s="22"/>
      <c r="DB206" s="22"/>
      <c r="DC206" s="22"/>
      <c r="DD206" s="22"/>
      <c r="DE206" s="22"/>
      <c r="DF206" s="22"/>
      <c r="DG206" s="22"/>
      <c r="DH206" s="22"/>
      <c r="DI206" s="22"/>
      <c r="DJ206" s="22"/>
      <c r="DK206" s="22"/>
      <c r="DL206" s="22"/>
      <c r="DM206" s="22"/>
      <c r="DN206" s="22"/>
      <c r="DO206" s="22"/>
      <c r="DP206" s="22"/>
      <c r="DQ206" s="22"/>
      <c r="DR206" s="22"/>
      <c r="DS206" s="22"/>
      <c r="DT206" s="22"/>
      <c r="DU206" s="22"/>
      <c r="DV206" s="22"/>
      <c r="DW206" s="22"/>
      <c r="DX206" s="22"/>
      <c r="DY206" s="22"/>
      <c r="DZ206" s="22"/>
      <c r="EA206" s="22"/>
      <c r="EB206" s="22"/>
      <c r="EC206" s="22"/>
      <c r="ED206" s="22"/>
      <c r="EE206" s="22"/>
      <c r="EF206" s="22"/>
      <c r="EG206" s="22"/>
      <c r="EH206" s="22"/>
      <c r="EI206" s="22"/>
      <c r="EJ206" s="22"/>
      <c r="EK206" s="22"/>
      <c r="EL206" s="22"/>
      <c r="EM206" s="22"/>
      <c r="EN206" s="22"/>
      <c r="EO206" s="22"/>
      <c r="EP206" s="22"/>
      <c r="EQ206" s="22"/>
      <c r="ER206" s="22"/>
      <c r="ES206" s="22"/>
      <c r="ET206" s="22"/>
      <c r="EU206" s="22"/>
      <c r="EV206" s="22"/>
      <c r="EW206" s="22"/>
      <c r="EX206" s="22"/>
      <c r="EY206" s="33">
        <v>95000</v>
      </c>
      <c r="EZ206" s="30">
        <v>0</v>
      </c>
      <c r="FA206" s="29">
        <f t="shared" si="81"/>
        <v>95000</v>
      </c>
      <c r="FB206" s="22"/>
      <c r="FC206" s="22"/>
      <c r="FD206" s="22"/>
      <c r="FE206" s="22"/>
      <c r="FF206" s="22"/>
      <c r="FG206" s="22"/>
      <c r="FH206" s="22"/>
      <c r="FI206" s="22"/>
      <c r="FJ206" s="22"/>
      <c r="FK206" s="19"/>
      <c r="FL206" s="20">
        <v>5.2900000000000003E-2</v>
      </c>
      <c r="FM206" s="19">
        <f t="shared" si="10"/>
        <v>0</v>
      </c>
      <c r="FN206" s="19"/>
      <c r="FO206" s="20">
        <v>5.2900000000000003E-2</v>
      </c>
      <c r="FP206" s="19">
        <f t="shared" si="6"/>
        <v>0</v>
      </c>
      <c r="FQ206" s="70">
        <f t="shared" si="2"/>
        <v>2</v>
      </c>
    </row>
    <row r="207" spans="1:173" ht="15.75" customHeight="1" x14ac:dyDescent="0.2">
      <c r="A207" s="66" t="s">
        <v>79</v>
      </c>
      <c r="B207" s="66">
        <v>205</v>
      </c>
      <c r="C207" s="72" t="s">
        <v>514</v>
      </c>
      <c r="D207" s="66" t="s">
        <v>31</v>
      </c>
      <c r="E207" s="77" t="s">
        <v>515</v>
      </c>
      <c r="F207" s="66">
        <v>27112000</v>
      </c>
      <c r="G207" s="67" t="s">
        <v>95</v>
      </c>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c r="DA207" s="22"/>
      <c r="DB207" s="22"/>
      <c r="DC207" s="22"/>
      <c r="DD207" s="22"/>
      <c r="DE207" s="22"/>
      <c r="DF207" s="22"/>
      <c r="DG207" s="22"/>
      <c r="DH207" s="22"/>
      <c r="DI207" s="22"/>
      <c r="DJ207" s="22"/>
      <c r="DK207" s="22"/>
      <c r="DL207" s="22"/>
      <c r="DM207" s="22"/>
      <c r="DN207" s="22"/>
      <c r="DO207" s="22"/>
      <c r="DP207" s="22"/>
      <c r="DQ207" s="22"/>
      <c r="DR207" s="22"/>
      <c r="DS207" s="22"/>
      <c r="DT207" s="22"/>
      <c r="DU207" s="22"/>
      <c r="DV207" s="22"/>
      <c r="DW207" s="22"/>
      <c r="DX207" s="22"/>
      <c r="DY207" s="22"/>
      <c r="DZ207" s="22"/>
      <c r="EA207" s="22"/>
      <c r="EB207" s="22"/>
      <c r="EC207" s="22"/>
      <c r="ED207" s="22"/>
      <c r="EE207" s="22"/>
      <c r="EF207" s="22"/>
      <c r="EG207" s="22"/>
      <c r="EH207" s="22"/>
      <c r="EI207" s="22"/>
      <c r="EJ207" s="22"/>
      <c r="EK207" s="22"/>
      <c r="EL207" s="22"/>
      <c r="EM207" s="22"/>
      <c r="EN207" s="22"/>
      <c r="EO207" s="22"/>
      <c r="EP207" s="22"/>
      <c r="EQ207" s="22"/>
      <c r="ER207" s="22"/>
      <c r="ES207" s="22"/>
      <c r="ET207" s="22"/>
      <c r="EU207" s="22"/>
      <c r="EV207" s="22"/>
      <c r="EW207" s="22"/>
      <c r="EX207" s="22"/>
      <c r="EY207" s="33">
        <v>98000</v>
      </c>
      <c r="EZ207" s="30">
        <v>0.19</v>
      </c>
      <c r="FA207" s="29">
        <f t="shared" si="81"/>
        <v>116620</v>
      </c>
      <c r="FB207" s="22"/>
      <c r="FC207" s="22"/>
      <c r="FD207" s="22"/>
      <c r="FE207" s="22"/>
      <c r="FF207" s="22"/>
      <c r="FG207" s="22"/>
      <c r="FH207" s="22"/>
      <c r="FI207" s="22"/>
      <c r="FJ207" s="22"/>
      <c r="FK207" s="19"/>
      <c r="FL207" s="20">
        <v>5.2900000000000003E-2</v>
      </c>
      <c r="FM207" s="19">
        <f t="shared" si="10"/>
        <v>0</v>
      </c>
      <c r="FN207" s="19">
        <v>86900</v>
      </c>
      <c r="FO207" s="20">
        <v>5.2900000000000003E-2</v>
      </c>
      <c r="FP207" s="19">
        <f t="shared" si="6"/>
        <v>91497.01</v>
      </c>
      <c r="FQ207" s="70">
        <f t="shared" si="2"/>
        <v>1</v>
      </c>
    </row>
    <row r="208" spans="1:173" ht="15.75" customHeight="1" x14ac:dyDescent="0.2">
      <c r="A208" s="66" t="s">
        <v>673</v>
      </c>
      <c r="B208" s="66">
        <v>206</v>
      </c>
      <c r="C208" s="66" t="s">
        <v>516</v>
      </c>
      <c r="D208" s="66" t="s">
        <v>517</v>
      </c>
      <c r="E208" s="67" t="s">
        <v>518</v>
      </c>
      <c r="F208" s="66">
        <v>42271600</v>
      </c>
      <c r="G208" s="67" t="s">
        <v>436</v>
      </c>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32">
        <v>66400</v>
      </c>
      <c r="BQ208" s="36">
        <v>0</v>
      </c>
      <c r="BR208" s="32">
        <f>BP208 * (1 + BQ208)</f>
        <v>66400</v>
      </c>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32">
        <v>11500</v>
      </c>
      <c r="CO208" s="36">
        <v>0</v>
      </c>
      <c r="CP208" s="32">
        <f t="shared" ref="CP208:CP209" si="82">CN208 * (1 + CO208)</f>
        <v>11500</v>
      </c>
      <c r="CQ208" s="22"/>
      <c r="CR208" s="22"/>
      <c r="CS208" s="22"/>
      <c r="CT208" s="22"/>
      <c r="CU208" s="22"/>
      <c r="CV208" s="22"/>
      <c r="CW208" s="22"/>
      <c r="CX208" s="22"/>
      <c r="CY208" s="22"/>
      <c r="CZ208" s="22"/>
      <c r="DA208" s="22"/>
      <c r="DB208" s="22"/>
      <c r="DC208" s="22"/>
      <c r="DD208" s="22"/>
      <c r="DE208" s="22"/>
      <c r="DF208" s="22"/>
      <c r="DG208" s="22"/>
      <c r="DH208" s="22"/>
      <c r="DI208" s="22"/>
      <c r="DJ208" s="22"/>
      <c r="DK208" s="22"/>
      <c r="DL208" s="22"/>
      <c r="DM208" s="22"/>
      <c r="DN208" s="22"/>
      <c r="DO208" s="22"/>
      <c r="DP208" s="22"/>
      <c r="DQ208" s="22"/>
      <c r="DR208" s="22"/>
      <c r="DS208" s="22"/>
      <c r="DT208" s="22"/>
      <c r="DU208" s="22"/>
      <c r="DV208" s="22"/>
      <c r="DW208" s="22"/>
      <c r="DX208" s="22"/>
      <c r="DY208" s="22"/>
      <c r="DZ208" s="22"/>
      <c r="EA208" s="22"/>
      <c r="EB208" s="22"/>
      <c r="EC208" s="22"/>
      <c r="ED208" s="22"/>
      <c r="EE208" s="22"/>
      <c r="EF208" s="22"/>
      <c r="EG208" s="22"/>
      <c r="EH208" s="22"/>
      <c r="EI208" s="22"/>
      <c r="EJ208" s="22"/>
      <c r="EK208" s="22"/>
      <c r="EL208" s="22"/>
      <c r="EM208" s="22"/>
      <c r="EN208" s="22"/>
      <c r="EO208" s="22"/>
      <c r="EP208" s="22"/>
      <c r="EQ208" s="22"/>
      <c r="ER208" s="22"/>
      <c r="ES208" s="22"/>
      <c r="ET208" s="22"/>
      <c r="EU208" s="22"/>
      <c r="EV208" s="22"/>
      <c r="EW208" s="22"/>
      <c r="EX208" s="22"/>
      <c r="EY208" s="19"/>
      <c r="EZ208" s="68"/>
      <c r="FA208" s="69"/>
      <c r="FB208" s="22"/>
      <c r="FC208" s="22"/>
      <c r="FD208" s="22"/>
      <c r="FE208" s="22"/>
      <c r="FF208" s="22"/>
      <c r="FG208" s="22"/>
      <c r="FH208" s="22"/>
      <c r="FI208" s="22"/>
      <c r="FJ208" s="22"/>
      <c r="FK208" s="19">
        <v>55332</v>
      </c>
      <c r="FL208" s="20">
        <v>5.2900000000000003E-2</v>
      </c>
      <c r="FM208" s="19">
        <f t="shared" si="10"/>
        <v>58259.0628</v>
      </c>
      <c r="FN208" s="19"/>
      <c r="FO208" s="20">
        <v>5.2900000000000003E-2</v>
      </c>
      <c r="FP208" s="19">
        <f t="shared" si="6"/>
        <v>0</v>
      </c>
      <c r="FQ208" s="70">
        <f t="shared" si="2"/>
        <v>2</v>
      </c>
    </row>
    <row r="209" spans="1:173" ht="15.75" customHeight="1" x14ac:dyDescent="0.2">
      <c r="A209" s="66" t="s">
        <v>673</v>
      </c>
      <c r="B209" s="66">
        <v>207</v>
      </c>
      <c r="C209" s="66" t="s">
        <v>519</v>
      </c>
      <c r="D209" s="66" t="s">
        <v>31</v>
      </c>
      <c r="E209" s="67" t="s">
        <v>520</v>
      </c>
      <c r="F209" s="35">
        <v>42172002</v>
      </c>
      <c r="G209" s="67" t="s">
        <v>521</v>
      </c>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32">
        <v>39663</v>
      </c>
      <c r="CO209" s="36">
        <v>0.19</v>
      </c>
      <c r="CP209" s="32">
        <f t="shared" si="82"/>
        <v>47198.97</v>
      </c>
      <c r="CQ209" s="33">
        <v>12714</v>
      </c>
      <c r="CR209" s="34">
        <v>0.19</v>
      </c>
      <c r="CS209" s="32">
        <f>CQ209 * (1 + CR209)</f>
        <v>15129.66</v>
      </c>
      <c r="CT209" s="22"/>
      <c r="CU209" s="22"/>
      <c r="CV209" s="22"/>
      <c r="CW209" s="33">
        <v>4550</v>
      </c>
      <c r="CX209" s="34">
        <v>0.19</v>
      </c>
      <c r="CY209" s="33">
        <f>CW209 * (1 + CX209)</f>
        <v>5414.5</v>
      </c>
      <c r="CZ209" s="22"/>
      <c r="DA209" s="22"/>
      <c r="DB209" s="22"/>
      <c r="DC209" s="22"/>
      <c r="DD209" s="22"/>
      <c r="DE209" s="22"/>
      <c r="DF209" s="22"/>
      <c r="DG209" s="22"/>
      <c r="DH209" s="22"/>
      <c r="DI209" s="22"/>
      <c r="DJ209" s="22"/>
      <c r="DK209" s="22"/>
      <c r="DL209" s="22"/>
      <c r="DM209" s="22"/>
      <c r="DN209" s="22"/>
      <c r="DO209" s="22"/>
      <c r="DP209" s="22"/>
      <c r="DQ209" s="22"/>
      <c r="DR209" s="22"/>
      <c r="DS209" s="22"/>
      <c r="DT209" s="22"/>
      <c r="DU209" s="22"/>
      <c r="DV209" s="22"/>
      <c r="DW209" s="22"/>
      <c r="DX209" s="22"/>
      <c r="DY209" s="22"/>
      <c r="DZ209" s="22"/>
      <c r="EA209" s="22"/>
      <c r="EB209" s="22"/>
      <c r="EC209" s="22"/>
      <c r="ED209" s="22"/>
      <c r="EE209" s="22"/>
      <c r="EF209" s="22"/>
      <c r="EG209" s="22"/>
      <c r="EH209" s="22"/>
      <c r="EI209" s="22"/>
      <c r="EJ209" s="22"/>
      <c r="EK209" s="22"/>
      <c r="EL209" s="22"/>
      <c r="EM209" s="22"/>
      <c r="EN209" s="22"/>
      <c r="EO209" s="22"/>
      <c r="EP209" s="22"/>
      <c r="EQ209" s="22"/>
      <c r="ER209" s="22"/>
      <c r="ES209" s="22"/>
      <c r="ET209" s="22"/>
      <c r="EU209" s="22"/>
      <c r="EV209" s="22"/>
      <c r="EW209" s="22"/>
      <c r="EX209" s="22"/>
      <c r="EY209" s="19"/>
      <c r="EZ209" s="68"/>
      <c r="FA209" s="69"/>
      <c r="FB209" s="22"/>
      <c r="FC209" s="22"/>
      <c r="FD209" s="22"/>
      <c r="FE209" s="22"/>
      <c r="FF209" s="22"/>
      <c r="FG209" s="22"/>
      <c r="FH209" s="22"/>
      <c r="FI209" s="22"/>
      <c r="FJ209" s="22"/>
      <c r="FK209" s="19">
        <v>16186</v>
      </c>
      <c r="FL209" s="20">
        <v>5.2900000000000003E-2</v>
      </c>
      <c r="FM209" s="19">
        <f t="shared" si="10"/>
        <v>17042.239399999999</v>
      </c>
      <c r="FN209" s="19"/>
      <c r="FO209" s="20">
        <v>5.2900000000000003E-2</v>
      </c>
      <c r="FP209" s="19">
        <f t="shared" si="6"/>
        <v>0</v>
      </c>
      <c r="FQ209" s="70">
        <f t="shared" si="2"/>
        <v>3</v>
      </c>
    </row>
    <row r="210" spans="1:173" ht="15.75" customHeight="1" x14ac:dyDescent="0.2">
      <c r="A210" s="66" t="s">
        <v>672</v>
      </c>
      <c r="B210" s="66">
        <v>208</v>
      </c>
      <c r="C210" s="66" t="s">
        <v>522</v>
      </c>
      <c r="D210" s="66" t="s">
        <v>31</v>
      </c>
      <c r="E210" s="67" t="s">
        <v>523</v>
      </c>
      <c r="F210" s="35">
        <v>39111827</v>
      </c>
      <c r="G210" s="71" t="s">
        <v>75</v>
      </c>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32">
        <v>346384</v>
      </c>
      <c r="AG210" s="36">
        <v>0</v>
      </c>
      <c r="AH210" s="32">
        <f>AF210 * (1 + AG210)</f>
        <v>346384</v>
      </c>
      <c r="AI210" s="22"/>
      <c r="AJ210" s="22"/>
      <c r="AK210" s="22"/>
      <c r="AL210" s="22"/>
      <c r="AM210" s="22"/>
      <c r="AN210" s="22"/>
      <c r="AO210" s="33">
        <v>314895</v>
      </c>
      <c r="AP210" s="36">
        <v>0</v>
      </c>
      <c r="AQ210" s="32">
        <f>AO210 * (1 + AP210)</f>
        <v>314895</v>
      </c>
      <c r="AR210" s="22"/>
      <c r="AS210" s="22"/>
      <c r="AT210" s="22"/>
      <c r="AU210" s="22"/>
      <c r="AV210" s="22"/>
      <c r="AW210" s="22"/>
      <c r="AX210" s="22"/>
      <c r="AY210" s="22"/>
      <c r="AZ210" s="22"/>
      <c r="BA210" s="32">
        <v>250000</v>
      </c>
      <c r="BB210" s="36">
        <v>0</v>
      </c>
      <c r="BC210" s="32">
        <f>BA210 * (1 + BB210)</f>
        <v>250000</v>
      </c>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c r="DA210" s="22"/>
      <c r="DB210" s="22"/>
      <c r="DC210" s="22"/>
      <c r="DD210" s="22"/>
      <c r="DE210" s="22"/>
      <c r="DF210" s="22"/>
      <c r="DG210" s="22"/>
      <c r="DH210" s="22"/>
      <c r="DI210" s="22"/>
      <c r="DJ210" s="22"/>
      <c r="DK210" s="22"/>
      <c r="DL210" s="22"/>
      <c r="DM210" s="22"/>
      <c r="DN210" s="22"/>
      <c r="DO210" s="22"/>
      <c r="DP210" s="22"/>
      <c r="DQ210" s="22"/>
      <c r="DR210" s="22"/>
      <c r="DS210" s="22"/>
      <c r="DT210" s="22"/>
      <c r="DU210" s="22"/>
      <c r="DV210" s="22"/>
      <c r="DW210" s="22"/>
      <c r="DX210" s="22"/>
      <c r="DY210" s="22"/>
      <c r="DZ210" s="22"/>
      <c r="EA210" s="22"/>
      <c r="EB210" s="22"/>
      <c r="EC210" s="22"/>
      <c r="ED210" s="22"/>
      <c r="EE210" s="22"/>
      <c r="EF210" s="22"/>
      <c r="EG210" s="22"/>
      <c r="EH210" s="22"/>
      <c r="EI210" s="22"/>
      <c r="EJ210" s="22"/>
      <c r="EK210" s="22"/>
      <c r="EL210" s="22"/>
      <c r="EM210" s="22"/>
      <c r="EN210" s="22"/>
      <c r="EO210" s="22"/>
      <c r="EP210" s="22"/>
      <c r="EQ210" s="22"/>
      <c r="ER210" s="22"/>
      <c r="ES210" s="22"/>
      <c r="ET210" s="22"/>
      <c r="EU210" s="22"/>
      <c r="EV210" s="22"/>
      <c r="EW210" s="22"/>
      <c r="EX210" s="22"/>
      <c r="EY210" s="19"/>
      <c r="EZ210" s="68"/>
      <c r="FA210" s="69"/>
      <c r="FB210" s="22"/>
      <c r="FC210" s="22"/>
      <c r="FD210" s="22"/>
      <c r="FE210" s="22"/>
      <c r="FF210" s="22"/>
      <c r="FG210" s="22"/>
      <c r="FH210" s="22"/>
      <c r="FI210" s="22"/>
      <c r="FJ210" s="22"/>
      <c r="FK210" s="19"/>
      <c r="FL210" s="20">
        <v>5.2900000000000003E-2</v>
      </c>
      <c r="FM210" s="19">
        <f t="shared" si="10"/>
        <v>0</v>
      </c>
      <c r="FN210" s="19">
        <v>284850</v>
      </c>
      <c r="FO210" s="20">
        <v>5.2900000000000003E-2</v>
      </c>
      <c r="FP210" s="19">
        <f t="shared" si="6"/>
        <v>299918.565</v>
      </c>
      <c r="FQ210" s="70">
        <f t="shared" si="2"/>
        <v>3</v>
      </c>
    </row>
    <row r="211" spans="1:173" ht="15.75" customHeight="1" x14ac:dyDescent="0.2">
      <c r="A211" s="66" t="s">
        <v>671</v>
      </c>
      <c r="B211" s="66">
        <v>209</v>
      </c>
      <c r="C211" s="66" t="s">
        <v>524</v>
      </c>
      <c r="D211" s="66" t="s">
        <v>31</v>
      </c>
      <c r="E211" s="67" t="s">
        <v>525</v>
      </c>
      <c r="F211" s="35">
        <v>21102401</v>
      </c>
      <c r="G211" s="67" t="s">
        <v>75</v>
      </c>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9">
        <v>230000</v>
      </c>
      <c r="CF211" s="30">
        <v>0</v>
      </c>
      <c r="CG211" s="29">
        <f>CE211 * (1 + CF211)</f>
        <v>230000</v>
      </c>
      <c r="CH211" s="33">
        <v>120000</v>
      </c>
      <c r="CI211" s="34">
        <v>0</v>
      </c>
      <c r="CJ211" s="29">
        <f>CH211 * (1 + CI211)</f>
        <v>120000</v>
      </c>
      <c r="CK211" s="22"/>
      <c r="CL211" s="22"/>
      <c r="CM211" s="22"/>
      <c r="CN211" s="22"/>
      <c r="CO211" s="22"/>
      <c r="CP211" s="22"/>
      <c r="CQ211" s="22"/>
      <c r="CR211" s="22"/>
      <c r="CS211" s="22"/>
      <c r="CT211" s="22"/>
      <c r="CU211" s="22"/>
      <c r="CV211" s="22"/>
      <c r="CW211" s="22"/>
      <c r="CX211" s="22"/>
      <c r="CY211" s="22"/>
      <c r="CZ211" s="22"/>
      <c r="DA211" s="22"/>
      <c r="DB211" s="22"/>
      <c r="DC211" s="22"/>
      <c r="DD211" s="22"/>
      <c r="DE211" s="22"/>
      <c r="DF211" s="22"/>
      <c r="DG211" s="22"/>
      <c r="DH211" s="22"/>
      <c r="DI211" s="22"/>
      <c r="DJ211" s="22"/>
      <c r="DK211" s="22"/>
      <c r="DL211" s="22"/>
      <c r="DM211" s="22"/>
      <c r="DN211" s="22"/>
      <c r="DO211" s="22"/>
      <c r="DP211" s="22"/>
      <c r="DQ211" s="22"/>
      <c r="DR211" s="22"/>
      <c r="DS211" s="22"/>
      <c r="DT211" s="22"/>
      <c r="DU211" s="22"/>
      <c r="DV211" s="22"/>
      <c r="DW211" s="22"/>
      <c r="DX211" s="22"/>
      <c r="DY211" s="22"/>
      <c r="DZ211" s="22"/>
      <c r="EA211" s="22"/>
      <c r="EB211" s="22"/>
      <c r="EC211" s="22"/>
      <c r="ED211" s="22"/>
      <c r="EE211" s="22"/>
      <c r="EF211" s="22"/>
      <c r="EG211" s="22"/>
      <c r="EH211" s="22"/>
      <c r="EI211" s="22"/>
      <c r="EJ211" s="22"/>
      <c r="EK211" s="22"/>
      <c r="EL211" s="22"/>
      <c r="EM211" s="22"/>
      <c r="EN211" s="22"/>
      <c r="EO211" s="22"/>
      <c r="EP211" s="22"/>
      <c r="EQ211" s="22"/>
      <c r="ER211" s="22"/>
      <c r="ES211" s="22"/>
      <c r="ET211" s="22"/>
      <c r="EU211" s="22"/>
      <c r="EV211" s="22"/>
      <c r="EW211" s="22"/>
      <c r="EX211" s="22"/>
      <c r="EY211" s="19"/>
      <c r="EZ211" s="68"/>
      <c r="FA211" s="69"/>
      <c r="FB211" s="22"/>
      <c r="FC211" s="22"/>
      <c r="FD211" s="22"/>
      <c r="FE211" s="22"/>
      <c r="FF211" s="22"/>
      <c r="FG211" s="22"/>
      <c r="FH211" s="22"/>
      <c r="FI211" s="22"/>
      <c r="FJ211" s="22"/>
      <c r="FK211" s="19">
        <v>228333</v>
      </c>
      <c r="FL211" s="20">
        <v>5.2900000000000003E-2</v>
      </c>
      <c r="FM211" s="19">
        <f t="shared" si="10"/>
        <v>240411.81570000001</v>
      </c>
      <c r="FN211" s="19"/>
      <c r="FO211" s="20">
        <v>5.2900000000000003E-2</v>
      </c>
      <c r="FP211" s="19">
        <f t="shared" si="6"/>
        <v>0</v>
      </c>
      <c r="FQ211" s="70">
        <f t="shared" si="2"/>
        <v>2</v>
      </c>
    </row>
    <row r="212" spans="1:173" ht="15.75" customHeight="1" x14ac:dyDescent="0.2">
      <c r="A212" s="66" t="s">
        <v>672</v>
      </c>
      <c r="B212" s="66">
        <v>210</v>
      </c>
      <c r="C212" s="35" t="s">
        <v>526</v>
      </c>
      <c r="D212" s="35" t="s">
        <v>31</v>
      </c>
      <c r="E212" s="71" t="s">
        <v>527</v>
      </c>
      <c r="F212" s="35">
        <v>27112029</v>
      </c>
      <c r="G212" s="71" t="s">
        <v>104</v>
      </c>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32">
        <v>45000</v>
      </c>
      <c r="BE212" s="36">
        <v>0</v>
      </c>
      <c r="BF212" s="32">
        <f>BD212 * (1 + BE212)</f>
        <v>45000</v>
      </c>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c r="DA212" s="22"/>
      <c r="DB212" s="22"/>
      <c r="DC212" s="22"/>
      <c r="DD212" s="22"/>
      <c r="DE212" s="22"/>
      <c r="DF212" s="22"/>
      <c r="DG212" s="22"/>
      <c r="DH212" s="22"/>
      <c r="DI212" s="22"/>
      <c r="DJ212" s="22"/>
      <c r="DK212" s="22"/>
      <c r="DL212" s="22"/>
      <c r="DM212" s="22"/>
      <c r="DN212" s="22"/>
      <c r="DO212" s="22"/>
      <c r="DP212" s="22"/>
      <c r="DQ212" s="22"/>
      <c r="DR212" s="22"/>
      <c r="DS212" s="22"/>
      <c r="DT212" s="22"/>
      <c r="DU212" s="22"/>
      <c r="DV212" s="22"/>
      <c r="DW212" s="22"/>
      <c r="DX212" s="22"/>
      <c r="DY212" s="22"/>
      <c r="DZ212" s="22"/>
      <c r="EA212" s="22"/>
      <c r="EB212" s="22"/>
      <c r="EC212" s="22"/>
      <c r="ED212" s="22"/>
      <c r="EE212" s="22"/>
      <c r="EF212" s="22"/>
      <c r="EG212" s="22"/>
      <c r="EH212" s="22"/>
      <c r="EI212" s="22"/>
      <c r="EJ212" s="22"/>
      <c r="EK212" s="22"/>
      <c r="EL212" s="22"/>
      <c r="EM212" s="22"/>
      <c r="EN212" s="22"/>
      <c r="EO212" s="22"/>
      <c r="EP212" s="22"/>
      <c r="EQ212" s="22"/>
      <c r="ER212" s="22"/>
      <c r="ES212" s="22"/>
      <c r="ET212" s="22"/>
      <c r="EU212" s="22"/>
      <c r="EV212" s="22"/>
      <c r="EW212" s="22"/>
      <c r="EX212" s="22"/>
      <c r="EY212" s="33">
        <v>34500</v>
      </c>
      <c r="EZ212" s="30">
        <v>0.19</v>
      </c>
      <c r="FA212" s="29">
        <f>EY212 * (1 + EZ212)</f>
        <v>41055</v>
      </c>
      <c r="FB212" s="22"/>
      <c r="FC212" s="22"/>
      <c r="FD212" s="22"/>
      <c r="FE212" s="22"/>
      <c r="FF212" s="22"/>
      <c r="FG212" s="22"/>
      <c r="FH212" s="22"/>
      <c r="FI212" s="22"/>
      <c r="FJ212" s="22"/>
      <c r="FK212" s="19"/>
      <c r="FL212" s="20">
        <v>5.2900000000000003E-2</v>
      </c>
      <c r="FM212" s="19">
        <f t="shared" si="10"/>
        <v>0</v>
      </c>
      <c r="FN212" s="19"/>
      <c r="FO212" s="20">
        <v>5.2900000000000003E-2</v>
      </c>
      <c r="FP212" s="19">
        <f t="shared" si="6"/>
        <v>0</v>
      </c>
      <c r="FQ212" s="70">
        <f t="shared" si="2"/>
        <v>2</v>
      </c>
    </row>
    <row r="213" spans="1:173" ht="15.75" customHeight="1" x14ac:dyDescent="0.2">
      <c r="A213" s="66" t="s">
        <v>671</v>
      </c>
      <c r="B213" s="66">
        <v>211</v>
      </c>
      <c r="C213" s="66" t="s">
        <v>528</v>
      </c>
      <c r="D213" s="66" t="s">
        <v>31</v>
      </c>
      <c r="E213" s="67" t="s">
        <v>529</v>
      </c>
      <c r="F213" s="66">
        <v>21102401</v>
      </c>
      <c r="G213" s="67" t="s">
        <v>75</v>
      </c>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9">
        <v>27000</v>
      </c>
      <c r="CF213" s="30">
        <v>0</v>
      </c>
      <c r="CG213" s="29">
        <f>CE213 * (1 + CF213)</f>
        <v>27000</v>
      </c>
      <c r="CH213" s="33">
        <v>38000</v>
      </c>
      <c r="CI213" s="34">
        <v>0</v>
      </c>
      <c r="CJ213" s="29">
        <f>CH213 * (1 + CI213)</f>
        <v>38000</v>
      </c>
      <c r="CK213" s="22"/>
      <c r="CL213" s="22"/>
      <c r="CM213" s="22"/>
      <c r="CN213" s="22"/>
      <c r="CO213" s="22"/>
      <c r="CP213" s="22"/>
      <c r="CQ213" s="22"/>
      <c r="CR213" s="22"/>
      <c r="CS213" s="22"/>
      <c r="CT213" s="22"/>
      <c r="CU213" s="22"/>
      <c r="CV213" s="22"/>
      <c r="CW213" s="22"/>
      <c r="CX213" s="22"/>
      <c r="CY213" s="22"/>
      <c r="CZ213" s="22"/>
      <c r="DA213" s="22"/>
      <c r="DB213" s="22"/>
      <c r="DC213" s="22"/>
      <c r="DD213" s="22"/>
      <c r="DE213" s="22"/>
      <c r="DF213" s="22"/>
      <c r="DG213" s="22"/>
      <c r="DH213" s="22"/>
      <c r="DI213" s="22"/>
      <c r="DJ213" s="22"/>
      <c r="DK213" s="22"/>
      <c r="DL213" s="22"/>
      <c r="DM213" s="22"/>
      <c r="DN213" s="22"/>
      <c r="DO213" s="22"/>
      <c r="DP213" s="22"/>
      <c r="DQ213" s="22"/>
      <c r="DR213" s="22"/>
      <c r="DS213" s="22"/>
      <c r="DT213" s="22"/>
      <c r="DU213" s="22"/>
      <c r="DV213" s="22"/>
      <c r="DW213" s="22"/>
      <c r="DX213" s="22"/>
      <c r="DY213" s="22"/>
      <c r="DZ213" s="22"/>
      <c r="EA213" s="22"/>
      <c r="EB213" s="22"/>
      <c r="EC213" s="22"/>
      <c r="ED213" s="22"/>
      <c r="EE213" s="22"/>
      <c r="EF213" s="22"/>
      <c r="EG213" s="22"/>
      <c r="EH213" s="22"/>
      <c r="EI213" s="22"/>
      <c r="EJ213" s="22"/>
      <c r="EK213" s="22"/>
      <c r="EL213" s="22"/>
      <c r="EM213" s="22"/>
      <c r="EN213" s="22"/>
      <c r="EO213" s="22"/>
      <c r="EP213" s="22"/>
      <c r="EQ213" s="22"/>
      <c r="ER213" s="22"/>
      <c r="ES213" s="22"/>
      <c r="ET213" s="22"/>
      <c r="EU213" s="22"/>
      <c r="EV213" s="22"/>
      <c r="EW213" s="22"/>
      <c r="EX213" s="22"/>
      <c r="EY213" s="19"/>
      <c r="EZ213" s="68"/>
      <c r="FA213" s="69"/>
      <c r="FB213" s="22"/>
      <c r="FC213" s="22"/>
      <c r="FD213" s="22"/>
      <c r="FE213" s="22"/>
      <c r="FF213" s="22"/>
      <c r="FG213" s="22"/>
      <c r="FH213" s="22"/>
      <c r="FI213" s="22"/>
      <c r="FJ213" s="22"/>
      <c r="FK213" s="19">
        <v>29708</v>
      </c>
      <c r="FL213" s="20">
        <v>5.2900000000000003E-2</v>
      </c>
      <c r="FM213" s="19">
        <f t="shared" si="10"/>
        <v>31279.553199999998</v>
      </c>
      <c r="FN213" s="19"/>
      <c r="FO213" s="20">
        <v>5.2900000000000003E-2</v>
      </c>
      <c r="FP213" s="19">
        <f t="shared" si="6"/>
        <v>0</v>
      </c>
      <c r="FQ213" s="70">
        <f t="shared" si="2"/>
        <v>2</v>
      </c>
    </row>
    <row r="214" spans="1:173" ht="15.75" customHeight="1" x14ac:dyDescent="0.2">
      <c r="A214" s="66" t="s">
        <v>671</v>
      </c>
      <c r="B214" s="66">
        <v>212</v>
      </c>
      <c r="C214" s="66" t="s">
        <v>530</v>
      </c>
      <c r="D214" s="66" t="s">
        <v>31</v>
      </c>
      <c r="E214" s="67" t="s">
        <v>531</v>
      </c>
      <c r="F214" s="35">
        <v>21102401</v>
      </c>
      <c r="G214" s="67" t="s">
        <v>75</v>
      </c>
      <c r="H214" s="22"/>
      <c r="I214" s="22"/>
      <c r="J214" s="22"/>
      <c r="K214" s="22"/>
      <c r="L214" s="22"/>
      <c r="M214" s="22"/>
      <c r="N214" s="22"/>
      <c r="O214" s="22"/>
      <c r="P214" s="22"/>
      <c r="Q214" s="29">
        <v>69100</v>
      </c>
      <c r="R214" s="76">
        <v>0</v>
      </c>
      <c r="S214" s="29">
        <f>Q214 * (1 + R214)</f>
        <v>69100</v>
      </c>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c r="DA214" s="22"/>
      <c r="DB214" s="22"/>
      <c r="DC214" s="22"/>
      <c r="DD214" s="22"/>
      <c r="DE214" s="22"/>
      <c r="DF214" s="22"/>
      <c r="DG214" s="22"/>
      <c r="DH214" s="22"/>
      <c r="DI214" s="22"/>
      <c r="DJ214" s="22"/>
      <c r="DK214" s="22"/>
      <c r="DL214" s="22"/>
      <c r="DM214" s="22"/>
      <c r="DN214" s="22"/>
      <c r="DO214" s="22"/>
      <c r="DP214" s="22"/>
      <c r="DQ214" s="22"/>
      <c r="DR214" s="22"/>
      <c r="DS214" s="22"/>
      <c r="DT214" s="22"/>
      <c r="DU214" s="22"/>
      <c r="DV214" s="22"/>
      <c r="DW214" s="22"/>
      <c r="DX214" s="22"/>
      <c r="DY214" s="22"/>
      <c r="DZ214" s="22"/>
      <c r="EA214" s="22"/>
      <c r="EB214" s="22"/>
      <c r="EC214" s="22"/>
      <c r="ED214" s="22"/>
      <c r="EE214" s="22"/>
      <c r="EF214" s="22"/>
      <c r="EG214" s="22"/>
      <c r="EH214" s="22"/>
      <c r="EI214" s="22"/>
      <c r="EJ214" s="22"/>
      <c r="EK214" s="22"/>
      <c r="EL214" s="22"/>
      <c r="EM214" s="22"/>
      <c r="EN214" s="22"/>
      <c r="EO214" s="22"/>
      <c r="EP214" s="22"/>
      <c r="EQ214" s="22"/>
      <c r="ER214" s="22"/>
      <c r="ES214" s="22"/>
      <c r="ET214" s="22"/>
      <c r="EU214" s="22"/>
      <c r="EV214" s="22"/>
      <c r="EW214" s="22"/>
      <c r="EX214" s="22"/>
      <c r="EY214" s="19"/>
      <c r="EZ214" s="68"/>
      <c r="FA214" s="69"/>
      <c r="FB214" s="22"/>
      <c r="FC214" s="22"/>
      <c r="FD214" s="22"/>
      <c r="FE214" s="22"/>
      <c r="FF214" s="22"/>
      <c r="FG214" s="22"/>
      <c r="FH214" s="22"/>
      <c r="FI214" s="22"/>
      <c r="FJ214" s="22"/>
      <c r="FK214" s="19">
        <v>60852</v>
      </c>
      <c r="FL214" s="20">
        <v>5.2900000000000003E-2</v>
      </c>
      <c r="FM214" s="19">
        <f t="shared" si="10"/>
        <v>64071.070800000001</v>
      </c>
      <c r="FN214" s="19"/>
      <c r="FO214" s="20">
        <v>5.2900000000000003E-2</v>
      </c>
      <c r="FP214" s="19">
        <f t="shared" si="6"/>
        <v>0</v>
      </c>
      <c r="FQ214" s="70">
        <f t="shared" si="2"/>
        <v>1</v>
      </c>
    </row>
    <row r="215" spans="1:173" ht="15.75" customHeight="1" x14ac:dyDescent="0.2">
      <c r="A215" s="66" t="s">
        <v>673</v>
      </c>
      <c r="B215" s="66">
        <v>213</v>
      </c>
      <c r="C215" s="72" t="s">
        <v>532</v>
      </c>
      <c r="D215" s="35" t="s">
        <v>31</v>
      </c>
      <c r="E215" s="71" t="s">
        <v>533</v>
      </c>
      <c r="F215" s="35">
        <v>24101603</v>
      </c>
      <c r="G215" s="71" t="s">
        <v>131</v>
      </c>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32">
        <v>360000</v>
      </c>
      <c r="CO215" s="36">
        <v>0.19</v>
      </c>
      <c r="CP215" s="32">
        <f>CN215 * (1 + CO215)</f>
        <v>428400</v>
      </c>
      <c r="CQ215" s="22"/>
      <c r="CR215" s="22"/>
      <c r="CS215" s="22"/>
      <c r="CT215" s="22"/>
      <c r="CU215" s="22"/>
      <c r="CV215" s="22"/>
      <c r="CW215" s="22"/>
      <c r="CX215" s="22"/>
      <c r="CY215" s="22"/>
      <c r="CZ215" s="22"/>
      <c r="DA215" s="22"/>
      <c r="DB215" s="22"/>
      <c r="DC215" s="22"/>
      <c r="DD215" s="22"/>
      <c r="DE215" s="22"/>
      <c r="DF215" s="22"/>
      <c r="DG215" s="22"/>
      <c r="DH215" s="22"/>
      <c r="DI215" s="22"/>
      <c r="DJ215" s="22"/>
      <c r="DK215" s="22"/>
      <c r="DL215" s="22"/>
      <c r="DM215" s="22"/>
      <c r="DN215" s="22"/>
      <c r="DO215" s="22"/>
      <c r="DP215" s="22"/>
      <c r="DQ215" s="22"/>
      <c r="DR215" s="22"/>
      <c r="DS215" s="22"/>
      <c r="DT215" s="22"/>
      <c r="DU215" s="22"/>
      <c r="DV215" s="22"/>
      <c r="DW215" s="22"/>
      <c r="DX215" s="22"/>
      <c r="DY215" s="22"/>
      <c r="DZ215" s="22"/>
      <c r="EA215" s="22"/>
      <c r="EB215" s="22"/>
      <c r="EC215" s="22"/>
      <c r="ED215" s="22"/>
      <c r="EE215" s="22"/>
      <c r="EF215" s="22"/>
      <c r="EG215" s="22"/>
      <c r="EH215" s="22"/>
      <c r="EI215" s="22"/>
      <c r="EJ215" s="22"/>
      <c r="EK215" s="22"/>
      <c r="EL215" s="22"/>
      <c r="EM215" s="22"/>
      <c r="EN215" s="22"/>
      <c r="EO215" s="22"/>
      <c r="EP215" s="22"/>
      <c r="EQ215" s="22"/>
      <c r="ER215" s="22"/>
      <c r="ES215" s="22"/>
      <c r="ET215" s="22"/>
      <c r="EU215" s="22"/>
      <c r="EV215" s="22"/>
      <c r="EW215" s="22"/>
      <c r="EX215" s="22"/>
      <c r="EY215" s="19"/>
      <c r="EZ215" s="68"/>
      <c r="FA215" s="69"/>
      <c r="FB215" s="22"/>
      <c r="FC215" s="22"/>
      <c r="FD215" s="22"/>
      <c r="FE215" s="22"/>
      <c r="FF215" s="22"/>
      <c r="FG215" s="22"/>
      <c r="FH215" s="22"/>
      <c r="FI215" s="22"/>
      <c r="FJ215" s="22"/>
      <c r="FK215" s="19">
        <v>478175</v>
      </c>
      <c r="FL215" s="20">
        <v>5.2900000000000003E-2</v>
      </c>
      <c r="FM215" s="19">
        <f t="shared" si="10"/>
        <v>503470.45750000002</v>
      </c>
      <c r="FN215" s="19">
        <v>494000</v>
      </c>
      <c r="FO215" s="20">
        <v>5.2900000000000003E-2</v>
      </c>
      <c r="FP215" s="19">
        <f t="shared" si="6"/>
        <v>520132.6</v>
      </c>
      <c r="FQ215" s="70">
        <f t="shared" si="2"/>
        <v>1</v>
      </c>
    </row>
    <row r="216" spans="1:173" ht="15.75" customHeight="1" x14ac:dyDescent="0.2">
      <c r="A216" s="66" t="s">
        <v>671</v>
      </c>
      <c r="B216" s="66">
        <v>214</v>
      </c>
      <c r="C216" s="66" t="s">
        <v>534</v>
      </c>
      <c r="D216" s="66" t="s">
        <v>31</v>
      </c>
      <c r="E216" s="67" t="s">
        <v>535</v>
      </c>
      <c r="F216" s="35">
        <v>21102401</v>
      </c>
      <c r="G216" s="67" t="s">
        <v>75</v>
      </c>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9">
        <v>4200000</v>
      </c>
      <c r="CF216" s="30">
        <v>0</v>
      </c>
      <c r="CG216" s="29">
        <f>CE216 * (1 + CF216)</f>
        <v>4200000</v>
      </c>
      <c r="CH216" s="33">
        <v>950000</v>
      </c>
      <c r="CI216" s="34">
        <v>0</v>
      </c>
      <c r="CJ216" s="29">
        <f>CH216 * (1 + CI216)</f>
        <v>950000</v>
      </c>
      <c r="CK216" s="22"/>
      <c r="CL216" s="22"/>
      <c r="CM216" s="22"/>
      <c r="CN216" s="22"/>
      <c r="CO216" s="22"/>
      <c r="CP216" s="22"/>
      <c r="CQ216" s="22"/>
      <c r="CR216" s="22"/>
      <c r="CS216" s="22"/>
      <c r="CT216" s="22"/>
      <c r="CU216" s="22"/>
      <c r="CV216" s="22"/>
      <c r="CW216" s="22"/>
      <c r="CX216" s="22"/>
      <c r="CY216" s="22"/>
      <c r="CZ216" s="22"/>
      <c r="DA216" s="22"/>
      <c r="DB216" s="22"/>
      <c r="DC216" s="22"/>
      <c r="DD216" s="22"/>
      <c r="DE216" s="22"/>
      <c r="DF216" s="22"/>
      <c r="DG216" s="22"/>
      <c r="DH216" s="22"/>
      <c r="DI216" s="22"/>
      <c r="DJ216" s="22"/>
      <c r="DK216" s="22"/>
      <c r="DL216" s="22"/>
      <c r="DM216" s="22"/>
      <c r="DN216" s="22"/>
      <c r="DO216" s="22"/>
      <c r="DP216" s="22"/>
      <c r="DQ216" s="22"/>
      <c r="DR216" s="22"/>
      <c r="DS216" s="22"/>
      <c r="DT216" s="22"/>
      <c r="DU216" s="22"/>
      <c r="DV216" s="22"/>
      <c r="DW216" s="22"/>
      <c r="DX216" s="22"/>
      <c r="DY216" s="22"/>
      <c r="DZ216" s="22"/>
      <c r="EA216" s="22"/>
      <c r="EB216" s="22"/>
      <c r="EC216" s="22"/>
      <c r="ED216" s="22"/>
      <c r="EE216" s="22"/>
      <c r="EF216" s="22"/>
      <c r="EG216" s="22"/>
      <c r="EH216" s="22"/>
      <c r="EI216" s="22"/>
      <c r="EJ216" s="22"/>
      <c r="EK216" s="22"/>
      <c r="EL216" s="22"/>
      <c r="EM216" s="22"/>
      <c r="EN216" s="22"/>
      <c r="EO216" s="22"/>
      <c r="EP216" s="22"/>
      <c r="EQ216" s="22"/>
      <c r="ER216" s="22"/>
      <c r="ES216" s="22"/>
      <c r="ET216" s="22"/>
      <c r="EU216" s="22"/>
      <c r="EV216" s="22"/>
      <c r="EW216" s="22"/>
      <c r="EX216" s="22"/>
      <c r="EY216" s="19"/>
      <c r="EZ216" s="68"/>
      <c r="FA216" s="69"/>
      <c r="FB216" s="22"/>
      <c r="FC216" s="22"/>
      <c r="FD216" s="22"/>
      <c r="FE216" s="22"/>
      <c r="FF216" s="22"/>
      <c r="FG216" s="22"/>
      <c r="FH216" s="22"/>
      <c r="FI216" s="22"/>
      <c r="FJ216" s="22"/>
      <c r="FK216" s="19">
        <v>2270773</v>
      </c>
      <c r="FL216" s="20">
        <v>5.2900000000000003E-2</v>
      </c>
      <c r="FM216" s="19">
        <f t="shared" si="10"/>
        <v>2390896.8917</v>
      </c>
      <c r="FN216" s="19"/>
      <c r="FO216" s="20">
        <v>5.2900000000000003E-2</v>
      </c>
      <c r="FP216" s="19">
        <f t="shared" si="6"/>
        <v>0</v>
      </c>
      <c r="FQ216" s="70">
        <f t="shared" si="2"/>
        <v>2</v>
      </c>
    </row>
    <row r="217" spans="1:173" ht="15.75" customHeight="1" x14ac:dyDescent="0.2">
      <c r="A217" s="66" t="s">
        <v>673</v>
      </c>
      <c r="B217" s="66">
        <v>215</v>
      </c>
      <c r="C217" s="66" t="s">
        <v>536</v>
      </c>
      <c r="D217" s="66" t="s">
        <v>537</v>
      </c>
      <c r="E217" s="67" t="s">
        <v>538</v>
      </c>
      <c r="F217" s="66">
        <v>42271702</v>
      </c>
      <c r="G217" s="67" t="s">
        <v>436</v>
      </c>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33">
        <v>68500</v>
      </c>
      <c r="AS217" s="36">
        <v>0</v>
      </c>
      <c r="AT217" s="32">
        <f>AR217 * (1 + AS217)</f>
        <v>68500</v>
      </c>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32">
        <v>67000</v>
      </c>
      <c r="CO217" s="36">
        <v>0</v>
      </c>
      <c r="CP217" s="32">
        <f>CN217 * (1 + CO217)</f>
        <v>67000</v>
      </c>
      <c r="CQ217" s="22"/>
      <c r="CR217" s="22"/>
      <c r="CS217" s="22"/>
      <c r="CT217" s="22"/>
      <c r="CU217" s="22"/>
      <c r="CV217" s="22"/>
      <c r="CW217" s="22"/>
      <c r="CX217" s="22"/>
      <c r="CY217" s="22"/>
      <c r="CZ217" s="22"/>
      <c r="DA217" s="22"/>
      <c r="DB217" s="22"/>
      <c r="DC217" s="22"/>
      <c r="DD217" s="22"/>
      <c r="DE217" s="22"/>
      <c r="DF217" s="22"/>
      <c r="DG217" s="22"/>
      <c r="DH217" s="22"/>
      <c r="DI217" s="22"/>
      <c r="DJ217" s="22"/>
      <c r="DK217" s="22"/>
      <c r="DL217" s="22"/>
      <c r="DM217" s="22"/>
      <c r="DN217" s="22"/>
      <c r="DO217" s="22"/>
      <c r="DP217" s="22"/>
      <c r="DQ217" s="22"/>
      <c r="DR217" s="22"/>
      <c r="DS217" s="22"/>
      <c r="DT217" s="22"/>
      <c r="DU217" s="22"/>
      <c r="DV217" s="22"/>
      <c r="DW217" s="22"/>
      <c r="DX217" s="22"/>
      <c r="DY217" s="22"/>
      <c r="DZ217" s="22"/>
      <c r="EA217" s="22"/>
      <c r="EB217" s="22"/>
      <c r="EC217" s="22"/>
      <c r="ED217" s="22"/>
      <c r="EE217" s="22"/>
      <c r="EF217" s="22"/>
      <c r="EG217" s="22"/>
      <c r="EH217" s="22"/>
      <c r="EI217" s="22"/>
      <c r="EJ217" s="22"/>
      <c r="EK217" s="22"/>
      <c r="EL217" s="22"/>
      <c r="EM217" s="22"/>
      <c r="EN217" s="22"/>
      <c r="EO217" s="22"/>
      <c r="EP217" s="22"/>
      <c r="EQ217" s="22"/>
      <c r="ER217" s="22"/>
      <c r="ES217" s="22"/>
      <c r="ET217" s="22"/>
      <c r="EU217" s="22"/>
      <c r="EV217" s="22"/>
      <c r="EW217" s="22"/>
      <c r="EX217" s="22"/>
      <c r="EY217" s="19"/>
      <c r="EZ217" s="68"/>
      <c r="FA217" s="69"/>
      <c r="FB217" s="22"/>
      <c r="FC217" s="22"/>
      <c r="FD217" s="22"/>
      <c r="FE217" s="22"/>
      <c r="FF217" s="22"/>
      <c r="FG217" s="22"/>
      <c r="FH217" s="22"/>
      <c r="FI217" s="22"/>
      <c r="FJ217" s="22"/>
      <c r="FK217" s="19">
        <v>86689</v>
      </c>
      <c r="FL217" s="20">
        <v>5.2900000000000003E-2</v>
      </c>
      <c r="FM217" s="19">
        <f t="shared" si="10"/>
        <v>91274.848100000003</v>
      </c>
      <c r="FN217" s="19"/>
      <c r="FO217" s="20">
        <v>5.2900000000000003E-2</v>
      </c>
      <c r="FP217" s="19">
        <f t="shared" si="6"/>
        <v>0</v>
      </c>
      <c r="FQ217" s="70">
        <f t="shared" si="2"/>
        <v>2</v>
      </c>
    </row>
    <row r="218" spans="1:173" ht="15.75" customHeight="1" x14ac:dyDescent="0.2">
      <c r="A218" s="66" t="s">
        <v>48</v>
      </c>
      <c r="B218" s="66">
        <v>216</v>
      </c>
      <c r="C218" s="73" t="s">
        <v>539</v>
      </c>
      <c r="D218" s="73" t="s">
        <v>31</v>
      </c>
      <c r="E218" s="74" t="s">
        <v>540</v>
      </c>
      <c r="F218" s="35">
        <v>23152903</v>
      </c>
      <c r="G218" s="74" t="s">
        <v>541</v>
      </c>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c r="DA218" s="22"/>
      <c r="DB218" s="22"/>
      <c r="DC218" s="22"/>
      <c r="DD218" s="22"/>
      <c r="DE218" s="22"/>
      <c r="DF218" s="22"/>
      <c r="DG218" s="22"/>
      <c r="DH218" s="22"/>
      <c r="DI218" s="22"/>
      <c r="DJ218" s="22"/>
      <c r="DK218" s="22"/>
      <c r="DL218" s="22"/>
      <c r="DM218" s="22"/>
      <c r="DN218" s="22"/>
      <c r="DO218" s="22"/>
      <c r="DP218" s="22"/>
      <c r="DQ218" s="22"/>
      <c r="DR218" s="22"/>
      <c r="DS218" s="22"/>
      <c r="DT218" s="22"/>
      <c r="DU218" s="22"/>
      <c r="DV218" s="22"/>
      <c r="DW218" s="22"/>
      <c r="DX218" s="22"/>
      <c r="DY218" s="22"/>
      <c r="DZ218" s="22"/>
      <c r="EA218" s="22"/>
      <c r="EB218" s="22"/>
      <c r="EC218" s="22"/>
      <c r="ED218" s="22"/>
      <c r="EE218" s="22"/>
      <c r="EF218" s="22"/>
      <c r="EG218" s="32">
        <v>4545000</v>
      </c>
      <c r="EH218" s="36">
        <v>0.19</v>
      </c>
      <c r="EI218" s="32">
        <f>EG218 * (1 + EH218)</f>
        <v>5408550</v>
      </c>
      <c r="EJ218" s="22"/>
      <c r="EK218" s="22"/>
      <c r="EL218" s="22"/>
      <c r="EM218" s="22"/>
      <c r="EN218" s="22"/>
      <c r="EO218" s="22"/>
      <c r="EP218" s="22"/>
      <c r="EQ218" s="22"/>
      <c r="ER218" s="22"/>
      <c r="ES218" s="22"/>
      <c r="ET218" s="22"/>
      <c r="EU218" s="22"/>
      <c r="EV218" s="22"/>
      <c r="EW218" s="22"/>
      <c r="EX218" s="22"/>
      <c r="EY218" s="19"/>
      <c r="EZ218" s="68"/>
      <c r="FA218" s="69"/>
      <c r="FB218" s="22"/>
      <c r="FC218" s="22"/>
      <c r="FD218" s="22"/>
      <c r="FE218" s="22"/>
      <c r="FF218" s="22"/>
      <c r="FG218" s="22"/>
      <c r="FH218" s="22"/>
      <c r="FI218" s="22"/>
      <c r="FJ218" s="22"/>
      <c r="FK218" s="19"/>
      <c r="FL218" s="20">
        <v>5.2900000000000003E-2</v>
      </c>
      <c r="FM218" s="19">
        <f t="shared" si="10"/>
        <v>0</v>
      </c>
      <c r="FN218" s="19">
        <v>1499999</v>
      </c>
      <c r="FO218" s="20">
        <v>5.2900000000000003E-2</v>
      </c>
      <c r="FP218" s="19">
        <f t="shared" si="6"/>
        <v>1579348.9471</v>
      </c>
      <c r="FQ218" s="70">
        <f t="shared" si="2"/>
        <v>1</v>
      </c>
    </row>
    <row r="219" spans="1:173" ht="15.75" customHeight="1" x14ac:dyDescent="0.2">
      <c r="A219" s="66" t="s">
        <v>673</v>
      </c>
      <c r="B219" s="66">
        <v>217</v>
      </c>
      <c r="C219" s="66" t="s">
        <v>542</v>
      </c>
      <c r="D219" s="66" t="s">
        <v>543</v>
      </c>
      <c r="E219" s="67" t="s">
        <v>544</v>
      </c>
      <c r="F219" s="35">
        <v>10121502</v>
      </c>
      <c r="G219" s="67" t="s">
        <v>545</v>
      </c>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32">
        <v>300000</v>
      </c>
      <c r="DA219" s="36">
        <v>0</v>
      </c>
      <c r="DB219" s="32">
        <f t="shared" ref="DB219:DB221" si="83">CZ219 * (1 + DA219)</f>
        <v>300000</v>
      </c>
      <c r="DC219" s="32">
        <v>272800</v>
      </c>
      <c r="DD219" s="36">
        <v>0</v>
      </c>
      <c r="DE219" s="32">
        <f t="shared" ref="DE219:DE221" si="84">DC219 * (1 + DD219)</f>
        <v>272800</v>
      </c>
      <c r="DF219" s="22"/>
      <c r="DG219" s="22"/>
      <c r="DH219" s="22"/>
      <c r="DI219" s="22"/>
      <c r="DJ219" s="22"/>
      <c r="DK219" s="22"/>
      <c r="DL219" s="22"/>
      <c r="DM219" s="22"/>
      <c r="DN219" s="22"/>
      <c r="DO219" s="22"/>
      <c r="DP219" s="22"/>
      <c r="DQ219" s="22"/>
      <c r="DR219" s="22"/>
      <c r="DS219" s="22"/>
      <c r="DT219" s="22"/>
      <c r="DU219" s="22"/>
      <c r="DV219" s="22"/>
      <c r="DW219" s="22"/>
      <c r="DX219" s="22"/>
      <c r="DY219" s="22"/>
      <c r="DZ219" s="22"/>
      <c r="EA219" s="22"/>
      <c r="EB219" s="22"/>
      <c r="EC219" s="22"/>
      <c r="ED219" s="22"/>
      <c r="EE219" s="22"/>
      <c r="EF219" s="22"/>
      <c r="EG219" s="22"/>
      <c r="EH219" s="22"/>
      <c r="EI219" s="22"/>
      <c r="EJ219" s="22"/>
      <c r="EK219" s="22"/>
      <c r="EL219" s="22"/>
      <c r="EM219" s="22"/>
      <c r="EN219" s="22"/>
      <c r="EO219" s="22"/>
      <c r="EP219" s="22"/>
      <c r="EQ219" s="22"/>
      <c r="ER219" s="22"/>
      <c r="ES219" s="22"/>
      <c r="ET219" s="22"/>
      <c r="EU219" s="22"/>
      <c r="EV219" s="22"/>
      <c r="EW219" s="22"/>
      <c r="EX219" s="22"/>
      <c r="EY219" s="19"/>
      <c r="EZ219" s="68"/>
      <c r="FA219" s="69"/>
      <c r="FB219" s="22"/>
      <c r="FC219" s="22"/>
      <c r="FD219" s="22"/>
      <c r="FE219" s="22"/>
      <c r="FF219" s="22"/>
      <c r="FG219" s="22"/>
      <c r="FH219" s="22"/>
      <c r="FI219" s="22"/>
      <c r="FJ219" s="22"/>
      <c r="FK219" s="19">
        <v>157385</v>
      </c>
      <c r="FL219" s="20">
        <v>5.2900000000000003E-2</v>
      </c>
      <c r="FM219" s="19">
        <f t="shared" si="10"/>
        <v>165710.66649999999</v>
      </c>
      <c r="FN219" s="19">
        <v>235000</v>
      </c>
      <c r="FO219" s="20">
        <v>5.2900000000000003E-2</v>
      </c>
      <c r="FP219" s="19">
        <f t="shared" si="6"/>
        <v>247431.5</v>
      </c>
      <c r="FQ219" s="70">
        <f t="shared" si="2"/>
        <v>2</v>
      </c>
    </row>
    <row r="220" spans="1:173" ht="15.75" customHeight="1" x14ac:dyDescent="0.2">
      <c r="A220" s="66" t="s">
        <v>673</v>
      </c>
      <c r="B220" s="66">
        <v>218</v>
      </c>
      <c r="C220" s="66" t="s">
        <v>546</v>
      </c>
      <c r="D220" s="66" t="s">
        <v>547</v>
      </c>
      <c r="E220" s="67" t="s">
        <v>548</v>
      </c>
      <c r="F220" s="35">
        <v>10151703</v>
      </c>
      <c r="G220" s="67" t="s">
        <v>545</v>
      </c>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32">
        <v>84000</v>
      </c>
      <c r="DA220" s="36">
        <v>0</v>
      </c>
      <c r="DB220" s="32">
        <f t="shared" si="83"/>
        <v>84000</v>
      </c>
      <c r="DC220" s="32">
        <v>76400</v>
      </c>
      <c r="DD220" s="36">
        <v>0</v>
      </c>
      <c r="DE220" s="32">
        <f t="shared" si="84"/>
        <v>76400</v>
      </c>
      <c r="DF220" s="22"/>
      <c r="DG220" s="22"/>
      <c r="DH220" s="22"/>
      <c r="DI220" s="22"/>
      <c r="DJ220" s="22"/>
      <c r="DK220" s="22"/>
      <c r="DL220" s="22"/>
      <c r="DM220" s="22"/>
      <c r="DN220" s="22"/>
      <c r="DO220" s="22"/>
      <c r="DP220" s="22"/>
      <c r="DQ220" s="22"/>
      <c r="DR220" s="22"/>
      <c r="DS220" s="22"/>
      <c r="DT220" s="22"/>
      <c r="DU220" s="22"/>
      <c r="DV220" s="22"/>
      <c r="DW220" s="22"/>
      <c r="DX220" s="22"/>
      <c r="DY220" s="22"/>
      <c r="DZ220" s="22"/>
      <c r="EA220" s="22"/>
      <c r="EB220" s="22"/>
      <c r="EC220" s="22"/>
      <c r="ED220" s="22"/>
      <c r="EE220" s="22"/>
      <c r="EF220" s="22"/>
      <c r="EG220" s="22"/>
      <c r="EH220" s="22"/>
      <c r="EI220" s="22"/>
      <c r="EJ220" s="22"/>
      <c r="EK220" s="22"/>
      <c r="EL220" s="22"/>
      <c r="EM220" s="22"/>
      <c r="EN220" s="22"/>
      <c r="EO220" s="22"/>
      <c r="EP220" s="22"/>
      <c r="EQ220" s="22"/>
      <c r="ER220" s="22"/>
      <c r="ES220" s="22"/>
      <c r="ET220" s="22"/>
      <c r="EU220" s="22"/>
      <c r="EV220" s="22"/>
      <c r="EW220" s="22"/>
      <c r="EX220" s="22"/>
      <c r="EY220" s="19"/>
      <c r="EZ220" s="68"/>
      <c r="FA220" s="69"/>
      <c r="FB220" s="22"/>
      <c r="FC220" s="22"/>
      <c r="FD220" s="22"/>
      <c r="FE220" s="22"/>
      <c r="FF220" s="22"/>
      <c r="FG220" s="22"/>
      <c r="FH220" s="22"/>
      <c r="FI220" s="22"/>
      <c r="FJ220" s="22"/>
      <c r="FK220" s="19">
        <v>38539</v>
      </c>
      <c r="FL220" s="20">
        <v>5.2900000000000003E-2</v>
      </c>
      <c r="FM220" s="19">
        <f t="shared" si="10"/>
        <v>40577.713100000001</v>
      </c>
      <c r="FN220" s="19"/>
      <c r="FO220" s="20">
        <v>5.2900000000000003E-2</v>
      </c>
      <c r="FP220" s="19">
        <f t="shared" si="6"/>
        <v>0</v>
      </c>
      <c r="FQ220" s="70">
        <f t="shared" si="2"/>
        <v>2</v>
      </c>
    </row>
    <row r="221" spans="1:173" ht="15.75" customHeight="1" x14ac:dyDescent="0.2">
      <c r="A221" s="66" t="s">
        <v>673</v>
      </c>
      <c r="B221" s="66">
        <v>219</v>
      </c>
      <c r="C221" s="66" t="s">
        <v>549</v>
      </c>
      <c r="D221" s="66" t="s">
        <v>543</v>
      </c>
      <c r="E221" s="67" t="s">
        <v>550</v>
      </c>
      <c r="F221" s="35">
        <v>10151704</v>
      </c>
      <c r="G221" s="67" t="s">
        <v>545</v>
      </c>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46"/>
      <c r="BT221" s="46"/>
      <c r="BU221" s="46"/>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32">
        <v>725000</v>
      </c>
      <c r="DA221" s="36">
        <v>0</v>
      </c>
      <c r="DB221" s="32">
        <f t="shared" si="83"/>
        <v>725000</v>
      </c>
      <c r="DC221" s="32">
        <v>659100</v>
      </c>
      <c r="DD221" s="36">
        <v>0</v>
      </c>
      <c r="DE221" s="32">
        <f t="shared" si="84"/>
        <v>659100</v>
      </c>
      <c r="DF221" s="22"/>
      <c r="DG221" s="22"/>
      <c r="DH221" s="22"/>
      <c r="DI221" s="22"/>
      <c r="DJ221" s="22"/>
      <c r="DK221" s="22"/>
      <c r="DL221" s="22"/>
      <c r="DM221" s="22"/>
      <c r="DN221" s="22"/>
      <c r="DO221" s="22"/>
      <c r="DP221" s="22"/>
      <c r="DQ221" s="22"/>
      <c r="DR221" s="22"/>
      <c r="DS221" s="22"/>
      <c r="DT221" s="22"/>
      <c r="DU221" s="22"/>
      <c r="DV221" s="22"/>
      <c r="DW221" s="22"/>
      <c r="DX221" s="22"/>
      <c r="DY221" s="22"/>
      <c r="DZ221" s="22"/>
      <c r="EA221" s="22"/>
      <c r="EB221" s="22"/>
      <c r="EC221" s="22"/>
      <c r="ED221" s="22"/>
      <c r="EE221" s="22"/>
      <c r="EF221" s="22"/>
      <c r="EG221" s="22"/>
      <c r="EH221" s="22"/>
      <c r="EI221" s="22"/>
      <c r="EJ221" s="22"/>
      <c r="EK221" s="22"/>
      <c r="EL221" s="22"/>
      <c r="EM221" s="22"/>
      <c r="EN221" s="22"/>
      <c r="EO221" s="22"/>
      <c r="EP221" s="22"/>
      <c r="EQ221" s="22"/>
      <c r="ER221" s="22"/>
      <c r="ES221" s="22"/>
      <c r="ET221" s="22"/>
      <c r="EU221" s="22"/>
      <c r="EV221" s="22"/>
      <c r="EW221" s="22"/>
      <c r="EX221" s="22"/>
      <c r="EY221" s="19"/>
      <c r="EZ221" s="68"/>
      <c r="FA221" s="69"/>
      <c r="FB221" s="22"/>
      <c r="FC221" s="22"/>
      <c r="FD221" s="22"/>
      <c r="FE221" s="22"/>
      <c r="FF221" s="22"/>
      <c r="FG221" s="22"/>
      <c r="FH221" s="22"/>
      <c r="FI221" s="22"/>
      <c r="FJ221" s="22"/>
      <c r="FK221" s="19">
        <v>1782125</v>
      </c>
      <c r="FL221" s="20">
        <v>5.2900000000000003E-2</v>
      </c>
      <c r="FM221" s="19">
        <f t="shared" si="10"/>
        <v>1876399.4125000001</v>
      </c>
      <c r="FN221" s="19">
        <v>950000</v>
      </c>
      <c r="FO221" s="20">
        <v>5.2900000000000003E-2</v>
      </c>
      <c r="FP221" s="19">
        <f t="shared" si="6"/>
        <v>1000255</v>
      </c>
      <c r="FQ221" s="70">
        <f t="shared" si="2"/>
        <v>2</v>
      </c>
    </row>
    <row r="222" spans="1:173" ht="15.75" customHeight="1" x14ac:dyDescent="0.2">
      <c r="A222" s="66" t="s">
        <v>673</v>
      </c>
      <c r="B222" s="66">
        <v>220</v>
      </c>
      <c r="C222" s="66" t="s">
        <v>551</v>
      </c>
      <c r="D222" s="66" t="s">
        <v>552</v>
      </c>
      <c r="E222" s="67" t="s">
        <v>553</v>
      </c>
      <c r="F222" s="66">
        <v>55121731</v>
      </c>
      <c r="G222" s="67" t="s">
        <v>303</v>
      </c>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37"/>
      <c r="BT222" s="37"/>
      <c r="BU222" s="37"/>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c r="DA222" s="22"/>
      <c r="DB222" s="22"/>
      <c r="DC222" s="22"/>
      <c r="DD222" s="22"/>
      <c r="DE222" s="22"/>
      <c r="DF222" s="22"/>
      <c r="DG222" s="22"/>
      <c r="DH222" s="22"/>
      <c r="DI222" s="22"/>
      <c r="DJ222" s="22"/>
      <c r="DK222" s="22"/>
      <c r="DL222" s="22"/>
      <c r="DM222" s="22"/>
      <c r="DN222" s="22"/>
      <c r="DO222" s="22"/>
      <c r="DP222" s="22"/>
      <c r="DQ222" s="22"/>
      <c r="DR222" s="22"/>
      <c r="DS222" s="22"/>
      <c r="DT222" s="22"/>
      <c r="DU222" s="22"/>
      <c r="DV222" s="22"/>
      <c r="DW222" s="22"/>
      <c r="DX222" s="22"/>
      <c r="DY222" s="22"/>
      <c r="DZ222" s="22"/>
      <c r="EA222" s="22"/>
      <c r="EB222" s="22"/>
      <c r="EC222" s="22"/>
      <c r="ED222" s="22"/>
      <c r="EE222" s="22"/>
      <c r="EF222" s="22"/>
      <c r="EG222" s="22"/>
      <c r="EH222" s="22"/>
      <c r="EI222" s="22"/>
      <c r="EJ222" s="22"/>
      <c r="EK222" s="22"/>
      <c r="EL222" s="22"/>
      <c r="EM222" s="22"/>
      <c r="EN222" s="22"/>
      <c r="EO222" s="22"/>
      <c r="EP222" s="22"/>
      <c r="EQ222" s="22"/>
      <c r="ER222" s="22"/>
      <c r="ES222" s="22"/>
      <c r="ET222" s="22"/>
      <c r="EU222" s="22"/>
      <c r="EV222" s="22"/>
      <c r="EW222" s="22"/>
      <c r="EX222" s="22"/>
      <c r="EY222" s="33">
        <v>235000</v>
      </c>
      <c r="EZ222" s="30">
        <v>0.19</v>
      </c>
      <c r="FA222" s="29">
        <f t="shared" ref="FA222:FA223" si="85">EY222 * (1 + EZ222)</f>
        <v>279650</v>
      </c>
      <c r="FB222" s="22"/>
      <c r="FC222" s="22"/>
      <c r="FD222" s="22"/>
      <c r="FE222" s="32">
        <v>204000</v>
      </c>
      <c r="FF222" s="34">
        <v>0.19</v>
      </c>
      <c r="FG222" s="32">
        <f>FE222 * (1 + FF222)</f>
        <v>242760</v>
      </c>
      <c r="FH222" s="22"/>
      <c r="FI222" s="22"/>
      <c r="FJ222" s="22"/>
      <c r="FK222" s="19"/>
      <c r="FL222" s="20">
        <v>5.2900000000000003E-2</v>
      </c>
      <c r="FM222" s="19">
        <f t="shared" si="10"/>
        <v>0</v>
      </c>
      <c r="FN222" s="19"/>
      <c r="FO222" s="20">
        <v>5.2900000000000003E-2</v>
      </c>
      <c r="FP222" s="19">
        <f t="shared" si="6"/>
        <v>0</v>
      </c>
      <c r="FQ222" s="70">
        <f t="shared" si="2"/>
        <v>2</v>
      </c>
    </row>
    <row r="223" spans="1:173" ht="15.75" customHeight="1" x14ac:dyDescent="0.2">
      <c r="A223" s="66" t="s">
        <v>672</v>
      </c>
      <c r="B223" s="66">
        <v>221</v>
      </c>
      <c r="C223" s="66" t="s">
        <v>554</v>
      </c>
      <c r="D223" s="66" t="s">
        <v>31</v>
      </c>
      <c r="E223" s="67" t="s">
        <v>555</v>
      </c>
      <c r="F223" s="35">
        <v>21101806</v>
      </c>
      <c r="G223" s="67" t="s">
        <v>521</v>
      </c>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c r="DA223" s="22"/>
      <c r="DB223" s="22"/>
      <c r="DC223" s="22"/>
      <c r="DD223" s="22"/>
      <c r="DE223" s="22"/>
      <c r="DF223" s="22"/>
      <c r="DG223" s="22"/>
      <c r="DH223" s="22"/>
      <c r="DI223" s="22"/>
      <c r="DJ223" s="22"/>
      <c r="DK223" s="22"/>
      <c r="DL223" s="22"/>
      <c r="DM223" s="22"/>
      <c r="DN223" s="22"/>
      <c r="DO223" s="22"/>
      <c r="DP223" s="22"/>
      <c r="DQ223" s="22"/>
      <c r="DR223" s="22"/>
      <c r="DS223" s="22"/>
      <c r="DT223" s="22"/>
      <c r="DU223" s="22"/>
      <c r="DV223" s="22"/>
      <c r="DW223" s="22"/>
      <c r="DX223" s="22"/>
      <c r="DY223" s="22"/>
      <c r="DZ223" s="22"/>
      <c r="EA223" s="22"/>
      <c r="EB223" s="22"/>
      <c r="EC223" s="22"/>
      <c r="ED223" s="22"/>
      <c r="EE223" s="22"/>
      <c r="EF223" s="22"/>
      <c r="EG223" s="22"/>
      <c r="EH223" s="22"/>
      <c r="EI223" s="22"/>
      <c r="EJ223" s="22"/>
      <c r="EK223" s="22"/>
      <c r="EL223" s="22"/>
      <c r="EM223" s="22"/>
      <c r="EN223" s="22"/>
      <c r="EO223" s="22"/>
      <c r="EP223" s="22"/>
      <c r="EQ223" s="22"/>
      <c r="ER223" s="22"/>
      <c r="ES223" s="22"/>
      <c r="ET223" s="22"/>
      <c r="EU223" s="22"/>
      <c r="EV223" s="22"/>
      <c r="EW223" s="22"/>
      <c r="EX223" s="22"/>
      <c r="EY223" s="33">
        <v>989900</v>
      </c>
      <c r="EZ223" s="30">
        <v>0.19</v>
      </c>
      <c r="FA223" s="29">
        <f t="shared" si="85"/>
        <v>1177981</v>
      </c>
      <c r="FB223" s="22"/>
      <c r="FC223" s="22"/>
      <c r="FD223" s="22"/>
      <c r="FE223" s="22"/>
      <c r="FF223" s="22"/>
      <c r="FG223" s="22"/>
      <c r="FH223" s="22"/>
      <c r="FI223" s="22"/>
      <c r="FJ223" s="22"/>
      <c r="FK223" s="19">
        <v>1801740</v>
      </c>
      <c r="FL223" s="20">
        <v>5.2900000000000003E-2</v>
      </c>
      <c r="FM223" s="19">
        <f t="shared" si="10"/>
        <v>1897052.0460000001</v>
      </c>
      <c r="FN223" s="19"/>
      <c r="FO223" s="20">
        <v>5.2900000000000003E-2</v>
      </c>
      <c r="FP223" s="19">
        <f t="shared" si="6"/>
        <v>0</v>
      </c>
      <c r="FQ223" s="70">
        <f t="shared" si="2"/>
        <v>1</v>
      </c>
    </row>
    <row r="224" spans="1:173" ht="15.75" customHeight="1" x14ac:dyDescent="0.2">
      <c r="A224" s="66" t="s">
        <v>672</v>
      </c>
      <c r="B224" s="66">
        <v>222</v>
      </c>
      <c r="C224" s="66" t="s">
        <v>556</v>
      </c>
      <c r="D224" s="66" t="s">
        <v>31</v>
      </c>
      <c r="E224" s="67" t="s">
        <v>557</v>
      </c>
      <c r="F224" s="35">
        <v>21101806</v>
      </c>
      <c r="G224" s="67" t="s">
        <v>521</v>
      </c>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32">
        <v>669784</v>
      </c>
      <c r="AG224" s="36">
        <v>0</v>
      </c>
      <c r="AH224" s="32">
        <f t="shared" ref="AH224:AH225" si="86">AF224 * (1 + AG224)</f>
        <v>669784</v>
      </c>
      <c r="AI224" s="22"/>
      <c r="AJ224" s="22"/>
      <c r="AK224" s="22"/>
      <c r="AL224" s="22"/>
      <c r="AM224" s="22"/>
      <c r="AN224" s="22"/>
      <c r="AO224" s="33">
        <v>608895</v>
      </c>
      <c r="AP224" s="36">
        <v>0</v>
      </c>
      <c r="AQ224" s="32">
        <f t="shared" ref="AQ224:AQ225" si="87">AO224 * (1 + AP224)</f>
        <v>608895</v>
      </c>
      <c r="AR224" s="22"/>
      <c r="AS224" s="22"/>
      <c r="AT224" s="22"/>
      <c r="AU224" s="32">
        <v>1120000</v>
      </c>
      <c r="AV224" s="36">
        <v>0</v>
      </c>
      <c r="AW224" s="32">
        <f>AU224 * (1 + AV224)</f>
        <v>1120000</v>
      </c>
      <c r="AX224" s="22"/>
      <c r="AY224" s="22"/>
      <c r="AZ224" s="22"/>
      <c r="BA224" s="32">
        <v>1875000</v>
      </c>
      <c r="BB224" s="36">
        <v>0</v>
      </c>
      <c r="BC224" s="32">
        <f t="shared" ref="BC224:BC225" si="88">BA224 * (1 + BB224)</f>
        <v>1875000</v>
      </c>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c r="DA224" s="22"/>
      <c r="DB224" s="22"/>
      <c r="DC224" s="22"/>
      <c r="DD224" s="22"/>
      <c r="DE224" s="22"/>
      <c r="DF224" s="22"/>
      <c r="DG224" s="22"/>
      <c r="DH224" s="22"/>
      <c r="DI224" s="22"/>
      <c r="DJ224" s="22"/>
      <c r="DK224" s="22"/>
      <c r="DL224" s="22"/>
      <c r="DM224" s="22"/>
      <c r="DN224" s="22"/>
      <c r="DO224" s="22"/>
      <c r="DP224" s="22"/>
      <c r="DQ224" s="22"/>
      <c r="DR224" s="22"/>
      <c r="DS224" s="22"/>
      <c r="DT224" s="22"/>
      <c r="DU224" s="22"/>
      <c r="DV224" s="22"/>
      <c r="DW224" s="22"/>
      <c r="DX224" s="22"/>
      <c r="DY224" s="22"/>
      <c r="DZ224" s="22"/>
      <c r="EA224" s="22"/>
      <c r="EB224" s="22"/>
      <c r="EC224" s="22"/>
      <c r="ED224" s="22"/>
      <c r="EE224" s="22"/>
      <c r="EF224" s="22"/>
      <c r="EG224" s="22"/>
      <c r="EH224" s="22"/>
      <c r="EI224" s="22"/>
      <c r="EJ224" s="22"/>
      <c r="EK224" s="22"/>
      <c r="EL224" s="22"/>
      <c r="EM224" s="22"/>
      <c r="EN224" s="22"/>
      <c r="EO224" s="22"/>
      <c r="EP224" s="22"/>
      <c r="EQ224" s="22"/>
      <c r="ER224" s="22"/>
      <c r="ES224" s="22"/>
      <c r="ET224" s="22"/>
      <c r="EU224" s="22"/>
      <c r="EV224" s="22"/>
      <c r="EW224" s="22"/>
      <c r="EX224" s="22"/>
      <c r="EY224" s="19"/>
      <c r="EZ224" s="68"/>
      <c r="FA224" s="69"/>
      <c r="FB224" s="22"/>
      <c r="FC224" s="22"/>
      <c r="FD224" s="22"/>
      <c r="FE224" s="22"/>
      <c r="FF224" s="22"/>
      <c r="FG224" s="22"/>
      <c r="FH224" s="22"/>
      <c r="FI224" s="22"/>
      <c r="FJ224" s="22"/>
      <c r="FK224" s="19"/>
      <c r="FL224" s="20">
        <v>5.2900000000000003E-2</v>
      </c>
      <c r="FM224" s="19">
        <f t="shared" si="10"/>
        <v>0</v>
      </c>
      <c r="FN224" s="19">
        <v>870000</v>
      </c>
      <c r="FO224" s="20">
        <v>5.2900000000000003E-2</v>
      </c>
      <c r="FP224" s="19">
        <f t="shared" si="6"/>
        <v>916023</v>
      </c>
      <c r="FQ224" s="70">
        <f t="shared" si="2"/>
        <v>4</v>
      </c>
    </row>
    <row r="225" spans="1:173" ht="15.75" customHeight="1" x14ac:dyDescent="0.2">
      <c r="A225" s="66" t="s">
        <v>672</v>
      </c>
      <c r="B225" s="66">
        <v>223</v>
      </c>
      <c r="C225" s="66" t="s">
        <v>558</v>
      </c>
      <c r="D225" s="66" t="s">
        <v>31</v>
      </c>
      <c r="E225" s="67" t="s">
        <v>559</v>
      </c>
      <c r="F225" s="35">
        <v>21101806</v>
      </c>
      <c r="G225" s="67" t="s">
        <v>521</v>
      </c>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33">
        <v>946984</v>
      </c>
      <c r="AG225" s="36">
        <v>0</v>
      </c>
      <c r="AH225" s="32">
        <f t="shared" si="86"/>
        <v>946984</v>
      </c>
      <c r="AI225" s="22"/>
      <c r="AJ225" s="22"/>
      <c r="AK225" s="22"/>
      <c r="AL225" s="22"/>
      <c r="AM225" s="22"/>
      <c r="AN225" s="22"/>
      <c r="AO225" s="32">
        <v>860895</v>
      </c>
      <c r="AP225" s="36">
        <v>0</v>
      </c>
      <c r="AQ225" s="32">
        <f t="shared" si="87"/>
        <v>860895</v>
      </c>
      <c r="AR225" s="22"/>
      <c r="AS225" s="22"/>
      <c r="AT225" s="22"/>
      <c r="AU225" s="22"/>
      <c r="AV225" s="22"/>
      <c r="AW225" s="22"/>
      <c r="AX225" s="32">
        <v>2730000</v>
      </c>
      <c r="AY225" s="36">
        <v>0</v>
      </c>
      <c r="AZ225" s="32">
        <f>AX225 * (1 + AY225)</f>
        <v>2730000</v>
      </c>
      <c r="BA225" s="32">
        <v>4550000</v>
      </c>
      <c r="BB225" s="36">
        <v>0</v>
      </c>
      <c r="BC225" s="32">
        <f t="shared" si="88"/>
        <v>4550000</v>
      </c>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c r="DA225" s="22"/>
      <c r="DB225" s="22"/>
      <c r="DC225" s="22"/>
      <c r="DD225" s="22"/>
      <c r="DE225" s="22"/>
      <c r="DF225" s="22"/>
      <c r="DG225" s="22"/>
      <c r="DH225" s="22"/>
      <c r="DI225" s="22"/>
      <c r="DJ225" s="22"/>
      <c r="DK225" s="22"/>
      <c r="DL225" s="22"/>
      <c r="DM225" s="22"/>
      <c r="DN225" s="22"/>
      <c r="DO225" s="22"/>
      <c r="DP225" s="22"/>
      <c r="DQ225" s="22"/>
      <c r="DR225" s="22"/>
      <c r="DS225" s="22"/>
      <c r="DT225" s="22"/>
      <c r="DU225" s="22"/>
      <c r="DV225" s="22"/>
      <c r="DW225" s="22"/>
      <c r="DX225" s="22"/>
      <c r="DY225" s="22"/>
      <c r="DZ225" s="22"/>
      <c r="EA225" s="22"/>
      <c r="EB225" s="22"/>
      <c r="EC225" s="22"/>
      <c r="ED225" s="22"/>
      <c r="EE225" s="22"/>
      <c r="EF225" s="22"/>
      <c r="EG225" s="22"/>
      <c r="EH225" s="22"/>
      <c r="EI225" s="22"/>
      <c r="EJ225" s="22"/>
      <c r="EK225" s="22"/>
      <c r="EL225" s="22"/>
      <c r="EM225" s="22"/>
      <c r="EN225" s="22"/>
      <c r="EO225" s="22"/>
      <c r="EP225" s="22"/>
      <c r="EQ225" s="22"/>
      <c r="ER225" s="22"/>
      <c r="ES225" s="22"/>
      <c r="ET225" s="22"/>
      <c r="EU225" s="22"/>
      <c r="EV225" s="22"/>
      <c r="EW225" s="22"/>
      <c r="EX225" s="22"/>
      <c r="EY225" s="19"/>
      <c r="EZ225" s="68"/>
      <c r="FA225" s="69"/>
      <c r="FB225" s="22"/>
      <c r="FC225" s="22"/>
      <c r="FD225" s="22"/>
      <c r="FE225" s="22"/>
      <c r="FF225" s="22"/>
      <c r="FG225" s="22"/>
      <c r="FH225" s="22"/>
      <c r="FI225" s="22"/>
      <c r="FJ225" s="22"/>
      <c r="FK225" s="19"/>
      <c r="FL225" s="20">
        <v>5.2900000000000003E-2</v>
      </c>
      <c r="FM225" s="19">
        <f t="shared" si="10"/>
        <v>0</v>
      </c>
      <c r="FN225" s="19"/>
      <c r="FO225" s="20">
        <v>5.2900000000000003E-2</v>
      </c>
      <c r="FP225" s="19">
        <f t="shared" si="6"/>
        <v>0</v>
      </c>
      <c r="FQ225" s="70">
        <f t="shared" si="2"/>
        <v>4</v>
      </c>
    </row>
    <row r="226" spans="1:173" ht="15.75" customHeight="1" x14ac:dyDescent="0.2">
      <c r="A226" s="66" t="s">
        <v>79</v>
      </c>
      <c r="B226" s="66">
        <v>224</v>
      </c>
      <c r="C226" s="72" t="s">
        <v>560</v>
      </c>
      <c r="D226" s="35" t="s">
        <v>31</v>
      </c>
      <c r="E226" s="71" t="s">
        <v>561</v>
      </c>
      <c r="F226" s="35">
        <v>21101507</v>
      </c>
      <c r="G226" s="71" t="s">
        <v>110</v>
      </c>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c r="DA226" s="22"/>
      <c r="DB226" s="22"/>
      <c r="DC226" s="22"/>
      <c r="DD226" s="22"/>
      <c r="DE226" s="22"/>
      <c r="DF226" s="22"/>
      <c r="DG226" s="22"/>
      <c r="DH226" s="22"/>
      <c r="DI226" s="22"/>
      <c r="DJ226" s="22"/>
      <c r="DK226" s="22"/>
      <c r="DL226" s="22"/>
      <c r="DM226" s="22"/>
      <c r="DN226" s="22"/>
      <c r="DO226" s="22"/>
      <c r="DP226" s="22"/>
      <c r="DQ226" s="22"/>
      <c r="DR226" s="22"/>
      <c r="DS226" s="22"/>
      <c r="DT226" s="22"/>
      <c r="DU226" s="22"/>
      <c r="DV226" s="22"/>
      <c r="DW226" s="22"/>
      <c r="DX226" s="22"/>
      <c r="DY226" s="22"/>
      <c r="DZ226" s="22"/>
      <c r="EA226" s="22"/>
      <c r="EB226" s="22"/>
      <c r="EC226" s="22"/>
      <c r="ED226" s="22"/>
      <c r="EE226" s="22"/>
      <c r="EF226" s="22"/>
      <c r="EG226" s="22"/>
      <c r="EH226" s="22"/>
      <c r="EI226" s="22"/>
      <c r="EJ226" s="22"/>
      <c r="EK226" s="22"/>
      <c r="EL226" s="22"/>
      <c r="EM226" s="22"/>
      <c r="EN226" s="22"/>
      <c r="EO226" s="22"/>
      <c r="EP226" s="22"/>
      <c r="EQ226" s="22"/>
      <c r="ER226" s="22"/>
      <c r="ES226" s="22"/>
      <c r="ET226" s="22"/>
      <c r="EU226" s="22"/>
      <c r="EV226" s="22"/>
      <c r="EW226" s="22"/>
      <c r="EX226" s="22"/>
      <c r="EY226" s="33">
        <v>1250000</v>
      </c>
      <c r="EZ226" s="30">
        <v>0.19</v>
      </c>
      <c r="FA226" s="29">
        <f t="shared" ref="FA226:FA227" si="89">EY226 * (1 + EZ226)</f>
        <v>1487500</v>
      </c>
      <c r="FB226" s="22"/>
      <c r="FC226" s="22"/>
      <c r="FD226" s="22"/>
      <c r="FE226" s="22"/>
      <c r="FF226" s="22"/>
      <c r="FG226" s="22"/>
      <c r="FH226" s="22"/>
      <c r="FI226" s="22"/>
      <c r="FJ226" s="22"/>
      <c r="FK226" s="19">
        <v>1271368</v>
      </c>
      <c r="FL226" s="20">
        <v>5.2900000000000003E-2</v>
      </c>
      <c r="FM226" s="19">
        <f t="shared" si="10"/>
        <v>1338623.3672</v>
      </c>
      <c r="FN226" s="19"/>
      <c r="FO226" s="20">
        <v>5.2900000000000003E-2</v>
      </c>
      <c r="FP226" s="19">
        <f t="shared" si="6"/>
        <v>0</v>
      </c>
      <c r="FQ226" s="70">
        <f t="shared" si="2"/>
        <v>1</v>
      </c>
    </row>
    <row r="227" spans="1:173" ht="15.75" customHeight="1" x14ac:dyDescent="0.2">
      <c r="A227" s="66" t="s">
        <v>673</v>
      </c>
      <c r="B227" s="66">
        <v>225</v>
      </c>
      <c r="C227" s="35" t="s">
        <v>562</v>
      </c>
      <c r="D227" s="35" t="s">
        <v>31</v>
      </c>
      <c r="E227" s="71" t="s">
        <v>563</v>
      </c>
      <c r="F227" s="66">
        <v>43231500</v>
      </c>
      <c r="G227" s="67" t="s">
        <v>51</v>
      </c>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32">
        <v>1074780</v>
      </c>
      <c r="BT227" s="36">
        <v>0.19</v>
      </c>
      <c r="BU227" s="32">
        <f>BS227 * (1 + BT227)</f>
        <v>1278988.2</v>
      </c>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c r="DA227" s="22"/>
      <c r="DB227" s="22"/>
      <c r="DC227" s="22"/>
      <c r="DD227" s="22"/>
      <c r="DE227" s="22"/>
      <c r="DF227" s="22"/>
      <c r="DG227" s="22"/>
      <c r="DH227" s="22"/>
      <c r="DI227" s="22"/>
      <c r="DJ227" s="22"/>
      <c r="DK227" s="22"/>
      <c r="DL227" s="22"/>
      <c r="DM227" s="22"/>
      <c r="DN227" s="22"/>
      <c r="DO227" s="22"/>
      <c r="DP227" s="22"/>
      <c r="DQ227" s="22"/>
      <c r="DR227" s="22"/>
      <c r="DS227" s="22"/>
      <c r="DT227" s="22"/>
      <c r="DU227" s="22"/>
      <c r="DV227" s="22"/>
      <c r="DW227" s="22"/>
      <c r="DX227" s="22"/>
      <c r="DY227" s="22"/>
      <c r="DZ227" s="22"/>
      <c r="EA227" s="22"/>
      <c r="EB227" s="22"/>
      <c r="EC227" s="22"/>
      <c r="ED227" s="22"/>
      <c r="EE227" s="22"/>
      <c r="EF227" s="22"/>
      <c r="EG227" s="22"/>
      <c r="EH227" s="22"/>
      <c r="EI227" s="22"/>
      <c r="EJ227" s="22"/>
      <c r="EK227" s="22"/>
      <c r="EL227" s="22"/>
      <c r="EM227" s="22"/>
      <c r="EN227" s="22"/>
      <c r="EO227" s="22"/>
      <c r="EP227" s="22"/>
      <c r="EQ227" s="22"/>
      <c r="ER227" s="22"/>
      <c r="ES227" s="22"/>
      <c r="ET227" s="22"/>
      <c r="EU227" s="22"/>
      <c r="EV227" s="22"/>
      <c r="EW227" s="22"/>
      <c r="EX227" s="22"/>
      <c r="EY227" s="33">
        <v>1990000</v>
      </c>
      <c r="EZ227" s="30">
        <v>0.19</v>
      </c>
      <c r="FA227" s="29">
        <f t="shared" si="89"/>
        <v>2368100</v>
      </c>
      <c r="FB227" s="22"/>
      <c r="FC227" s="22"/>
      <c r="FD227" s="22"/>
      <c r="FE227" s="22"/>
      <c r="FF227" s="22"/>
      <c r="FG227" s="22"/>
      <c r="FH227" s="22"/>
      <c r="FI227" s="22"/>
      <c r="FJ227" s="22"/>
      <c r="FK227" s="19"/>
      <c r="FL227" s="20">
        <v>5.2900000000000003E-2</v>
      </c>
      <c r="FM227" s="19">
        <f t="shared" si="10"/>
        <v>0</v>
      </c>
      <c r="FN227" s="19">
        <v>3451000</v>
      </c>
      <c r="FO227" s="20">
        <v>5.2900000000000003E-2</v>
      </c>
      <c r="FP227" s="19">
        <f t="shared" si="6"/>
        <v>3633557.9</v>
      </c>
      <c r="FQ227" s="70">
        <f t="shared" si="2"/>
        <v>2</v>
      </c>
    </row>
    <row r="228" spans="1:173" ht="15.75" customHeight="1" x14ac:dyDescent="0.2">
      <c r="A228" s="66" t="s">
        <v>671</v>
      </c>
      <c r="B228" s="66">
        <v>226</v>
      </c>
      <c r="C228" s="66" t="s">
        <v>564</v>
      </c>
      <c r="D228" s="66" t="s">
        <v>31</v>
      </c>
      <c r="E228" s="67" t="s">
        <v>565</v>
      </c>
      <c r="F228" s="66">
        <v>21102401</v>
      </c>
      <c r="G228" s="67" t="s">
        <v>75</v>
      </c>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9">
        <v>65000</v>
      </c>
      <c r="CF228" s="30">
        <v>0</v>
      </c>
      <c r="CG228" s="29">
        <f>CE228 * (1 + CF228)</f>
        <v>65000</v>
      </c>
      <c r="CH228" s="33">
        <v>40000</v>
      </c>
      <c r="CI228" s="34">
        <v>0</v>
      </c>
      <c r="CJ228" s="29">
        <f>CH228 * (1 + CI228)</f>
        <v>40000</v>
      </c>
      <c r="CK228" s="22"/>
      <c r="CL228" s="22"/>
      <c r="CM228" s="22"/>
      <c r="CN228" s="22"/>
      <c r="CO228" s="22"/>
      <c r="CP228" s="22"/>
      <c r="CQ228" s="22"/>
      <c r="CR228" s="22"/>
      <c r="CS228" s="22"/>
      <c r="CT228" s="22"/>
      <c r="CU228" s="22"/>
      <c r="CV228" s="22"/>
      <c r="CW228" s="22"/>
      <c r="CX228" s="22"/>
      <c r="CY228" s="22"/>
      <c r="CZ228" s="22"/>
      <c r="DA228" s="22"/>
      <c r="DB228" s="22"/>
      <c r="DC228" s="22"/>
      <c r="DD228" s="22"/>
      <c r="DE228" s="22"/>
      <c r="DF228" s="22"/>
      <c r="DG228" s="22"/>
      <c r="DH228" s="22"/>
      <c r="DI228" s="22"/>
      <c r="DJ228" s="22"/>
      <c r="DK228" s="22"/>
      <c r="DL228" s="22"/>
      <c r="DM228" s="22"/>
      <c r="DN228" s="22"/>
      <c r="DO228" s="22"/>
      <c r="DP228" s="22"/>
      <c r="DQ228" s="22"/>
      <c r="DR228" s="22"/>
      <c r="DS228" s="22"/>
      <c r="DT228" s="22"/>
      <c r="DU228" s="22"/>
      <c r="DV228" s="22"/>
      <c r="DW228" s="22"/>
      <c r="DX228" s="22"/>
      <c r="DY228" s="22"/>
      <c r="DZ228" s="22"/>
      <c r="EA228" s="22"/>
      <c r="EB228" s="22"/>
      <c r="EC228" s="22"/>
      <c r="ED228" s="22"/>
      <c r="EE228" s="22"/>
      <c r="EF228" s="22"/>
      <c r="EG228" s="22"/>
      <c r="EH228" s="22"/>
      <c r="EI228" s="22"/>
      <c r="EJ228" s="22"/>
      <c r="EK228" s="22"/>
      <c r="EL228" s="22"/>
      <c r="EM228" s="22"/>
      <c r="EN228" s="22"/>
      <c r="EO228" s="22"/>
      <c r="EP228" s="22"/>
      <c r="EQ228" s="22"/>
      <c r="ER228" s="22"/>
      <c r="ES228" s="22"/>
      <c r="ET228" s="22"/>
      <c r="EU228" s="22"/>
      <c r="EV228" s="22"/>
      <c r="EW228" s="22"/>
      <c r="EX228" s="22"/>
      <c r="EY228" s="19"/>
      <c r="EZ228" s="68"/>
      <c r="FA228" s="69"/>
      <c r="FB228" s="22"/>
      <c r="FC228" s="22"/>
      <c r="FD228" s="22"/>
      <c r="FE228" s="22"/>
      <c r="FF228" s="22"/>
      <c r="FG228" s="22"/>
      <c r="FH228" s="22"/>
      <c r="FI228" s="22"/>
      <c r="FJ228" s="22"/>
      <c r="FK228" s="19">
        <v>42734</v>
      </c>
      <c r="FL228" s="20">
        <v>5.2900000000000003E-2</v>
      </c>
      <c r="FM228" s="19">
        <f t="shared" si="10"/>
        <v>44994.628599999996</v>
      </c>
      <c r="FN228" s="19"/>
      <c r="FO228" s="20">
        <v>5.2900000000000003E-2</v>
      </c>
      <c r="FP228" s="19">
        <f t="shared" si="6"/>
        <v>0</v>
      </c>
      <c r="FQ228" s="70">
        <f t="shared" si="2"/>
        <v>2</v>
      </c>
    </row>
    <row r="229" spans="1:173" ht="15.75" customHeight="1" x14ac:dyDescent="0.2">
      <c r="A229" s="66" t="s">
        <v>672</v>
      </c>
      <c r="B229" s="66">
        <v>227</v>
      </c>
      <c r="C229" s="72" t="s">
        <v>566</v>
      </c>
      <c r="D229" s="66" t="s">
        <v>31</v>
      </c>
      <c r="E229" s="77" t="s">
        <v>567</v>
      </c>
      <c r="F229" s="35">
        <v>24111800</v>
      </c>
      <c r="G229" s="67" t="s">
        <v>268</v>
      </c>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32">
        <v>5523000</v>
      </c>
      <c r="AG229" s="36">
        <v>0</v>
      </c>
      <c r="AH229" s="32">
        <f>AF229 * (1 + AG229)</f>
        <v>5523000</v>
      </c>
      <c r="AI229" s="79"/>
      <c r="AJ229" s="80"/>
      <c r="AK229" s="81"/>
      <c r="AL229" s="81"/>
      <c r="AM229" s="80"/>
      <c r="AN229" s="81"/>
      <c r="AO229" s="32">
        <v>5200000</v>
      </c>
      <c r="AP229" s="36">
        <v>0</v>
      </c>
      <c r="AQ229" s="32">
        <f>AO229 * (1 + AP229)</f>
        <v>5200000</v>
      </c>
      <c r="AR229" s="22"/>
      <c r="AS229" s="22"/>
      <c r="AT229" s="22"/>
      <c r="AU229" s="22"/>
      <c r="AV229" s="22"/>
      <c r="AW229" s="22"/>
      <c r="AX229" s="22"/>
      <c r="AY229" s="22"/>
      <c r="AZ229" s="22"/>
      <c r="BA229" s="32">
        <v>6700000</v>
      </c>
      <c r="BB229" s="36">
        <v>0</v>
      </c>
      <c r="BC229" s="32">
        <f>BA229 * (1 + BB229)</f>
        <v>6700000</v>
      </c>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c r="DA229" s="22"/>
      <c r="DB229" s="22"/>
      <c r="DC229" s="22"/>
      <c r="DD229" s="22"/>
      <c r="DE229" s="22"/>
      <c r="DF229" s="22"/>
      <c r="DG229" s="22"/>
      <c r="DH229" s="22"/>
      <c r="DI229" s="22"/>
      <c r="DJ229" s="22"/>
      <c r="DK229" s="22"/>
      <c r="DL229" s="22"/>
      <c r="DM229" s="22"/>
      <c r="DN229" s="22"/>
      <c r="DO229" s="22"/>
      <c r="DP229" s="22"/>
      <c r="DQ229" s="22"/>
      <c r="DR229" s="22"/>
      <c r="DS229" s="22"/>
      <c r="DT229" s="22"/>
      <c r="DU229" s="22"/>
      <c r="DV229" s="22"/>
      <c r="DW229" s="22"/>
      <c r="DX229" s="22"/>
      <c r="DY229" s="22"/>
      <c r="DZ229" s="22"/>
      <c r="EA229" s="22"/>
      <c r="EB229" s="22"/>
      <c r="EC229" s="22"/>
      <c r="ED229" s="22"/>
      <c r="EE229" s="22"/>
      <c r="EF229" s="22"/>
      <c r="EG229" s="22"/>
      <c r="EH229" s="22"/>
      <c r="EI229" s="22"/>
      <c r="EJ229" s="22"/>
      <c r="EK229" s="22"/>
      <c r="EL229" s="22"/>
      <c r="EM229" s="22"/>
      <c r="EN229" s="22"/>
      <c r="EO229" s="22"/>
      <c r="EP229" s="22"/>
      <c r="EQ229" s="22"/>
      <c r="ER229" s="22"/>
      <c r="ES229" s="22"/>
      <c r="ET229" s="22"/>
      <c r="EU229" s="22"/>
      <c r="EV229" s="22"/>
      <c r="EW229" s="22"/>
      <c r="EX229" s="22"/>
      <c r="EY229" s="19"/>
      <c r="EZ229" s="68"/>
      <c r="FA229" s="69"/>
      <c r="FB229" s="22"/>
      <c r="FC229" s="22"/>
      <c r="FD229" s="22"/>
      <c r="FE229" s="22"/>
      <c r="FF229" s="22"/>
      <c r="FG229" s="22"/>
      <c r="FH229" s="22"/>
      <c r="FI229" s="22"/>
      <c r="FJ229" s="22"/>
      <c r="FK229" s="19"/>
      <c r="FL229" s="20">
        <v>5.2900000000000003E-2</v>
      </c>
      <c r="FM229" s="19">
        <f t="shared" si="10"/>
        <v>0</v>
      </c>
      <c r="FN229" s="19">
        <v>3987690</v>
      </c>
      <c r="FO229" s="20">
        <v>5.2900000000000003E-2</v>
      </c>
      <c r="FP229" s="19">
        <f t="shared" si="6"/>
        <v>4198638.801</v>
      </c>
      <c r="FQ229" s="70">
        <f t="shared" si="2"/>
        <v>3</v>
      </c>
    </row>
    <row r="230" spans="1:173" ht="15.75" customHeight="1" x14ac:dyDescent="0.2">
      <c r="A230" s="66" t="s">
        <v>671</v>
      </c>
      <c r="B230" s="66">
        <v>228</v>
      </c>
      <c r="C230" s="66" t="s">
        <v>568</v>
      </c>
      <c r="D230" s="66" t="s">
        <v>31</v>
      </c>
      <c r="E230" s="67" t="s">
        <v>569</v>
      </c>
      <c r="F230" s="66">
        <v>21102401</v>
      </c>
      <c r="G230" s="67" t="s">
        <v>570</v>
      </c>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9">
        <v>3850000</v>
      </c>
      <c r="CF230" s="30">
        <v>0</v>
      </c>
      <c r="CG230" s="29">
        <f>CE230 * (1 + CF230)</f>
        <v>3850000</v>
      </c>
      <c r="CH230" s="22"/>
      <c r="CI230" s="22"/>
      <c r="CJ230" s="22"/>
      <c r="CK230" s="22"/>
      <c r="CL230" s="22"/>
      <c r="CM230" s="22"/>
      <c r="CN230" s="22"/>
      <c r="CO230" s="22"/>
      <c r="CP230" s="22"/>
      <c r="CQ230" s="22"/>
      <c r="CR230" s="22"/>
      <c r="CS230" s="22"/>
      <c r="CT230" s="22"/>
      <c r="CU230" s="22"/>
      <c r="CV230" s="22"/>
      <c r="CW230" s="22"/>
      <c r="CX230" s="22"/>
      <c r="CY230" s="22"/>
      <c r="CZ230" s="22"/>
      <c r="DA230" s="22"/>
      <c r="DB230" s="22"/>
      <c r="DC230" s="22"/>
      <c r="DD230" s="22"/>
      <c r="DE230" s="22"/>
      <c r="DF230" s="22"/>
      <c r="DG230" s="22"/>
      <c r="DH230" s="22"/>
      <c r="DI230" s="22"/>
      <c r="DJ230" s="22"/>
      <c r="DK230" s="22"/>
      <c r="DL230" s="22"/>
      <c r="DM230" s="22"/>
      <c r="DN230" s="22"/>
      <c r="DO230" s="22"/>
      <c r="DP230" s="22"/>
      <c r="DQ230" s="22"/>
      <c r="DR230" s="22"/>
      <c r="DS230" s="22"/>
      <c r="DT230" s="22"/>
      <c r="DU230" s="22"/>
      <c r="DV230" s="22"/>
      <c r="DW230" s="22"/>
      <c r="DX230" s="22"/>
      <c r="DY230" s="22"/>
      <c r="DZ230" s="22"/>
      <c r="EA230" s="22"/>
      <c r="EB230" s="22"/>
      <c r="EC230" s="22"/>
      <c r="ED230" s="22"/>
      <c r="EE230" s="22"/>
      <c r="EF230" s="22"/>
      <c r="EG230" s="22"/>
      <c r="EH230" s="22"/>
      <c r="EI230" s="22"/>
      <c r="EJ230" s="22"/>
      <c r="EK230" s="22"/>
      <c r="EL230" s="22"/>
      <c r="EM230" s="22"/>
      <c r="EN230" s="22"/>
      <c r="EO230" s="22"/>
      <c r="EP230" s="22"/>
      <c r="EQ230" s="22"/>
      <c r="ER230" s="22"/>
      <c r="ES230" s="22"/>
      <c r="ET230" s="22"/>
      <c r="EU230" s="22"/>
      <c r="EV230" s="22"/>
      <c r="EW230" s="22"/>
      <c r="EX230" s="22"/>
      <c r="EY230" s="33">
        <v>3760000</v>
      </c>
      <c r="EZ230" s="30">
        <v>0</v>
      </c>
      <c r="FA230" s="29">
        <f>EY230 * (1 + EZ230)</f>
        <v>3760000</v>
      </c>
      <c r="FB230" s="22"/>
      <c r="FC230" s="22"/>
      <c r="FD230" s="22"/>
      <c r="FE230" s="22"/>
      <c r="FF230" s="22"/>
      <c r="FG230" s="22"/>
      <c r="FH230" s="22"/>
      <c r="FI230" s="22"/>
      <c r="FJ230" s="22"/>
      <c r="FK230" s="19"/>
      <c r="FL230" s="20">
        <v>5.2900000000000003E-2</v>
      </c>
      <c r="FM230" s="19">
        <f t="shared" si="10"/>
        <v>0</v>
      </c>
      <c r="FN230" s="19"/>
      <c r="FO230" s="20">
        <v>5.2900000000000003E-2</v>
      </c>
      <c r="FP230" s="19">
        <f t="shared" si="6"/>
        <v>0</v>
      </c>
      <c r="FQ230" s="70">
        <f t="shared" si="2"/>
        <v>2</v>
      </c>
    </row>
    <row r="231" spans="1:173" ht="15.75" customHeight="1" x14ac:dyDescent="0.2">
      <c r="A231" s="66" t="s">
        <v>672</v>
      </c>
      <c r="B231" s="66">
        <v>229</v>
      </c>
      <c r="C231" s="66" t="s">
        <v>571</v>
      </c>
      <c r="D231" s="66" t="s">
        <v>31</v>
      </c>
      <c r="E231" s="67" t="s">
        <v>572</v>
      </c>
      <c r="F231" s="66">
        <v>20142904</v>
      </c>
      <c r="G231" s="67" t="s">
        <v>42</v>
      </c>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32">
        <v>620119</v>
      </c>
      <c r="AG231" s="36">
        <v>0</v>
      </c>
      <c r="AH231" s="32">
        <f>AF231 * (1 + AG231)</f>
        <v>620119</v>
      </c>
      <c r="AI231" s="22"/>
      <c r="AJ231" s="22"/>
      <c r="AK231" s="22"/>
      <c r="AL231" s="22"/>
      <c r="AM231" s="22"/>
      <c r="AN231" s="22"/>
      <c r="AO231" s="33">
        <v>563745</v>
      </c>
      <c r="AP231" s="36">
        <v>0</v>
      </c>
      <c r="AQ231" s="32">
        <f>AO231 * (1 + AP231)</f>
        <v>563745</v>
      </c>
      <c r="AR231" s="22"/>
      <c r="AS231" s="22"/>
      <c r="AT231" s="22"/>
      <c r="AU231" s="22"/>
      <c r="AV231" s="22"/>
      <c r="AW231" s="22"/>
      <c r="AX231" s="22"/>
      <c r="AY231" s="22"/>
      <c r="AZ231" s="22"/>
      <c r="BA231" s="32">
        <v>618300</v>
      </c>
      <c r="BB231" s="36">
        <v>0</v>
      </c>
      <c r="BC231" s="32">
        <f>BA231 * (1 + BB231)</f>
        <v>618300</v>
      </c>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c r="DA231" s="22"/>
      <c r="DB231" s="22"/>
      <c r="DC231" s="22"/>
      <c r="DD231" s="22"/>
      <c r="DE231" s="22"/>
      <c r="DF231" s="22"/>
      <c r="DG231" s="22"/>
      <c r="DH231" s="22"/>
      <c r="DI231" s="22"/>
      <c r="DJ231" s="22"/>
      <c r="DK231" s="22"/>
      <c r="DL231" s="22"/>
      <c r="DM231" s="22"/>
      <c r="DN231" s="22"/>
      <c r="DO231" s="22"/>
      <c r="DP231" s="22"/>
      <c r="DQ231" s="22"/>
      <c r="DR231" s="22"/>
      <c r="DS231" s="22"/>
      <c r="DT231" s="22"/>
      <c r="DU231" s="22"/>
      <c r="DV231" s="22"/>
      <c r="DW231" s="22"/>
      <c r="DX231" s="22"/>
      <c r="DY231" s="22"/>
      <c r="DZ231" s="22"/>
      <c r="EA231" s="22"/>
      <c r="EB231" s="22"/>
      <c r="EC231" s="22"/>
      <c r="ED231" s="22"/>
      <c r="EE231" s="22"/>
      <c r="EF231" s="22"/>
      <c r="EG231" s="22"/>
      <c r="EH231" s="22"/>
      <c r="EI231" s="22"/>
      <c r="EJ231" s="22"/>
      <c r="EK231" s="22"/>
      <c r="EL231" s="22"/>
      <c r="EM231" s="22"/>
      <c r="EN231" s="22"/>
      <c r="EO231" s="22"/>
      <c r="EP231" s="22"/>
      <c r="EQ231" s="22"/>
      <c r="ER231" s="22"/>
      <c r="ES231" s="22"/>
      <c r="ET231" s="22"/>
      <c r="EU231" s="22"/>
      <c r="EV231" s="22"/>
      <c r="EW231" s="22"/>
      <c r="EX231" s="22"/>
      <c r="EY231" s="19"/>
      <c r="EZ231" s="68"/>
      <c r="FA231" s="69"/>
      <c r="FB231" s="22"/>
      <c r="FC231" s="22"/>
      <c r="FD231" s="22"/>
      <c r="FE231" s="22"/>
      <c r="FF231" s="22"/>
      <c r="FG231" s="22"/>
      <c r="FH231" s="22"/>
      <c r="FI231" s="22"/>
      <c r="FJ231" s="22"/>
      <c r="FK231" s="19">
        <v>500046</v>
      </c>
      <c r="FL231" s="20">
        <v>5.2900000000000003E-2</v>
      </c>
      <c r="FM231" s="19">
        <f t="shared" si="10"/>
        <v>526498.43339999998</v>
      </c>
      <c r="FN231" s="19">
        <v>458625</v>
      </c>
      <c r="FO231" s="20">
        <v>5.2900000000000003E-2</v>
      </c>
      <c r="FP231" s="19">
        <f t="shared" si="6"/>
        <v>482886.26250000001</v>
      </c>
      <c r="FQ231" s="70">
        <f t="shared" si="2"/>
        <v>3</v>
      </c>
    </row>
    <row r="232" spans="1:173" ht="15.75" customHeight="1" x14ac:dyDescent="0.2">
      <c r="A232" s="66" t="s">
        <v>671</v>
      </c>
      <c r="B232" s="66">
        <v>230</v>
      </c>
      <c r="C232" s="66" t="s">
        <v>573</v>
      </c>
      <c r="D232" s="66" t="s">
        <v>31</v>
      </c>
      <c r="E232" s="67" t="s">
        <v>574</v>
      </c>
      <c r="F232" s="66">
        <v>21102401</v>
      </c>
      <c r="G232" s="67" t="s">
        <v>75</v>
      </c>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9">
        <v>23000</v>
      </c>
      <c r="CF232" s="30">
        <v>0</v>
      </c>
      <c r="CG232" s="29">
        <f t="shared" ref="CG232:CG233" si="90">CE232 * (1 + CF232)</f>
        <v>23000</v>
      </c>
      <c r="CH232" s="33">
        <v>21000</v>
      </c>
      <c r="CI232" s="34">
        <v>0</v>
      </c>
      <c r="CJ232" s="29">
        <f t="shared" ref="CJ232:CJ233" si="91">CH232 * (1 + CI232)</f>
        <v>21000</v>
      </c>
      <c r="CK232" s="22"/>
      <c r="CL232" s="22"/>
      <c r="CM232" s="22"/>
      <c r="CN232" s="22"/>
      <c r="CO232" s="22"/>
      <c r="CP232" s="22"/>
      <c r="CQ232" s="22"/>
      <c r="CR232" s="22"/>
      <c r="CS232" s="22"/>
      <c r="CT232" s="22"/>
      <c r="CU232" s="22"/>
      <c r="CV232" s="22"/>
      <c r="CW232" s="22"/>
      <c r="CX232" s="22"/>
      <c r="CY232" s="22"/>
      <c r="CZ232" s="22"/>
      <c r="DA232" s="22"/>
      <c r="DB232" s="22"/>
      <c r="DC232" s="22"/>
      <c r="DD232" s="22"/>
      <c r="DE232" s="22"/>
      <c r="DF232" s="22"/>
      <c r="DG232" s="22"/>
      <c r="DH232" s="22"/>
      <c r="DI232" s="22"/>
      <c r="DJ232" s="22"/>
      <c r="DK232" s="22"/>
      <c r="DL232" s="22"/>
      <c r="DM232" s="22"/>
      <c r="DN232" s="22"/>
      <c r="DO232" s="22"/>
      <c r="DP232" s="22"/>
      <c r="DQ232" s="22"/>
      <c r="DR232" s="22"/>
      <c r="DS232" s="22"/>
      <c r="DT232" s="22"/>
      <c r="DU232" s="22"/>
      <c r="DV232" s="22"/>
      <c r="DW232" s="22"/>
      <c r="DX232" s="22"/>
      <c r="DY232" s="22"/>
      <c r="DZ232" s="22"/>
      <c r="EA232" s="22"/>
      <c r="EB232" s="22"/>
      <c r="EC232" s="22"/>
      <c r="ED232" s="22"/>
      <c r="EE232" s="22"/>
      <c r="EF232" s="22"/>
      <c r="EG232" s="22"/>
      <c r="EH232" s="22"/>
      <c r="EI232" s="22"/>
      <c r="EJ232" s="22"/>
      <c r="EK232" s="22"/>
      <c r="EL232" s="22"/>
      <c r="EM232" s="22"/>
      <c r="EN232" s="22"/>
      <c r="EO232" s="22"/>
      <c r="EP232" s="22"/>
      <c r="EQ232" s="22"/>
      <c r="ER232" s="22"/>
      <c r="ES232" s="22"/>
      <c r="ET232" s="22"/>
      <c r="EU232" s="22"/>
      <c r="EV232" s="22"/>
      <c r="EW232" s="22"/>
      <c r="EX232" s="22"/>
      <c r="EY232" s="19"/>
      <c r="EZ232" s="68"/>
      <c r="FA232" s="69"/>
      <c r="FB232" s="22"/>
      <c r="FC232" s="22"/>
      <c r="FD232" s="22"/>
      <c r="FE232" s="22"/>
      <c r="FF232" s="22"/>
      <c r="FG232" s="22"/>
      <c r="FH232" s="22"/>
      <c r="FI232" s="22"/>
      <c r="FJ232" s="22"/>
      <c r="FK232" s="19">
        <v>23042</v>
      </c>
      <c r="FL232" s="20">
        <v>5.2900000000000003E-2</v>
      </c>
      <c r="FM232" s="19">
        <f t="shared" si="10"/>
        <v>24260.9218</v>
      </c>
      <c r="FN232" s="19"/>
      <c r="FO232" s="20">
        <v>5.2900000000000003E-2</v>
      </c>
      <c r="FP232" s="19">
        <f t="shared" si="6"/>
        <v>0</v>
      </c>
      <c r="FQ232" s="70">
        <f t="shared" si="2"/>
        <v>2</v>
      </c>
    </row>
    <row r="233" spans="1:173" ht="15.75" customHeight="1" x14ac:dyDescent="0.2">
      <c r="A233" s="66" t="s">
        <v>671</v>
      </c>
      <c r="B233" s="66">
        <v>231</v>
      </c>
      <c r="C233" s="66" t="s">
        <v>575</v>
      </c>
      <c r="D233" s="66" t="s">
        <v>31</v>
      </c>
      <c r="E233" s="67" t="s">
        <v>576</v>
      </c>
      <c r="F233" s="66">
        <v>21102401</v>
      </c>
      <c r="G233" s="67" t="s">
        <v>75</v>
      </c>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9">
        <v>26000</v>
      </c>
      <c r="CF233" s="30">
        <v>0</v>
      </c>
      <c r="CG233" s="29">
        <f t="shared" si="90"/>
        <v>26000</v>
      </c>
      <c r="CH233" s="33">
        <v>28000</v>
      </c>
      <c r="CI233" s="34">
        <v>0</v>
      </c>
      <c r="CJ233" s="29">
        <f t="shared" si="91"/>
        <v>28000</v>
      </c>
      <c r="CK233" s="22"/>
      <c r="CL233" s="22"/>
      <c r="CM233" s="22"/>
      <c r="CN233" s="22"/>
      <c r="CO233" s="22"/>
      <c r="CP233" s="22"/>
      <c r="CQ233" s="22"/>
      <c r="CR233" s="22"/>
      <c r="CS233" s="22"/>
      <c r="CT233" s="22"/>
      <c r="CU233" s="22"/>
      <c r="CV233" s="22"/>
      <c r="CW233" s="22"/>
      <c r="CX233" s="22"/>
      <c r="CY233" s="22"/>
      <c r="CZ233" s="22"/>
      <c r="DA233" s="22"/>
      <c r="DB233" s="22"/>
      <c r="DC233" s="22"/>
      <c r="DD233" s="22"/>
      <c r="DE233" s="22"/>
      <c r="DF233" s="22"/>
      <c r="DG233" s="22"/>
      <c r="DH233" s="22"/>
      <c r="DI233" s="22"/>
      <c r="DJ233" s="22"/>
      <c r="DK233" s="22"/>
      <c r="DL233" s="22"/>
      <c r="DM233" s="22"/>
      <c r="DN233" s="22"/>
      <c r="DO233" s="22"/>
      <c r="DP233" s="22"/>
      <c r="DQ233" s="22"/>
      <c r="DR233" s="22"/>
      <c r="DS233" s="22"/>
      <c r="DT233" s="22"/>
      <c r="DU233" s="22"/>
      <c r="DV233" s="22"/>
      <c r="DW233" s="22"/>
      <c r="DX233" s="22"/>
      <c r="DY233" s="22"/>
      <c r="DZ233" s="22"/>
      <c r="EA233" s="22"/>
      <c r="EB233" s="22"/>
      <c r="EC233" s="22"/>
      <c r="ED233" s="22"/>
      <c r="EE233" s="22"/>
      <c r="EF233" s="22"/>
      <c r="EG233" s="22"/>
      <c r="EH233" s="22"/>
      <c r="EI233" s="22"/>
      <c r="EJ233" s="22"/>
      <c r="EK233" s="22"/>
      <c r="EL233" s="22"/>
      <c r="EM233" s="22"/>
      <c r="EN233" s="22"/>
      <c r="EO233" s="22"/>
      <c r="EP233" s="22"/>
      <c r="EQ233" s="22"/>
      <c r="ER233" s="22"/>
      <c r="ES233" s="22"/>
      <c r="ET233" s="22"/>
      <c r="EU233" s="22"/>
      <c r="EV233" s="22"/>
      <c r="EW233" s="22"/>
      <c r="EX233" s="22"/>
      <c r="EY233" s="19"/>
      <c r="EZ233" s="68"/>
      <c r="FA233" s="69"/>
      <c r="FB233" s="22"/>
      <c r="FC233" s="22"/>
      <c r="FD233" s="22"/>
      <c r="FE233" s="22"/>
      <c r="FF233" s="22"/>
      <c r="FG233" s="22"/>
      <c r="FH233" s="22"/>
      <c r="FI233" s="22"/>
      <c r="FJ233" s="22"/>
      <c r="FK233" s="19">
        <v>28221</v>
      </c>
      <c r="FL233" s="20">
        <v>5.2900000000000003E-2</v>
      </c>
      <c r="FM233" s="19">
        <f t="shared" si="10"/>
        <v>29713.890899999999</v>
      </c>
      <c r="FN233" s="19"/>
      <c r="FO233" s="20">
        <v>5.2900000000000003E-2</v>
      </c>
      <c r="FP233" s="19">
        <f t="shared" si="6"/>
        <v>0</v>
      </c>
      <c r="FQ233" s="70">
        <f t="shared" si="2"/>
        <v>2</v>
      </c>
    </row>
    <row r="234" spans="1:173" ht="15.75" customHeight="1" x14ac:dyDescent="0.2">
      <c r="A234" s="66" t="s">
        <v>113</v>
      </c>
      <c r="B234" s="66">
        <v>232</v>
      </c>
      <c r="C234" s="35" t="s">
        <v>577</v>
      </c>
      <c r="D234" s="35" t="s">
        <v>578</v>
      </c>
      <c r="E234" s="71" t="s">
        <v>579</v>
      </c>
      <c r="F234" s="35">
        <v>30152000</v>
      </c>
      <c r="G234" s="67" t="s">
        <v>110</v>
      </c>
      <c r="H234" s="22"/>
      <c r="I234" s="22"/>
      <c r="J234" s="22"/>
      <c r="K234" s="22"/>
      <c r="L234" s="22"/>
      <c r="M234" s="22"/>
      <c r="N234" s="32">
        <v>1596000</v>
      </c>
      <c r="O234" s="36">
        <v>0</v>
      </c>
      <c r="P234" s="32">
        <f>N234 * (1 + O234)</f>
        <v>1596000</v>
      </c>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9"/>
      <c r="CF234" s="30"/>
      <c r="CG234" s="29"/>
      <c r="CH234" s="22"/>
      <c r="CI234" s="22"/>
      <c r="CJ234" s="22"/>
      <c r="CK234" s="22"/>
      <c r="CL234" s="22"/>
      <c r="CM234" s="22"/>
      <c r="CN234" s="22"/>
      <c r="CO234" s="22"/>
      <c r="CP234" s="22"/>
      <c r="CQ234" s="22"/>
      <c r="CR234" s="22"/>
      <c r="CS234" s="22"/>
      <c r="CT234" s="22"/>
      <c r="CU234" s="22"/>
      <c r="CV234" s="22"/>
      <c r="CW234" s="22"/>
      <c r="CX234" s="22"/>
      <c r="CY234" s="22"/>
      <c r="CZ234" s="22"/>
      <c r="DA234" s="22"/>
      <c r="DB234" s="22"/>
      <c r="DC234" s="22"/>
      <c r="DD234" s="22"/>
      <c r="DE234" s="22"/>
      <c r="DF234" s="22"/>
      <c r="DG234" s="22"/>
      <c r="DH234" s="22"/>
      <c r="DI234" s="22"/>
      <c r="DJ234" s="22"/>
      <c r="DK234" s="22"/>
      <c r="DL234" s="22"/>
      <c r="DM234" s="22"/>
      <c r="DN234" s="22"/>
      <c r="DO234" s="22"/>
      <c r="DP234" s="22"/>
      <c r="DQ234" s="22"/>
      <c r="DR234" s="22"/>
      <c r="DS234" s="22"/>
      <c r="DT234" s="22"/>
      <c r="DU234" s="22"/>
      <c r="DV234" s="22"/>
      <c r="DW234" s="22"/>
      <c r="DX234" s="22"/>
      <c r="DY234" s="22"/>
      <c r="DZ234" s="22"/>
      <c r="EA234" s="22"/>
      <c r="EB234" s="22"/>
      <c r="EC234" s="22"/>
      <c r="ED234" s="22"/>
      <c r="EE234" s="22"/>
      <c r="EF234" s="22"/>
      <c r="EG234" s="22"/>
      <c r="EH234" s="22"/>
      <c r="EI234" s="22"/>
      <c r="EJ234" s="22"/>
      <c r="EK234" s="22"/>
      <c r="EL234" s="22"/>
      <c r="EM234" s="22"/>
      <c r="EN234" s="22"/>
      <c r="EO234" s="22"/>
      <c r="EP234" s="22"/>
      <c r="EQ234" s="22"/>
      <c r="ER234" s="22"/>
      <c r="ES234" s="22"/>
      <c r="ET234" s="22"/>
      <c r="EU234" s="22"/>
      <c r="EV234" s="22"/>
      <c r="EW234" s="22"/>
      <c r="EX234" s="22"/>
      <c r="EY234" s="33">
        <v>1125000</v>
      </c>
      <c r="EZ234" s="30">
        <v>0.19</v>
      </c>
      <c r="FA234" s="29">
        <f>EY234 * (1 + EZ234)</f>
        <v>1338750</v>
      </c>
      <c r="FB234" s="22"/>
      <c r="FC234" s="22"/>
      <c r="FD234" s="22"/>
      <c r="FE234" s="22"/>
      <c r="FF234" s="22"/>
      <c r="FG234" s="22"/>
      <c r="FH234" s="22"/>
      <c r="FI234" s="22"/>
      <c r="FJ234" s="22"/>
      <c r="FK234" s="19"/>
      <c r="FL234" s="20">
        <v>5.2900000000000003E-2</v>
      </c>
      <c r="FM234" s="19">
        <f t="shared" si="10"/>
        <v>0</v>
      </c>
      <c r="FN234" s="19"/>
      <c r="FO234" s="20">
        <v>5.2900000000000003E-2</v>
      </c>
      <c r="FP234" s="19">
        <f t="shared" si="6"/>
        <v>0</v>
      </c>
      <c r="FQ234" s="70">
        <f t="shared" si="2"/>
        <v>2</v>
      </c>
    </row>
    <row r="235" spans="1:173" ht="15.75" customHeight="1" x14ac:dyDescent="0.2">
      <c r="A235" s="66" t="s">
        <v>671</v>
      </c>
      <c r="B235" s="66">
        <v>233</v>
      </c>
      <c r="C235" s="66" t="s">
        <v>580</v>
      </c>
      <c r="D235" s="66" t="s">
        <v>31</v>
      </c>
      <c r="E235" s="67" t="s">
        <v>581</v>
      </c>
      <c r="F235" s="66">
        <v>21102401</v>
      </c>
      <c r="G235" s="67" t="s">
        <v>75</v>
      </c>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9">
        <v>23000</v>
      </c>
      <c r="CF235" s="30">
        <v>0</v>
      </c>
      <c r="CG235" s="29">
        <f t="shared" ref="CG235:CG236" si="92">CE235 * (1 + CF235)</f>
        <v>23000</v>
      </c>
      <c r="CH235" s="33">
        <v>25000</v>
      </c>
      <c r="CI235" s="34">
        <v>0</v>
      </c>
      <c r="CJ235" s="29">
        <f t="shared" ref="CJ235:CJ236" si="93">CH235 * (1 + CI235)</f>
        <v>25000</v>
      </c>
      <c r="CK235" s="22"/>
      <c r="CL235" s="22"/>
      <c r="CM235" s="22"/>
      <c r="CN235" s="22"/>
      <c r="CO235" s="22"/>
      <c r="CP235" s="22"/>
      <c r="CQ235" s="22"/>
      <c r="CR235" s="22"/>
      <c r="CS235" s="22"/>
      <c r="CT235" s="22"/>
      <c r="CU235" s="22"/>
      <c r="CV235" s="22"/>
      <c r="CW235" s="22"/>
      <c r="CX235" s="22"/>
      <c r="CY235" s="22"/>
      <c r="CZ235" s="22"/>
      <c r="DA235" s="22"/>
      <c r="DB235" s="22"/>
      <c r="DC235" s="22"/>
      <c r="DD235" s="22"/>
      <c r="DE235" s="22"/>
      <c r="DF235" s="22"/>
      <c r="DG235" s="22"/>
      <c r="DH235" s="22"/>
      <c r="DI235" s="22"/>
      <c r="DJ235" s="22"/>
      <c r="DK235" s="22"/>
      <c r="DL235" s="22"/>
      <c r="DM235" s="22"/>
      <c r="DN235" s="22"/>
      <c r="DO235" s="22"/>
      <c r="DP235" s="22"/>
      <c r="DQ235" s="22"/>
      <c r="DR235" s="22"/>
      <c r="DS235" s="22"/>
      <c r="DT235" s="22"/>
      <c r="DU235" s="22"/>
      <c r="DV235" s="22"/>
      <c r="DW235" s="22"/>
      <c r="DX235" s="22"/>
      <c r="DY235" s="22"/>
      <c r="DZ235" s="22"/>
      <c r="EA235" s="22"/>
      <c r="EB235" s="22"/>
      <c r="EC235" s="22"/>
      <c r="ED235" s="22"/>
      <c r="EE235" s="22"/>
      <c r="EF235" s="22"/>
      <c r="EG235" s="22"/>
      <c r="EH235" s="22"/>
      <c r="EI235" s="22"/>
      <c r="EJ235" s="22"/>
      <c r="EK235" s="22"/>
      <c r="EL235" s="22"/>
      <c r="EM235" s="22"/>
      <c r="EN235" s="22"/>
      <c r="EO235" s="22"/>
      <c r="EP235" s="22"/>
      <c r="EQ235" s="22"/>
      <c r="ER235" s="22"/>
      <c r="ES235" s="22"/>
      <c r="ET235" s="22"/>
      <c r="EU235" s="22"/>
      <c r="EV235" s="22"/>
      <c r="EW235" s="22"/>
      <c r="EX235" s="22"/>
      <c r="EY235" s="19"/>
      <c r="EZ235" s="68"/>
      <c r="FA235" s="69"/>
      <c r="FB235" s="22"/>
      <c r="FC235" s="22"/>
      <c r="FD235" s="22"/>
      <c r="FE235" s="22"/>
      <c r="FF235" s="22"/>
      <c r="FG235" s="22"/>
      <c r="FH235" s="22"/>
      <c r="FI235" s="22"/>
      <c r="FJ235" s="22"/>
      <c r="FK235" s="19">
        <v>22576</v>
      </c>
      <c r="FL235" s="20">
        <v>5.2900000000000003E-2</v>
      </c>
      <c r="FM235" s="19">
        <f t="shared" si="10"/>
        <v>23770.270400000001</v>
      </c>
      <c r="FN235" s="19"/>
      <c r="FO235" s="20">
        <v>5.2900000000000003E-2</v>
      </c>
      <c r="FP235" s="19">
        <f t="shared" si="6"/>
        <v>0</v>
      </c>
      <c r="FQ235" s="70">
        <f t="shared" si="2"/>
        <v>2</v>
      </c>
    </row>
    <row r="236" spans="1:173" ht="15.75" customHeight="1" x14ac:dyDescent="0.2">
      <c r="A236" s="66" t="s">
        <v>671</v>
      </c>
      <c r="B236" s="66">
        <v>234</v>
      </c>
      <c r="C236" s="66" t="s">
        <v>582</v>
      </c>
      <c r="D236" s="66" t="s">
        <v>31</v>
      </c>
      <c r="E236" s="67" t="s">
        <v>583</v>
      </c>
      <c r="F236" s="66">
        <v>21102401</v>
      </c>
      <c r="G236" s="67" t="s">
        <v>75</v>
      </c>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9">
        <v>35000</v>
      </c>
      <c r="CF236" s="30">
        <v>0</v>
      </c>
      <c r="CG236" s="29">
        <f t="shared" si="92"/>
        <v>35000</v>
      </c>
      <c r="CH236" s="33">
        <v>20000</v>
      </c>
      <c r="CI236" s="34">
        <v>0</v>
      </c>
      <c r="CJ236" s="29">
        <f t="shared" si="93"/>
        <v>20000</v>
      </c>
      <c r="CK236" s="22"/>
      <c r="CL236" s="22"/>
      <c r="CM236" s="22"/>
      <c r="CN236" s="22"/>
      <c r="CO236" s="22"/>
      <c r="CP236" s="22"/>
      <c r="CQ236" s="22"/>
      <c r="CR236" s="22"/>
      <c r="CS236" s="22"/>
      <c r="CT236" s="22"/>
      <c r="CU236" s="22"/>
      <c r="CV236" s="22"/>
      <c r="CW236" s="22"/>
      <c r="CX236" s="22"/>
      <c r="CY236" s="22"/>
      <c r="CZ236" s="22"/>
      <c r="DA236" s="22"/>
      <c r="DB236" s="22"/>
      <c r="DC236" s="22"/>
      <c r="DD236" s="22"/>
      <c r="DE236" s="22"/>
      <c r="DF236" s="22"/>
      <c r="DG236" s="22"/>
      <c r="DH236" s="22"/>
      <c r="DI236" s="22"/>
      <c r="DJ236" s="22"/>
      <c r="DK236" s="22"/>
      <c r="DL236" s="22"/>
      <c r="DM236" s="22"/>
      <c r="DN236" s="22"/>
      <c r="DO236" s="22"/>
      <c r="DP236" s="22"/>
      <c r="DQ236" s="22"/>
      <c r="DR236" s="22"/>
      <c r="DS236" s="22"/>
      <c r="DT236" s="22"/>
      <c r="DU236" s="22"/>
      <c r="DV236" s="22"/>
      <c r="DW236" s="22"/>
      <c r="DX236" s="22"/>
      <c r="DY236" s="22"/>
      <c r="DZ236" s="22"/>
      <c r="EA236" s="22"/>
      <c r="EB236" s="22"/>
      <c r="EC236" s="22"/>
      <c r="ED236" s="22"/>
      <c r="EE236" s="22"/>
      <c r="EF236" s="22"/>
      <c r="EG236" s="22"/>
      <c r="EH236" s="22"/>
      <c r="EI236" s="22"/>
      <c r="EJ236" s="22"/>
      <c r="EK236" s="22"/>
      <c r="EL236" s="22"/>
      <c r="EM236" s="22"/>
      <c r="EN236" s="22"/>
      <c r="EO236" s="22"/>
      <c r="EP236" s="22"/>
      <c r="EQ236" s="22"/>
      <c r="ER236" s="22"/>
      <c r="ES236" s="22"/>
      <c r="ET236" s="22"/>
      <c r="EU236" s="22"/>
      <c r="EV236" s="22"/>
      <c r="EW236" s="22"/>
      <c r="EX236" s="22"/>
      <c r="EY236" s="19"/>
      <c r="EZ236" s="68"/>
      <c r="FA236" s="69"/>
      <c r="FB236" s="22"/>
      <c r="FC236" s="22"/>
      <c r="FD236" s="22"/>
      <c r="FE236" s="22"/>
      <c r="FF236" s="22"/>
      <c r="FG236" s="22"/>
      <c r="FH236" s="22"/>
      <c r="FI236" s="22"/>
      <c r="FJ236" s="22"/>
      <c r="FK236" s="19">
        <v>31513</v>
      </c>
      <c r="FL236" s="20">
        <v>5.2900000000000003E-2</v>
      </c>
      <c r="FM236" s="19">
        <f t="shared" si="10"/>
        <v>33180.037700000001</v>
      </c>
      <c r="FN236" s="19"/>
      <c r="FO236" s="20">
        <v>5.2900000000000003E-2</v>
      </c>
      <c r="FP236" s="19">
        <f t="shared" si="6"/>
        <v>0</v>
      </c>
      <c r="FQ236" s="70">
        <f t="shared" si="2"/>
        <v>2</v>
      </c>
    </row>
    <row r="237" spans="1:173" ht="15.75" customHeight="1" x14ac:dyDescent="0.2">
      <c r="A237" s="66" t="s">
        <v>674</v>
      </c>
      <c r="B237" s="66">
        <v>235</v>
      </c>
      <c r="C237" s="66" t="s">
        <v>584</v>
      </c>
      <c r="D237" s="66" t="s">
        <v>31</v>
      </c>
      <c r="E237" s="67" t="s">
        <v>585</v>
      </c>
      <c r="F237" s="66">
        <v>30152001</v>
      </c>
      <c r="G237" s="67" t="s">
        <v>131</v>
      </c>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32">
        <v>65000</v>
      </c>
      <c r="BE237" s="36">
        <v>0</v>
      </c>
      <c r="BF237" s="32">
        <f>BD237 * (1 + BE237)</f>
        <v>65000</v>
      </c>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c r="DA237" s="22"/>
      <c r="DB237" s="22"/>
      <c r="DC237" s="22"/>
      <c r="DD237" s="22"/>
      <c r="DE237" s="22"/>
      <c r="DF237" s="22"/>
      <c r="DG237" s="22"/>
      <c r="DH237" s="22"/>
      <c r="DI237" s="22"/>
      <c r="DJ237" s="22"/>
      <c r="DK237" s="22"/>
      <c r="DL237" s="22"/>
      <c r="DM237" s="22"/>
      <c r="DN237" s="22"/>
      <c r="DO237" s="22"/>
      <c r="DP237" s="22"/>
      <c r="DQ237" s="22"/>
      <c r="DR237" s="22"/>
      <c r="DS237" s="22"/>
      <c r="DT237" s="22"/>
      <c r="DU237" s="22"/>
      <c r="DV237" s="22"/>
      <c r="DW237" s="22"/>
      <c r="DX237" s="22"/>
      <c r="DY237" s="22"/>
      <c r="DZ237" s="22"/>
      <c r="EA237" s="22"/>
      <c r="EB237" s="22"/>
      <c r="EC237" s="22"/>
      <c r="ED237" s="22"/>
      <c r="EE237" s="22"/>
      <c r="EF237" s="22"/>
      <c r="EG237" s="22"/>
      <c r="EH237" s="22"/>
      <c r="EI237" s="22"/>
      <c r="EJ237" s="22"/>
      <c r="EK237" s="22"/>
      <c r="EL237" s="22"/>
      <c r="EM237" s="22"/>
      <c r="EN237" s="22"/>
      <c r="EO237" s="22"/>
      <c r="EP237" s="22"/>
      <c r="EQ237" s="22"/>
      <c r="ER237" s="22"/>
      <c r="ES237" s="22"/>
      <c r="ET237" s="22"/>
      <c r="EU237" s="22"/>
      <c r="EV237" s="22"/>
      <c r="EW237" s="22"/>
      <c r="EX237" s="22"/>
      <c r="EY237" s="33">
        <v>212345</v>
      </c>
      <c r="EZ237" s="30">
        <v>0.19</v>
      </c>
      <c r="FA237" s="29">
        <f t="shared" ref="FA237:FA238" si="94">EY237 * (1 + EZ237)</f>
        <v>252690.55</v>
      </c>
      <c r="FB237" s="22"/>
      <c r="FC237" s="22"/>
      <c r="FD237" s="22"/>
      <c r="FE237" s="22"/>
      <c r="FF237" s="22"/>
      <c r="FG237" s="22"/>
      <c r="FH237" s="22"/>
      <c r="FI237" s="22"/>
      <c r="FJ237" s="22"/>
      <c r="FK237" s="19"/>
      <c r="FL237" s="20">
        <v>5.2900000000000003E-2</v>
      </c>
      <c r="FM237" s="19">
        <f t="shared" si="10"/>
        <v>0</v>
      </c>
      <c r="FN237" s="19"/>
      <c r="FO237" s="20">
        <v>5.2900000000000003E-2</v>
      </c>
      <c r="FP237" s="19">
        <f t="shared" si="6"/>
        <v>0</v>
      </c>
      <c r="FQ237" s="70">
        <f t="shared" si="2"/>
        <v>2</v>
      </c>
    </row>
    <row r="238" spans="1:173" ht="15.75" customHeight="1" x14ac:dyDescent="0.2">
      <c r="A238" s="66" t="s">
        <v>673</v>
      </c>
      <c r="B238" s="66">
        <v>236</v>
      </c>
      <c r="C238" s="66" t="s">
        <v>586</v>
      </c>
      <c r="D238" s="66" t="s">
        <v>587</v>
      </c>
      <c r="E238" s="67" t="s">
        <v>588</v>
      </c>
      <c r="F238" s="35">
        <v>27112109</v>
      </c>
      <c r="G238" s="67" t="s">
        <v>56</v>
      </c>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32">
        <v>100840</v>
      </c>
      <c r="CO238" s="36">
        <v>0.19</v>
      </c>
      <c r="CP238" s="32">
        <f>CN238 * (1 + CO238)</f>
        <v>119999.59999999999</v>
      </c>
      <c r="CQ238" s="22"/>
      <c r="CR238" s="22"/>
      <c r="CS238" s="22"/>
      <c r="CT238" s="22"/>
      <c r="CU238" s="22"/>
      <c r="CV238" s="22"/>
      <c r="CW238" s="33">
        <v>45600</v>
      </c>
      <c r="CX238" s="34">
        <v>0.19</v>
      </c>
      <c r="CY238" s="33">
        <f>CW238 * (1 + CX238)</f>
        <v>54264</v>
      </c>
      <c r="CZ238" s="22"/>
      <c r="DA238" s="22"/>
      <c r="DB238" s="22"/>
      <c r="DC238" s="32">
        <v>111900</v>
      </c>
      <c r="DD238" s="36">
        <v>0</v>
      </c>
      <c r="DE238" s="32">
        <f>DC238 * (1 + DD238)</f>
        <v>111900</v>
      </c>
      <c r="DF238" s="22"/>
      <c r="DG238" s="22"/>
      <c r="DH238" s="22"/>
      <c r="DI238" s="22"/>
      <c r="DJ238" s="22"/>
      <c r="DK238" s="22"/>
      <c r="DL238" s="22"/>
      <c r="DM238" s="22"/>
      <c r="DN238" s="22"/>
      <c r="DO238" s="22"/>
      <c r="DP238" s="22"/>
      <c r="DQ238" s="22"/>
      <c r="DR238" s="22"/>
      <c r="DS238" s="22"/>
      <c r="DT238" s="22"/>
      <c r="DU238" s="22"/>
      <c r="DV238" s="22"/>
      <c r="DW238" s="22"/>
      <c r="DX238" s="22"/>
      <c r="DY238" s="22"/>
      <c r="DZ238" s="22"/>
      <c r="EA238" s="22"/>
      <c r="EB238" s="22"/>
      <c r="EC238" s="22"/>
      <c r="ED238" s="22"/>
      <c r="EE238" s="22"/>
      <c r="EF238" s="22"/>
      <c r="EG238" s="22"/>
      <c r="EH238" s="22"/>
      <c r="EI238" s="22"/>
      <c r="EJ238" s="22"/>
      <c r="EK238" s="22"/>
      <c r="EL238" s="22"/>
      <c r="EM238" s="22"/>
      <c r="EN238" s="22"/>
      <c r="EO238" s="22"/>
      <c r="EP238" s="22"/>
      <c r="EQ238" s="22"/>
      <c r="ER238" s="22"/>
      <c r="ES238" s="22"/>
      <c r="ET238" s="22"/>
      <c r="EU238" s="22"/>
      <c r="EV238" s="22"/>
      <c r="EW238" s="22"/>
      <c r="EX238" s="22"/>
      <c r="EY238" s="33">
        <v>87600</v>
      </c>
      <c r="EZ238" s="30">
        <v>0.19</v>
      </c>
      <c r="FA238" s="29">
        <f t="shared" si="94"/>
        <v>104244</v>
      </c>
      <c r="FB238" s="22"/>
      <c r="FC238" s="22"/>
      <c r="FD238" s="22"/>
      <c r="FE238" s="22"/>
      <c r="FF238" s="22"/>
      <c r="FG238" s="22"/>
      <c r="FH238" s="22"/>
      <c r="FI238" s="22"/>
      <c r="FJ238" s="22"/>
      <c r="FK238" s="19"/>
      <c r="FL238" s="20">
        <v>5.2900000000000003E-2</v>
      </c>
      <c r="FM238" s="19">
        <f t="shared" si="10"/>
        <v>0</v>
      </c>
      <c r="FN238" s="19"/>
      <c r="FO238" s="20">
        <v>5.2900000000000003E-2</v>
      </c>
      <c r="FP238" s="19">
        <f t="shared" si="6"/>
        <v>0</v>
      </c>
      <c r="FQ238" s="70">
        <f t="shared" si="2"/>
        <v>4</v>
      </c>
    </row>
    <row r="239" spans="1:173" ht="15.75" customHeight="1" x14ac:dyDescent="0.2">
      <c r="A239" s="66" t="s">
        <v>672</v>
      </c>
      <c r="B239" s="66">
        <v>237</v>
      </c>
      <c r="C239" s="66" t="s">
        <v>589</v>
      </c>
      <c r="D239" s="66" t="s">
        <v>31</v>
      </c>
      <c r="E239" s="67" t="s">
        <v>590</v>
      </c>
      <c r="F239" s="35" t="s">
        <v>677</v>
      </c>
      <c r="G239" s="71" t="s">
        <v>75</v>
      </c>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32">
        <v>184684</v>
      </c>
      <c r="AG239" s="36">
        <v>0</v>
      </c>
      <c r="AH239" s="32">
        <f>AF239 * (1 + AG239)</f>
        <v>184684</v>
      </c>
      <c r="AI239" s="22"/>
      <c r="AJ239" s="22"/>
      <c r="AK239" s="22"/>
      <c r="AL239" s="22"/>
      <c r="AM239" s="22"/>
      <c r="AN239" s="22"/>
      <c r="AO239" s="33">
        <v>167895</v>
      </c>
      <c r="AP239" s="33">
        <v>0</v>
      </c>
      <c r="AQ239" s="33">
        <f>AO239 * (1 + AP239)</f>
        <v>167895</v>
      </c>
      <c r="AR239" s="22"/>
      <c r="AS239" s="22"/>
      <c r="AT239" s="22"/>
      <c r="AU239" s="22"/>
      <c r="AV239" s="22"/>
      <c r="AW239" s="22"/>
      <c r="AX239" s="22"/>
      <c r="AY239" s="22"/>
      <c r="AZ239" s="22"/>
      <c r="BA239" s="32">
        <v>114000</v>
      </c>
      <c r="BB239" s="36">
        <v>0</v>
      </c>
      <c r="BC239" s="32">
        <f>BA239 * (1 + BB239)</f>
        <v>114000</v>
      </c>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c r="DA239" s="22"/>
      <c r="DB239" s="22"/>
      <c r="DC239" s="22"/>
      <c r="DD239" s="22"/>
      <c r="DE239" s="22"/>
      <c r="DF239" s="22"/>
      <c r="DG239" s="22"/>
      <c r="DH239" s="22"/>
      <c r="DI239" s="22"/>
      <c r="DJ239" s="22"/>
      <c r="DK239" s="22"/>
      <c r="DL239" s="22"/>
      <c r="DM239" s="22"/>
      <c r="DN239" s="22"/>
      <c r="DO239" s="22"/>
      <c r="DP239" s="22"/>
      <c r="DQ239" s="22"/>
      <c r="DR239" s="22"/>
      <c r="DS239" s="22"/>
      <c r="DT239" s="22"/>
      <c r="DU239" s="22"/>
      <c r="DV239" s="22"/>
      <c r="DW239" s="22"/>
      <c r="DX239" s="22"/>
      <c r="DY239" s="22"/>
      <c r="DZ239" s="22"/>
      <c r="EA239" s="22"/>
      <c r="EB239" s="22"/>
      <c r="EC239" s="22"/>
      <c r="ED239" s="22"/>
      <c r="EE239" s="22"/>
      <c r="EF239" s="22"/>
      <c r="EG239" s="22"/>
      <c r="EH239" s="22"/>
      <c r="EI239" s="22"/>
      <c r="EJ239" s="22"/>
      <c r="EK239" s="22"/>
      <c r="EL239" s="22"/>
      <c r="EM239" s="22"/>
      <c r="EN239" s="22"/>
      <c r="EO239" s="22"/>
      <c r="EP239" s="22"/>
      <c r="EQ239" s="22"/>
      <c r="ER239" s="22"/>
      <c r="ES239" s="22"/>
      <c r="ET239" s="22"/>
      <c r="EU239" s="22"/>
      <c r="EV239" s="22"/>
      <c r="EW239" s="22"/>
      <c r="EX239" s="22"/>
      <c r="EY239" s="19"/>
      <c r="EZ239" s="68"/>
      <c r="FA239" s="69"/>
      <c r="FB239" s="22"/>
      <c r="FC239" s="22"/>
      <c r="FD239" s="22"/>
      <c r="FE239" s="22"/>
      <c r="FF239" s="22"/>
      <c r="FG239" s="22"/>
      <c r="FH239" s="22"/>
      <c r="FI239" s="22"/>
      <c r="FJ239" s="22"/>
      <c r="FK239" s="19">
        <v>228815</v>
      </c>
      <c r="FL239" s="20">
        <v>5.2900000000000003E-2</v>
      </c>
      <c r="FM239" s="19">
        <f t="shared" si="10"/>
        <v>240919.31349999999</v>
      </c>
      <c r="FN239" s="19">
        <v>160000</v>
      </c>
      <c r="FO239" s="20">
        <v>5.2900000000000003E-2</v>
      </c>
      <c r="FP239" s="19">
        <f t="shared" si="6"/>
        <v>168464</v>
      </c>
      <c r="FQ239" s="70">
        <f t="shared" si="2"/>
        <v>3</v>
      </c>
    </row>
    <row r="240" spans="1:173" ht="15.75" customHeight="1" x14ac:dyDescent="0.2">
      <c r="A240" s="66" t="s">
        <v>107</v>
      </c>
      <c r="B240" s="66">
        <v>238</v>
      </c>
      <c r="C240" s="35" t="s">
        <v>591</v>
      </c>
      <c r="D240" s="35" t="s">
        <v>31</v>
      </c>
      <c r="E240" s="71" t="s">
        <v>592</v>
      </c>
      <c r="F240" s="35"/>
      <c r="G240" s="71" t="s">
        <v>75</v>
      </c>
      <c r="H240" s="32">
        <f>120000-36000</f>
        <v>84000</v>
      </c>
      <c r="I240" s="36">
        <v>0.19</v>
      </c>
      <c r="J240" s="32">
        <f>H240 * (1 + I240)</f>
        <v>99960</v>
      </c>
      <c r="K240" s="32"/>
      <c r="L240" s="36"/>
      <c r="M240" s="32"/>
      <c r="N240" s="32"/>
      <c r="O240" s="36"/>
      <c r="P240" s="32"/>
      <c r="Q240" s="32"/>
      <c r="R240" s="36"/>
      <c r="S240" s="32"/>
      <c r="T240" s="32"/>
      <c r="U240" s="36"/>
      <c r="V240" s="32"/>
      <c r="W240" s="32"/>
      <c r="X240" s="36"/>
      <c r="Y240" s="32"/>
      <c r="Z240" s="32"/>
      <c r="AA240" s="36"/>
      <c r="AB240" s="32"/>
      <c r="AC240" s="32"/>
      <c r="AD240" s="36"/>
      <c r="AE240" s="32"/>
      <c r="AF240" s="32"/>
      <c r="AG240" s="36"/>
      <c r="AH240" s="32"/>
      <c r="AI240" s="32"/>
      <c r="AJ240" s="36"/>
      <c r="AK240" s="32"/>
      <c r="AL240" s="32"/>
      <c r="AM240" s="36"/>
      <c r="AN240" s="32"/>
      <c r="AO240" s="32"/>
      <c r="AP240" s="36"/>
      <c r="AQ240" s="32"/>
      <c r="AR240" s="32"/>
      <c r="AS240" s="36"/>
      <c r="AT240" s="32"/>
      <c r="AU240" s="32"/>
      <c r="AV240" s="36"/>
      <c r="AW240" s="32"/>
      <c r="AX240" s="32"/>
      <c r="AY240" s="36"/>
      <c r="AZ240" s="32"/>
      <c r="BA240" s="32"/>
      <c r="BB240" s="36"/>
      <c r="BC240" s="32"/>
      <c r="BD240" s="32"/>
      <c r="BE240" s="36"/>
      <c r="BF240" s="32"/>
      <c r="BG240" s="32"/>
      <c r="BH240" s="36"/>
      <c r="BI240" s="32"/>
      <c r="BJ240" s="32"/>
      <c r="BK240" s="36"/>
      <c r="BL240" s="32"/>
      <c r="BM240" s="32"/>
      <c r="BN240" s="36"/>
      <c r="BO240" s="32"/>
      <c r="BP240" s="32"/>
      <c r="BQ240" s="36"/>
      <c r="BR240" s="32"/>
      <c r="BS240" s="32"/>
      <c r="BT240" s="36"/>
      <c r="BU240" s="32"/>
      <c r="BV240" s="32"/>
      <c r="BW240" s="36"/>
      <c r="BX240" s="32"/>
      <c r="BY240" s="32"/>
      <c r="BZ240" s="36"/>
      <c r="CA240" s="32"/>
      <c r="CB240" s="32"/>
      <c r="CC240" s="36"/>
      <c r="CD240" s="32"/>
      <c r="CE240" s="32"/>
      <c r="CF240" s="36"/>
      <c r="CG240" s="32"/>
      <c r="CH240" s="32"/>
      <c r="CI240" s="36"/>
      <c r="CJ240" s="32"/>
      <c r="CK240" s="32"/>
      <c r="CL240" s="36"/>
      <c r="CM240" s="32"/>
      <c r="CN240" s="32"/>
      <c r="CO240" s="36"/>
      <c r="CP240" s="32"/>
      <c r="CQ240" s="32"/>
      <c r="CR240" s="36"/>
      <c r="CS240" s="32"/>
      <c r="CT240" s="32"/>
      <c r="CU240" s="36"/>
      <c r="CV240" s="32"/>
      <c r="CW240" s="32"/>
      <c r="CX240" s="36"/>
      <c r="CY240" s="32"/>
      <c r="CZ240" s="32"/>
      <c r="DA240" s="36"/>
      <c r="DB240" s="32"/>
      <c r="DC240" s="32"/>
      <c r="DD240" s="36"/>
      <c r="DE240" s="32"/>
      <c r="DF240" s="32"/>
      <c r="DG240" s="36"/>
      <c r="DH240" s="32"/>
      <c r="DI240" s="32"/>
      <c r="DJ240" s="36"/>
      <c r="DK240" s="32"/>
      <c r="DL240" s="32"/>
      <c r="DM240" s="36"/>
      <c r="DN240" s="32"/>
      <c r="DO240" s="32"/>
      <c r="DP240" s="36"/>
      <c r="DQ240" s="32"/>
      <c r="DR240" s="32"/>
      <c r="DS240" s="36"/>
      <c r="DT240" s="32"/>
      <c r="DU240" s="32"/>
      <c r="DV240" s="36"/>
      <c r="DW240" s="32"/>
      <c r="DX240" s="32"/>
      <c r="DY240" s="32"/>
      <c r="DZ240" s="32"/>
      <c r="EA240" s="32"/>
      <c r="EB240" s="32"/>
      <c r="EC240" s="32"/>
      <c r="ED240" s="32"/>
      <c r="EE240" s="32"/>
      <c r="EF240" s="32"/>
      <c r="EG240" s="32"/>
      <c r="EH240" s="32"/>
      <c r="EI240" s="32"/>
      <c r="EJ240" s="32"/>
      <c r="EK240" s="32"/>
      <c r="EL240" s="32"/>
      <c r="EM240" s="32"/>
      <c r="EN240" s="32"/>
      <c r="EO240" s="32"/>
      <c r="EP240" s="32"/>
      <c r="EQ240" s="32"/>
      <c r="ER240" s="32"/>
      <c r="ES240" s="32"/>
      <c r="ET240" s="32"/>
      <c r="EU240" s="32"/>
      <c r="EV240" s="32"/>
      <c r="EW240" s="32"/>
      <c r="EX240" s="32"/>
      <c r="EY240" s="33">
        <v>324000</v>
      </c>
      <c r="EZ240" s="30">
        <v>0.19</v>
      </c>
      <c r="FA240" s="29">
        <f t="shared" ref="FA240:FA241" si="95">EY240 * (1 + EZ240)</f>
        <v>385560</v>
      </c>
      <c r="FB240" s="32"/>
      <c r="FC240" s="32"/>
      <c r="FD240" s="32"/>
      <c r="FE240" s="32"/>
      <c r="FF240" s="32"/>
      <c r="FG240" s="32"/>
      <c r="FH240" s="32"/>
      <c r="FI240" s="32"/>
      <c r="FJ240" s="32"/>
      <c r="FK240" s="19"/>
      <c r="FL240" s="20">
        <v>5.2900000000000003E-2</v>
      </c>
      <c r="FM240" s="19">
        <f t="shared" si="10"/>
        <v>0</v>
      </c>
      <c r="FN240" s="19"/>
      <c r="FO240" s="20">
        <v>5.2900000000000003E-2</v>
      </c>
      <c r="FP240" s="19">
        <f t="shared" si="6"/>
        <v>0</v>
      </c>
      <c r="FQ240" s="70">
        <f t="shared" si="2"/>
        <v>2</v>
      </c>
    </row>
    <row r="241" spans="1:173" ht="15.75" customHeight="1" x14ac:dyDescent="0.2">
      <c r="A241" s="66" t="s">
        <v>674</v>
      </c>
      <c r="B241" s="66">
        <v>239</v>
      </c>
      <c r="C241" s="35" t="s">
        <v>593</v>
      </c>
      <c r="D241" s="35" t="s">
        <v>31</v>
      </c>
      <c r="E241" s="71" t="s">
        <v>594</v>
      </c>
      <c r="F241" s="35">
        <v>27112009</v>
      </c>
      <c r="G241" s="71" t="s">
        <v>72</v>
      </c>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32">
        <v>235000</v>
      </c>
      <c r="BE241" s="36">
        <v>0</v>
      </c>
      <c r="BF241" s="32">
        <f>BD241 * (1 + BE241)</f>
        <v>235000</v>
      </c>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c r="DA241" s="22"/>
      <c r="DB241" s="22"/>
      <c r="DC241" s="22"/>
      <c r="DD241" s="22"/>
      <c r="DE241" s="22"/>
      <c r="DF241" s="22"/>
      <c r="DG241" s="22"/>
      <c r="DH241" s="22"/>
      <c r="DI241" s="22"/>
      <c r="DJ241" s="22"/>
      <c r="DK241" s="22"/>
      <c r="DL241" s="22"/>
      <c r="DM241" s="22"/>
      <c r="DN241" s="22"/>
      <c r="DO241" s="22"/>
      <c r="DP241" s="22"/>
      <c r="DQ241" s="22"/>
      <c r="DR241" s="22"/>
      <c r="DS241" s="22"/>
      <c r="DT241" s="22"/>
      <c r="DU241" s="22"/>
      <c r="DV241" s="22"/>
      <c r="DW241" s="22"/>
      <c r="DX241" s="22"/>
      <c r="DY241" s="22"/>
      <c r="DZ241" s="22"/>
      <c r="EA241" s="22"/>
      <c r="EB241" s="22"/>
      <c r="EC241" s="22"/>
      <c r="ED241" s="22"/>
      <c r="EE241" s="22"/>
      <c r="EF241" s="22"/>
      <c r="EG241" s="22"/>
      <c r="EH241" s="22"/>
      <c r="EI241" s="22"/>
      <c r="EJ241" s="22"/>
      <c r="EK241" s="22"/>
      <c r="EL241" s="22"/>
      <c r="EM241" s="22"/>
      <c r="EN241" s="22"/>
      <c r="EO241" s="22"/>
      <c r="EP241" s="22"/>
      <c r="EQ241" s="22"/>
      <c r="ER241" s="22"/>
      <c r="ES241" s="22"/>
      <c r="ET241" s="22"/>
      <c r="EU241" s="22"/>
      <c r="EV241" s="22"/>
      <c r="EW241" s="22"/>
      <c r="EX241" s="22"/>
      <c r="EY241" s="33">
        <v>122800</v>
      </c>
      <c r="EZ241" s="30">
        <v>0.19</v>
      </c>
      <c r="FA241" s="29">
        <f t="shared" si="95"/>
        <v>146132</v>
      </c>
      <c r="FB241" s="22"/>
      <c r="FC241" s="22"/>
      <c r="FD241" s="22"/>
      <c r="FE241" s="22"/>
      <c r="FF241" s="22"/>
      <c r="FG241" s="22"/>
      <c r="FH241" s="22"/>
      <c r="FI241" s="22"/>
      <c r="FJ241" s="22"/>
      <c r="FK241" s="19"/>
      <c r="FL241" s="20">
        <v>5.2900000000000003E-2</v>
      </c>
      <c r="FM241" s="19">
        <f t="shared" si="10"/>
        <v>0</v>
      </c>
      <c r="FN241" s="19"/>
      <c r="FO241" s="20">
        <v>5.2900000000000003E-2</v>
      </c>
      <c r="FP241" s="19">
        <f t="shared" si="6"/>
        <v>0</v>
      </c>
      <c r="FQ241" s="70">
        <f t="shared" si="2"/>
        <v>2</v>
      </c>
    </row>
    <row r="242" spans="1:173" ht="15.75" customHeight="1" x14ac:dyDescent="0.2">
      <c r="A242" s="66" t="s">
        <v>672</v>
      </c>
      <c r="B242" s="66">
        <v>240</v>
      </c>
      <c r="C242" s="35" t="s">
        <v>595</v>
      </c>
      <c r="D242" s="35" t="s">
        <v>31</v>
      </c>
      <c r="E242" s="71" t="s">
        <v>596</v>
      </c>
      <c r="F242" s="66">
        <v>27112007</v>
      </c>
      <c r="G242" s="71" t="s">
        <v>597</v>
      </c>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32">
        <v>61099</v>
      </c>
      <c r="AG242" s="36">
        <v>0</v>
      </c>
      <c r="AH242" s="32">
        <f>AF242 * (1 + AG242)</f>
        <v>61099</v>
      </c>
      <c r="AI242" s="22"/>
      <c r="AJ242" s="22"/>
      <c r="AK242" s="22"/>
      <c r="AL242" s="22"/>
      <c r="AM242" s="22"/>
      <c r="AN242" s="22"/>
      <c r="AO242" s="33">
        <v>55545</v>
      </c>
      <c r="AP242" s="33">
        <v>0</v>
      </c>
      <c r="AQ242" s="33">
        <f>AO242 * (1 + AP242)</f>
        <v>55545</v>
      </c>
      <c r="AR242" s="32">
        <v>33333</v>
      </c>
      <c r="AS242" s="36">
        <v>0.05</v>
      </c>
      <c r="AT242" s="32">
        <f>AR242 * (1 + AS242)</f>
        <v>34999.65</v>
      </c>
      <c r="AU242" s="22"/>
      <c r="AV242" s="22"/>
      <c r="AW242" s="22"/>
      <c r="AX242" s="22"/>
      <c r="AY242" s="22"/>
      <c r="AZ242" s="22"/>
      <c r="BA242" s="32">
        <v>23000</v>
      </c>
      <c r="BB242" s="36">
        <v>0</v>
      </c>
      <c r="BC242" s="32">
        <f>BA242 * (1 + BB242)</f>
        <v>23000</v>
      </c>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c r="DA242" s="22"/>
      <c r="DB242" s="22"/>
      <c r="DC242" s="22"/>
      <c r="DD242" s="22"/>
      <c r="DE242" s="22"/>
      <c r="DF242" s="22"/>
      <c r="DG242" s="22"/>
      <c r="DH242" s="22"/>
      <c r="DI242" s="22"/>
      <c r="DJ242" s="22"/>
      <c r="DK242" s="22"/>
      <c r="DL242" s="22"/>
      <c r="DM242" s="22"/>
      <c r="DN242" s="22"/>
      <c r="DO242" s="22"/>
      <c r="DP242" s="22"/>
      <c r="DQ242" s="22"/>
      <c r="DR242" s="22"/>
      <c r="DS242" s="22"/>
      <c r="DT242" s="22"/>
      <c r="DU242" s="22"/>
      <c r="DV242" s="22"/>
      <c r="DW242" s="22"/>
      <c r="DX242" s="22"/>
      <c r="DY242" s="22"/>
      <c r="DZ242" s="22"/>
      <c r="EA242" s="22"/>
      <c r="EB242" s="22"/>
      <c r="EC242" s="22"/>
      <c r="ED242" s="22"/>
      <c r="EE242" s="22"/>
      <c r="EF242" s="22"/>
      <c r="EG242" s="22"/>
      <c r="EH242" s="22"/>
      <c r="EI242" s="22"/>
      <c r="EJ242" s="22"/>
      <c r="EK242" s="22"/>
      <c r="EL242" s="22"/>
      <c r="EM242" s="22"/>
      <c r="EN242" s="22"/>
      <c r="EO242" s="22"/>
      <c r="EP242" s="22"/>
      <c r="EQ242" s="22"/>
      <c r="ER242" s="22"/>
      <c r="ES242" s="22"/>
      <c r="ET242" s="22"/>
      <c r="EU242" s="22"/>
      <c r="EV242" s="22"/>
      <c r="EW242" s="22"/>
      <c r="EX242" s="22"/>
      <c r="EY242" s="19"/>
      <c r="EZ242" s="68"/>
      <c r="FA242" s="69"/>
      <c r="FB242" s="22"/>
      <c r="FC242" s="22"/>
      <c r="FD242" s="22"/>
      <c r="FE242" s="22"/>
      <c r="FF242" s="22"/>
      <c r="FG242" s="22"/>
      <c r="FH242" s="22"/>
      <c r="FI242" s="22"/>
      <c r="FJ242" s="22"/>
      <c r="FK242" s="19">
        <v>31089</v>
      </c>
      <c r="FL242" s="20">
        <v>5.2900000000000003E-2</v>
      </c>
      <c r="FM242" s="19">
        <f t="shared" si="10"/>
        <v>32733.608100000001</v>
      </c>
      <c r="FN242" s="19">
        <v>54621</v>
      </c>
      <c r="FO242" s="20">
        <v>5.2900000000000003E-2</v>
      </c>
      <c r="FP242" s="19">
        <f t="shared" si="6"/>
        <v>57510.450900000003</v>
      </c>
      <c r="FQ242" s="70">
        <f t="shared" si="2"/>
        <v>4</v>
      </c>
    </row>
    <row r="243" spans="1:173" ht="15.75" customHeight="1" x14ac:dyDescent="0.2">
      <c r="A243" s="66" t="s">
        <v>671</v>
      </c>
      <c r="B243" s="66">
        <v>241</v>
      </c>
      <c r="C243" s="66" t="s">
        <v>598</v>
      </c>
      <c r="D243" s="66" t="s">
        <v>31</v>
      </c>
      <c r="E243" s="67" t="s">
        <v>599</v>
      </c>
      <c r="F243" s="66">
        <v>21102401</v>
      </c>
      <c r="G243" s="67" t="s">
        <v>600</v>
      </c>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9">
        <v>12000</v>
      </c>
      <c r="CF243" s="30">
        <v>0</v>
      </c>
      <c r="CG243" s="29">
        <f>CE243 * (1 + CF243)</f>
        <v>12000</v>
      </c>
      <c r="CH243" s="33">
        <v>40000</v>
      </c>
      <c r="CI243" s="34">
        <v>0</v>
      </c>
      <c r="CJ243" s="29">
        <f>CH243 * (1 + CI243)</f>
        <v>40000</v>
      </c>
      <c r="CK243" s="22"/>
      <c r="CL243" s="22"/>
      <c r="CM243" s="22"/>
      <c r="CN243" s="22"/>
      <c r="CO243" s="22"/>
      <c r="CP243" s="22"/>
      <c r="CQ243" s="22"/>
      <c r="CR243" s="22"/>
      <c r="CS243" s="22"/>
      <c r="CT243" s="22"/>
      <c r="CU243" s="22"/>
      <c r="CV243" s="22"/>
      <c r="CW243" s="22"/>
      <c r="CX243" s="22"/>
      <c r="CY243" s="22"/>
      <c r="CZ243" s="22"/>
      <c r="DA243" s="22"/>
      <c r="DB243" s="22"/>
      <c r="DC243" s="22"/>
      <c r="DD243" s="22"/>
      <c r="DE243" s="22"/>
      <c r="DF243" s="22"/>
      <c r="DG243" s="22"/>
      <c r="DH243" s="22"/>
      <c r="DI243" s="22"/>
      <c r="DJ243" s="22"/>
      <c r="DK243" s="22"/>
      <c r="DL243" s="22"/>
      <c r="DM243" s="22"/>
      <c r="DN243" s="22"/>
      <c r="DO243" s="22"/>
      <c r="DP243" s="22"/>
      <c r="DQ243" s="22"/>
      <c r="DR243" s="22"/>
      <c r="DS243" s="22"/>
      <c r="DT243" s="22"/>
      <c r="DU243" s="22"/>
      <c r="DV243" s="22"/>
      <c r="DW243" s="22"/>
      <c r="DX243" s="22"/>
      <c r="DY243" s="22"/>
      <c r="DZ243" s="22"/>
      <c r="EA243" s="22"/>
      <c r="EB243" s="22"/>
      <c r="EC243" s="22"/>
      <c r="ED243" s="22"/>
      <c r="EE243" s="22"/>
      <c r="EF243" s="22"/>
      <c r="EG243" s="22"/>
      <c r="EH243" s="22"/>
      <c r="EI243" s="22"/>
      <c r="EJ243" s="22"/>
      <c r="EK243" s="22"/>
      <c r="EL243" s="22"/>
      <c r="EM243" s="22"/>
      <c r="EN243" s="22"/>
      <c r="EO243" s="22"/>
      <c r="EP243" s="22"/>
      <c r="EQ243" s="22"/>
      <c r="ER243" s="22"/>
      <c r="ES243" s="22"/>
      <c r="ET243" s="22"/>
      <c r="EU243" s="22"/>
      <c r="EV243" s="22"/>
      <c r="EW243" s="22"/>
      <c r="EX243" s="22"/>
      <c r="EY243" s="33">
        <v>17000</v>
      </c>
      <c r="EZ243" s="30">
        <v>0</v>
      </c>
      <c r="FA243" s="29">
        <f>EY243 * (1 + EZ243)</f>
        <v>17000</v>
      </c>
      <c r="FB243" s="22"/>
      <c r="FC243" s="22"/>
      <c r="FD243" s="22"/>
      <c r="FE243" s="22"/>
      <c r="FF243" s="22"/>
      <c r="FG243" s="22"/>
      <c r="FH243" s="22"/>
      <c r="FI243" s="22"/>
      <c r="FJ243" s="22"/>
      <c r="FK243" s="19"/>
      <c r="FL243" s="20">
        <v>5.2900000000000003E-2</v>
      </c>
      <c r="FM243" s="19">
        <f t="shared" si="10"/>
        <v>0</v>
      </c>
      <c r="FN243" s="19"/>
      <c r="FO243" s="20">
        <v>5.2900000000000003E-2</v>
      </c>
      <c r="FP243" s="19">
        <f t="shared" si="6"/>
        <v>0</v>
      </c>
      <c r="FQ243" s="70">
        <f t="shared" si="2"/>
        <v>3</v>
      </c>
    </row>
    <row r="244" spans="1:173" ht="15.75" customHeight="1" x14ac:dyDescent="0.2">
      <c r="A244" s="66" t="s">
        <v>672</v>
      </c>
      <c r="B244" s="66">
        <v>242</v>
      </c>
      <c r="C244" s="66" t="s">
        <v>601</v>
      </c>
      <c r="D244" s="66" t="s">
        <v>31</v>
      </c>
      <c r="E244" s="67" t="s">
        <v>602</v>
      </c>
      <c r="F244" s="66">
        <v>46181500</v>
      </c>
      <c r="G244" s="67" t="s">
        <v>95</v>
      </c>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32">
        <v>420997</v>
      </c>
      <c r="AG244" s="36">
        <v>0</v>
      </c>
      <c r="AH244" s="32">
        <f>AF244 * (1 + AG244)</f>
        <v>420997</v>
      </c>
      <c r="AI244" s="22"/>
      <c r="AJ244" s="22"/>
      <c r="AK244" s="22"/>
      <c r="AL244" s="22"/>
      <c r="AM244" s="22"/>
      <c r="AN244" s="22"/>
      <c r="AO244" s="33">
        <v>382725</v>
      </c>
      <c r="AP244" s="33">
        <v>0</v>
      </c>
      <c r="AQ244" s="33">
        <f>AO244 * (1 + AP244)</f>
        <v>382725</v>
      </c>
      <c r="AR244" s="22"/>
      <c r="AS244" s="22"/>
      <c r="AT244" s="22"/>
      <c r="AU244" s="22"/>
      <c r="AV244" s="22"/>
      <c r="AW244" s="22"/>
      <c r="AX244" s="22"/>
      <c r="AY244" s="22"/>
      <c r="AZ244" s="22"/>
      <c r="BA244" s="32">
        <v>374000</v>
      </c>
      <c r="BB244" s="36">
        <v>0</v>
      </c>
      <c r="BC244" s="32">
        <f>BA244 * (1 + BB244)</f>
        <v>374000</v>
      </c>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c r="DA244" s="22"/>
      <c r="DB244" s="22"/>
      <c r="DC244" s="22"/>
      <c r="DD244" s="22"/>
      <c r="DE244" s="22"/>
      <c r="DF244" s="22"/>
      <c r="DG244" s="22"/>
      <c r="DH244" s="22"/>
      <c r="DI244" s="22"/>
      <c r="DJ244" s="22"/>
      <c r="DK244" s="22"/>
      <c r="DL244" s="22"/>
      <c r="DM244" s="22"/>
      <c r="DN244" s="22"/>
      <c r="DO244" s="22"/>
      <c r="DP244" s="22"/>
      <c r="DQ244" s="22"/>
      <c r="DR244" s="22"/>
      <c r="DS244" s="22"/>
      <c r="DT244" s="22"/>
      <c r="DU244" s="22"/>
      <c r="DV244" s="22"/>
      <c r="DW244" s="22"/>
      <c r="DX244" s="22"/>
      <c r="DY244" s="22"/>
      <c r="DZ244" s="22"/>
      <c r="EA244" s="22"/>
      <c r="EB244" s="22"/>
      <c r="EC244" s="22"/>
      <c r="ED244" s="22"/>
      <c r="EE244" s="22"/>
      <c r="EF244" s="22"/>
      <c r="EG244" s="22"/>
      <c r="EH244" s="22"/>
      <c r="EI244" s="22"/>
      <c r="EJ244" s="22"/>
      <c r="EK244" s="22"/>
      <c r="EL244" s="22"/>
      <c r="EM244" s="22"/>
      <c r="EN244" s="22"/>
      <c r="EO244" s="22"/>
      <c r="EP244" s="22"/>
      <c r="EQ244" s="22"/>
      <c r="ER244" s="22"/>
      <c r="ES244" s="22"/>
      <c r="ET244" s="22"/>
      <c r="EU244" s="22"/>
      <c r="EV244" s="22"/>
      <c r="EW244" s="22"/>
      <c r="EX244" s="22"/>
      <c r="EY244" s="19"/>
      <c r="EZ244" s="68"/>
      <c r="FA244" s="69"/>
      <c r="FB244" s="22"/>
      <c r="FC244" s="22"/>
      <c r="FD244" s="22"/>
      <c r="FE244" s="22"/>
      <c r="FF244" s="22"/>
      <c r="FG244" s="22"/>
      <c r="FH244" s="22"/>
      <c r="FI244" s="22"/>
      <c r="FJ244" s="22"/>
      <c r="FK244" s="19"/>
      <c r="FL244" s="20">
        <v>5.2900000000000003E-2</v>
      </c>
      <c r="FM244" s="19">
        <f t="shared" si="10"/>
        <v>0</v>
      </c>
      <c r="FN244" s="19">
        <v>275000</v>
      </c>
      <c r="FO244" s="20">
        <v>5.2900000000000003E-2</v>
      </c>
      <c r="FP244" s="19">
        <f t="shared" si="6"/>
        <v>289547.5</v>
      </c>
      <c r="FQ244" s="70">
        <f t="shared" si="2"/>
        <v>3</v>
      </c>
    </row>
    <row r="245" spans="1:173" ht="15.75" customHeight="1" x14ac:dyDescent="0.2">
      <c r="A245" s="66" t="s">
        <v>671</v>
      </c>
      <c r="B245" s="66">
        <v>243</v>
      </c>
      <c r="C245" s="66" t="s">
        <v>603</v>
      </c>
      <c r="D245" s="66" t="s">
        <v>31</v>
      </c>
      <c r="E245" s="67" t="s">
        <v>604</v>
      </c>
      <c r="F245" s="66">
        <v>21102401</v>
      </c>
      <c r="G245" s="67" t="s">
        <v>75</v>
      </c>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9">
        <v>140000</v>
      </c>
      <c r="CF245" s="30">
        <v>0</v>
      </c>
      <c r="CG245" s="29">
        <f t="shared" ref="CG245:CG246" si="96">CE245 * (1 + CF245)</f>
        <v>140000</v>
      </c>
      <c r="CH245" s="33">
        <v>125000</v>
      </c>
      <c r="CI245" s="34">
        <v>0</v>
      </c>
      <c r="CJ245" s="29">
        <f t="shared" ref="CJ245:CJ246" si="97">CH245 * (1 + CI245)</f>
        <v>125000</v>
      </c>
      <c r="CK245" s="22"/>
      <c r="CL245" s="22"/>
      <c r="CM245" s="22"/>
      <c r="CN245" s="22"/>
      <c r="CO245" s="22"/>
      <c r="CP245" s="22"/>
      <c r="CQ245" s="22"/>
      <c r="CR245" s="22"/>
      <c r="CS245" s="22"/>
      <c r="CT245" s="22"/>
      <c r="CU245" s="22"/>
      <c r="CV245" s="22"/>
      <c r="CW245" s="22"/>
      <c r="CX245" s="22"/>
      <c r="CY245" s="22"/>
      <c r="CZ245" s="22"/>
      <c r="DA245" s="22"/>
      <c r="DB245" s="22"/>
      <c r="DC245" s="22"/>
      <c r="DD245" s="22"/>
      <c r="DE245" s="22"/>
      <c r="DF245" s="22"/>
      <c r="DG245" s="22"/>
      <c r="DH245" s="22"/>
      <c r="DI245" s="22"/>
      <c r="DJ245" s="22"/>
      <c r="DK245" s="22"/>
      <c r="DL245" s="22"/>
      <c r="DM245" s="22"/>
      <c r="DN245" s="22"/>
      <c r="DO245" s="22"/>
      <c r="DP245" s="22"/>
      <c r="DQ245" s="22"/>
      <c r="DR245" s="22"/>
      <c r="DS245" s="22"/>
      <c r="DT245" s="22"/>
      <c r="DU245" s="22"/>
      <c r="DV245" s="22"/>
      <c r="DW245" s="22"/>
      <c r="DX245" s="22"/>
      <c r="DY245" s="22"/>
      <c r="DZ245" s="22"/>
      <c r="EA245" s="22"/>
      <c r="EB245" s="22"/>
      <c r="EC245" s="22"/>
      <c r="ED245" s="22"/>
      <c r="EE245" s="22"/>
      <c r="EF245" s="22"/>
      <c r="EG245" s="22"/>
      <c r="EH245" s="22"/>
      <c r="EI245" s="22"/>
      <c r="EJ245" s="22"/>
      <c r="EK245" s="22"/>
      <c r="EL245" s="22"/>
      <c r="EM245" s="22"/>
      <c r="EN245" s="22"/>
      <c r="EO245" s="22"/>
      <c r="EP245" s="22"/>
      <c r="EQ245" s="22"/>
      <c r="ER245" s="22"/>
      <c r="ES245" s="22"/>
      <c r="ET245" s="22"/>
      <c r="EU245" s="22"/>
      <c r="EV245" s="22"/>
      <c r="EW245" s="22"/>
      <c r="EX245" s="22"/>
      <c r="EY245" s="19"/>
      <c r="EZ245" s="68"/>
      <c r="FA245" s="69"/>
      <c r="FB245" s="22"/>
      <c r="FC245" s="22"/>
      <c r="FD245" s="22"/>
      <c r="FE245" s="22"/>
      <c r="FF245" s="22"/>
      <c r="FG245" s="22"/>
      <c r="FH245" s="22"/>
      <c r="FI245" s="22"/>
      <c r="FJ245" s="22"/>
      <c r="FK245" s="19">
        <v>128188</v>
      </c>
      <c r="FL245" s="20">
        <v>5.2900000000000003E-2</v>
      </c>
      <c r="FM245" s="19">
        <f t="shared" si="10"/>
        <v>134969.1452</v>
      </c>
      <c r="FN245" s="19"/>
      <c r="FO245" s="20">
        <v>5.2900000000000003E-2</v>
      </c>
      <c r="FP245" s="19">
        <f t="shared" si="6"/>
        <v>0</v>
      </c>
      <c r="FQ245" s="70">
        <f t="shared" si="2"/>
        <v>2</v>
      </c>
    </row>
    <row r="246" spans="1:173" ht="15.75" customHeight="1" x14ac:dyDescent="0.2">
      <c r="A246" s="66" t="s">
        <v>671</v>
      </c>
      <c r="B246" s="66">
        <v>244</v>
      </c>
      <c r="C246" s="66" t="s">
        <v>605</v>
      </c>
      <c r="D246" s="66" t="s">
        <v>31</v>
      </c>
      <c r="E246" s="67" t="s">
        <v>606</v>
      </c>
      <c r="F246" s="66">
        <v>21102401</v>
      </c>
      <c r="G246" s="67" t="s">
        <v>607</v>
      </c>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9">
        <v>25000</v>
      </c>
      <c r="CF246" s="30">
        <v>0</v>
      </c>
      <c r="CG246" s="29">
        <f t="shared" si="96"/>
        <v>25000</v>
      </c>
      <c r="CH246" s="33">
        <v>20000</v>
      </c>
      <c r="CI246" s="34">
        <v>0</v>
      </c>
      <c r="CJ246" s="29">
        <f t="shared" si="97"/>
        <v>20000</v>
      </c>
      <c r="CK246" s="22"/>
      <c r="CL246" s="22"/>
      <c r="CM246" s="22"/>
      <c r="CN246" s="22"/>
      <c r="CO246" s="22"/>
      <c r="CP246" s="22"/>
      <c r="CQ246" s="22"/>
      <c r="CR246" s="22"/>
      <c r="CS246" s="22"/>
      <c r="CT246" s="22"/>
      <c r="CU246" s="22"/>
      <c r="CV246" s="22"/>
      <c r="CW246" s="22"/>
      <c r="CX246" s="22"/>
      <c r="CY246" s="22"/>
      <c r="CZ246" s="22"/>
      <c r="DA246" s="22"/>
      <c r="DB246" s="22"/>
      <c r="DC246" s="22"/>
      <c r="DD246" s="22"/>
      <c r="DE246" s="22"/>
      <c r="DF246" s="22"/>
      <c r="DG246" s="22"/>
      <c r="DH246" s="22"/>
      <c r="DI246" s="22"/>
      <c r="DJ246" s="22"/>
      <c r="DK246" s="22"/>
      <c r="DL246" s="22"/>
      <c r="DM246" s="22"/>
      <c r="DN246" s="22"/>
      <c r="DO246" s="22"/>
      <c r="DP246" s="22"/>
      <c r="DQ246" s="22"/>
      <c r="DR246" s="22"/>
      <c r="DS246" s="22"/>
      <c r="DT246" s="22"/>
      <c r="DU246" s="22"/>
      <c r="DV246" s="22"/>
      <c r="DW246" s="22"/>
      <c r="DX246" s="22"/>
      <c r="DY246" s="22"/>
      <c r="DZ246" s="22"/>
      <c r="EA246" s="22"/>
      <c r="EB246" s="22"/>
      <c r="EC246" s="22"/>
      <c r="ED246" s="22"/>
      <c r="EE246" s="22"/>
      <c r="EF246" s="22"/>
      <c r="EG246" s="22"/>
      <c r="EH246" s="22"/>
      <c r="EI246" s="22"/>
      <c r="EJ246" s="22"/>
      <c r="EK246" s="22"/>
      <c r="EL246" s="22"/>
      <c r="EM246" s="22"/>
      <c r="EN246" s="22"/>
      <c r="EO246" s="22"/>
      <c r="EP246" s="22"/>
      <c r="EQ246" s="22"/>
      <c r="ER246" s="22"/>
      <c r="ES246" s="22"/>
      <c r="ET246" s="22"/>
      <c r="EU246" s="22"/>
      <c r="EV246" s="22"/>
      <c r="EW246" s="22"/>
      <c r="EX246" s="22"/>
      <c r="EY246" s="33">
        <v>23000</v>
      </c>
      <c r="EZ246" s="30">
        <v>0</v>
      </c>
      <c r="FA246" s="29">
        <f>EY246 * (1 + EZ246)</f>
        <v>23000</v>
      </c>
      <c r="FB246" s="22"/>
      <c r="FC246" s="22"/>
      <c r="FD246" s="22"/>
      <c r="FE246" s="22"/>
      <c r="FF246" s="22"/>
      <c r="FG246" s="22"/>
      <c r="FH246" s="22"/>
      <c r="FI246" s="22"/>
      <c r="FJ246" s="22"/>
      <c r="FK246" s="19"/>
      <c r="FL246" s="20">
        <v>5.2900000000000003E-2</v>
      </c>
      <c r="FM246" s="19">
        <f t="shared" si="10"/>
        <v>0</v>
      </c>
      <c r="FN246" s="19"/>
      <c r="FO246" s="20">
        <v>5.2900000000000003E-2</v>
      </c>
      <c r="FP246" s="19">
        <f t="shared" si="6"/>
        <v>0</v>
      </c>
      <c r="FQ246" s="70">
        <f t="shared" si="2"/>
        <v>3</v>
      </c>
    </row>
    <row r="247" spans="1:173" ht="15.75" customHeight="1" x14ac:dyDescent="0.2">
      <c r="A247" s="66" t="s">
        <v>673</v>
      </c>
      <c r="B247" s="66">
        <v>245</v>
      </c>
      <c r="C247" s="66" t="s">
        <v>608</v>
      </c>
      <c r="D247" s="66" t="s">
        <v>31</v>
      </c>
      <c r="E247" s="67" t="s">
        <v>609</v>
      </c>
      <c r="F247" s="35">
        <v>39121613</v>
      </c>
      <c r="G247" s="67" t="s">
        <v>56</v>
      </c>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32">
        <v>39915</v>
      </c>
      <c r="CO247" s="36">
        <v>0.19</v>
      </c>
      <c r="CP247" s="32">
        <f t="shared" ref="CP247:CP249" si="98">CN247 * (1 + CO247)</f>
        <v>47498.85</v>
      </c>
      <c r="CQ247" s="22"/>
      <c r="CR247" s="22"/>
      <c r="CS247" s="22"/>
      <c r="CT247" s="22"/>
      <c r="CU247" s="22"/>
      <c r="CV247" s="22"/>
      <c r="CW247" s="22"/>
      <c r="CX247" s="22"/>
      <c r="CY247" s="22"/>
      <c r="CZ247" s="22"/>
      <c r="DA247" s="22"/>
      <c r="DB247" s="22"/>
      <c r="DC247" s="32">
        <v>40900</v>
      </c>
      <c r="DD247" s="36">
        <v>0</v>
      </c>
      <c r="DE247" s="32">
        <f>DC247 * (1 + DD247)</f>
        <v>40900</v>
      </c>
      <c r="DF247" s="22"/>
      <c r="DG247" s="22"/>
      <c r="DH247" s="22"/>
      <c r="DI247" s="22"/>
      <c r="DJ247" s="22"/>
      <c r="DK247" s="22"/>
      <c r="DL247" s="22"/>
      <c r="DM247" s="22"/>
      <c r="DN247" s="22"/>
      <c r="DO247" s="22"/>
      <c r="DP247" s="22"/>
      <c r="DQ247" s="22"/>
      <c r="DR247" s="22"/>
      <c r="DS247" s="22"/>
      <c r="DT247" s="22"/>
      <c r="DU247" s="22"/>
      <c r="DV247" s="22"/>
      <c r="DW247" s="22"/>
      <c r="DX247" s="22"/>
      <c r="DY247" s="22"/>
      <c r="DZ247" s="22"/>
      <c r="EA247" s="22"/>
      <c r="EB247" s="22"/>
      <c r="EC247" s="22"/>
      <c r="ED247" s="22"/>
      <c r="EE247" s="22"/>
      <c r="EF247" s="22"/>
      <c r="EG247" s="22"/>
      <c r="EH247" s="22"/>
      <c r="EI247" s="22"/>
      <c r="EJ247" s="22"/>
      <c r="EK247" s="22"/>
      <c r="EL247" s="22"/>
      <c r="EM247" s="22"/>
      <c r="EN247" s="22"/>
      <c r="EO247" s="22"/>
      <c r="EP247" s="22"/>
      <c r="EQ247" s="22"/>
      <c r="ER247" s="22"/>
      <c r="ES247" s="22"/>
      <c r="ET247" s="22"/>
      <c r="EU247" s="22"/>
      <c r="EV247" s="22"/>
      <c r="EW247" s="22"/>
      <c r="EX247" s="22"/>
      <c r="EY247" s="19"/>
      <c r="EZ247" s="68"/>
      <c r="FA247" s="69"/>
      <c r="FB247" s="22"/>
      <c r="FC247" s="22"/>
      <c r="FD247" s="22"/>
      <c r="FE247" s="22"/>
      <c r="FF247" s="22"/>
      <c r="FG247" s="22"/>
      <c r="FH247" s="22"/>
      <c r="FI247" s="22"/>
      <c r="FJ247" s="22"/>
      <c r="FK247" s="19">
        <v>29796</v>
      </c>
      <c r="FL247" s="20">
        <v>5.2900000000000003E-2</v>
      </c>
      <c r="FM247" s="19">
        <f t="shared" si="10"/>
        <v>31372.2084</v>
      </c>
      <c r="FN247" s="19"/>
      <c r="FO247" s="20">
        <v>5.2900000000000003E-2</v>
      </c>
      <c r="FP247" s="19">
        <f t="shared" si="6"/>
        <v>0</v>
      </c>
      <c r="FQ247" s="70">
        <f t="shared" si="2"/>
        <v>2</v>
      </c>
    </row>
    <row r="248" spans="1:173" ht="15.75" customHeight="1" x14ac:dyDescent="0.2">
      <c r="A248" s="66" t="s">
        <v>673</v>
      </c>
      <c r="B248" s="66">
        <v>246</v>
      </c>
      <c r="C248" s="66" t="s">
        <v>610</v>
      </c>
      <c r="D248" s="66" t="s">
        <v>31</v>
      </c>
      <c r="E248" s="67" t="s">
        <v>611</v>
      </c>
      <c r="F248" s="35">
        <v>42221606</v>
      </c>
      <c r="G248" s="67" t="s">
        <v>303</v>
      </c>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32">
        <v>15042</v>
      </c>
      <c r="CO248" s="36">
        <v>0.19</v>
      </c>
      <c r="CP248" s="32">
        <f t="shared" si="98"/>
        <v>17899.98</v>
      </c>
      <c r="CQ248" s="33">
        <v>29000</v>
      </c>
      <c r="CR248" s="34">
        <v>0.19</v>
      </c>
      <c r="CS248" s="32">
        <f>CQ248 * (1 + CR248)</f>
        <v>34510</v>
      </c>
      <c r="CT248" s="22"/>
      <c r="CU248" s="22"/>
      <c r="CV248" s="22"/>
      <c r="CW248" s="33">
        <v>15000</v>
      </c>
      <c r="CX248" s="34">
        <v>0.19</v>
      </c>
      <c r="CY248" s="33">
        <f t="shared" ref="CY248:CY249" si="99">CW248 * (1 + CX248)</f>
        <v>17850</v>
      </c>
      <c r="CZ248" s="22"/>
      <c r="DA248" s="22"/>
      <c r="DB248" s="22"/>
      <c r="DC248" s="22"/>
      <c r="DD248" s="22"/>
      <c r="DE248" s="22"/>
      <c r="DF248" s="22"/>
      <c r="DG248" s="22"/>
      <c r="DH248" s="22"/>
      <c r="DI248" s="22"/>
      <c r="DJ248" s="22"/>
      <c r="DK248" s="22"/>
      <c r="DL248" s="22"/>
      <c r="DM248" s="22"/>
      <c r="DN248" s="22"/>
      <c r="DO248" s="22"/>
      <c r="DP248" s="22"/>
      <c r="DQ248" s="22"/>
      <c r="DR248" s="22"/>
      <c r="DS248" s="22"/>
      <c r="DT248" s="22"/>
      <c r="DU248" s="22"/>
      <c r="DV248" s="22"/>
      <c r="DW248" s="22"/>
      <c r="DX248" s="22"/>
      <c r="DY248" s="22"/>
      <c r="DZ248" s="22"/>
      <c r="EA248" s="22"/>
      <c r="EB248" s="22"/>
      <c r="EC248" s="22"/>
      <c r="ED248" s="22"/>
      <c r="EE248" s="22"/>
      <c r="EF248" s="22"/>
      <c r="EG248" s="22"/>
      <c r="EH248" s="22"/>
      <c r="EI248" s="22"/>
      <c r="EJ248" s="22"/>
      <c r="EK248" s="22"/>
      <c r="EL248" s="22"/>
      <c r="EM248" s="22"/>
      <c r="EN248" s="22"/>
      <c r="EO248" s="22"/>
      <c r="EP248" s="22"/>
      <c r="EQ248" s="22"/>
      <c r="ER248" s="22"/>
      <c r="ES248" s="22"/>
      <c r="ET248" s="22"/>
      <c r="EU248" s="22"/>
      <c r="EV248" s="22"/>
      <c r="EW248" s="22"/>
      <c r="EX248" s="22"/>
      <c r="EY248" s="19"/>
      <c r="EZ248" s="68"/>
      <c r="FA248" s="69"/>
      <c r="FB248" s="22"/>
      <c r="FC248" s="22"/>
      <c r="FD248" s="22"/>
      <c r="FE248" s="22"/>
      <c r="FF248" s="22"/>
      <c r="FG248" s="22"/>
      <c r="FH248" s="22"/>
      <c r="FI248" s="22"/>
      <c r="FJ248" s="22"/>
      <c r="FK248" s="19">
        <v>32893</v>
      </c>
      <c r="FL248" s="20">
        <v>5.2900000000000003E-2</v>
      </c>
      <c r="FM248" s="19">
        <f t="shared" si="10"/>
        <v>34633.039700000001</v>
      </c>
      <c r="FN248" s="19"/>
      <c r="FO248" s="20">
        <v>5.2900000000000003E-2</v>
      </c>
      <c r="FP248" s="19">
        <f t="shared" si="6"/>
        <v>0</v>
      </c>
      <c r="FQ248" s="70">
        <f t="shared" si="2"/>
        <v>3</v>
      </c>
    </row>
    <row r="249" spans="1:173" ht="15.75" customHeight="1" x14ac:dyDescent="0.2">
      <c r="A249" s="66" t="s">
        <v>673</v>
      </c>
      <c r="B249" s="66">
        <v>247</v>
      </c>
      <c r="C249" s="66" t="s">
        <v>612</v>
      </c>
      <c r="D249" s="66" t="s">
        <v>31</v>
      </c>
      <c r="E249" s="67" t="s">
        <v>613</v>
      </c>
      <c r="F249" s="35">
        <v>41113630</v>
      </c>
      <c r="G249" s="67" t="s">
        <v>56</v>
      </c>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32">
        <v>48235</v>
      </c>
      <c r="CO249" s="36">
        <v>0.19</v>
      </c>
      <c r="CP249" s="32">
        <f t="shared" si="98"/>
        <v>57399.649999999994</v>
      </c>
      <c r="CQ249" s="22"/>
      <c r="CR249" s="22"/>
      <c r="CS249" s="22"/>
      <c r="CT249" s="22"/>
      <c r="CU249" s="22"/>
      <c r="CV249" s="22"/>
      <c r="CW249" s="33">
        <v>720288</v>
      </c>
      <c r="CX249" s="34">
        <v>0.19</v>
      </c>
      <c r="CY249" s="33">
        <f t="shared" si="99"/>
        <v>857142.72</v>
      </c>
      <c r="CZ249" s="22"/>
      <c r="DA249" s="22"/>
      <c r="DB249" s="22"/>
      <c r="DC249" s="32">
        <v>48900</v>
      </c>
      <c r="DD249" s="36">
        <v>0</v>
      </c>
      <c r="DE249" s="32">
        <f>DC249 * (1 + DD249)</f>
        <v>48900</v>
      </c>
      <c r="DF249" s="22"/>
      <c r="DG249" s="22"/>
      <c r="DH249" s="22"/>
      <c r="DI249" s="22"/>
      <c r="DJ249" s="22"/>
      <c r="DK249" s="22"/>
      <c r="DL249" s="22"/>
      <c r="DM249" s="22"/>
      <c r="DN249" s="22"/>
      <c r="DO249" s="22"/>
      <c r="DP249" s="22"/>
      <c r="DQ249" s="22"/>
      <c r="DR249" s="22"/>
      <c r="DS249" s="22"/>
      <c r="DT249" s="22"/>
      <c r="DU249" s="22"/>
      <c r="DV249" s="22"/>
      <c r="DW249" s="22"/>
      <c r="DX249" s="22"/>
      <c r="DY249" s="22"/>
      <c r="DZ249" s="22"/>
      <c r="EA249" s="22"/>
      <c r="EB249" s="22"/>
      <c r="EC249" s="22"/>
      <c r="ED249" s="22"/>
      <c r="EE249" s="22"/>
      <c r="EF249" s="22"/>
      <c r="EG249" s="22"/>
      <c r="EH249" s="22"/>
      <c r="EI249" s="22"/>
      <c r="EJ249" s="22"/>
      <c r="EK249" s="22"/>
      <c r="EL249" s="22"/>
      <c r="EM249" s="22"/>
      <c r="EN249" s="22"/>
      <c r="EO249" s="22"/>
      <c r="EP249" s="22"/>
      <c r="EQ249" s="22"/>
      <c r="ER249" s="22"/>
      <c r="ES249" s="22"/>
      <c r="ET249" s="22"/>
      <c r="EU249" s="22"/>
      <c r="EV249" s="22"/>
      <c r="EW249" s="22"/>
      <c r="EX249" s="22"/>
      <c r="EY249" s="19"/>
      <c r="EZ249" s="68"/>
      <c r="FA249" s="69"/>
      <c r="FB249" s="22"/>
      <c r="FC249" s="22"/>
      <c r="FD249" s="22"/>
      <c r="FE249" s="22"/>
      <c r="FF249" s="22"/>
      <c r="FG249" s="22"/>
      <c r="FH249" s="22"/>
      <c r="FI249" s="22"/>
      <c r="FJ249" s="22"/>
      <c r="FK249" s="19">
        <v>49208</v>
      </c>
      <c r="FL249" s="20">
        <v>5.2900000000000003E-2</v>
      </c>
      <c r="FM249" s="19">
        <f t="shared" si="10"/>
        <v>51811.103199999998</v>
      </c>
      <c r="FN249" s="19"/>
      <c r="FO249" s="20">
        <v>5.2900000000000003E-2</v>
      </c>
      <c r="FP249" s="19">
        <f t="shared" si="6"/>
        <v>0</v>
      </c>
      <c r="FQ249" s="70">
        <f t="shared" si="2"/>
        <v>3</v>
      </c>
    </row>
    <row r="250" spans="1:173" ht="15.75" customHeight="1" x14ac:dyDescent="0.2">
      <c r="A250" s="82"/>
      <c r="B250" s="82"/>
      <c r="C250" s="82"/>
      <c r="D250" s="82"/>
      <c r="E250" s="82"/>
      <c r="F250" s="83"/>
      <c r="G250" s="84"/>
      <c r="EY250" s="46"/>
      <c r="EZ250" s="85"/>
      <c r="FA250" s="85"/>
      <c r="FK250" s="86"/>
      <c r="FL250" s="85"/>
      <c r="FM250" s="85"/>
      <c r="FN250" s="86"/>
      <c r="FO250" s="85"/>
      <c r="FP250" s="85"/>
      <c r="FQ250" s="87"/>
    </row>
    <row r="251" spans="1:173" ht="15.75" customHeight="1" x14ac:dyDescent="0.2">
      <c r="A251" s="146"/>
      <c r="B251" s="135"/>
      <c r="C251" s="146" t="s">
        <v>614</v>
      </c>
      <c r="D251" s="136"/>
      <c r="E251" s="136"/>
      <c r="F251" s="135"/>
      <c r="G251" s="84"/>
      <c r="EY251" s="46"/>
      <c r="EZ251" s="85"/>
      <c r="FA251" s="85"/>
      <c r="FK251" s="86"/>
      <c r="FL251" s="85"/>
      <c r="FM251" s="85"/>
      <c r="FN251" s="86"/>
      <c r="FO251" s="85"/>
      <c r="FP251" s="85"/>
      <c r="FQ251" s="87"/>
    </row>
    <row r="252" spans="1:173" ht="15.75" customHeight="1" x14ac:dyDescent="0.2">
      <c r="A252" s="88"/>
      <c r="B252" s="88"/>
      <c r="C252" s="88"/>
      <c r="D252" s="88"/>
      <c r="E252" s="84"/>
      <c r="F252" s="88"/>
      <c r="G252" s="84"/>
      <c r="EY252" s="46"/>
      <c r="EZ252" s="85"/>
      <c r="FA252" s="85"/>
      <c r="FK252" s="86"/>
      <c r="FL252" s="85"/>
      <c r="FM252" s="85"/>
      <c r="FN252" s="86"/>
      <c r="FO252" s="85"/>
      <c r="FP252" s="85"/>
      <c r="FQ252" s="87"/>
    </row>
    <row r="253" spans="1:173" ht="15.75" customHeight="1" x14ac:dyDescent="0.2">
      <c r="A253" s="88"/>
      <c r="B253" s="88"/>
      <c r="C253" s="88"/>
      <c r="D253" s="88"/>
      <c r="E253" s="84"/>
      <c r="F253" s="88"/>
      <c r="G253" s="84"/>
      <c r="EY253" s="46"/>
      <c r="EZ253" s="85"/>
      <c r="FA253" s="85"/>
      <c r="FK253" s="86"/>
      <c r="FL253" s="85"/>
      <c r="FM253" s="85"/>
      <c r="FN253" s="86"/>
      <c r="FO253" s="85"/>
      <c r="FP253" s="85"/>
      <c r="FQ253" s="87"/>
    </row>
    <row r="254" spans="1:173" ht="15.75" customHeight="1" x14ac:dyDescent="0.2">
      <c r="A254" s="88"/>
      <c r="B254" s="88"/>
      <c r="C254" s="88"/>
      <c r="D254" s="88"/>
      <c r="E254" s="84"/>
      <c r="F254" s="88"/>
      <c r="G254" s="84"/>
      <c r="EY254" s="46"/>
      <c r="EZ254" s="85"/>
      <c r="FA254" s="85"/>
      <c r="FK254" s="86"/>
      <c r="FL254" s="85"/>
      <c r="FM254" s="85"/>
      <c r="FN254" s="86"/>
      <c r="FO254" s="85"/>
      <c r="FP254" s="85"/>
      <c r="FQ254" s="87"/>
    </row>
    <row r="255" spans="1:173" ht="15.75" customHeight="1" x14ac:dyDescent="0.2">
      <c r="A255" s="88"/>
      <c r="B255" s="88"/>
      <c r="C255" s="88"/>
      <c r="D255" s="88"/>
      <c r="E255" s="84"/>
      <c r="F255" s="88"/>
      <c r="G255" s="84"/>
      <c r="EY255" s="46"/>
      <c r="EZ255" s="85"/>
      <c r="FA255" s="85"/>
      <c r="FK255" s="86"/>
      <c r="FL255" s="85"/>
      <c r="FM255" s="85"/>
      <c r="FN255" s="86"/>
      <c r="FO255" s="85"/>
      <c r="FP255" s="85"/>
      <c r="FQ255" s="87"/>
    </row>
    <row r="256" spans="1:173" ht="15.75" customHeight="1" x14ac:dyDescent="0.2">
      <c r="A256" s="88"/>
      <c r="B256" s="88"/>
      <c r="C256" s="88"/>
      <c r="D256" s="88"/>
      <c r="E256" s="84"/>
      <c r="F256" s="88"/>
      <c r="G256" s="84"/>
      <c r="EY256" s="46"/>
      <c r="EZ256" s="85"/>
      <c r="FA256" s="85"/>
      <c r="FK256" s="86"/>
      <c r="FL256" s="85"/>
      <c r="FM256" s="85"/>
      <c r="FN256" s="86"/>
      <c r="FO256" s="85"/>
      <c r="FP256" s="85"/>
      <c r="FQ256" s="87"/>
    </row>
    <row r="257" spans="1:173" ht="15.75" customHeight="1" x14ac:dyDescent="0.2">
      <c r="A257" s="88"/>
      <c r="B257" s="88"/>
      <c r="C257" s="88"/>
      <c r="D257" s="88"/>
      <c r="E257" s="84"/>
      <c r="F257" s="88"/>
      <c r="G257" s="84"/>
      <c r="EY257" s="46"/>
      <c r="EZ257" s="85"/>
      <c r="FA257" s="85"/>
      <c r="FK257" s="86"/>
      <c r="FL257" s="85"/>
      <c r="FM257" s="85"/>
      <c r="FN257" s="86"/>
      <c r="FO257" s="85"/>
      <c r="FP257" s="85"/>
      <c r="FQ257" s="87"/>
    </row>
    <row r="258" spans="1:173" ht="15.75" customHeight="1" x14ac:dyDescent="0.2">
      <c r="A258" s="88"/>
      <c r="B258" s="88"/>
      <c r="C258" s="88"/>
      <c r="D258" s="88"/>
      <c r="E258" s="84"/>
      <c r="F258" s="88"/>
      <c r="G258" s="84"/>
      <c r="EY258" s="46"/>
      <c r="EZ258" s="85"/>
      <c r="FA258" s="85"/>
      <c r="FK258" s="86"/>
      <c r="FL258" s="85"/>
      <c r="FM258" s="85"/>
      <c r="FN258" s="86"/>
      <c r="FO258" s="85"/>
      <c r="FP258" s="85"/>
      <c r="FQ258" s="87"/>
    </row>
    <row r="259" spans="1:173" ht="15.75" customHeight="1" x14ac:dyDescent="0.2">
      <c r="A259" s="88"/>
      <c r="B259" s="88"/>
      <c r="C259" s="88"/>
      <c r="D259" s="88"/>
      <c r="E259" s="84"/>
      <c r="F259" s="88"/>
      <c r="G259" s="84"/>
      <c r="EY259" s="46"/>
      <c r="EZ259" s="85"/>
      <c r="FA259" s="85"/>
      <c r="FK259" s="86"/>
      <c r="FL259" s="85"/>
      <c r="FM259" s="85"/>
      <c r="FN259" s="86"/>
      <c r="FO259" s="85"/>
      <c r="FP259" s="85"/>
      <c r="FQ259" s="87"/>
    </row>
    <row r="260" spans="1:173" ht="15.75" customHeight="1" x14ac:dyDescent="0.2">
      <c r="A260" s="88"/>
      <c r="B260" s="88"/>
      <c r="C260" s="88"/>
      <c r="D260" s="88"/>
      <c r="E260" s="84"/>
      <c r="F260" s="88"/>
      <c r="G260" s="84"/>
      <c r="EY260" s="46"/>
      <c r="EZ260" s="85"/>
      <c r="FA260" s="85"/>
      <c r="FK260" s="86"/>
      <c r="FL260" s="85"/>
      <c r="FM260" s="85"/>
      <c r="FN260" s="86"/>
      <c r="FO260" s="85"/>
      <c r="FP260" s="85"/>
      <c r="FQ260" s="87"/>
    </row>
    <row r="261" spans="1:173" ht="15.75" customHeight="1" x14ac:dyDescent="0.2">
      <c r="A261" s="88"/>
      <c r="B261" s="88"/>
      <c r="C261" s="88"/>
      <c r="D261" s="88"/>
      <c r="E261" s="84"/>
      <c r="F261" s="88"/>
      <c r="G261" s="84"/>
      <c r="EY261" s="46"/>
      <c r="EZ261" s="85"/>
      <c r="FA261" s="85"/>
      <c r="FK261" s="86"/>
      <c r="FL261" s="85"/>
      <c r="FM261" s="85"/>
      <c r="FN261" s="86"/>
      <c r="FO261" s="85"/>
      <c r="FP261" s="85"/>
      <c r="FQ261" s="87"/>
    </row>
    <row r="262" spans="1:173" ht="15.75" customHeight="1" x14ac:dyDescent="0.2">
      <c r="A262" s="88"/>
      <c r="B262" s="88"/>
      <c r="C262" s="88"/>
      <c r="D262" s="88"/>
      <c r="E262" s="84"/>
      <c r="F262" s="88"/>
      <c r="G262" s="84"/>
      <c r="EY262" s="46"/>
      <c r="EZ262" s="85"/>
      <c r="FA262" s="85"/>
      <c r="FK262" s="86"/>
      <c r="FL262" s="85"/>
      <c r="FM262" s="85"/>
      <c r="FN262" s="86"/>
      <c r="FO262" s="85"/>
      <c r="FP262" s="85"/>
      <c r="FQ262" s="87"/>
    </row>
    <row r="263" spans="1:173" ht="15.75" customHeight="1" x14ac:dyDescent="0.2">
      <c r="A263" s="88"/>
      <c r="B263" s="88"/>
      <c r="C263" s="88"/>
      <c r="D263" s="88"/>
      <c r="E263" s="84"/>
      <c r="F263" s="88"/>
      <c r="G263" s="84"/>
      <c r="EY263" s="46"/>
      <c r="EZ263" s="85"/>
      <c r="FA263" s="85"/>
      <c r="FK263" s="86"/>
      <c r="FL263" s="85"/>
      <c r="FM263" s="85"/>
      <c r="FN263" s="86"/>
      <c r="FO263" s="85"/>
      <c r="FP263" s="85"/>
      <c r="FQ263" s="87"/>
    </row>
    <row r="264" spans="1:173" ht="15.75" customHeight="1" x14ac:dyDescent="0.2">
      <c r="A264" s="88"/>
      <c r="B264" s="88"/>
      <c r="C264" s="88"/>
      <c r="D264" s="88"/>
      <c r="E264" s="84"/>
      <c r="F264" s="88"/>
      <c r="G264" s="84"/>
      <c r="EY264" s="46"/>
      <c r="EZ264" s="85"/>
      <c r="FA264" s="85"/>
      <c r="FK264" s="86"/>
      <c r="FL264" s="85"/>
      <c r="FM264" s="85"/>
      <c r="FN264" s="86"/>
      <c r="FO264" s="85"/>
      <c r="FP264" s="85"/>
      <c r="FQ264" s="87"/>
    </row>
    <row r="265" spans="1:173" ht="15.75" customHeight="1" x14ac:dyDescent="0.2">
      <c r="A265" s="88"/>
      <c r="B265" s="88"/>
      <c r="C265" s="88"/>
      <c r="D265" s="88"/>
      <c r="E265" s="84"/>
      <c r="F265" s="88"/>
      <c r="G265" s="84"/>
      <c r="EY265" s="46"/>
      <c r="EZ265" s="85"/>
      <c r="FA265" s="85"/>
      <c r="FK265" s="86"/>
      <c r="FL265" s="85"/>
      <c r="FM265" s="85"/>
      <c r="FN265" s="86"/>
      <c r="FO265" s="85"/>
      <c r="FP265" s="85"/>
      <c r="FQ265" s="87"/>
    </row>
    <row r="266" spans="1:173" ht="15.75" customHeight="1" x14ac:dyDescent="0.2">
      <c r="A266" s="88"/>
      <c r="B266" s="88"/>
      <c r="C266" s="88"/>
      <c r="D266" s="88"/>
      <c r="E266" s="84"/>
      <c r="F266" s="88"/>
      <c r="G266" s="84"/>
      <c r="EY266" s="46"/>
      <c r="EZ266" s="85"/>
      <c r="FA266" s="85"/>
      <c r="FK266" s="86"/>
      <c r="FL266" s="85"/>
      <c r="FM266" s="85"/>
      <c r="FN266" s="86"/>
      <c r="FO266" s="85"/>
      <c r="FP266" s="85"/>
      <c r="FQ266" s="87"/>
    </row>
    <row r="267" spans="1:173" ht="15.75" customHeight="1" x14ac:dyDescent="0.2">
      <c r="A267" s="88"/>
      <c r="B267" s="88"/>
      <c r="C267" s="88"/>
      <c r="D267" s="88"/>
      <c r="E267" s="84"/>
      <c r="F267" s="88"/>
      <c r="G267" s="84"/>
      <c r="EY267" s="46"/>
      <c r="EZ267" s="85"/>
      <c r="FA267" s="85"/>
      <c r="FK267" s="86"/>
      <c r="FL267" s="85"/>
      <c r="FM267" s="85"/>
      <c r="FN267" s="86"/>
      <c r="FO267" s="85"/>
      <c r="FP267" s="85"/>
      <c r="FQ267" s="87"/>
    </row>
    <row r="268" spans="1:173" ht="15.75" customHeight="1" x14ac:dyDescent="0.2">
      <c r="A268" s="88"/>
      <c r="B268" s="88"/>
      <c r="C268" s="88"/>
      <c r="D268" s="88"/>
      <c r="E268" s="84"/>
      <c r="F268" s="88"/>
      <c r="G268" s="84"/>
      <c r="EY268" s="46"/>
      <c r="EZ268" s="85"/>
      <c r="FA268" s="85"/>
      <c r="FK268" s="86"/>
      <c r="FL268" s="85"/>
      <c r="FM268" s="85"/>
      <c r="FN268" s="86"/>
      <c r="FO268" s="85"/>
      <c r="FP268" s="85"/>
      <c r="FQ268" s="87"/>
    </row>
    <row r="269" spans="1:173" ht="15.75" customHeight="1" x14ac:dyDescent="0.2">
      <c r="A269" s="88"/>
      <c r="B269" s="88"/>
      <c r="C269" s="88"/>
      <c r="D269" s="88"/>
      <c r="E269" s="84"/>
      <c r="F269" s="88"/>
      <c r="G269" s="84"/>
      <c r="EY269" s="46"/>
      <c r="EZ269" s="85"/>
      <c r="FA269" s="85"/>
      <c r="FK269" s="86"/>
      <c r="FL269" s="85"/>
      <c r="FM269" s="85"/>
      <c r="FN269" s="86"/>
      <c r="FO269" s="85"/>
      <c r="FP269" s="85"/>
      <c r="FQ269" s="87"/>
    </row>
    <row r="270" spans="1:173" ht="15.75" customHeight="1" x14ac:dyDescent="0.2">
      <c r="A270" s="88"/>
      <c r="B270" s="88"/>
      <c r="C270" s="88"/>
      <c r="D270" s="88"/>
      <c r="E270" s="84"/>
      <c r="F270" s="88"/>
      <c r="G270" s="84"/>
      <c r="EY270" s="46"/>
      <c r="EZ270" s="85"/>
      <c r="FA270" s="85"/>
      <c r="FK270" s="86"/>
      <c r="FL270" s="85"/>
      <c r="FM270" s="85"/>
      <c r="FN270" s="86"/>
      <c r="FO270" s="85"/>
      <c r="FP270" s="85"/>
      <c r="FQ270" s="87"/>
    </row>
    <row r="271" spans="1:173" ht="15.75" customHeight="1" x14ac:dyDescent="0.2">
      <c r="A271" s="88"/>
      <c r="B271" s="88"/>
      <c r="C271" s="88"/>
      <c r="D271" s="88"/>
      <c r="E271" s="84"/>
      <c r="F271" s="88"/>
      <c r="G271" s="84"/>
      <c r="EY271" s="46"/>
      <c r="EZ271" s="85"/>
      <c r="FA271" s="85"/>
      <c r="FK271" s="86"/>
      <c r="FL271" s="85"/>
      <c r="FM271" s="85"/>
      <c r="FN271" s="86"/>
      <c r="FO271" s="85"/>
      <c r="FP271" s="85"/>
      <c r="FQ271" s="87"/>
    </row>
    <row r="272" spans="1:173" ht="15.75" customHeight="1" x14ac:dyDescent="0.2">
      <c r="A272" s="88"/>
      <c r="B272" s="88"/>
      <c r="C272" s="88"/>
      <c r="D272" s="88"/>
      <c r="E272" s="84"/>
      <c r="F272" s="88"/>
      <c r="G272" s="84"/>
      <c r="EY272" s="46"/>
      <c r="EZ272" s="85"/>
      <c r="FA272" s="85"/>
      <c r="FK272" s="86"/>
      <c r="FL272" s="85"/>
      <c r="FM272" s="85"/>
      <c r="FN272" s="86"/>
      <c r="FO272" s="85"/>
      <c r="FP272" s="85"/>
      <c r="FQ272" s="87"/>
    </row>
    <row r="273" spans="1:173" ht="15.75" customHeight="1" x14ac:dyDescent="0.2">
      <c r="A273" s="88"/>
      <c r="B273" s="88"/>
      <c r="C273" s="88"/>
      <c r="D273" s="88"/>
      <c r="E273" s="84"/>
      <c r="F273" s="88"/>
      <c r="G273" s="84"/>
      <c r="EY273" s="46"/>
      <c r="EZ273" s="85"/>
      <c r="FA273" s="85"/>
      <c r="FK273" s="86"/>
      <c r="FL273" s="85"/>
      <c r="FM273" s="85"/>
      <c r="FN273" s="86"/>
      <c r="FO273" s="85"/>
      <c r="FP273" s="85"/>
      <c r="FQ273" s="87"/>
    </row>
    <row r="274" spans="1:173" ht="15.75" customHeight="1" x14ac:dyDescent="0.2">
      <c r="A274" s="88"/>
      <c r="B274" s="88"/>
      <c r="C274" s="88"/>
      <c r="D274" s="88"/>
      <c r="E274" s="84"/>
      <c r="F274" s="88"/>
      <c r="G274" s="84"/>
      <c r="EY274" s="46"/>
      <c r="EZ274" s="85"/>
      <c r="FA274" s="85"/>
      <c r="FK274" s="86"/>
      <c r="FL274" s="85"/>
      <c r="FM274" s="85"/>
      <c r="FN274" s="86"/>
      <c r="FO274" s="85"/>
      <c r="FP274" s="85"/>
      <c r="FQ274" s="87"/>
    </row>
    <row r="275" spans="1:173" ht="15.75" customHeight="1" x14ac:dyDescent="0.2">
      <c r="A275" s="88"/>
      <c r="B275" s="88"/>
      <c r="C275" s="88"/>
      <c r="D275" s="88"/>
      <c r="E275" s="84"/>
      <c r="F275" s="88"/>
      <c r="G275" s="84"/>
      <c r="EY275" s="46"/>
      <c r="EZ275" s="85"/>
      <c r="FA275" s="85"/>
      <c r="FK275" s="86"/>
      <c r="FL275" s="85"/>
      <c r="FM275" s="85"/>
      <c r="FN275" s="86"/>
      <c r="FO275" s="85"/>
      <c r="FP275" s="85"/>
      <c r="FQ275" s="87"/>
    </row>
    <row r="276" spans="1:173" ht="15.75" customHeight="1" x14ac:dyDescent="0.2">
      <c r="A276" s="88"/>
      <c r="B276" s="88"/>
      <c r="C276" s="88"/>
      <c r="D276" s="88"/>
      <c r="E276" s="84"/>
      <c r="F276" s="88"/>
      <c r="G276" s="84"/>
      <c r="EY276" s="46"/>
      <c r="EZ276" s="85"/>
      <c r="FA276" s="85"/>
      <c r="FK276" s="86"/>
      <c r="FL276" s="85"/>
      <c r="FM276" s="85"/>
      <c r="FN276" s="86"/>
      <c r="FO276" s="85"/>
      <c r="FP276" s="85"/>
      <c r="FQ276" s="87"/>
    </row>
    <row r="277" spans="1:173" ht="15.75" customHeight="1" x14ac:dyDescent="0.2">
      <c r="A277" s="88"/>
      <c r="B277" s="88"/>
      <c r="C277" s="88"/>
      <c r="D277" s="88"/>
      <c r="E277" s="84"/>
      <c r="F277" s="88"/>
      <c r="G277" s="84"/>
      <c r="EY277" s="46"/>
      <c r="EZ277" s="85"/>
      <c r="FA277" s="85"/>
      <c r="FK277" s="86"/>
      <c r="FL277" s="85"/>
      <c r="FM277" s="85"/>
      <c r="FN277" s="86"/>
      <c r="FO277" s="85"/>
      <c r="FP277" s="85"/>
      <c r="FQ277" s="87"/>
    </row>
    <row r="278" spans="1:173" ht="15.75" customHeight="1" x14ac:dyDescent="0.2">
      <c r="A278" s="88"/>
      <c r="B278" s="88"/>
      <c r="C278" s="88"/>
      <c r="D278" s="88"/>
      <c r="E278" s="84"/>
      <c r="F278" s="88"/>
      <c r="G278" s="84"/>
      <c r="EY278" s="46"/>
      <c r="EZ278" s="85"/>
      <c r="FA278" s="85"/>
      <c r="FK278" s="86"/>
      <c r="FL278" s="85"/>
      <c r="FM278" s="85"/>
      <c r="FN278" s="86"/>
      <c r="FO278" s="85"/>
      <c r="FP278" s="85"/>
      <c r="FQ278" s="87"/>
    </row>
    <row r="279" spans="1:173" ht="15.75" customHeight="1" x14ac:dyDescent="0.2">
      <c r="A279" s="88"/>
      <c r="B279" s="88"/>
      <c r="C279" s="88"/>
      <c r="D279" s="88"/>
      <c r="E279" s="84"/>
      <c r="F279" s="88"/>
      <c r="G279" s="84"/>
      <c r="EY279" s="46"/>
      <c r="EZ279" s="85"/>
      <c r="FA279" s="85"/>
      <c r="FK279" s="86"/>
      <c r="FL279" s="85"/>
      <c r="FM279" s="85"/>
      <c r="FN279" s="86"/>
      <c r="FO279" s="85"/>
      <c r="FP279" s="85"/>
      <c r="FQ279" s="87"/>
    </row>
    <row r="280" spans="1:173" ht="15.75" customHeight="1" x14ac:dyDescent="0.2">
      <c r="A280" s="88"/>
      <c r="B280" s="88"/>
      <c r="C280" s="88"/>
      <c r="D280" s="88"/>
      <c r="E280" s="84"/>
      <c r="F280" s="88"/>
      <c r="G280" s="84"/>
      <c r="EY280" s="46"/>
      <c r="EZ280" s="85"/>
      <c r="FA280" s="85"/>
      <c r="FK280" s="86"/>
      <c r="FL280" s="85"/>
      <c r="FM280" s="85"/>
      <c r="FN280" s="86"/>
      <c r="FO280" s="85"/>
      <c r="FP280" s="85"/>
      <c r="FQ280" s="87"/>
    </row>
    <row r="281" spans="1:173" ht="15.75" customHeight="1" x14ac:dyDescent="0.2">
      <c r="A281" s="88"/>
      <c r="B281" s="88"/>
      <c r="C281" s="88"/>
      <c r="D281" s="88"/>
      <c r="E281" s="84"/>
      <c r="F281" s="88"/>
      <c r="G281" s="84"/>
      <c r="EY281" s="46"/>
      <c r="EZ281" s="85"/>
      <c r="FA281" s="85"/>
      <c r="FK281" s="86"/>
      <c r="FL281" s="85"/>
      <c r="FM281" s="85"/>
      <c r="FN281" s="86"/>
      <c r="FO281" s="85"/>
      <c r="FP281" s="85"/>
      <c r="FQ281" s="87"/>
    </row>
    <row r="282" spans="1:173" ht="15.75" customHeight="1" x14ac:dyDescent="0.2">
      <c r="A282" s="88"/>
      <c r="B282" s="88"/>
      <c r="C282" s="88"/>
      <c r="D282" s="88"/>
      <c r="E282" s="84"/>
      <c r="F282" s="88"/>
      <c r="G282" s="84"/>
      <c r="EY282" s="46"/>
      <c r="EZ282" s="85"/>
      <c r="FA282" s="85"/>
      <c r="FK282" s="86"/>
      <c r="FL282" s="85"/>
      <c r="FM282" s="85"/>
      <c r="FN282" s="86"/>
      <c r="FO282" s="85"/>
      <c r="FP282" s="85"/>
      <c r="FQ282" s="87"/>
    </row>
    <row r="283" spans="1:173" ht="15.75" customHeight="1" x14ac:dyDescent="0.2">
      <c r="A283" s="88"/>
      <c r="B283" s="88"/>
      <c r="C283" s="88"/>
      <c r="D283" s="88"/>
      <c r="E283" s="84"/>
      <c r="F283" s="88"/>
      <c r="G283" s="84"/>
      <c r="EY283" s="46"/>
      <c r="EZ283" s="85"/>
      <c r="FA283" s="85"/>
      <c r="FK283" s="86"/>
      <c r="FL283" s="85"/>
      <c r="FM283" s="85"/>
      <c r="FN283" s="86"/>
      <c r="FO283" s="85"/>
      <c r="FP283" s="85"/>
      <c r="FQ283" s="87"/>
    </row>
    <row r="284" spans="1:173" ht="15.75" customHeight="1" x14ac:dyDescent="0.2">
      <c r="A284" s="88"/>
      <c r="B284" s="88"/>
      <c r="C284" s="88"/>
      <c r="D284" s="88"/>
      <c r="E284" s="84"/>
      <c r="F284" s="88"/>
      <c r="G284" s="84"/>
      <c r="EY284" s="46"/>
      <c r="EZ284" s="85"/>
      <c r="FA284" s="85"/>
      <c r="FK284" s="86"/>
      <c r="FL284" s="85"/>
      <c r="FM284" s="85"/>
      <c r="FN284" s="86"/>
      <c r="FO284" s="85"/>
      <c r="FP284" s="85"/>
      <c r="FQ284" s="87"/>
    </row>
    <row r="285" spans="1:173" ht="15.75" customHeight="1" x14ac:dyDescent="0.2">
      <c r="A285" s="88"/>
      <c r="B285" s="88"/>
      <c r="C285" s="88"/>
      <c r="D285" s="88"/>
      <c r="E285" s="84"/>
      <c r="F285" s="88"/>
      <c r="G285" s="84"/>
      <c r="EY285" s="46"/>
      <c r="EZ285" s="85"/>
      <c r="FA285" s="85"/>
      <c r="FK285" s="86"/>
      <c r="FL285" s="85"/>
      <c r="FM285" s="85"/>
      <c r="FN285" s="86"/>
      <c r="FO285" s="85"/>
      <c r="FP285" s="85"/>
      <c r="FQ285" s="87"/>
    </row>
    <row r="286" spans="1:173" ht="15.75" customHeight="1" x14ac:dyDescent="0.2">
      <c r="A286" s="88"/>
      <c r="B286" s="88"/>
      <c r="C286" s="88"/>
      <c r="D286" s="88"/>
      <c r="E286" s="84"/>
      <c r="F286" s="88"/>
      <c r="G286" s="84"/>
      <c r="EY286" s="46"/>
      <c r="EZ286" s="85"/>
      <c r="FA286" s="85"/>
      <c r="FK286" s="86"/>
      <c r="FL286" s="85"/>
      <c r="FM286" s="85"/>
      <c r="FN286" s="86"/>
      <c r="FO286" s="85"/>
      <c r="FP286" s="85"/>
      <c r="FQ286" s="87"/>
    </row>
    <row r="287" spans="1:173" ht="15.75" customHeight="1" x14ac:dyDescent="0.2">
      <c r="A287" s="88"/>
      <c r="B287" s="88"/>
      <c r="C287" s="88"/>
      <c r="D287" s="88"/>
      <c r="E287" s="84"/>
      <c r="F287" s="88"/>
      <c r="G287" s="84"/>
      <c r="EY287" s="46"/>
      <c r="EZ287" s="85"/>
      <c r="FA287" s="85"/>
      <c r="FK287" s="86"/>
      <c r="FL287" s="85"/>
      <c r="FM287" s="85"/>
      <c r="FN287" s="86"/>
      <c r="FO287" s="85"/>
      <c r="FP287" s="85"/>
      <c r="FQ287" s="87"/>
    </row>
    <row r="288" spans="1:173" ht="15.75" customHeight="1" x14ac:dyDescent="0.2">
      <c r="A288" s="88"/>
      <c r="B288" s="88"/>
      <c r="C288" s="88"/>
      <c r="D288" s="88"/>
      <c r="E288" s="84"/>
      <c r="F288" s="88"/>
      <c r="G288" s="84"/>
      <c r="EY288" s="46"/>
      <c r="EZ288" s="85"/>
      <c r="FA288" s="85"/>
      <c r="FK288" s="86"/>
      <c r="FL288" s="85"/>
      <c r="FM288" s="85"/>
      <c r="FN288" s="86"/>
      <c r="FO288" s="85"/>
      <c r="FP288" s="85"/>
      <c r="FQ288" s="87"/>
    </row>
    <row r="289" spans="1:173" ht="15.75" customHeight="1" x14ac:dyDescent="0.2">
      <c r="A289" s="88"/>
      <c r="B289" s="88"/>
      <c r="C289" s="88"/>
      <c r="D289" s="88"/>
      <c r="E289" s="84"/>
      <c r="F289" s="88"/>
      <c r="G289" s="84"/>
      <c r="EY289" s="46"/>
      <c r="EZ289" s="85"/>
      <c r="FA289" s="85"/>
      <c r="FK289" s="86"/>
      <c r="FL289" s="85"/>
      <c r="FM289" s="85"/>
      <c r="FN289" s="86"/>
      <c r="FO289" s="85"/>
      <c r="FP289" s="85"/>
      <c r="FQ289" s="87"/>
    </row>
    <row r="290" spans="1:173" ht="15.75" customHeight="1" x14ac:dyDescent="0.2">
      <c r="A290" s="88"/>
      <c r="B290" s="88"/>
      <c r="C290" s="88"/>
      <c r="D290" s="88"/>
      <c r="E290" s="84"/>
      <c r="F290" s="88"/>
      <c r="G290" s="84"/>
      <c r="EY290" s="46"/>
      <c r="EZ290" s="85"/>
      <c r="FA290" s="85"/>
      <c r="FK290" s="86"/>
      <c r="FL290" s="85"/>
      <c r="FM290" s="85"/>
      <c r="FN290" s="86"/>
      <c r="FO290" s="85"/>
      <c r="FP290" s="85"/>
      <c r="FQ290" s="87"/>
    </row>
    <row r="291" spans="1:173" ht="15.75" customHeight="1" x14ac:dyDescent="0.2">
      <c r="A291" s="88"/>
      <c r="B291" s="88"/>
      <c r="C291" s="88"/>
      <c r="D291" s="88"/>
      <c r="E291" s="84"/>
      <c r="F291" s="88"/>
      <c r="G291" s="84"/>
      <c r="EY291" s="46"/>
      <c r="EZ291" s="85"/>
      <c r="FA291" s="85"/>
      <c r="FK291" s="86"/>
      <c r="FL291" s="85"/>
      <c r="FM291" s="85"/>
      <c r="FN291" s="86"/>
      <c r="FO291" s="85"/>
      <c r="FP291" s="85"/>
      <c r="FQ291" s="87"/>
    </row>
    <row r="292" spans="1:173" ht="15.75" customHeight="1" x14ac:dyDescent="0.2">
      <c r="A292" s="88"/>
      <c r="B292" s="88"/>
      <c r="C292" s="88"/>
      <c r="D292" s="88"/>
      <c r="E292" s="84"/>
      <c r="F292" s="88"/>
      <c r="G292" s="84"/>
      <c r="EY292" s="46"/>
      <c r="EZ292" s="85"/>
      <c r="FA292" s="85"/>
      <c r="FK292" s="86"/>
      <c r="FL292" s="85"/>
      <c r="FM292" s="85"/>
      <c r="FN292" s="86"/>
      <c r="FO292" s="85"/>
      <c r="FP292" s="85"/>
      <c r="FQ292" s="87"/>
    </row>
    <row r="293" spans="1:173" ht="15.75" customHeight="1" x14ac:dyDescent="0.2">
      <c r="A293" s="88"/>
      <c r="B293" s="88"/>
      <c r="C293" s="88"/>
      <c r="D293" s="88"/>
      <c r="E293" s="84"/>
      <c r="F293" s="88"/>
      <c r="G293" s="84"/>
      <c r="EY293" s="46"/>
      <c r="EZ293" s="85"/>
      <c r="FA293" s="85"/>
      <c r="FK293" s="86"/>
      <c r="FL293" s="85"/>
      <c r="FM293" s="85"/>
      <c r="FN293" s="86"/>
      <c r="FO293" s="85"/>
      <c r="FP293" s="85"/>
      <c r="FQ293" s="87"/>
    </row>
    <row r="294" spans="1:173" ht="15.75" customHeight="1" x14ac:dyDescent="0.2">
      <c r="A294" s="88"/>
      <c r="B294" s="88"/>
      <c r="C294" s="88"/>
      <c r="D294" s="88"/>
      <c r="E294" s="84"/>
      <c r="F294" s="88"/>
      <c r="G294" s="84"/>
      <c r="EY294" s="46"/>
      <c r="EZ294" s="85"/>
      <c r="FA294" s="85"/>
      <c r="FK294" s="86"/>
      <c r="FL294" s="85"/>
      <c r="FM294" s="85"/>
      <c r="FN294" s="86"/>
      <c r="FO294" s="85"/>
      <c r="FP294" s="85"/>
      <c r="FQ294" s="87"/>
    </row>
    <row r="295" spans="1:173" ht="15.75" customHeight="1" x14ac:dyDescent="0.2">
      <c r="A295" s="88"/>
      <c r="B295" s="88"/>
      <c r="C295" s="88"/>
      <c r="D295" s="88"/>
      <c r="E295" s="84"/>
      <c r="F295" s="88"/>
      <c r="G295" s="84"/>
      <c r="EY295" s="46"/>
      <c r="EZ295" s="85"/>
      <c r="FA295" s="85"/>
      <c r="FK295" s="86"/>
      <c r="FL295" s="85"/>
      <c r="FM295" s="85"/>
      <c r="FN295" s="86"/>
      <c r="FO295" s="85"/>
      <c r="FP295" s="85"/>
      <c r="FQ295" s="87"/>
    </row>
    <row r="296" spans="1:173" ht="15.75" customHeight="1" x14ac:dyDescent="0.2">
      <c r="A296" s="88"/>
      <c r="B296" s="88"/>
      <c r="C296" s="88"/>
      <c r="D296" s="88"/>
      <c r="E296" s="84"/>
      <c r="F296" s="88"/>
      <c r="G296" s="84"/>
      <c r="EY296" s="46"/>
      <c r="EZ296" s="85"/>
      <c r="FA296" s="85"/>
      <c r="FK296" s="86"/>
      <c r="FL296" s="85"/>
      <c r="FM296" s="85"/>
      <c r="FN296" s="86"/>
      <c r="FO296" s="85"/>
      <c r="FP296" s="85"/>
      <c r="FQ296" s="87"/>
    </row>
    <row r="297" spans="1:173" ht="15.75" customHeight="1" x14ac:dyDescent="0.2">
      <c r="A297" s="88"/>
      <c r="B297" s="88"/>
      <c r="C297" s="88"/>
      <c r="D297" s="88"/>
      <c r="E297" s="84"/>
      <c r="F297" s="88"/>
      <c r="G297" s="84"/>
      <c r="EY297" s="46"/>
      <c r="EZ297" s="85"/>
      <c r="FA297" s="85"/>
      <c r="FK297" s="86"/>
      <c r="FL297" s="85"/>
      <c r="FM297" s="85"/>
      <c r="FN297" s="86"/>
      <c r="FO297" s="85"/>
      <c r="FP297" s="85"/>
      <c r="FQ297" s="87"/>
    </row>
    <row r="298" spans="1:173" ht="15.75" customHeight="1" x14ac:dyDescent="0.2">
      <c r="A298" s="88"/>
      <c r="B298" s="88"/>
      <c r="C298" s="88"/>
      <c r="D298" s="88"/>
      <c r="E298" s="84"/>
      <c r="F298" s="88"/>
      <c r="G298" s="84"/>
      <c r="EY298" s="46"/>
      <c r="EZ298" s="85"/>
      <c r="FA298" s="85"/>
      <c r="FK298" s="86"/>
      <c r="FL298" s="85"/>
      <c r="FM298" s="85"/>
      <c r="FN298" s="86"/>
      <c r="FO298" s="85"/>
      <c r="FP298" s="85"/>
      <c r="FQ298" s="87"/>
    </row>
    <row r="299" spans="1:173" ht="15.75" customHeight="1" x14ac:dyDescent="0.2">
      <c r="A299" s="88"/>
      <c r="B299" s="88"/>
      <c r="C299" s="88"/>
      <c r="D299" s="88"/>
      <c r="E299" s="84"/>
      <c r="F299" s="88"/>
      <c r="G299" s="84"/>
      <c r="EY299" s="46"/>
      <c r="EZ299" s="85"/>
      <c r="FA299" s="85"/>
      <c r="FK299" s="86"/>
      <c r="FL299" s="85"/>
      <c r="FM299" s="85"/>
      <c r="FN299" s="86"/>
      <c r="FO299" s="85"/>
      <c r="FP299" s="85"/>
      <c r="FQ299" s="87"/>
    </row>
    <row r="300" spans="1:173" ht="15.75" customHeight="1" x14ac:dyDescent="0.2">
      <c r="A300" s="88"/>
      <c r="B300" s="88"/>
      <c r="C300" s="88"/>
      <c r="D300" s="88"/>
      <c r="E300" s="84"/>
      <c r="F300" s="88"/>
      <c r="G300" s="84"/>
      <c r="EY300" s="46"/>
      <c r="EZ300" s="85"/>
      <c r="FA300" s="85"/>
      <c r="FK300" s="86"/>
      <c r="FL300" s="85"/>
      <c r="FM300" s="85"/>
      <c r="FN300" s="86"/>
      <c r="FO300" s="85"/>
      <c r="FP300" s="85"/>
      <c r="FQ300" s="87"/>
    </row>
    <row r="301" spans="1:173" ht="15.75" customHeight="1" x14ac:dyDescent="0.2">
      <c r="A301" s="88"/>
      <c r="B301" s="88"/>
      <c r="C301" s="88"/>
      <c r="D301" s="88"/>
      <c r="E301" s="84"/>
      <c r="F301" s="88"/>
      <c r="G301" s="84"/>
      <c r="EY301" s="46"/>
      <c r="EZ301" s="85"/>
      <c r="FA301" s="85"/>
      <c r="FK301" s="86"/>
      <c r="FL301" s="85"/>
      <c r="FM301" s="85"/>
      <c r="FN301" s="86"/>
      <c r="FO301" s="85"/>
      <c r="FP301" s="85"/>
      <c r="FQ301" s="87"/>
    </row>
    <row r="302" spans="1:173" ht="15.75" customHeight="1" x14ac:dyDescent="0.2">
      <c r="A302" s="88"/>
      <c r="B302" s="88"/>
      <c r="C302" s="88"/>
      <c r="D302" s="88"/>
      <c r="E302" s="84"/>
      <c r="F302" s="88"/>
      <c r="G302" s="84"/>
      <c r="EY302" s="46"/>
      <c r="EZ302" s="85"/>
      <c r="FA302" s="85"/>
      <c r="FK302" s="86"/>
      <c r="FL302" s="85"/>
      <c r="FM302" s="85"/>
      <c r="FN302" s="86"/>
      <c r="FO302" s="85"/>
      <c r="FP302" s="85"/>
      <c r="FQ302" s="87"/>
    </row>
    <row r="303" spans="1:173" ht="15.75" customHeight="1" x14ac:dyDescent="0.2">
      <c r="A303" s="88"/>
      <c r="B303" s="88"/>
      <c r="C303" s="88"/>
      <c r="D303" s="88"/>
      <c r="E303" s="84"/>
      <c r="F303" s="88"/>
      <c r="G303" s="84"/>
      <c r="EY303" s="46"/>
      <c r="EZ303" s="85"/>
      <c r="FA303" s="85"/>
      <c r="FK303" s="86"/>
      <c r="FL303" s="85"/>
      <c r="FM303" s="85"/>
      <c r="FN303" s="86"/>
      <c r="FO303" s="85"/>
      <c r="FP303" s="85"/>
      <c r="FQ303" s="87"/>
    </row>
    <row r="304" spans="1:173" ht="15.75" customHeight="1" x14ac:dyDescent="0.2">
      <c r="A304" s="88"/>
      <c r="B304" s="88"/>
      <c r="C304" s="88"/>
      <c r="D304" s="88"/>
      <c r="E304" s="84"/>
      <c r="F304" s="88"/>
      <c r="G304" s="84"/>
      <c r="EY304" s="46"/>
      <c r="EZ304" s="85"/>
      <c r="FA304" s="85"/>
      <c r="FK304" s="86"/>
      <c r="FL304" s="85"/>
      <c r="FM304" s="85"/>
      <c r="FN304" s="86"/>
      <c r="FO304" s="85"/>
      <c r="FP304" s="85"/>
      <c r="FQ304" s="87"/>
    </row>
    <row r="305" spans="1:173" ht="15.75" customHeight="1" x14ac:dyDescent="0.2">
      <c r="A305" s="88"/>
      <c r="B305" s="88"/>
      <c r="C305" s="88"/>
      <c r="D305" s="88"/>
      <c r="E305" s="84"/>
      <c r="F305" s="88"/>
      <c r="G305" s="84"/>
      <c r="EY305" s="46"/>
      <c r="EZ305" s="85"/>
      <c r="FA305" s="85"/>
      <c r="FK305" s="86"/>
      <c r="FL305" s="85"/>
      <c r="FM305" s="85"/>
      <c r="FN305" s="86"/>
      <c r="FO305" s="85"/>
      <c r="FP305" s="85"/>
      <c r="FQ305" s="87"/>
    </row>
    <row r="306" spans="1:173" ht="15.75" customHeight="1" x14ac:dyDescent="0.2">
      <c r="A306" s="88"/>
      <c r="B306" s="88"/>
      <c r="C306" s="88"/>
      <c r="D306" s="88"/>
      <c r="E306" s="84"/>
      <c r="F306" s="88"/>
      <c r="G306" s="84"/>
      <c r="EY306" s="46"/>
      <c r="EZ306" s="85"/>
      <c r="FA306" s="85"/>
      <c r="FK306" s="86"/>
      <c r="FL306" s="85"/>
      <c r="FM306" s="85"/>
      <c r="FN306" s="86"/>
      <c r="FO306" s="85"/>
      <c r="FP306" s="85"/>
      <c r="FQ306" s="87"/>
    </row>
    <row r="307" spans="1:173" ht="15.75" customHeight="1" x14ac:dyDescent="0.2">
      <c r="A307" s="88"/>
      <c r="B307" s="88"/>
      <c r="C307" s="88"/>
      <c r="D307" s="88"/>
      <c r="E307" s="84"/>
      <c r="F307" s="88"/>
      <c r="G307" s="84"/>
      <c r="EY307" s="46"/>
      <c r="EZ307" s="85"/>
      <c r="FA307" s="85"/>
      <c r="FK307" s="86"/>
      <c r="FL307" s="85"/>
      <c r="FM307" s="85"/>
      <c r="FN307" s="86"/>
      <c r="FO307" s="85"/>
      <c r="FP307" s="85"/>
      <c r="FQ307" s="87"/>
    </row>
    <row r="308" spans="1:173" ht="15.75" customHeight="1" x14ac:dyDescent="0.2">
      <c r="A308" s="88"/>
      <c r="B308" s="88"/>
      <c r="C308" s="88"/>
      <c r="D308" s="88"/>
      <c r="E308" s="84"/>
      <c r="F308" s="88"/>
      <c r="G308" s="84"/>
      <c r="EY308" s="46"/>
      <c r="EZ308" s="85"/>
      <c r="FA308" s="85"/>
      <c r="FK308" s="86"/>
      <c r="FL308" s="85"/>
      <c r="FM308" s="85"/>
      <c r="FN308" s="86"/>
      <c r="FO308" s="85"/>
      <c r="FP308" s="85"/>
      <c r="FQ308" s="87"/>
    </row>
    <row r="309" spans="1:173" ht="15.75" customHeight="1" x14ac:dyDescent="0.2">
      <c r="A309" s="88"/>
      <c r="B309" s="88"/>
      <c r="C309" s="88"/>
      <c r="D309" s="88"/>
      <c r="E309" s="84"/>
      <c r="F309" s="88"/>
      <c r="G309" s="84"/>
      <c r="EY309" s="46"/>
      <c r="EZ309" s="85"/>
      <c r="FA309" s="85"/>
      <c r="FK309" s="86"/>
      <c r="FL309" s="85"/>
      <c r="FM309" s="85"/>
      <c r="FN309" s="86"/>
      <c r="FO309" s="85"/>
      <c r="FP309" s="85"/>
      <c r="FQ309" s="87"/>
    </row>
    <row r="310" spans="1:173" ht="15.75" customHeight="1" x14ac:dyDescent="0.2">
      <c r="A310" s="88"/>
      <c r="B310" s="88"/>
      <c r="C310" s="88"/>
      <c r="D310" s="88"/>
      <c r="E310" s="84"/>
      <c r="F310" s="88"/>
      <c r="G310" s="84"/>
      <c r="EY310" s="46"/>
      <c r="EZ310" s="85"/>
      <c r="FA310" s="85"/>
      <c r="FK310" s="86"/>
      <c r="FL310" s="85"/>
      <c r="FM310" s="85"/>
      <c r="FN310" s="86"/>
      <c r="FO310" s="85"/>
      <c r="FP310" s="85"/>
      <c r="FQ310" s="87"/>
    </row>
    <row r="311" spans="1:173" ht="15.75" customHeight="1" x14ac:dyDescent="0.2">
      <c r="A311" s="88"/>
      <c r="B311" s="88"/>
      <c r="C311" s="88"/>
      <c r="D311" s="88"/>
      <c r="E311" s="84"/>
      <c r="F311" s="88"/>
      <c r="G311" s="84"/>
      <c r="EY311" s="46"/>
      <c r="EZ311" s="85"/>
      <c r="FA311" s="85"/>
      <c r="FK311" s="86"/>
      <c r="FL311" s="85"/>
      <c r="FM311" s="85"/>
      <c r="FN311" s="86"/>
      <c r="FO311" s="85"/>
      <c r="FP311" s="85"/>
      <c r="FQ311" s="87"/>
    </row>
    <row r="312" spans="1:173" ht="15.75" customHeight="1" x14ac:dyDescent="0.2">
      <c r="A312" s="88"/>
      <c r="B312" s="88"/>
      <c r="C312" s="88"/>
      <c r="D312" s="88"/>
      <c r="E312" s="84"/>
      <c r="F312" s="88"/>
      <c r="G312" s="84"/>
      <c r="EY312" s="46"/>
      <c r="EZ312" s="85"/>
      <c r="FA312" s="85"/>
      <c r="FK312" s="86"/>
      <c r="FL312" s="85"/>
      <c r="FM312" s="85"/>
      <c r="FN312" s="86"/>
      <c r="FO312" s="85"/>
      <c r="FP312" s="85"/>
      <c r="FQ312" s="87"/>
    </row>
    <row r="313" spans="1:173" ht="15.75" customHeight="1" x14ac:dyDescent="0.2">
      <c r="A313" s="88"/>
      <c r="B313" s="88"/>
      <c r="C313" s="88"/>
      <c r="D313" s="88"/>
      <c r="E313" s="84"/>
      <c r="F313" s="88"/>
      <c r="G313" s="84"/>
      <c r="EY313" s="46"/>
      <c r="EZ313" s="85"/>
      <c r="FA313" s="85"/>
      <c r="FK313" s="86"/>
      <c r="FL313" s="85"/>
      <c r="FM313" s="85"/>
      <c r="FN313" s="86"/>
      <c r="FO313" s="85"/>
      <c r="FP313" s="85"/>
      <c r="FQ313" s="87"/>
    </row>
    <row r="314" spans="1:173" ht="15.75" customHeight="1" x14ac:dyDescent="0.2">
      <c r="A314" s="88"/>
      <c r="B314" s="88"/>
      <c r="C314" s="88"/>
      <c r="D314" s="88"/>
      <c r="E314" s="84"/>
      <c r="F314" s="88"/>
      <c r="G314" s="84"/>
      <c r="EY314" s="46"/>
      <c r="EZ314" s="85"/>
      <c r="FA314" s="85"/>
      <c r="FK314" s="86"/>
      <c r="FL314" s="85"/>
      <c r="FM314" s="85"/>
      <c r="FN314" s="86"/>
      <c r="FO314" s="85"/>
      <c r="FP314" s="85"/>
      <c r="FQ314" s="87"/>
    </row>
    <row r="315" spans="1:173" ht="15.75" customHeight="1" x14ac:dyDescent="0.2">
      <c r="A315" s="88"/>
      <c r="B315" s="88"/>
      <c r="C315" s="88"/>
      <c r="D315" s="88"/>
      <c r="E315" s="84"/>
      <c r="F315" s="88"/>
      <c r="G315" s="84"/>
      <c r="EY315" s="46"/>
      <c r="EZ315" s="85"/>
      <c r="FA315" s="85"/>
      <c r="FK315" s="86"/>
      <c r="FL315" s="85"/>
      <c r="FM315" s="85"/>
      <c r="FN315" s="86"/>
      <c r="FO315" s="85"/>
      <c r="FP315" s="85"/>
      <c r="FQ315" s="87"/>
    </row>
    <row r="316" spans="1:173" ht="15.75" customHeight="1" x14ac:dyDescent="0.2">
      <c r="A316" s="88"/>
      <c r="B316" s="88"/>
      <c r="C316" s="88"/>
      <c r="D316" s="88"/>
      <c r="E316" s="84"/>
      <c r="F316" s="88"/>
      <c r="G316" s="84"/>
      <c r="EY316" s="46"/>
      <c r="EZ316" s="85"/>
      <c r="FA316" s="85"/>
      <c r="FK316" s="86"/>
      <c r="FL316" s="85"/>
      <c r="FM316" s="85"/>
      <c r="FN316" s="86"/>
      <c r="FO316" s="85"/>
      <c r="FP316" s="85"/>
      <c r="FQ316" s="87"/>
    </row>
    <row r="317" spans="1:173" ht="15.75" customHeight="1" x14ac:dyDescent="0.2">
      <c r="A317" s="88"/>
      <c r="B317" s="88"/>
      <c r="C317" s="88"/>
      <c r="D317" s="88"/>
      <c r="E317" s="84"/>
      <c r="F317" s="88"/>
      <c r="G317" s="84"/>
      <c r="EY317" s="46"/>
      <c r="EZ317" s="85"/>
      <c r="FA317" s="85"/>
      <c r="FK317" s="86"/>
      <c r="FL317" s="85"/>
      <c r="FM317" s="85"/>
      <c r="FN317" s="86"/>
      <c r="FO317" s="85"/>
      <c r="FP317" s="85"/>
      <c r="FQ317" s="87"/>
    </row>
    <row r="318" spans="1:173" ht="15.75" customHeight="1" x14ac:dyDescent="0.2">
      <c r="A318" s="88"/>
      <c r="B318" s="88"/>
      <c r="C318" s="88"/>
      <c r="D318" s="88"/>
      <c r="E318" s="84"/>
      <c r="F318" s="88"/>
      <c r="G318" s="84"/>
      <c r="EY318" s="46"/>
      <c r="EZ318" s="85"/>
      <c r="FA318" s="85"/>
      <c r="FK318" s="86"/>
      <c r="FL318" s="85"/>
      <c r="FM318" s="85"/>
      <c r="FN318" s="86"/>
      <c r="FO318" s="85"/>
      <c r="FP318" s="85"/>
      <c r="FQ318" s="87"/>
    </row>
    <row r="319" spans="1:173" ht="15.75" customHeight="1" x14ac:dyDescent="0.2">
      <c r="A319" s="88"/>
      <c r="B319" s="88"/>
      <c r="C319" s="88"/>
      <c r="D319" s="88"/>
      <c r="E319" s="84"/>
      <c r="F319" s="88"/>
      <c r="G319" s="84"/>
      <c r="EY319" s="46"/>
      <c r="EZ319" s="85"/>
      <c r="FA319" s="85"/>
      <c r="FK319" s="86"/>
      <c r="FL319" s="85"/>
      <c r="FM319" s="85"/>
      <c r="FN319" s="86"/>
      <c r="FO319" s="85"/>
      <c r="FP319" s="85"/>
      <c r="FQ319" s="87"/>
    </row>
    <row r="320" spans="1:173" ht="15.75" customHeight="1" x14ac:dyDescent="0.2">
      <c r="A320" s="88"/>
      <c r="B320" s="88"/>
      <c r="C320" s="88"/>
      <c r="D320" s="88"/>
      <c r="E320" s="84"/>
      <c r="F320" s="88"/>
      <c r="G320" s="84"/>
      <c r="EY320" s="46"/>
      <c r="EZ320" s="85"/>
      <c r="FA320" s="85"/>
      <c r="FK320" s="86"/>
      <c r="FL320" s="85"/>
      <c r="FM320" s="85"/>
      <c r="FN320" s="86"/>
      <c r="FO320" s="85"/>
      <c r="FP320" s="85"/>
      <c r="FQ320" s="87"/>
    </row>
    <row r="321" spans="1:173" ht="15.75" customHeight="1" x14ac:dyDescent="0.2">
      <c r="A321" s="88"/>
      <c r="B321" s="88"/>
      <c r="C321" s="88"/>
      <c r="D321" s="88"/>
      <c r="E321" s="84"/>
      <c r="F321" s="88"/>
      <c r="G321" s="84"/>
      <c r="EY321" s="46"/>
      <c r="EZ321" s="85"/>
      <c r="FA321" s="85"/>
      <c r="FK321" s="86"/>
      <c r="FL321" s="85"/>
      <c r="FM321" s="85"/>
      <c r="FN321" s="86"/>
      <c r="FO321" s="85"/>
      <c r="FP321" s="85"/>
      <c r="FQ321" s="87"/>
    </row>
    <row r="322" spans="1:173" ht="15.75" customHeight="1" x14ac:dyDescent="0.2">
      <c r="A322" s="88"/>
      <c r="B322" s="88"/>
      <c r="C322" s="88"/>
      <c r="D322" s="88"/>
      <c r="E322" s="84"/>
      <c r="F322" s="88"/>
      <c r="G322" s="84"/>
      <c r="EY322" s="46"/>
      <c r="EZ322" s="85"/>
      <c r="FA322" s="85"/>
      <c r="FK322" s="86"/>
      <c r="FL322" s="85"/>
      <c r="FM322" s="85"/>
      <c r="FN322" s="86"/>
      <c r="FO322" s="85"/>
      <c r="FP322" s="85"/>
      <c r="FQ322" s="87"/>
    </row>
    <row r="323" spans="1:173" ht="15.75" customHeight="1" x14ac:dyDescent="0.2">
      <c r="A323" s="88"/>
      <c r="B323" s="88"/>
      <c r="C323" s="88"/>
      <c r="D323" s="88"/>
      <c r="E323" s="84"/>
      <c r="F323" s="88"/>
      <c r="G323" s="84"/>
      <c r="EY323" s="46"/>
      <c r="EZ323" s="85"/>
      <c r="FA323" s="85"/>
      <c r="FK323" s="86"/>
      <c r="FL323" s="85"/>
      <c r="FM323" s="85"/>
      <c r="FN323" s="86"/>
      <c r="FO323" s="85"/>
      <c r="FP323" s="85"/>
      <c r="FQ323" s="87"/>
    </row>
    <row r="324" spans="1:173" ht="15.75" customHeight="1" x14ac:dyDescent="0.2">
      <c r="A324" s="88"/>
      <c r="B324" s="88"/>
      <c r="C324" s="88"/>
      <c r="D324" s="88"/>
      <c r="E324" s="84"/>
      <c r="F324" s="88"/>
      <c r="G324" s="84"/>
      <c r="EY324" s="46"/>
      <c r="EZ324" s="85"/>
      <c r="FA324" s="85"/>
      <c r="FK324" s="86"/>
      <c r="FL324" s="85"/>
      <c r="FM324" s="85"/>
      <c r="FN324" s="86"/>
      <c r="FO324" s="85"/>
      <c r="FP324" s="85"/>
      <c r="FQ324" s="87"/>
    </row>
    <row r="325" spans="1:173" ht="15.75" customHeight="1" x14ac:dyDescent="0.2">
      <c r="A325" s="88"/>
      <c r="B325" s="88"/>
      <c r="C325" s="88"/>
      <c r="D325" s="88"/>
      <c r="E325" s="84"/>
      <c r="F325" s="88"/>
      <c r="G325" s="84"/>
      <c r="EY325" s="46"/>
      <c r="EZ325" s="85"/>
      <c r="FA325" s="85"/>
      <c r="FK325" s="86"/>
      <c r="FL325" s="85"/>
      <c r="FM325" s="85"/>
      <c r="FN325" s="86"/>
      <c r="FO325" s="85"/>
      <c r="FP325" s="85"/>
      <c r="FQ325" s="87"/>
    </row>
    <row r="326" spans="1:173" ht="15.75" customHeight="1" x14ac:dyDescent="0.2">
      <c r="A326" s="88"/>
      <c r="B326" s="88"/>
      <c r="C326" s="88"/>
      <c r="D326" s="88"/>
      <c r="E326" s="84"/>
      <c r="F326" s="88"/>
      <c r="G326" s="84"/>
      <c r="EY326" s="46"/>
      <c r="EZ326" s="85"/>
      <c r="FA326" s="85"/>
      <c r="FK326" s="86"/>
      <c r="FL326" s="85"/>
      <c r="FM326" s="85"/>
      <c r="FN326" s="86"/>
      <c r="FO326" s="85"/>
      <c r="FP326" s="85"/>
      <c r="FQ326" s="87"/>
    </row>
    <row r="327" spans="1:173" ht="15.75" customHeight="1" x14ac:dyDescent="0.2">
      <c r="A327" s="88"/>
      <c r="B327" s="88"/>
      <c r="C327" s="88"/>
      <c r="D327" s="88"/>
      <c r="E327" s="84"/>
      <c r="F327" s="88"/>
      <c r="G327" s="84"/>
      <c r="EY327" s="46"/>
      <c r="EZ327" s="85"/>
      <c r="FA327" s="85"/>
      <c r="FK327" s="86"/>
      <c r="FL327" s="85"/>
      <c r="FM327" s="85"/>
      <c r="FN327" s="86"/>
      <c r="FO327" s="85"/>
      <c r="FP327" s="85"/>
      <c r="FQ327" s="87"/>
    </row>
    <row r="328" spans="1:173" ht="15.75" customHeight="1" x14ac:dyDescent="0.2">
      <c r="A328" s="88"/>
      <c r="B328" s="88"/>
      <c r="C328" s="88"/>
      <c r="D328" s="88"/>
      <c r="E328" s="84"/>
      <c r="F328" s="88"/>
      <c r="G328" s="84"/>
      <c r="EY328" s="46"/>
      <c r="EZ328" s="85"/>
      <c r="FA328" s="85"/>
      <c r="FK328" s="86"/>
      <c r="FL328" s="85"/>
      <c r="FM328" s="85"/>
      <c r="FN328" s="86"/>
      <c r="FO328" s="85"/>
      <c r="FP328" s="85"/>
      <c r="FQ328" s="87"/>
    </row>
    <row r="329" spans="1:173" ht="15.75" customHeight="1" x14ac:dyDescent="0.2">
      <c r="A329" s="88"/>
      <c r="B329" s="88"/>
      <c r="C329" s="88"/>
      <c r="D329" s="88"/>
      <c r="E329" s="84"/>
      <c r="F329" s="88"/>
      <c r="G329" s="84"/>
      <c r="EY329" s="46"/>
      <c r="EZ329" s="85"/>
      <c r="FA329" s="85"/>
      <c r="FK329" s="86"/>
      <c r="FL329" s="85"/>
      <c r="FM329" s="85"/>
      <c r="FN329" s="86"/>
      <c r="FO329" s="85"/>
      <c r="FP329" s="85"/>
      <c r="FQ329" s="87"/>
    </row>
    <row r="330" spans="1:173" ht="15.75" customHeight="1" x14ac:dyDescent="0.2">
      <c r="A330" s="88"/>
      <c r="B330" s="88"/>
      <c r="C330" s="88"/>
      <c r="D330" s="88"/>
      <c r="E330" s="84"/>
      <c r="F330" s="88"/>
      <c r="G330" s="84"/>
      <c r="EY330" s="46"/>
      <c r="EZ330" s="85"/>
      <c r="FA330" s="85"/>
      <c r="FK330" s="86"/>
      <c r="FL330" s="85"/>
      <c r="FM330" s="85"/>
      <c r="FN330" s="86"/>
      <c r="FO330" s="85"/>
      <c r="FP330" s="85"/>
      <c r="FQ330" s="87"/>
    </row>
    <row r="331" spans="1:173" ht="15.75" customHeight="1" x14ac:dyDescent="0.2">
      <c r="A331" s="88"/>
      <c r="B331" s="88"/>
      <c r="C331" s="88"/>
      <c r="D331" s="88"/>
      <c r="E331" s="84"/>
      <c r="F331" s="88"/>
      <c r="G331" s="84"/>
      <c r="EY331" s="46"/>
      <c r="EZ331" s="85"/>
      <c r="FA331" s="85"/>
      <c r="FK331" s="86"/>
      <c r="FL331" s="85"/>
      <c r="FM331" s="85"/>
      <c r="FN331" s="86"/>
      <c r="FO331" s="85"/>
      <c r="FP331" s="85"/>
      <c r="FQ331" s="87"/>
    </row>
    <row r="332" spans="1:173" ht="15.75" customHeight="1" x14ac:dyDescent="0.2">
      <c r="A332" s="88"/>
      <c r="B332" s="88"/>
      <c r="C332" s="88"/>
      <c r="D332" s="88"/>
      <c r="E332" s="84"/>
      <c r="F332" s="88"/>
      <c r="G332" s="84"/>
      <c r="EY332" s="46"/>
      <c r="EZ332" s="85"/>
      <c r="FA332" s="85"/>
      <c r="FK332" s="86"/>
      <c r="FL332" s="85"/>
      <c r="FM332" s="85"/>
      <c r="FN332" s="86"/>
      <c r="FO332" s="85"/>
      <c r="FP332" s="85"/>
      <c r="FQ332" s="87"/>
    </row>
    <row r="333" spans="1:173" ht="15.75" customHeight="1" x14ac:dyDescent="0.2">
      <c r="A333" s="88"/>
      <c r="B333" s="88"/>
      <c r="C333" s="88"/>
      <c r="D333" s="88"/>
      <c r="E333" s="84"/>
      <c r="F333" s="88"/>
      <c r="G333" s="84"/>
      <c r="EY333" s="46"/>
      <c r="EZ333" s="85"/>
      <c r="FA333" s="85"/>
      <c r="FK333" s="86"/>
      <c r="FL333" s="85"/>
      <c r="FM333" s="85"/>
      <c r="FN333" s="86"/>
      <c r="FO333" s="85"/>
      <c r="FP333" s="85"/>
      <c r="FQ333" s="87"/>
    </row>
    <row r="334" spans="1:173" ht="15.75" customHeight="1" x14ac:dyDescent="0.2">
      <c r="A334" s="88"/>
      <c r="B334" s="88"/>
      <c r="C334" s="88"/>
      <c r="D334" s="88"/>
      <c r="E334" s="84"/>
      <c r="F334" s="88"/>
      <c r="G334" s="84"/>
      <c r="EY334" s="46"/>
      <c r="EZ334" s="85"/>
      <c r="FA334" s="85"/>
      <c r="FK334" s="86"/>
      <c r="FL334" s="85"/>
      <c r="FM334" s="85"/>
      <c r="FN334" s="86"/>
      <c r="FO334" s="85"/>
      <c r="FP334" s="85"/>
      <c r="FQ334" s="87"/>
    </row>
    <row r="335" spans="1:173" ht="15.75" customHeight="1" x14ac:dyDescent="0.2">
      <c r="A335" s="88"/>
      <c r="B335" s="88"/>
      <c r="C335" s="88"/>
      <c r="D335" s="88"/>
      <c r="E335" s="84"/>
      <c r="F335" s="88"/>
      <c r="G335" s="84"/>
      <c r="EY335" s="46"/>
      <c r="EZ335" s="85"/>
      <c r="FA335" s="85"/>
      <c r="FK335" s="86"/>
      <c r="FL335" s="85"/>
      <c r="FM335" s="85"/>
      <c r="FN335" s="86"/>
      <c r="FO335" s="85"/>
      <c r="FP335" s="85"/>
      <c r="FQ335" s="87"/>
    </row>
    <row r="336" spans="1:173" ht="15.75" customHeight="1" x14ac:dyDescent="0.2">
      <c r="A336" s="88"/>
      <c r="B336" s="88"/>
      <c r="C336" s="88"/>
      <c r="D336" s="88"/>
      <c r="E336" s="84"/>
      <c r="F336" s="88"/>
      <c r="G336" s="84"/>
      <c r="EY336" s="46"/>
      <c r="EZ336" s="85"/>
      <c r="FA336" s="85"/>
      <c r="FK336" s="86"/>
      <c r="FL336" s="85"/>
      <c r="FM336" s="85"/>
      <c r="FN336" s="86"/>
      <c r="FO336" s="85"/>
      <c r="FP336" s="85"/>
      <c r="FQ336" s="87"/>
    </row>
    <row r="337" spans="1:173" ht="15.75" customHeight="1" x14ac:dyDescent="0.2">
      <c r="A337" s="88"/>
      <c r="B337" s="88"/>
      <c r="C337" s="88"/>
      <c r="D337" s="88"/>
      <c r="E337" s="84"/>
      <c r="F337" s="88"/>
      <c r="G337" s="84"/>
      <c r="EY337" s="46"/>
      <c r="EZ337" s="85"/>
      <c r="FA337" s="85"/>
      <c r="FK337" s="86"/>
      <c r="FL337" s="85"/>
      <c r="FM337" s="85"/>
      <c r="FN337" s="86"/>
      <c r="FO337" s="85"/>
      <c r="FP337" s="85"/>
      <c r="FQ337" s="87"/>
    </row>
    <row r="338" spans="1:173" ht="15.75" customHeight="1" x14ac:dyDescent="0.2">
      <c r="A338" s="88"/>
      <c r="B338" s="88"/>
      <c r="C338" s="88"/>
      <c r="D338" s="88"/>
      <c r="E338" s="84"/>
      <c r="F338" s="88"/>
      <c r="G338" s="84"/>
      <c r="EY338" s="46"/>
      <c r="EZ338" s="85"/>
      <c r="FA338" s="85"/>
      <c r="FK338" s="86"/>
      <c r="FL338" s="85"/>
      <c r="FM338" s="85"/>
      <c r="FN338" s="86"/>
      <c r="FO338" s="85"/>
      <c r="FP338" s="85"/>
      <c r="FQ338" s="87"/>
    </row>
    <row r="339" spans="1:173" ht="15.75" customHeight="1" x14ac:dyDescent="0.2">
      <c r="A339" s="88"/>
      <c r="B339" s="88"/>
      <c r="C339" s="88"/>
      <c r="D339" s="88"/>
      <c r="E339" s="84"/>
      <c r="F339" s="88"/>
      <c r="G339" s="84"/>
      <c r="EY339" s="46"/>
      <c r="EZ339" s="85"/>
      <c r="FA339" s="85"/>
      <c r="FK339" s="86"/>
      <c r="FL339" s="85"/>
      <c r="FM339" s="85"/>
      <c r="FN339" s="86"/>
      <c r="FO339" s="85"/>
      <c r="FP339" s="85"/>
      <c r="FQ339" s="87"/>
    </row>
    <row r="340" spans="1:173" ht="15.75" customHeight="1" x14ac:dyDescent="0.2">
      <c r="A340" s="88"/>
      <c r="B340" s="88"/>
      <c r="C340" s="88"/>
      <c r="D340" s="88"/>
      <c r="E340" s="84"/>
      <c r="F340" s="88"/>
      <c r="G340" s="84"/>
      <c r="EY340" s="46"/>
      <c r="EZ340" s="85"/>
      <c r="FA340" s="85"/>
      <c r="FK340" s="86"/>
      <c r="FL340" s="85"/>
      <c r="FM340" s="85"/>
      <c r="FN340" s="86"/>
      <c r="FO340" s="85"/>
      <c r="FP340" s="85"/>
      <c r="FQ340" s="87"/>
    </row>
    <row r="341" spans="1:173" ht="15.75" customHeight="1" x14ac:dyDescent="0.2">
      <c r="A341" s="88"/>
      <c r="B341" s="88"/>
      <c r="C341" s="88"/>
      <c r="D341" s="88"/>
      <c r="E341" s="84"/>
      <c r="F341" s="88"/>
      <c r="G341" s="84"/>
      <c r="EY341" s="46"/>
      <c r="EZ341" s="85"/>
      <c r="FA341" s="85"/>
      <c r="FK341" s="86"/>
      <c r="FL341" s="85"/>
      <c r="FM341" s="85"/>
      <c r="FN341" s="86"/>
      <c r="FO341" s="85"/>
      <c r="FP341" s="85"/>
      <c r="FQ341" s="87"/>
    </row>
    <row r="342" spans="1:173" ht="15.75" customHeight="1" x14ac:dyDescent="0.2">
      <c r="A342" s="88"/>
      <c r="B342" s="88"/>
      <c r="C342" s="88"/>
      <c r="D342" s="88"/>
      <c r="E342" s="84"/>
      <c r="F342" s="88"/>
      <c r="G342" s="84"/>
      <c r="EY342" s="46"/>
      <c r="EZ342" s="85"/>
      <c r="FA342" s="85"/>
      <c r="FK342" s="86"/>
      <c r="FL342" s="85"/>
      <c r="FM342" s="85"/>
      <c r="FN342" s="86"/>
      <c r="FO342" s="85"/>
      <c r="FP342" s="85"/>
      <c r="FQ342" s="87"/>
    </row>
    <row r="343" spans="1:173" ht="15.75" customHeight="1" x14ac:dyDescent="0.2">
      <c r="A343" s="88"/>
      <c r="B343" s="88"/>
      <c r="C343" s="88"/>
      <c r="D343" s="88"/>
      <c r="E343" s="84"/>
      <c r="F343" s="88"/>
      <c r="G343" s="84"/>
      <c r="EY343" s="46"/>
      <c r="EZ343" s="85"/>
      <c r="FA343" s="85"/>
      <c r="FK343" s="86"/>
      <c r="FL343" s="85"/>
      <c r="FM343" s="85"/>
      <c r="FN343" s="86"/>
      <c r="FO343" s="85"/>
      <c r="FP343" s="85"/>
      <c r="FQ343" s="87"/>
    </row>
    <row r="344" spans="1:173" ht="15.75" customHeight="1" x14ac:dyDescent="0.2">
      <c r="A344" s="88"/>
      <c r="B344" s="88"/>
      <c r="C344" s="88"/>
      <c r="D344" s="88"/>
      <c r="E344" s="84"/>
      <c r="F344" s="88"/>
      <c r="G344" s="84"/>
      <c r="EY344" s="46"/>
      <c r="EZ344" s="85"/>
      <c r="FA344" s="85"/>
      <c r="FK344" s="86"/>
      <c r="FL344" s="85"/>
      <c r="FM344" s="85"/>
      <c r="FN344" s="86"/>
      <c r="FO344" s="85"/>
      <c r="FP344" s="85"/>
      <c r="FQ344" s="87"/>
    </row>
    <row r="345" spans="1:173" ht="15.75" customHeight="1" x14ac:dyDescent="0.2">
      <c r="A345" s="88"/>
      <c r="B345" s="88"/>
      <c r="C345" s="88"/>
      <c r="D345" s="88"/>
      <c r="E345" s="84"/>
      <c r="F345" s="88"/>
      <c r="G345" s="84"/>
      <c r="EY345" s="46"/>
      <c r="EZ345" s="85"/>
      <c r="FA345" s="85"/>
      <c r="FK345" s="86"/>
      <c r="FL345" s="85"/>
      <c r="FM345" s="85"/>
      <c r="FN345" s="86"/>
      <c r="FO345" s="85"/>
      <c r="FP345" s="85"/>
      <c r="FQ345" s="87"/>
    </row>
    <row r="346" spans="1:173" ht="15.75" customHeight="1" x14ac:dyDescent="0.2">
      <c r="A346" s="88"/>
      <c r="B346" s="88"/>
      <c r="C346" s="88"/>
      <c r="D346" s="88"/>
      <c r="E346" s="84"/>
      <c r="F346" s="88"/>
      <c r="G346" s="84"/>
      <c r="EY346" s="46"/>
      <c r="EZ346" s="85"/>
      <c r="FA346" s="85"/>
      <c r="FK346" s="86"/>
      <c r="FL346" s="85"/>
      <c r="FM346" s="85"/>
      <c r="FN346" s="86"/>
      <c r="FO346" s="85"/>
      <c r="FP346" s="85"/>
      <c r="FQ346" s="87"/>
    </row>
    <row r="347" spans="1:173" ht="15.75" customHeight="1" x14ac:dyDescent="0.2">
      <c r="A347" s="88"/>
      <c r="B347" s="88"/>
      <c r="C347" s="88"/>
      <c r="D347" s="88"/>
      <c r="E347" s="84"/>
      <c r="F347" s="88"/>
      <c r="G347" s="84"/>
      <c r="EY347" s="46"/>
      <c r="EZ347" s="85"/>
      <c r="FA347" s="85"/>
      <c r="FK347" s="86"/>
      <c r="FL347" s="85"/>
      <c r="FM347" s="85"/>
      <c r="FN347" s="86"/>
      <c r="FO347" s="85"/>
      <c r="FP347" s="85"/>
      <c r="FQ347" s="87"/>
    </row>
    <row r="348" spans="1:173" ht="15.75" customHeight="1" x14ac:dyDescent="0.2">
      <c r="A348" s="88"/>
      <c r="B348" s="88"/>
      <c r="C348" s="88"/>
      <c r="D348" s="88"/>
      <c r="E348" s="84"/>
      <c r="F348" s="88"/>
      <c r="G348" s="84"/>
      <c r="EY348" s="46"/>
      <c r="EZ348" s="85"/>
      <c r="FA348" s="85"/>
      <c r="FK348" s="86"/>
      <c r="FL348" s="85"/>
      <c r="FM348" s="85"/>
      <c r="FN348" s="86"/>
      <c r="FO348" s="85"/>
      <c r="FP348" s="85"/>
      <c r="FQ348" s="87"/>
    </row>
    <row r="349" spans="1:173" ht="15.75" customHeight="1" x14ac:dyDescent="0.2">
      <c r="A349" s="88"/>
      <c r="B349" s="88"/>
      <c r="C349" s="88"/>
      <c r="D349" s="88"/>
      <c r="E349" s="84"/>
      <c r="F349" s="88"/>
      <c r="G349" s="84"/>
      <c r="EY349" s="46"/>
      <c r="EZ349" s="85"/>
      <c r="FA349" s="85"/>
      <c r="FK349" s="86"/>
      <c r="FL349" s="85"/>
      <c r="FM349" s="85"/>
      <c r="FN349" s="86"/>
      <c r="FO349" s="85"/>
      <c r="FP349" s="85"/>
      <c r="FQ349" s="87"/>
    </row>
    <row r="350" spans="1:173" ht="15.75" customHeight="1" x14ac:dyDescent="0.2">
      <c r="A350" s="88"/>
      <c r="B350" s="88"/>
      <c r="C350" s="88"/>
      <c r="D350" s="88"/>
      <c r="E350" s="84"/>
      <c r="F350" s="88"/>
      <c r="G350" s="84"/>
      <c r="EY350" s="46"/>
      <c r="EZ350" s="85"/>
      <c r="FA350" s="85"/>
      <c r="FK350" s="86"/>
      <c r="FL350" s="85"/>
      <c r="FM350" s="85"/>
      <c r="FN350" s="86"/>
      <c r="FO350" s="85"/>
      <c r="FP350" s="85"/>
      <c r="FQ350" s="87"/>
    </row>
    <row r="351" spans="1:173" ht="15.75" customHeight="1" x14ac:dyDescent="0.2">
      <c r="A351" s="88"/>
      <c r="B351" s="88"/>
      <c r="C351" s="88"/>
      <c r="D351" s="88"/>
      <c r="E351" s="84"/>
      <c r="F351" s="88"/>
      <c r="G351" s="84"/>
      <c r="EY351" s="46"/>
      <c r="EZ351" s="85"/>
      <c r="FA351" s="85"/>
      <c r="FK351" s="86"/>
      <c r="FL351" s="85"/>
      <c r="FM351" s="85"/>
      <c r="FN351" s="86"/>
      <c r="FO351" s="85"/>
      <c r="FP351" s="85"/>
      <c r="FQ351" s="87"/>
    </row>
    <row r="352" spans="1:173" ht="15.75" customHeight="1" x14ac:dyDescent="0.2">
      <c r="A352" s="88"/>
      <c r="B352" s="88"/>
      <c r="C352" s="88"/>
      <c r="D352" s="88"/>
      <c r="E352" s="84"/>
      <c r="F352" s="88"/>
      <c r="G352" s="84"/>
      <c r="EY352" s="46"/>
      <c r="EZ352" s="85"/>
      <c r="FA352" s="85"/>
      <c r="FK352" s="86"/>
      <c r="FL352" s="85"/>
      <c r="FM352" s="85"/>
      <c r="FN352" s="86"/>
      <c r="FO352" s="85"/>
      <c r="FP352" s="85"/>
      <c r="FQ352" s="87"/>
    </row>
    <row r="353" spans="1:173" ht="15.75" customHeight="1" x14ac:dyDescent="0.2">
      <c r="A353" s="88"/>
      <c r="B353" s="88"/>
      <c r="C353" s="88"/>
      <c r="D353" s="88"/>
      <c r="E353" s="84"/>
      <c r="F353" s="88"/>
      <c r="G353" s="84"/>
      <c r="EY353" s="46"/>
      <c r="EZ353" s="85"/>
      <c r="FA353" s="85"/>
      <c r="FK353" s="86"/>
      <c r="FL353" s="85"/>
      <c r="FM353" s="85"/>
      <c r="FN353" s="86"/>
      <c r="FO353" s="85"/>
      <c r="FP353" s="85"/>
      <c r="FQ353" s="87"/>
    </row>
    <row r="354" spans="1:173" ht="15.75" customHeight="1" x14ac:dyDescent="0.2">
      <c r="A354" s="88"/>
      <c r="B354" s="88"/>
      <c r="C354" s="88"/>
      <c r="D354" s="88"/>
      <c r="E354" s="84"/>
      <c r="F354" s="88"/>
      <c r="G354" s="84"/>
      <c r="EY354" s="46"/>
      <c r="EZ354" s="85"/>
      <c r="FA354" s="85"/>
      <c r="FK354" s="86"/>
      <c r="FL354" s="85"/>
      <c r="FM354" s="85"/>
      <c r="FN354" s="86"/>
      <c r="FO354" s="85"/>
      <c r="FP354" s="85"/>
      <c r="FQ354" s="87"/>
    </row>
    <row r="355" spans="1:173" ht="15.75" customHeight="1" x14ac:dyDescent="0.2">
      <c r="A355" s="88"/>
      <c r="B355" s="88"/>
      <c r="C355" s="88"/>
      <c r="D355" s="88"/>
      <c r="E355" s="84"/>
      <c r="F355" s="88"/>
      <c r="G355" s="84"/>
      <c r="EY355" s="46"/>
      <c r="EZ355" s="85"/>
      <c r="FA355" s="85"/>
      <c r="FK355" s="86"/>
      <c r="FL355" s="85"/>
      <c r="FM355" s="85"/>
      <c r="FN355" s="86"/>
      <c r="FO355" s="85"/>
      <c r="FP355" s="85"/>
      <c r="FQ355" s="87"/>
    </row>
    <row r="356" spans="1:173" ht="15.75" customHeight="1" x14ac:dyDescent="0.2">
      <c r="A356" s="88"/>
      <c r="B356" s="88"/>
      <c r="C356" s="88"/>
      <c r="D356" s="88"/>
      <c r="E356" s="84"/>
      <c r="F356" s="88"/>
      <c r="G356" s="84"/>
      <c r="EY356" s="46"/>
      <c r="EZ356" s="85"/>
      <c r="FA356" s="85"/>
      <c r="FK356" s="86"/>
      <c r="FL356" s="85"/>
      <c r="FM356" s="85"/>
      <c r="FN356" s="86"/>
      <c r="FO356" s="85"/>
      <c r="FP356" s="85"/>
      <c r="FQ356" s="87"/>
    </row>
    <row r="357" spans="1:173" ht="15.75" customHeight="1" x14ac:dyDescent="0.2">
      <c r="A357" s="88"/>
      <c r="B357" s="88"/>
      <c r="C357" s="88"/>
      <c r="D357" s="88"/>
      <c r="E357" s="84"/>
      <c r="F357" s="88"/>
      <c r="G357" s="84"/>
      <c r="EY357" s="46"/>
      <c r="EZ357" s="85"/>
      <c r="FA357" s="85"/>
      <c r="FK357" s="86"/>
      <c r="FL357" s="85"/>
      <c r="FM357" s="85"/>
      <c r="FN357" s="86"/>
      <c r="FO357" s="85"/>
      <c r="FP357" s="85"/>
      <c r="FQ357" s="87"/>
    </row>
    <row r="358" spans="1:173" ht="15.75" customHeight="1" x14ac:dyDescent="0.2">
      <c r="A358" s="88"/>
      <c r="B358" s="88"/>
      <c r="C358" s="88"/>
      <c r="D358" s="88"/>
      <c r="E358" s="84"/>
      <c r="F358" s="88"/>
      <c r="G358" s="84"/>
      <c r="EY358" s="46"/>
      <c r="EZ358" s="85"/>
      <c r="FA358" s="85"/>
      <c r="FK358" s="86"/>
      <c r="FL358" s="85"/>
      <c r="FM358" s="85"/>
      <c r="FN358" s="86"/>
      <c r="FO358" s="85"/>
      <c r="FP358" s="85"/>
      <c r="FQ358" s="87"/>
    </row>
    <row r="359" spans="1:173" ht="15.75" customHeight="1" x14ac:dyDescent="0.2">
      <c r="A359" s="88"/>
      <c r="B359" s="88"/>
      <c r="C359" s="88"/>
      <c r="D359" s="88"/>
      <c r="E359" s="84"/>
      <c r="F359" s="88"/>
      <c r="G359" s="84"/>
      <c r="EY359" s="46"/>
      <c r="EZ359" s="85"/>
      <c r="FA359" s="85"/>
      <c r="FK359" s="86"/>
      <c r="FL359" s="85"/>
      <c r="FM359" s="85"/>
      <c r="FN359" s="86"/>
      <c r="FO359" s="85"/>
      <c r="FP359" s="85"/>
      <c r="FQ359" s="87"/>
    </row>
    <row r="360" spans="1:173" ht="15.75" customHeight="1" x14ac:dyDescent="0.2">
      <c r="A360" s="88"/>
      <c r="B360" s="88"/>
      <c r="C360" s="88"/>
      <c r="D360" s="88"/>
      <c r="E360" s="84"/>
      <c r="F360" s="88"/>
      <c r="G360" s="84"/>
      <c r="EY360" s="46"/>
      <c r="EZ360" s="85"/>
      <c r="FA360" s="85"/>
      <c r="FK360" s="86"/>
      <c r="FL360" s="85"/>
      <c r="FM360" s="85"/>
      <c r="FN360" s="86"/>
      <c r="FO360" s="85"/>
      <c r="FP360" s="85"/>
      <c r="FQ360" s="87"/>
    </row>
    <row r="361" spans="1:173" ht="15.75" customHeight="1" x14ac:dyDescent="0.2">
      <c r="A361" s="88"/>
      <c r="B361" s="88"/>
      <c r="C361" s="88"/>
      <c r="D361" s="88"/>
      <c r="E361" s="84"/>
      <c r="F361" s="88"/>
      <c r="G361" s="84"/>
      <c r="EY361" s="46"/>
      <c r="EZ361" s="85"/>
      <c r="FA361" s="85"/>
      <c r="FK361" s="86"/>
      <c r="FL361" s="85"/>
      <c r="FM361" s="85"/>
      <c r="FN361" s="86"/>
      <c r="FO361" s="85"/>
      <c r="FP361" s="85"/>
      <c r="FQ361" s="87"/>
    </row>
    <row r="362" spans="1:173" ht="15.75" customHeight="1" x14ac:dyDescent="0.2">
      <c r="A362" s="88"/>
      <c r="B362" s="88"/>
      <c r="C362" s="88"/>
      <c r="D362" s="88"/>
      <c r="E362" s="84"/>
      <c r="F362" s="88"/>
      <c r="G362" s="84"/>
      <c r="EY362" s="46"/>
      <c r="EZ362" s="85"/>
      <c r="FA362" s="85"/>
      <c r="FK362" s="86"/>
      <c r="FL362" s="85"/>
      <c r="FM362" s="85"/>
      <c r="FN362" s="86"/>
      <c r="FO362" s="85"/>
      <c r="FP362" s="85"/>
      <c r="FQ362" s="87"/>
    </row>
    <row r="363" spans="1:173" ht="15.75" customHeight="1" x14ac:dyDescent="0.2">
      <c r="A363" s="88"/>
      <c r="B363" s="88"/>
      <c r="C363" s="88"/>
      <c r="D363" s="88"/>
      <c r="E363" s="84"/>
      <c r="F363" s="88"/>
      <c r="G363" s="84"/>
      <c r="EY363" s="46"/>
      <c r="EZ363" s="85"/>
      <c r="FA363" s="85"/>
      <c r="FK363" s="86"/>
      <c r="FL363" s="85"/>
      <c r="FM363" s="85"/>
      <c r="FN363" s="86"/>
      <c r="FO363" s="85"/>
      <c r="FP363" s="85"/>
      <c r="FQ363" s="87"/>
    </row>
    <row r="364" spans="1:173" ht="15.75" customHeight="1" x14ac:dyDescent="0.2">
      <c r="A364" s="88"/>
      <c r="B364" s="88"/>
      <c r="C364" s="88"/>
      <c r="D364" s="88"/>
      <c r="E364" s="84"/>
      <c r="F364" s="88"/>
      <c r="G364" s="84"/>
      <c r="EY364" s="46"/>
      <c r="EZ364" s="85"/>
      <c r="FA364" s="85"/>
      <c r="FK364" s="86"/>
      <c r="FL364" s="85"/>
      <c r="FM364" s="85"/>
      <c r="FN364" s="86"/>
      <c r="FO364" s="85"/>
      <c r="FP364" s="85"/>
      <c r="FQ364" s="87"/>
    </row>
    <row r="365" spans="1:173" ht="15.75" customHeight="1" x14ac:dyDescent="0.2">
      <c r="A365" s="88"/>
      <c r="B365" s="88"/>
      <c r="C365" s="88"/>
      <c r="D365" s="88"/>
      <c r="E365" s="84"/>
      <c r="F365" s="88"/>
      <c r="G365" s="84"/>
      <c r="EY365" s="46"/>
      <c r="EZ365" s="85"/>
      <c r="FA365" s="85"/>
      <c r="FK365" s="86"/>
      <c r="FL365" s="85"/>
      <c r="FM365" s="85"/>
      <c r="FN365" s="86"/>
      <c r="FO365" s="85"/>
      <c r="FP365" s="85"/>
      <c r="FQ365" s="87"/>
    </row>
    <row r="366" spans="1:173" ht="15.75" customHeight="1" x14ac:dyDescent="0.2">
      <c r="A366" s="88"/>
      <c r="B366" s="88"/>
      <c r="C366" s="88"/>
      <c r="D366" s="88"/>
      <c r="E366" s="84"/>
      <c r="F366" s="88"/>
      <c r="G366" s="84"/>
      <c r="EY366" s="46"/>
      <c r="EZ366" s="85"/>
      <c r="FA366" s="85"/>
      <c r="FK366" s="86"/>
      <c r="FL366" s="85"/>
      <c r="FM366" s="85"/>
      <c r="FN366" s="86"/>
      <c r="FO366" s="85"/>
      <c r="FP366" s="85"/>
      <c r="FQ366" s="87"/>
    </row>
    <row r="367" spans="1:173" ht="15.75" customHeight="1" x14ac:dyDescent="0.2">
      <c r="A367" s="88"/>
      <c r="B367" s="88"/>
      <c r="C367" s="88"/>
      <c r="D367" s="88"/>
      <c r="E367" s="84"/>
      <c r="F367" s="88"/>
      <c r="G367" s="84"/>
      <c r="EY367" s="46"/>
      <c r="EZ367" s="85"/>
      <c r="FA367" s="85"/>
      <c r="FK367" s="86"/>
      <c r="FL367" s="85"/>
      <c r="FM367" s="85"/>
      <c r="FN367" s="86"/>
      <c r="FO367" s="85"/>
      <c r="FP367" s="85"/>
      <c r="FQ367" s="87"/>
    </row>
    <row r="368" spans="1:173" ht="15.75" customHeight="1" x14ac:dyDescent="0.2">
      <c r="A368" s="88"/>
      <c r="B368" s="88"/>
      <c r="C368" s="88"/>
      <c r="D368" s="88"/>
      <c r="E368" s="84"/>
      <c r="F368" s="88"/>
      <c r="G368" s="84"/>
      <c r="EY368" s="46"/>
      <c r="EZ368" s="85"/>
      <c r="FA368" s="85"/>
      <c r="FK368" s="86"/>
      <c r="FL368" s="85"/>
      <c r="FM368" s="85"/>
      <c r="FN368" s="86"/>
      <c r="FO368" s="85"/>
      <c r="FP368" s="85"/>
      <c r="FQ368" s="87"/>
    </row>
    <row r="369" spans="1:173" ht="15.75" customHeight="1" x14ac:dyDescent="0.2">
      <c r="A369" s="88"/>
      <c r="B369" s="88"/>
      <c r="C369" s="88"/>
      <c r="D369" s="88"/>
      <c r="E369" s="84"/>
      <c r="F369" s="88"/>
      <c r="G369" s="84"/>
      <c r="EY369" s="46"/>
      <c r="EZ369" s="85"/>
      <c r="FA369" s="85"/>
      <c r="FK369" s="86"/>
      <c r="FL369" s="85"/>
      <c r="FM369" s="85"/>
      <c r="FN369" s="86"/>
      <c r="FO369" s="85"/>
      <c r="FP369" s="85"/>
      <c r="FQ369" s="87"/>
    </row>
    <row r="370" spans="1:173" ht="15.75" customHeight="1" x14ac:dyDescent="0.2">
      <c r="A370" s="88"/>
      <c r="B370" s="88"/>
      <c r="C370" s="88"/>
      <c r="D370" s="88"/>
      <c r="E370" s="84"/>
      <c r="F370" s="88"/>
      <c r="G370" s="84"/>
      <c r="EY370" s="46"/>
      <c r="EZ370" s="85"/>
      <c r="FA370" s="85"/>
      <c r="FK370" s="86"/>
      <c r="FL370" s="85"/>
      <c r="FM370" s="85"/>
      <c r="FN370" s="86"/>
      <c r="FO370" s="85"/>
      <c r="FP370" s="85"/>
      <c r="FQ370" s="87"/>
    </row>
    <row r="371" spans="1:173" ht="15.75" customHeight="1" x14ac:dyDescent="0.2">
      <c r="A371" s="88"/>
      <c r="B371" s="88"/>
      <c r="C371" s="88"/>
      <c r="D371" s="88"/>
      <c r="E371" s="84"/>
      <c r="F371" s="88"/>
      <c r="G371" s="84"/>
      <c r="EY371" s="46"/>
      <c r="EZ371" s="85"/>
      <c r="FA371" s="85"/>
      <c r="FK371" s="86"/>
      <c r="FL371" s="85"/>
      <c r="FM371" s="85"/>
      <c r="FN371" s="86"/>
      <c r="FO371" s="85"/>
      <c r="FP371" s="85"/>
      <c r="FQ371" s="87"/>
    </row>
    <row r="372" spans="1:173" ht="15.75" customHeight="1" x14ac:dyDescent="0.2">
      <c r="A372" s="88"/>
      <c r="B372" s="88"/>
      <c r="C372" s="88"/>
      <c r="D372" s="88"/>
      <c r="E372" s="84"/>
      <c r="F372" s="88"/>
      <c r="G372" s="84"/>
      <c r="EY372" s="46"/>
      <c r="EZ372" s="85"/>
      <c r="FA372" s="85"/>
      <c r="FK372" s="86"/>
      <c r="FL372" s="85"/>
      <c r="FM372" s="85"/>
      <c r="FN372" s="86"/>
      <c r="FO372" s="85"/>
      <c r="FP372" s="85"/>
      <c r="FQ372" s="87"/>
    </row>
    <row r="373" spans="1:173" ht="15.75" customHeight="1" x14ac:dyDescent="0.2">
      <c r="A373" s="88"/>
      <c r="B373" s="88"/>
      <c r="C373" s="88"/>
      <c r="D373" s="88"/>
      <c r="E373" s="84"/>
      <c r="F373" s="88"/>
      <c r="G373" s="84"/>
      <c r="EY373" s="46"/>
      <c r="EZ373" s="85"/>
      <c r="FA373" s="85"/>
      <c r="FK373" s="86"/>
      <c r="FL373" s="85"/>
      <c r="FM373" s="85"/>
      <c r="FN373" s="86"/>
      <c r="FO373" s="85"/>
      <c r="FP373" s="85"/>
      <c r="FQ373" s="87"/>
    </row>
    <row r="374" spans="1:173" ht="15.75" customHeight="1" x14ac:dyDescent="0.2">
      <c r="A374" s="88"/>
      <c r="B374" s="88"/>
      <c r="C374" s="88"/>
      <c r="D374" s="88"/>
      <c r="E374" s="84"/>
      <c r="F374" s="88"/>
      <c r="G374" s="84"/>
      <c r="EY374" s="46"/>
      <c r="EZ374" s="85"/>
      <c r="FA374" s="85"/>
      <c r="FK374" s="86"/>
      <c r="FL374" s="85"/>
      <c r="FM374" s="85"/>
      <c r="FN374" s="86"/>
      <c r="FO374" s="85"/>
      <c r="FP374" s="85"/>
      <c r="FQ374" s="87"/>
    </row>
    <row r="375" spans="1:173" ht="15.75" customHeight="1" x14ac:dyDescent="0.2">
      <c r="A375" s="88"/>
      <c r="B375" s="88"/>
      <c r="C375" s="88"/>
      <c r="D375" s="88"/>
      <c r="E375" s="84"/>
      <c r="F375" s="88"/>
      <c r="G375" s="84"/>
      <c r="EY375" s="46"/>
      <c r="EZ375" s="85"/>
      <c r="FA375" s="85"/>
      <c r="FK375" s="86"/>
      <c r="FL375" s="85"/>
      <c r="FM375" s="85"/>
      <c r="FN375" s="86"/>
      <c r="FO375" s="85"/>
      <c r="FP375" s="85"/>
      <c r="FQ375" s="87"/>
    </row>
    <row r="376" spans="1:173" ht="15.75" customHeight="1" x14ac:dyDescent="0.2">
      <c r="A376" s="88"/>
      <c r="B376" s="88"/>
      <c r="C376" s="88"/>
      <c r="D376" s="88"/>
      <c r="E376" s="84"/>
      <c r="F376" s="88"/>
      <c r="G376" s="84"/>
      <c r="EY376" s="46"/>
      <c r="EZ376" s="85"/>
      <c r="FA376" s="85"/>
      <c r="FK376" s="86"/>
      <c r="FL376" s="85"/>
      <c r="FM376" s="85"/>
      <c r="FN376" s="86"/>
      <c r="FO376" s="85"/>
      <c r="FP376" s="85"/>
      <c r="FQ376" s="87"/>
    </row>
    <row r="377" spans="1:173" ht="15.75" customHeight="1" x14ac:dyDescent="0.2">
      <c r="A377" s="88"/>
      <c r="B377" s="88"/>
      <c r="C377" s="88"/>
      <c r="D377" s="88"/>
      <c r="E377" s="84"/>
      <c r="F377" s="88"/>
      <c r="G377" s="84"/>
      <c r="EY377" s="46"/>
      <c r="EZ377" s="85"/>
      <c r="FA377" s="85"/>
      <c r="FK377" s="86"/>
      <c r="FL377" s="85"/>
      <c r="FM377" s="85"/>
      <c r="FN377" s="86"/>
      <c r="FO377" s="85"/>
      <c r="FP377" s="85"/>
      <c r="FQ377" s="87"/>
    </row>
    <row r="378" spans="1:173" ht="15.75" customHeight="1" x14ac:dyDescent="0.2">
      <c r="A378" s="88"/>
      <c r="B378" s="88"/>
      <c r="C378" s="88"/>
      <c r="D378" s="88"/>
      <c r="E378" s="84"/>
      <c r="F378" s="88"/>
      <c r="G378" s="84"/>
      <c r="EY378" s="46"/>
      <c r="EZ378" s="85"/>
      <c r="FA378" s="85"/>
      <c r="FK378" s="86"/>
      <c r="FL378" s="85"/>
      <c r="FM378" s="85"/>
      <c r="FN378" s="86"/>
      <c r="FO378" s="85"/>
      <c r="FP378" s="85"/>
      <c r="FQ378" s="87"/>
    </row>
    <row r="379" spans="1:173" ht="15.75" customHeight="1" x14ac:dyDescent="0.2">
      <c r="A379" s="88"/>
      <c r="B379" s="88"/>
      <c r="C379" s="88"/>
      <c r="D379" s="88"/>
      <c r="E379" s="84"/>
      <c r="F379" s="88"/>
      <c r="G379" s="84"/>
      <c r="EY379" s="46"/>
      <c r="EZ379" s="85"/>
      <c r="FA379" s="85"/>
      <c r="FK379" s="86"/>
      <c r="FL379" s="85"/>
      <c r="FM379" s="85"/>
      <c r="FN379" s="86"/>
      <c r="FO379" s="85"/>
      <c r="FP379" s="85"/>
      <c r="FQ379" s="87"/>
    </row>
    <row r="380" spans="1:173" ht="15.75" customHeight="1" x14ac:dyDescent="0.2">
      <c r="A380" s="88"/>
      <c r="B380" s="88"/>
      <c r="C380" s="88"/>
      <c r="D380" s="88"/>
      <c r="E380" s="84"/>
      <c r="F380" s="88"/>
      <c r="G380" s="84"/>
      <c r="EY380" s="46"/>
      <c r="EZ380" s="85"/>
      <c r="FA380" s="85"/>
      <c r="FK380" s="86"/>
      <c r="FL380" s="85"/>
      <c r="FM380" s="85"/>
      <c r="FN380" s="86"/>
      <c r="FO380" s="85"/>
      <c r="FP380" s="85"/>
      <c r="FQ380" s="87"/>
    </row>
    <row r="381" spans="1:173" ht="15.75" customHeight="1" x14ac:dyDescent="0.2">
      <c r="A381" s="88"/>
      <c r="B381" s="88"/>
      <c r="C381" s="88"/>
      <c r="D381" s="88"/>
      <c r="E381" s="84"/>
      <c r="F381" s="88"/>
      <c r="G381" s="84"/>
      <c r="EY381" s="46"/>
      <c r="EZ381" s="85"/>
      <c r="FA381" s="85"/>
      <c r="FK381" s="86"/>
      <c r="FL381" s="85"/>
      <c r="FM381" s="85"/>
      <c r="FN381" s="86"/>
      <c r="FO381" s="85"/>
      <c r="FP381" s="85"/>
      <c r="FQ381" s="87"/>
    </row>
    <row r="382" spans="1:173" ht="15.75" customHeight="1" x14ac:dyDescent="0.2">
      <c r="A382" s="88"/>
      <c r="B382" s="88"/>
      <c r="C382" s="88"/>
      <c r="D382" s="88"/>
      <c r="E382" s="84"/>
      <c r="F382" s="88"/>
      <c r="G382" s="84"/>
      <c r="EY382" s="46"/>
      <c r="EZ382" s="85"/>
      <c r="FA382" s="85"/>
      <c r="FK382" s="86"/>
      <c r="FL382" s="85"/>
      <c r="FM382" s="85"/>
      <c r="FN382" s="86"/>
      <c r="FO382" s="85"/>
      <c r="FP382" s="85"/>
      <c r="FQ382" s="87"/>
    </row>
    <row r="383" spans="1:173" ht="15.75" customHeight="1" x14ac:dyDescent="0.2">
      <c r="A383" s="88"/>
      <c r="B383" s="88"/>
      <c r="C383" s="88"/>
      <c r="D383" s="88"/>
      <c r="E383" s="84"/>
      <c r="F383" s="88"/>
      <c r="G383" s="84"/>
      <c r="EY383" s="46"/>
      <c r="EZ383" s="85"/>
      <c r="FA383" s="85"/>
      <c r="FK383" s="86"/>
      <c r="FL383" s="85"/>
      <c r="FM383" s="85"/>
      <c r="FN383" s="86"/>
      <c r="FO383" s="85"/>
      <c r="FP383" s="85"/>
      <c r="FQ383" s="87"/>
    </row>
    <row r="384" spans="1:173" ht="15.75" customHeight="1" x14ac:dyDescent="0.2">
      <c r="A384" s="88"/>
      <c r="B384" s="88"/>
      <c r="C384" s="88"/>
      <c r="D384" s="88"/>
      <c r="E384" s="84"/>
      <c r="F384" s="88"/>
      <c r="G384" s="84"/>
      <c r="EY384" s="46"/>
      <c r="EZ384" s="85"/>
      <c r="FA384" s="85"/>
      <c r="FK384" s="86"/>
      <c r="FL384" s="85"/>
      <c r="FM384" s="85"/>
      <c r="FN384" s="86"/>
      <c r="FO384" s="85"/>
      <c r="FP384" s="85"/>
      <c r="FQ384" s="87"/>
    </row>
    <row r="385" spans="1:173" ht="15.75" customHeight="1" x14ac:dyDescent="0.2">
      <c r="A385" s="88"/>
      <c r="B385" s="88"/>
      <c r="C385" s="88"/>
      <c r="D385" s="88"/>
      <c r="E385" s="84"/>
      <c r="F385" s="88"/>
      <c r="G385" s="84"/>
      <c r="EY385" s="46"/>
      <c r="EZ385" s="85"/>
      <c r="FA385" s="85"/>
      <c r="FK385" s="86"/>
      <c r="FL385" s="85"/>
      <c r="FM385" s="85"/>
      <c r="FN385" s="86"/>
      <c r="FO385" s="85"/>
      <c r="FP385" s="85"/>
      <c r="FQ385" s="87"/>
    </row>
    <row r="386" spans="1:173" ht="15.75" customHeight="1" x14ac:dyDescent="0.2">
      <c r="A386" s="88"/>
      <c r="B386" s="88"/>
      <c r="C386" s="88"/>
      <c r="D386" s="88"/>
      <c r="E386" s="84"/>
      <c r="F386" s="88"/>
      <c r="G386" s="84"/>
      <c r="EY386" s="46"/>
      <c r="EZ386" s="85"/>
      <c r="FA386" s="85"/>
      <c r="FK386" s="86"/>
      <c r="FL386" s="85"/>
      <c r="FM386" s="85"/>
      <c r="FN386" s="86"/>
      <c r="FO386" s="85"/>
      <c r="FP386" s="85"/>
      <c r="FQ386" s="87"/>
    </row>
    <row r="387" spans="1:173" ht="15.75" customHeight="1" x14ac:dyDescent="0.2">
      <c r="A387" s="88"/>
      <c r="B387" s="88"/>
      <c r="C387" s="88"/>
      <c r="D387" s="88"/>
      <c r="E387" s="84"/>
      <c r="F387" s="88"/>
      <c r="G387" s="84"/>
      <c r="EY387" s="46"/>
      <c r="EZ387" s="85"/>
      <c r="FA387" s="85"/>
      <c r="FK387" s="86"/>
      <c r="FL387" s="85"/>
      <c r="FM387" s="85"/>
      <c r="FN387" s="86"/>
      <c r="FO387" s="85"/>
      <c r="FP387" s="85"/>
      <c r="FQ387" s="87"/>
    </row>
    <row r="388" spans="1:173" ht="15.75" customHeight="1" x14ac:dyDescent="0.2">
      <c r="A388" s="88"/>
      <c r="B388" s="88"/>
      <c r="C388" s="88"/>
      <c r="D388" s="88"/>
      <c r="E388" s="84"/>
      <c r="F388" s="88"/>
      <c r="G388" s="84"/>
      <c r="EY388" s="46"/>
      <c r="EZ388" s="85"/>
      <c r="FA388" s="85"/>
      <c r="FK388" s="86"/>
      <c r="FL388" s="85"/>
      <c r="FM388" s="85"/>
      <c r="FN388" s="86"/>
      <c r="FO388" s="85"/>
      <c r="FP388" s="85"/>
      <c r="FQ388" s="87"/>
    </row>
    <row r="389" spans="1:173" ht="15.75" customHeight="1" x14ac:dyDescent="0.2">
      <c r="A389" s="88"/>
      <c r="B389" s="88"/>
      <c r="C389" s="88"/>
      <c r="D389" s="88"/>
      <c r="E389" s="84"/>
      <c r="F389" s="88"/>
      <c r="G389" s="84"/>
      <c r="EY389" s="46"/>
      <c r="EZ389" s="85"/>
      <c r="FA389" s="85"/>
      <c r="FK389" s="86"/>
      <c r="FL389" s="85"/>
      <c r="FM389" s="85"/>
      <c r="FN389" s="86"/>
      <c r="FO389" s="85"/>
      <c r="FP389" s="85"/>
      <c r="FQ389" s="87"/>
    </row>
    <row r="390" spans="1:173" ht="15.75" customHeight="1" x14ac:dyDescent="0.2">
      <c r="A390" s="88"/>
      <c r="B390" s="88"/>
      <c r="C390" s="88"/>
      <c r="D390" s="88"/>
      <c r="E390" s="84"/>
      <c r="F390" s="88"/>
      <c r="G390" s="84"/>
      <c r="EY390" s="46"/>
      <c r="EZ390" s="85"/>
      <c r="FA390" s="85"/>
      <c r="FK390" s="86"/>
      <c r="FL390" s="85"/>
      <c r="FM390" s="85"/>
      <c r="FN390" s="86"/>
      <c r="FO390" s="85"/>
      <c r="FP390" s="85"/>
      <c r="FQ390" s="87"/>
    </row>
    <row r="391" spans="1:173" ht="15.75" customHeight="1" x14ac:dyDescent="0.2">
      <c r="A391" s="88"/>
      <c r="B391" s="88"/>
      <c r="C391" s="88"/>
      <c r="D391" s="88"/>
      <c r="E391" s="84"/>
      <c r="F391" s="88"/>
      <c r="G391" s="84"/>
      <c r="EY391" s="46"/>
      <c r="EZ391" s="85"/>
      <c r="FA391" s="85"/>
      <c r="FK391" s="86"/>
      <c r="FL391" s="85"/>
      <c r="FM391" s="85"/>
      <c r="FN391" s="86"/>
      <c r="FO391" s="85"/>
      <c r="FP391" s="85"/>
      <c r="FQ391" s="87"/>
    </row>
    <row r="392" spans="1:173" ht="15.75" customHeight="1" x14ac:dyDescent="0.2">
      <c r="A392" s="88"/>
      <c r="B392" s="88"/>
      <c r="C392" s="88"/>
      <c r="D392" s="88"/>
      <c r="E392" s="84"/>
      <c r="F392" s="88"/>
      <c r="G392" s="84"/>
      <c r="EY392" s="46"/>
      <c r="EZ392" s="85"/>
      <c r="FA392" s="85"/>
      <c r="FK392" s="86"/>
      <c r="FL392" s="85"/>
      <c r="FM392" s="85"/>
      <c r="FN392" s="86"/>
      <c r="FO392" s="85"/>
      <c r="FP392" s="85"/>
      <c r="FQ392" s="87"/>
    </row>
    <row r="393" spans="1:173" ht="15.75" customHeight="1" x14ac:dyDescent="0.2">
      <c r="A393" s="88"/>
      <c r="B393" s="88"/>
      <c r="C393" s="88"/>
      <c r="D393" s="88"/>
      <c r="E393" s="84"/>
      <c r="F393" s="88"/>
      <c r="G393" s="84"/>
      <c r="EY393" s="46"/>
      <c r="EZ393" s="85"/>
      <c r="FA393" s="85"/>
      <c r="FK393" s="86"/>
      <c r="FL393" s="85"/>
      <c r="FM393" s="85"/>
      <c r="FN393" s="86"/>
      <c r="FO393" s="85"/>
      <c r="FP393" s="85"/>
      <c r="FQ393" s="87"/>
    </row>
    <row r="394" spans="1:173" ht="15.75" customHeight="1" x14ac:dyDescent="0.2">
      <c r="A394" s="88"/>
      <c r="B394" s="88"/>
      <c r="C394" s="88"/>
      <c r="D394" s="88"/>
      <c r="E394" s="84"/>
      <c r="F394" s="88"/>
      <c r="G394" s="84"/>
      <c r="EY394" s="46"/>
      <c r="EZ394" s="85"/>
      <c r="FA394" s="85"/>
      <c r="FK394" s="86"/>
      <c r="FL394" s="85"/>
      <c r="FM394" s="85"/>
      <c r="FN394" s="86"/>
      <c r="FO394" s="85"/>
      <c r="FP394" s="85"/>
      <c r="FQ394" s="87"/>
    </row>
    <row r="395" spans="1:173" ht="15.75" customHeight="1" x14ac:dyDescent="0.2">
      <c r="A395" s="88"/>
      <c r="B395" s="88"/>
      <c r="C395" s="88"/>
      <c r="D395" s="88"/>
      <c r="E395" s="84"/>
      <c r="F395" s="88"/>
      <c r="G395" s="84"/>
      <c r="EY395" s="46"/>
      <c r="EZ395" s="85"/>
      <c r="FA395" s="85"/>
      <c r="FK395" s="86"/>
      <c r="FL395" s="85"/>
      <c r="FM395" s="85"/>
      <c r="FN395" s="86"/>
      <c r="FO395" s="85"/>
      <c r="FP395" s="85"/>
      <c r="FQ395" s="87"/>
    </row>
    <row r="396" spans="1:173" ht="15.75" customHeight="1" x14ac:dyDescent="0.2">
      <c r="A396" s="88"/>
      <c r="B396" s="88"/>
      <c r="C396" s="88"/>
      <c r="D396" s="88"/>
      <c r="E396" s="84"/>
      <c r="F396" s="88"/>
      <c r="G396" s="84"/>
      <c r="EY396" s="46"/>
      <c r="EZ396" s="85"/>
      <c r="FA396" s="85"/>
      <c r="FK396" s="86"/>
      <c r="FL396" s="85"/>
      <c r="FM396" s="85"/>
      <c r="FN396" s="86"/>
      <c r="FO396" s="85"/>
      <c r="FP396" s="85"/>
      <c r="FQ396" s="87"/>
    </row>
    <row r="397" spans="1:173" ht="15.75" customHeight="1" x14ac:dyDescent="0.2">
      <c r="A397" s="88"/>
      <c r="B397" s="88"/>
      <c r="C397" s="88"/>
      <c r="D397" s="88"/>
      <c r="E397" s="84"/>
      <c r="F397" s="88"/>
      <c r="G397" s="84"/>
      <c r="EY397" s="46"/>
      <c r="EZ397" s="85"/>
      <c r="FA397" s="85"/>
      <c r="FK397" s="86"/>
      <c r="FL397" s="85"/>
      <c r="FM397" s="85"/>
      <c r="FN397" s="86"/>
      <c r="FO397" s="85"/>
      <c r="FP397" s="85"/>
      <c r="FQ397" s="87"/>
    </row>
    <row r="398" spans="1:173" ht="15.75" customHeight="1" x14ac:dyDescent="0.2">
      <c r="A398" s="88"/>
      <c r="B398" s="88"/>
      <c r="C398" s="88"/>
      <c r="D398" s="88"/>
      <c r="E398" s="84"/>
      <c r="F398" s="88"/>
      <c r="G398" s="84"/>
      <c r="EY398" s="46"/>
      <c r="EZ398" s="85"/>
      <c r="FA398" s="85"/>
      <c r="FK398" s="86"/>
      <c r="FL398" s="85"/>
      <c r="FM398" s="85"/>
      <c r="FN398" s="86"/>
      <c r="FO398" s="85"/>
      <c r="FP398" s="85"/>
      <c r="FQ398" s="87"/>
    </row>
    <row r="399" spans="1:173" ht="15.75" customHeight="1" x14ac:dyDescent="0.2">
      <c r="A399" s="88"/>
      <c r="B399" s="88"/>
      <c r="C399" s="88"/>
      <c r="D399" s="88"/>
      <c r="E399" s="84"/>
      <c r="F399" s="88"/>
      <c r="G399" s="84"/>
      <c r="EY399" s="46"/>
      <c r="EZ399" s="85"/>
      <c r="FA399" s="85"/>
      <c r="FK399" s="86"/>
      <c r="FL399" s="85"/>
      <c r="FM399" s="85"/>
      <c r="FN399" s="86"/>
      <c r="FO399" s="85"/>
      <c r="FP399" s="85"/>
      <c r="FQ399" s="87"/>
    </row>
    <row r="400" spans="1:173" ht="15.75" customHeight="1" x14ac:dyDescent="0.2">
      <c r="A400" s="88"/>
      <c r="B400" s="88"/>
      <c r="C400" s="88"/>
      <c r="D400" s="88"/>
      <c r="E400" s="84"/>
      <c r="F400" s="88"/>
      <c r="G400" s="84"/>
      <c r="EY400" s="46"/>
      <c r="EZ400" s="85"/>
      <c r="FA400" s="85"/>
      <c r="FK400" s="86"/>
      <c r="FL400" s="85"/>
      <c r="FM400" s="85"/>
      <c r="FN400" s="86"/>
      <c r="FO400" s="85"/>
      <c r="FP400" s="85"/>
      <c r="FQ400" s="87"/>
    </row>
    <row r="401" spans="1:173" ht="15.75" customHeight="1" x14ac:dyDescent="0.2">
      <c r="A401" s="88"/>
      <c r="B401" s="88"/>
      <c r="C401" s="88"/>
      <c r="D401" s="88"/>
      <c r="E401" s="84"/>
      <c r="F401" s="88"/>
      <c r="G401" s="84"/>
      <c r="EY401" s="46"/>
      <c r="EZ401" s="85"/>
      <c r="FA401" s="85"/>
      <c r="FK401" s="86"/>
      <c r="FL401" s="85"/>
      <c r="FM401" s="85"/>
      <c r="FN401" s="86"/>
      <c r="FO401" s="85"/>
      <c r="FP401" s="85"/>
      <c r="FQ401" s="87"/>
    </row>
    <row r="402" spans="1:173" ht="15.75" customHeight="1" x14ac:dyDescent="0.2">
      <c r="A402" s="88"/>
      <c r="B402" s="88"/>
      <c r="C402" s="88"/>
      <c r="D402" s="88"/>
      <c r="E402" s="84"/>
      <c r="F402" s="88"/>
      <c r="G402" s="84"/>
      <c r="EY402" s="46"/>
      <c r="EZ402" s="85"/>
      <c r="FA402" s="85"/>
      <c r="FK402" s="86"/>
      <c r="FL402" s="85"/>
      <c r="FM402" s="85"/>
      <c r="FN402" s="86"/>
      <c r="FO402" s="85"/>
      <c r="FP402" s="85"/>
      <c r="FQ402" s="87"/>
    </row>
    <row r="403" spans="1:173" ht="15.75" customHeight="1" x14ac:dyDescent="0.2">
      <c r="A403" s="88"/>
      <c r="B403" s="88"/>
      <c r="C403" s="88"/>
      <c r="D403" s="88"/>
      <c r="E403" s="84"/>
      <c r="F403" s="88"/>
      <c r="G403" s="84"/>
      <c r="EY403" s="46"/>
      <c r="EZ403" s="85"/>
      <c r="FA403" s="85"/>
      <c r="FK403" s="86"/>
      <c r="FL403" s="85"/>
      <c r="FM403" s="85"/>
      <c r="FN403" s="86"/>
      <c r="FO403" s="85"/>
      <c r="FP403" s="85"/>
      <c r="FQ403" s="87"/>
    </row>
    <row r="404" spans="1:173" ht="15.75" customHeight="1" x14ac:dyDescent="0.2">
      <c r="A404" s="88"/>
      <c r="B404" s="88"/>
      <c r="C404" s="88"/>
      <c r="D404" s="88"/>
      <c r="E404" s="84"/>
      <c r="F404" s="88"/>
      <c r="G404" s="84"/>
      <c r="EY404" s="46"/>
      <c r="EZ404" s="85"/>
      <c r="FA404" s="85"/>
      <c r="FK404" s="86"/>
      <c r="FL404" s="85"/>
      <c r="FM404" s="85"/>
      <c r="FN404" s="86"/>
      <c r="FO404" s="85"/>
      <c r="FP404" s="85"/>
      <c r="FQ404" s="87"/>
    </row>
    <row r="405" spans="1:173" ht="15.75" customHeight="1" x14ac:dyDescent="0.2">
      <c r="A405" s="88"/>
      <c r="B405" s="88"/>
      <c r="C405" s="88"/>
      <c r="D405" s="88"/>
      <c r="E405" s="84"/>
      <c r="F405" s="88"/>
      <c r="G405" s="84"/>
      <c r="EY405" s="46"/>
      <c r="EZ405" s="85"/>
      <c r="FA405" s="85"/>
      <c r="FK405" s="86"/>
      <c r="FL405" s="85"/>
      <c r="FM405" s="85"/>
      <c r="FN405" s="86"/>
      <c r="FO405" s="85"/>
      <c r="FP405" s="85"/>
      <c r="FQ405" s="87"/>
    </row>
    <row r="406" spans="1:173" ht="15.75" customHeight="1" x14ac:dyDescent="0.2">
      <c r="A406" s="88"/>
      <c r="B406" s="88"/>
      <c r="C406" s="88"/>
      <c r="D406" s="88"/>
      <c r="E406" s="84"/>
      <c r="F406" s="88"/>
      <c r="G406" s="84"/>
      <c r="EY406" s="46"/>
      <c r="EZ406" s="85"/>
      <c r="FA406" s="85"/>
      <c r="FK406" s="86"/>
      <c r="FL406" s="85"/>
      <c r="FM406" s="85"/>
      <c r="FN406" s="86"/>
      <c r="FO406" s="85"/>
      <c r="FP406" s="85"/>
      <c r="FQ406" s="87"/>
    </row>
    <row r="407" spans="1:173" ht="15.75" customHeight="1" x14ac:dyDescent="0.2">
      <c r="A407" s="88"/>
      <c r="B407" s="88"/>
      <c r="C407" s="88"/>
      <c r="D407" s="88"/>
      <c r="E407" s="84"/>
      <c r="F407" s="88"/>
      <c r="G407" s="84"/>
      <c r="EY407" s="46"/>
      <c r="EZ407" s="85"/>
      <c r="FA407" s="85"/>
      <c r="FK407" s="86"/>
      <c r="FL407" s="85"/>
      <c r="FM407" s="85"/>
      <c r="FN407" s="86"/>
      <c r="FO407" s="85"/>
      <c r="FP407" s="85"/>
      <c r="FQ407" s="87"/>
    </row>
    <row r="408" spans="1:173" ht="15.75" customHeight="1" x14ac:dyDescent="0.2">
      <c r="A408" s="88"/>
      <c r="B408" s="88"/>
      <c r="C408" s="88"/>
      <c r="D408" s="88"/>
      <c r="E408" s="84"/>
      <c r="F408" s="88"/>
      <c r="G408" s="84"/>
      <c r="EY408" s="46"/>
      <c r="EZ408" s="85"/>
      <c r="FA408" s="85"/>
      <c r="FK408" s="86"/>
      <c r="FL408" s="85"/>
      <c r="FM408" s="85"/>
      <c r="FN408" s="86"/>
      <c r="FO408" s="85"/>
      <c r="FP408" s="85"/>
      <c r="FQ408" s="87"/>
    </row>
    <row r="409" spans="1:173" ht="15.75" customHeight="1" x14ac:dyDescent="0.2">
      <c r="A409" s="88"/>
      <c r="B409" s="88"/>
      <c r="C409" s="88"/>
      <c r="D409" s="88"/>
      <c r="E409" s="84"/>
      <c r="F409" s="88"/>
      <c r="G409" s="84"/>
      <c r="EY409" s="46"/>
      <c r="EZ409" s="85"/>
      <c r="FA409" s="85"/>
      <c r="FK409" s="86"/>
      <c r="FL409" s="85"/>
      <c r="FM409" s="85"/>
      <c r="FN409" s="86"/>
      <c r="FO409" s="85"/>
      <c r="FP409" s="85"/>
      <c r="FQ409" s="87"/>
    </row>
    <row r="410" spans="1:173" ht="15.75" customHeight="1" x14ac:dyDescent="0.2">
      <c r="A410" s="88"/>
      <c r="B410" s="88"/>
      <c r="C410" s="88"/>
      <c r="D410" s="88"/>
      <c r="E410" s="84"/>
      <c r="F410" s="88"/>
      <c r="G410" s="84"/>
      <c r="EY410" s="46"/>
      <c r="EZ410" s="85"/>
      <c r="FA410" s="85"/>
      <c r="FK410" s="86"/>
      <c r="FL410" s="85"/>
      <c r="FM410" s="85"/>
      <c r="FN410" s="86"/>
      <c r="FO410" s="85"/>
      <c r="FP410" s="85"/>
      <c r="FQ410" s="87"/>
    </row>
    <row r="411" spans="1:173" ht="15.75" customHeight="1" x14ac:dyDescent="0.2">
      <c r="A411" s="88"/>
      <c r="B411" s="88"/>
      <c r="C411" s="88"/>
      <c r="D411" s="88"/>
      <c r="E411" s="84"/>
      <c r="F411" s="88"/>
      <c r="G411" s="84"/>
      <c r="EY411" s="46"/>
      <c r="EZ411" s="85"/>
      <c r="FA411" s="85"/>
      <c r="FK411" s="86"/>
      <c r="FL411" s="85"/>
      <c r="FM411" s="85"/>
      <c r="FN411" s="86"/>
      <c r="FO411" s="85"/>
      <c r="FP411" s="85"/>
      <c r="FQ411" s="87"/>
    </row>
    <row r="412" spans="1:173" ht="15.75" customHeight="1" x14ac:dyDescent="0.2">
      <c r="A412" s="88"/>
      <c r="B412" s="88"/>
      <c r="C412" s="88"/>
      <c r="D412" s="88"/>
      <c r="E412" s="84"/>
      <c r="F412" s="88"/>
      <c r="G412" s="84"/>
      <c r="EY412" s="46"/>
      <c r="EZ412" s="85"/>
      <c r="FA412" s="85"/>
      <c r="FK412" s="86"/>
      <c r="FL412" s="85"/>
      <c r="FM412" s="85"/>
      <c r="FN412" s="86"/>
      <c r="FO412" s="85"/>
      <c r="FP412" s="85"/>
      <c r="FQ412" s="87"/>
    </row>
    <row r="413" spans="1:173" ht="15.75" customHeight="1" x14ac:dyDescent="0.2">
      <c r="A413" s="88"/>
      <c r="B413" s="88"/>
      <c r="C413" s="88"/>
      <c r="D413" s="88"/>
      <c r="E413" s="84"/>
      <c r="F413" s="88"/>
      <c r="G413" s="84"/>
      <c r="EY413" s="46"/>
      <c r="EZ413" s="85"/>
      <c r="FA413" s="85"/>
      <c r="FK413" s="86"/>
      <c r="FL413" s="85"/>
      <c r="FM413" s="85"/>
      <c r="FN413" s="86"/>
      <c r="FO413" s="85"/>
      <c r="FP413" s="85"/>
      <c r="FQ413" s="87"/>
    </row>
    <row r="414" spans="1:173" ht="15.75" customHeight="1" x14ac:dyDescent="0.2">
      <c r="A414" s="88"/>
      <c r="B414" s="88"/>
      <c r="C414" s="88"/>
      <c r="D414" s="88"/>
      <c r="E414" s="84"/>
      <c r="F414" s="88"/>
      <c r="G414" s="84"/>
      <c r="EY414" s="46"/>
      <c r="EZ414" s="85"/>
      <c r="FA414" s="85"/>
      <c r="FK414" s="86"/>
      <c r="FL414" s="85"/>
      <c r="FM414" s="85"/>
      <c r="FN414" s="86"/>
      <c r="FO414" s="85"/>
      <c r="FP414" s="85"/>
      <c r="FQ414" s="87"/>
    </row>
    <row r="415" spans="1:173" ht="15.75" customHeight="1" x14ac:dyDescent="0.2">
      <c r="A415" s="88"/>
      <c r="B415" s="88"/>
      <c r="C415" s="88"/>
      <c r="D415" s="88"/>
      <c r="E415" s="84"/>
      <c r="F415" s="88"/>
      <c r="G415" s="84"/>
      <c r="EY415" s="46"/>
      <c r="EZ415" s="85"/>
      <c r="FA415" s="85"/>
      <c r="FK415" s="86"/>
      <c r="FL415" s="85"/>
      <c r="FM415" s="85"/>
      <c r="FN415" s="86"/>
      <c r="FO415" s="85"/>
      <c r="FP415" s="85"/>
      <c r="FQ415" s="87"/>
    </row>
    <row r="416" spans="1:173" ht="15.75" customHeight="1" x14ac:dyDescent="0.2">
      <c r="A416" s="88"/>
      <c r="B416" s="88"/>
      <c r="C416" s="88"/>
      <c r="D416" s="88"/>
      <c r="E416" s="84"/>
      <c r="F416" s="88"/>
      <c r="G416" s="84"/>
      <c r="EY416" s="46"/>
      <c r="EZ416" s="85"/>
      <c r="FA416" s="85"/>
      <c r="FK416" s="86"/>
      <c r="FL416" s="85"/>
      <c r="FM416" s="85"/>
      <c r="FN416" s="86"/>
      <c r="FO416" s="85"/>
      <c r="FP416" s="85"/>
      <c r="FQ416" s="87"/>
    </row>
    <row r="417" spans="1:173" ht="15.75" customHeight="1" x14ac:dyDescent="0.2">
      <c r="A417" s="88"/>
      <c r="B417" s="88"/>
      <c r="C417" s="88"/>
      <c r="D417" s="88"/>
      <c r="E417" s="84"/>
      <c r="F417" s="88"/>
      <c r="G417" s="84"/>
      <c r="EY417" s="46"/>
      <c r="EZ417" s="85"/>
      <c r="FA417" s="85"/>
      <c r="FK417" s="86"/>
      <c r="FL417" s="85"/>
      <c r="FM417" s="85"/>
      <c r="FN417" s="86"/>
      <c r="FO417" s="85"/>
      <c r="FP417" s="85"/>
      <c r="FQ417" s="87"/>
    </row>
    <row r="418" spans="1:173" ht="15.75" customHeight="1" x14ac:dyDescent="0.2">
      <c r="A418" s="88"/>
      <c r="B418" s="88"/>
      <c r="C418" s="88"/>
      <c r="D418" s="88"/>
      <c r="E418" s="84"/>
      <c r="F418" s="88"/>
      <c r="G418" s="84"/>
      <c r="EY418" s="46"/>
      <c r="EZ418" s="85"/>
      <c r="FA418" s="85"/>
      <c r="FK418" s="86"/>
      <c r="FL418" s="85"/>
      <c r="FM418" s="85"/>
      <c r="FN418" s="86"/>
      <c r="FO418" s="85"/>
      <c r="FP418" s="85"/>
      <c r="FQ418" s="87"/>
    </row>
    <row r="419" spans="1:173" ht="15.75" customHeight="1" x14ac:dyDescent="0.2">
      <c r="A419" s="88"/>
      <c r="B419" s="88"/>
      <c r="C419" s="88"/>
      <c r="D419" s="88"/>
      <c r="E419" s="84"/>
      <c r="F419" s="88"/>
      <c r="G419" s="84"/>
      <c r="EY419" s="46"/>
      <c r="EZ419" s="85"/>
      <c r="FA419" s="85"/>
      <c r="FK419" s="86"/>
      <c r="FL419" s="85"/>
      <c r="FM419" s="85"/>
      <c r="FN419" s="86"/>
      <c r="FO419" s="85"/>
      <c r="FP419" s="85"/>
      <c r="FQ419" s="87"/>
    </row>
    <row r="420" spans="1:173" ht="15.75" customHeight="1" x14ac:dyDescent="0.2">
      <c r="A420" s="88"/>
      <c r="B420" s="88"/>
      <c r="C420" s="88"/>
      <c r="D420" s="88"/>
      <c r="E420" s="84"/>
      <c r="F420" s="88"/>
      <c r="G420" s="84"/>
      <c r="EY420" s="46"/>
      <c r="EZ420" s="85"/>
      <c r="FA420" s="85"/>
      <c r="FK420" s="86"/>
      <c r="FL420" s="85"/>
      <c r="FM420" s="85"/>
      <c r="FN420" s="86"/>
      <c r="FO420" s="85"/>
      <c r="FP420" s="85"/>
      <c r="FQ420" s="87"/>
    </row>
    <row r="421" spans="1:173" ht="15.75" customHeight="1" x14ac:dyDescent="0.2">
      <c r="A421" s="88"/>
      <c r="B421" s="88"/>
      <c r="C421" s="88"/>
      <c r="D421" s="88"/>
      <c r="E421" s="84"/>
      <c r="F421" s="88"/>
      <c r="G421" s="84"/>
      <c r="EY421" s="46"/>
      <c r="EZ421" s="85"/>
      <c r="FA421" s="85"/>
      <c r="FK421" s="86"/>
      <c r="FL421" s="85"/>
      <c r="FM421" s="85"/>
      <c r="FN421" s="86"/>
      <c r="FO421" s="85"/>
      <c r="FP421" s="85"/>
      <c r="FQ421" s="87"/>
    </row>
    <row r="422" spans="1:173" ht="15.75" customHeight="1" x14ac:dyDescent="0.2">
      <c r="A422" s="88"/>
      <c r="B422" s="88"/>
      <c r="C422" s="88"/>
      <c r="D422" s="88"/>
      <c r="E422" s="84"/>
      <c r="F422" s="88"/>
      <c r="G422" s="84"/>
      <c r="EY422" s="46"/>
      <c r="EZ422" s="85"/>
      <c r="FA422" s="85"/>
      <c r="FK422" s="86"/>
      <c r="FL422" s="85"/>
      <c r="FM422" s="85"/>
      <c r="FN422" s="86"/>
      <c r="FO422" s="85"/>
      <c r="FP422" s="85"/>
      <c r="FQ422" s="87"/>
    </row>
    <row r="423" spans="1:173" ht="15.75" customHeight="1" x14ac:dyDescent="0.2">
      <c r="A423" s="88"/>
      <c r="B423" s="88"/>
      <c r="C423" s="88"/>
      <c r="D423" s="88"/>
      <c r="E423" s="84"/>
      <c r="F423" s="88"/>
      <c r="G423" s="84"/>
      <c r="EY423" s="46"/>
      <c r="EZ423" s="85"/>
      <c r="FA423" s="85"/>
      <c r="FK423" s="86"/>
      <c r="FL423" s="85"/>
      <c r="FM423" s="85"/>
      <c r="FN423" s="86"/>
      <c r="FO423" s="85"/>
      <c r="FP423" s="85"/>
      <c r="FQ423" s="87"/>
    </row>
    <row r="424" spans="1:173" ht="15.75" customHeight="1" x14ac:dyDescent="0.2">
      <c r="A424" s="88"/>
      <c r="B424" s="88"/>
      <c r="C424" s="88"/>
      <c r="D424" s="88"/>
      <c r="E424" s="84"/>
      <c r="F424" s="88"/>
      <c r="G424" s="84"/>
      <c r="EY424" s="46"/>
      <c r="EZ424" s="85"/>
      <c r="FA424" s="85"/>
      <c r="FK424" s="86"/>
      <c r="FL424" s="85"/>
      <c r="FM424" s="85"/>
      <c r="FN424" s="86"/>
      <c r="FO424" s="85"/>
      <c r="FP424" s="85"/>
      <c r="FQ424" s="87"/>
    </row>
    <row r="425" spans="1:173" ht="15.75" customHeight="1" x14ac:dyDescent="0.2">
      <c r="A425" s="88"/>
      <c r="B425" s="88"/>
      <c r="C425" s="88"/>
      <c r="D425" s="88"/>
      <c r="E425" s="84"/>
      <c r="F425" s="88"/>
      <c r="G425" s="84"/>
      <c r="EY425" s="46"/>
      <c r="EZ425" s="85"/>
      <c r="FA425" s="85"/>
      <c r="FK425" s="86"/>
      <c r="FL425" s="85"/>
      <c r="FM425" s="85"/>
      <c r="FN425" s="86"/>
      <c r="FO425" s="85"/>
      <c r="FP425" s="85"/>
      <c r="FQ425" s="87"/>
    </row>
    <row r="426" spans="1:173" ht="15.75" customHeight="1" x14ac:dyDescent="0.2">
      <c r="A426" s="88"/>
      <c r="B426" s="88"/>
      <c r="C426" s="88"/>
      <c r="D426" s="88"/>
      <c r="E426" s="84"/>
      <c r="F426" s="88"/>
      <c r="G426" s="84"/>
      <c r="EY426" s="46"/>
      <c r="EZ426" s="85"/>
      <c r="FA426" s="85"/>
      <c r="FK426" s="86"/>
      <c r="FL426" s="85"/>
      <c r="FM426" s="85"/>
      <c r="FN426" s="86"/>
      <c r="FO426" s="85"/>
      <c r="FP426" s="85"/>
      <c r="FQ426" s="87"/>
    </row>
    <row r="427" spans="1:173" ht="15.75" customHeight="1" x14ac:dyDescent="0.2">
      <c r="A427" s="88"/>
      <c r="B427" s="88"/>
      <c r="C427" s="88"/>
      <c r="D427" s="88"/>
      <c r="E427" s="84"/>
      <c r="F427" s="88"/>
      <c r="G427" s="84"/>
      <c r="EY427" s="46"/>
      <c r="EZ427" s="85"/>
      <c r="FA427" s="85"/>
      <c r="FK427" s="86"/>
      <c r="FL427" s="85"/>
      <c r="FM427" s="85"/>
      <c r="FN427" s="86"/>
      <c r="FO427" s="85"/>
      <c r="FP427" s="85"/>
      <c r="FQ427" s="87"/>
    </row>
    <row r="428" spans="1:173" ht="15.75" customHeight="1" x14ac:dyDescent="0.2">
      <c r="A428" s="88"/>
      <c r="B428" s="88"/>
      <c r="C428" s="88"/>
      <c r="D428" s="88"/>
      <c r="E428" s="84"/>
      <c r="F428" s="88"/>
      <c r="G428" s="84"/>
      <c r="EY428" s="46"/>
      <c r="EZ428" s="85"/>
      <c r="FA428" s="85"/>
      <c r="FK428" s="86"/>
      <c r="FL428" s="85"/>
      <c r="FM428" s="85"/>
      <c r="FN428" s="86"/>
      <c r="FO428" s="85"/>
      <c r="FP428" s="85"/>
      <c r="FQ428" s="87"/>
    </row>
    <row r="429" spans="1:173" ht="15.75" customHeight="1" x14ac:dyDescent="0.2">
      <c r="A429" s="88"/>
      <c r="B429" s="88"/>
      <c r="C429" s="88"/>
      <c r="D429" s="88"/>
      <c r="E429" s="84"/>
      <c r="F429" s="88"/>
      <c r="G429" s="84"/>
      <c r="EY429" s="46"/>
      <c r="EZ429" s="85"/>
      <c r="FA429" s="85"/>
      <c r="FK429" s="86"/>
      <c r="FL429" s="85"/>
      <c r="FM429" s="85"/>
      <c r="FN429" s="86"/>
      <c r="FO429" s="85"/>
      <c r="FP429" s="85"/>
      <c r="FQ429" s="87"/>
    </row>
    <row r="430" spans="1:173" ht="15.75" customHeight="1" x14ac:dyDescent="0.2">
      <c r="A430" s="88"/>
      <c r="B430" s="88"/>
      <c r="C430" s="88"/>
      <c r="D430" s="88"/>
      <c r="E430" s="84"/>
      <c r="F430" s="88"/>
      <c r="G430" s="84"/>
      <c r="EY430" s="46"/>
      <c r="EZ430" s="85"/>
      <c r="FA430" s="85"/>
      <c r="FK430" s="86"/>
      <c r="FL430" s="85"/>
      <c r="FM430" s="85"/>
      <c r="FN430" s="86"/>
      <c r="FO430" s="85"/>
      <c r="FP430" s="85"/>
      <c r="FQ430" s="87"/>
    </row>
    <row r="431" spans="1:173" ht="15.75" customHeight="1" x14ac:dyDescent="0.2">
      <c r="A431" s="88"/>
      <c r="B431" s="88"/>
      <c r="C431" s="88"/>
      <c r="D431" s="88"/>
      <c r="E431" s="84"/>
      <c r="F431" s="88"/>
      <c r="G431" s="84"/>
      <c r="EY431" s="46"/>
      <c r="EZ431" s="85"/>
      <c r="FA431" s="85"/>
      <c r="FK431" s="86"/>
      <c r="FL431" s="85"/>
      <c r="FM431" s="85"/>
      <c r="FN431" s="86"/>
      <c r="FO431" s="85"/>
      <c r="FP431" s="85"/>
      <c r="FQ431" s="87"/>
    </row>
    <row r="432" spans="1:173" ht="15.75" customHeight="1" x14ac:dyDescent="0.2">
      <c r="A432" s="88"/>
      <c r="B432" s="88"/>
      <c r="C432" s="88"/>
      <c r="D432" s="88"/>
      <c r="E432" s="84"/>
      <c r="F432" s="88"/>
      <c r="G432" s="84"/>
      <c r="EY432" s="46"/>
      <c r="EZ432" s="85"/>
      <c r="FA432" s="85"/>
      <c r="FK432" s="86"/>
      <c r="FL432" s="85"/>
      <c r="FM432" s="85"/>
      <c r="FN432" s="86"/>
      <c r="FO432" s="85"/>
      <c r="FP432" s="85"/>
      <c r="FQ432" s="87"/>
    </row>
    <row r="433" spans="1:173" ht="15.75" customHeight="1" x14ac:dyDescent="0.2">
      <c r="A433" s="88"/>
      <c r="B433" s="88"/>
      <c r="C433" s="88"/>
      <c r="D433" s="88"/>
      <c r="E433" s="84"/>
      <c r="F433" s="88"/>
      <c r="G433" s="84"/>
      <c r="EY433" s="46"/>
      <c r="EZ433" s="85"/>
      <c r="FA433" s="85"/>
      <c r="FK433" s="86"/>
      <c r="FL433" s="85"/>
      <c r="FM433" s="85"/>
      <c r="FN433" s="86"/>
      <c r="FO433" s="85"/>
      <c r="FP433" s="85"/>
      <c r="FQ433" s="87"/>
    </row>
    <row r="434" spans="1:173" ht="15.75" customHeight="1" x14ac:dyDescent="0.2">
      <c r="A434" s="88"/>
      <c r="B434" s="88"/>
      <c r="C434" s="88"/>
      <c r="D434" s="88"/>
      <c r="E434" s="84"/>
      <c r="F434" s="88"/>
      <c r="G434" s="84"/>
      <c r="EY434" s="46"/>
      <c r="EZ434" s="85"/>
      <c r="FA434" s="85"/>
      <c r="FK434" s="86"/>
      <c r="FL434" s="85"/>
      <c r="FM434" s="85"/>
      <c r="FN434" s="86"/>
      <c r="FO434" s="85"/>
      <c r="FP434" s="85"/>
      <c r="FQ434" s="87"/>
    </row>
    <row r="435" spans="1:173" ht="15.75" customHeight="1" x14ac:dyDescent="0.2">
      <c r="A435" s="88"/>
      <c r="B435" s="88"/>
      <c r="C435" s="88"/>
      <c r="D435" s="88"/>
      <c r="E435" s="84"/>
      <c r="F435" s="88"/>
      <c r="G435" s="84"/>
      <c r="EY435" s="46"/>
      <c r="EZ435" s="85"/>
      <c r="FA435" s="85"/>
      <c r="FK435" s="86"/>
      <c r="FL435" s="85"/>
      <c r="FM435" s="85"/>
      <c r="FN435" s="86"/>
      <c r="FO435" s="85"/>
      <c r="FP435" s="85"/>
      <c r="FQ435" s="87"/>
    </row>
    <row r="436" spans="1:173" ht="15.75" customHeight="1" x14ac:dyDescent="0.2">
      <c r="A436" s="88"/>
      <c r="B436" s="88"/>
      <c r="C436" s="88"/>
      <c r="D436" s="88"/>
      <c r="E436" s="84"/>
      <c r="F436" s="88"/>
      <c r="G436" s="84"/>
      <c r="EY436" s="46"/>
      <c r="EZ436" s="85"/>
      <c r="FA436" s="85"/>
      <c r="FK436" s="86"/>
      <c r="FL436" s="85"/>
      <c r="FM436" s="85"/>
      <c r="FN436" s="86"/>
      <c r="FO436" s="85"/>
      <c r="FP436" s="85"/>
      <c r="FQ436" s="87"/>
    </row>
    <row r="437" spans="1:173" ht="15.75" customHeight="1" x14ac:dyDescent="0.2">
      <c r="A437" s="88"/>
      <c r="B437" s="88"/>
      <c r="C437" s="88"/>
      <c r="D437" s="88"/>
      <c r="E437" s="84"/>
      <c r="F437" s="88"/>
      <c r="G437" s="84"/>
      <c r="EY437" s="46"/>
      <c r="EZ437" s="85"/>
      <c r="FA437" s="85"/>
      <c r="FK437" s="86"/>
      <c r="FL437" s="85"/>
      <c r="FM437" s="85"/>
      <c r="FN437" s="86"/>
      <c r="FO437" s="85"/>
      <c r="FP437" s="85"/>
      <c r="FQ437" s="87"/>
    </row>
    <row r="438" spans="1:173" ht="15.75" customHeight="1" x14ac:dyDescent="0.2">
      <c r="A438" s="88"/>
      <c r="B438" s="88"/>
      <c r="C438" s="88"/>
      <c r="D438" s="88"/>
      <c r="E438" s="84"/>
      <c r="F438" s="88"/>
      <c r="G438" s="84"/>
      <c r="EY438" s="46"/>
      <c r="EZ438" s="85"/>
      <c r="FA438" s="85"/>
      <c r="FK438" s="86"/>
      <c r="FL438" s="85"/>
      <c r="FM438" s="85"/>
      <c r="FN438" s="86"/>
      <c r="FO438" s="85"/>
      <c r="FP438" s="85"/>
      <c r="FQ438" s="87"/>
    </row>
    <row r="439" spans="1:173" ht="15.75" customHeight="1" x14ac:dyDescent="0.2">
      <c r="A439" s="88"/>
      <c r="B439" s="88"/>
      <c r="C439" s="88"/>
      <c r="D439" s="88"/>
      <c r="E439" s="84"/>
      <c r="F439" s="88"/>
      <c r="G439" s="84"/>
      <c r="EY439" s="46"/>
      <c r="EZ439" s="85"/>
      <c r="FA439" s="85"/>
      <c r="FK439" s="86"/>
      <c r="FL439" s="85"/>
      <c r="FM439" s="85"/>
      <c r="FN439" s="86"/>
      <c r="FO439" s="85"/>
      <c r="FP439" s="85"/>
      <c r="FQ439" s="87"/>
    </row>
    <row r="440" spans="1:173" ht="15.75" customHeight="1" x14ac:dyDescent="0.2">
      <c r="A440" s="88"/>
      <c r="B440" s="88"/>
      <c r="C440" s="88"/>
      <c r="D440" s="88"/>
      <c r="E440" s="84"/>
      <c r="F440" s="88"/>
      <c r="G440" s="84"/>
      <c r="EY440" s="46"/>
      <c r="EZ440" s="85"/>
      <c r="FA440" s="85"/>
      <c r="FK440" s="86"/>
      <c r="FL440" s="85"/>
      <c r="FM440" s="85"/>
      <c r="FN440" s="86"/>
      <c r="FO440" s="85"/>
      <c r="FP440" s="85"/>
      <c r="FQ440" s="87"/>
    </row>
    <row r="441" spans="1:173" ht="15.75" customHeight="1" x14ac:dyDescent="0.2">
      <c r="A441" s="88"/>
      <c r="B441" s="88"/>
      <c r="C441" s="88"/>
      <c r="D441" s="88"/>
      <c r="E441" s="84"/>
      <c r="F441" s="88"/>
      <c r="G441" s="84"/>
      <c r="EY441" s="46"/>
      <c r="EZ441" s="85"/>
      <c r="FA441" s="85"/>
      <c r="FK441" s="86"/>
      <c r="FL441" s="85"/>
      <c r="FM441" s="85"/>
      <c r="FN441" s="86"/>
      <c r="FO441" s="85"/>
      <c r="FP441" s="85"/>
      <c r="FQ441" s="87"/>
    </row>
    <row r="442" spans="1:173" ht="15.75" customHeight="1" x14ac:dyDescent="0.2">
      <c r="A442" s="88"/>
      <c r="B442" s="88"/>
      <c r="C442" s="88"/>
      <c r="D442" s="88"/>
      <c r="E442" s="84"/>
      <c r="F442" s="88"/>
      <c r="G442" s="84"/>
      <c r="EY442" s="46"/>
      <c r="EZ442" s="85"/>
      <c r="FA442" s="85"/>
      <c r="FK442" s="86"/>
      <c r="FL442" s="85"/>
      <c r="FM442" s="85"/>
      <c r="FN442" s="86"/>
      <c r="FO442" s="85"/>
      <c r="FP442" s="85"/>
      <c r="FQ442" s="87"/>
    </row>
    <row r="443" spans="1:173" ht="15.75" customHeight="1" x14ac:dyDescent="0.2">
      <c r="A443" s="88"/>
      <c r="B443" s="88"/>
      <c r="C443" s="88"/>
      <c r="D443" s="88"/>
      <c r="E443" s="84"/>
      <c r="F443" s="88"/>
      <c r="G443" s="84"/>
      <c r="EY443" s="46"/>
      <c r="EZ443" s="85"/>
      <c r="FA443" s="85"/>
      <c r="FK443" s="86"/>
      <c r="FL443" s="85"/>
      <c r="FM443" s="85"/>
      <c r="FN443" s="86"/>
      <c r="FO443" s="85"/>
      <c r="FP443" s="85"/>
      <c r="FQ443" s="87"/>
    </row>
    <row r="444" spans="1:173" ht="15.75" customHeight="1" x14ac:dyDescent="0.2">
      <c r="A444" s="88"/>
      <c r="B444" s="88"/>
      <c r="C444" s="88"/>
      <c r="D444" s="88"/>
      <c r="E444" s="84"/>
      <c r="F444" s="88"/>
      <c r="G444" s="84"/>
      <c r="EY444" s="46"/>
      <c r="EZ444" s="85"/>
      <c r="FA444" s="85"/>
      <c r="FK444" s="86"/>
      <c r="FL444" s="85"/>
      <c r="FM444" s="85"/>
      <c r="FN444" s="86"/>
      <c r="FO444" s="85"/>
      <c r="FP444" s="85"/>
      <c r="FQ444" s="87"/>
    </row>
    <row r="445" spans="1:173" ht="15.75" customHeight="1" x14ac:dyDescent="0.2">
      <c r="A445" s="88"/>
      <c r="B445" s="88"/>
      <c r="C445" s="88"/>
      <c r="D445" s="88"/>
      <c r="E445" s="84"/>
      <c r="F445" s="88"/>
      <c r="G445" s="84"/>
      <c r="EY445" s="46"/>
      <c r="EZ445" s="85"/>
      <c r="FA445" s="85"/>
      <c r="FK445" s="86"/>
      <c r="FL445" s="85"/>
      <c r="FM445" s="85"/>
      <c r="FN445" s="86"/>
      <c r="FO445" s="85"/>
      <c r="FP445" s="85"/>
      <c r="FQ445" s="87"/>
    </row>
    <row r="446" spans="1:173" ht="15.75" customHeight="1" x14ac:dyDescent="0.2">
      <c r="A446" s="88"/>
      <c r="B446" s="88"/>
      <c r="C446" s="88"/>
      <c r="D446" s="88"/>
      <c r="E446" s="84"/>
      <c r="F446" s="88"/>
      <c r="G446" s="84"/>
      <c r="EY446" s="46"/>
      <c r="EZ446" s="85"/>
      <c r="FA446" s="85"/>
      <c r="FK446" s="86"/>
      <c r="FL446" s="85"/>
      <c r="FM446" s="85"/>
      <c r="FN446" s="86"/>
      <c r="FO446" s="85"/>
      <c r="FP446" s="85"/>
      <c r="FQ446" s="87"/>
    </row>
    <row r="447" spans="1:173" ht="15.75" customHeight="1" x14ac:dyDescent="0.2">
      <c r="A447" s="88"/>
      <c r="B447" s="88"/>
      <c r="C447" s="88"/>
      <c r="D447" s="88"/>
      <c r="E447" s="84"/>
      <c r="F447" s="88"/>
      <c r="G447" s="84"/>
      <c r="EY447" s="46"/>
      <c r="EZ447" s="85"/>
      <c r="FA447" s="85"/>
      <c r="FK447" s="86"/>
      <c r="FL447" s="85"/>
      <c r="FM447" s="85"/>
      <c r="FN447" s="86"/>
      <c r="FO447" s="85"/>
      <c r="FP447" s="85"/>
      <c r="FQ447" s="87"/>
    </row>
    <row r="448" spans="1:173" ht="15.75" customHeight="1" x14ac:dyDescent="0.2">
      <c r="A448" s="88"/>
      <c r="B448" s="88"/>
      <c r="C448" s="88"/>
      <c r="D448" s="88"/>
      <c r="E448" s="84"/>
      <c r="F448" s="88"/>
      <c r="G448" s="84"/>
      <c r="EY448" s="46"/>
      <c r="EZ448" s="85"/>
      <c r="FA448" s="85"/>
      <c r="FK448" s="86"/>
      <c r="FL448" s="85"/>
      <c r="FM448" s="85"/>
      <c r="FN448" s="86"/>
      <c r="FO448" s="85"/>
      <c r="FP448" s="85"/>
      <c r="FQ448" s="87"/>
    </row>
    <row r="449" spans="1:173" ht="15.75" customHeight="1" x14ac:dyDescent="0.2">
      <c r="A449" s="88"/>
      <c r="B449" s="88"/>
      <c r="C449" s="88"/>
      <c r="D449" s="88"/>
      <c r="E449" s="84"/>
      <c r="F449" s="88"/>
      <c r="G449" s="84"/>
      <c r="EY449" s="46"/>
      <c r="EZ449" s="85"/>
      <c r="FA449" s="85"/>
      <c r="FK449" s="86"/>
      <c r="FL449" s="85"/>
      <c r="FM449" s="85"/>
      <c r="FN449" s="86"/>
      <c r="FO449" s="85"/>
      <c r="FP449" s="85"/>
      <c r="FQ449" s="87"/>
    </row>
    <row r="450" spans="1:173" ht="15.75" customHeight="1" x14ac:dyDescent="0.2">
      <c r="A450" s="88"/>
      <c r="B450" s="88"/>
      <c r="C450" s="88"/>
      <c r="D450" s="88"/>
      <c r="E450" s="84"/>
      <c r="F450" s="88"/>
      <c r="G450" s="84"/>
      <c r="EY450" s="46"/>
      <c r="EZ450" s="85"/>
      <c r="FA450" s="85"/>
      <c r="FK450" s="86"/>
      <c r="FL450" s="85"/>
      <c r="FM450" s="85"/>
      <c r="FN450" s="86"/>
      <c r="FO450" s="85"/>
      <c r="FP450" s="85"/>
      <c r="FQ450" s="87"/>
    </row>
    <row r="451" spans="1:173" ht="15.75" customHeight="1" x14ac:dyDescent="0.2">
      <c r="A451" s="88"/>
      <c r="B451" s="88"/>
      <c r="C451" s="88"/>
      <c r="D451" s="88"/>
      <c r="E451" s="84"/>
      <c r="F451" s="88"/>
      <c r="G451" s="84"/>
      <c r="EY451" s="46"/>
      <c r="EZ451" s="85"/>
      <c r="FA451" s="85"/>
      <c r="FK451" s="86"/>
      <c r="FL451" s="85"/>
      <c r="FM451" s="85"/>
      <c r="FN451" s="86"/>
      <c r="FO451" s="85"/>
      <c r="FP451" s="85"/>
      <c r="FQ451" s="87"/>
    </row>
  </sheetData>
  <autoFilter ref="A2:FP249" xr:uid="{00000000-0009-0000-0000-000001000000}">
    <sortState xmlns:xlrd2="http://schemas.microsoft.com/office/spreadsheetml/2017/richdata2" ref="A2:FP249">
      <sortCondition ref="C2:C249"/>
    </sortState>
  </autoFilter>
  <mergeCells count="57">
    <mergeCell ref="A251:B251"/>
    <mergeCell ref="C251:F251"/>
    <mergeCell ref="FE1:FG1"/>
    <mergeCell ref="FH1:FJ1"/>
    <mergeCell ref="FK1:FM1"/>
    <mergeCell ref="FN1:FP1"/>
    <mergeCell ref="ED1:EF1"/>
    <mergeCell ref="EG1:EI1"/>
    <mergeCell ref="EJ1:EL1"/>
    <mergeCell ref="EM1:EO1"/>
    <mergeCell ref="EP1:ER1"/>
    <mergeCell ref="ES1:EU1"/>
    <mergeCell ref="EV1:EX1"/>
    <mergeCell ref="DU1:DW1"/>
    <mergeCell ref="DX1:DZ1"/>
    <mergeCell ref="EA1:EC1"/>
    <mergeCell ref="EY1:FA1"/>
    <mergeCell ref="FB1:FD1"/>
    <mergeCell ref="DF1:DH1"/>
    <mergeCell ref="DI1:DK1"/>
    <mergeCell ref="DL1:DN1"/>
    <mergeCell ref="DO1:DQ1"/>
    <mergeCell ref="DR1:DT1"/>
    <mergeCell ref="CQ1:CS1"/>
    <mergeCell ref="CT1:CV1"/>
    <mergeCell ref="CW1:CY1"/>
    <mergeCell ref="CZ1:DB1"/>
    <mergeCell ref="DC1:DE1"/>
    <mergeCell ref="CB1:CD1"/>
    <mergeCell ref="CE1:CG1"/>
    <mergeCell ref="CH1:CJ1"/>
    <mergeCell ref="CK1:CM1"/>
    <mergeCell ref="CN1:CP1"/>
    <mergeCell ref="BM1:BO1"/>
    <mergeCell ref="BP1:BR1"/>
    <mergeCell ref="BS1:BU1"/>
    <mergeCell ref="BV1:BX1"/>
    <mergeCell ref="BY1:CA1"/>
    <mergeCell ref="AX1:AZ1"/>
    <mergeCell ref="BA1:BC1"/>
    <mergeCell ref="BD1:BF1"/>
    <mergeCell ref="BG1:BI1"/>
    <mergeCell ref="BJ1:BL1"/>
    <mergeCell ref="AR1:AT1"/>
    <mergeCell ref="AU1:AW1"/>
    <mergeCell ref="H1:J1"/>
    <mergeCell ref="K1:M1"/>
    <mergeCell ref="N1:P1"/>
    <mergeCell ref="Q1:S1"/>
    <mergeCell ref="T1:V1"/>
    <mergeCell ref="W1:Y1"/>
    <mergeCell ref="Z1:AB1"/>
    <mergeCell ref="AC1:AE1"/>
    <mergeCell ref="AF1:AH1"/>
    <mergeCell ref="AI1:AK1"/>
    <mergeCell ref="AL1:AN1"/>
    <mergeCell ref="AO1:AQ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Y458"/>
  <sheetViews>
    <sheetView workbookViewId="0">
      <pane ySplit="2" topLeftCell="A3" activePane="bottomLeft" state="frozen"/>
      <selection pane="bottomLeft" activeCell="B4" sqref="B4"/>
    </sheetView>
  </sheetViews>
  <sheetFormatPr baseColWidth="10" defaultColWidth="14.5" defaultRowHeight="15" customHeight="1" x14ac:dyDescent="0.2"/>
  <cols>
    <col min="1" max="1" width="16.6640625" customWidth="1"/>
    <col min="2" max="2" width="13" customWidth="1"/>
    <col min="3" max="3" width="48.6640625" customWidth="1"/>
    <col min="4" max="4" width="14.33203125" customWidth="1"/>
    <col min="5" max="5" width="62" customWidth="1"/>
    <col min="6" max="7" width="37.33203125" customWidth="1"/>
    <col min="150" max="150" width="10" customWidth="1"/>
    <col min="158" max="166" width="14.5" hidden="1"/>
    <col min="170" max="170" width="12.6640625" customWidth="1"/>
    <col min="171" max="171" width="10.6640625" customWidth="1"/>
    <col min="172" max="172" width="14.1640625" customWidth="1"/>
    <col min="173" max="173" width="13.33203125" customWidth="1"/>
    <col min="174" max="174" width="12" customWidth="1"/>
    <col min="175" max="175" width="17.33203125" customWidth="1"/>
    <col min="176" max="176" width="13.5" customWidth="1"/>
    <col min="177" max="177" width="17.6640625" customWidth="1"/>
    <col min="178" max="181" width="17.33203125" customWidth="1"/>
  </cols>
  <sheetData>
    <row r="1" spans="1:181" x14ac:dyDescent="0.2">
      <c r="A1" s="48"/>
      <c r="B1" s="48"/>
      <c r="C1" s="49"/>
      <c r="D1" s="49"/>
      <c r="E1" s="50"/>
      <c r="F1" s="49"/>
      <c r="G1" s="50"/>
      <c r="H1" s="143" t="s">
        <v>682</v>
      </c>
      <c r="I1" s="136"/>
      <c r="J1" s="135"/>
      <c r="K1" s="141" t="s">
        <v>616</v>
      </c>
      <c r="L1" s="136"/>
      <c r="M1" s="135"/>
      <c r="N1" s="142" t="s">
        <v>617</v>
      </c>
      <c r="O1" s="136"/>
      <c r="P1" s="135"/>
      <c r="Q1" s="143" t="s">
        <v>618</v>
      </c>
      <c r="R1" s="136"/>
      <c r="S1" s="135"/>
      <c r="T1" s="141" t="s">
        <v>619</v>
      </c>
      <c r="U1" s="136"/>
      <c r="V1" s="135"/>
      <c r="W1" s="142" t="s">
        <v>620</v>
      </c>
      <c r="X1" s="136"/>
      <c r="Y1" s="135"/>
      <c r="Z1" s="143" t="s">
        <v>621</v>
      </c>
      <c r="AA1" s="136"/>
      <c r="AB1" s="135"/>
      <c r="AC1" s="141" t="s">
        <v>622</v>
      </c>
      <c r="AD1" s="136"/>
      <c r="AE1" s="135"/>
      <c r="AF1" s="142" t="s">
        <v>623</v>
      </c>
      <c r="AG1" s="136"/>
      <c r="AH1" s="135"/>
      <c r="AI1" s="143" t="s">
        <v>624</v>
      </c>
      <c r="AJ1" s="136"/>
      <c r="AK1" s="135"/>
      <c r="AL1" s="141" t="s">
        <v>625</v>
      </c>
      <c r="AM1" s="136"/>
      <c r="AN1" s="135"/>
      <c r="AO1" s="142" t="s">
        <v>626</v>
      </c>
      <c r="AP1" s="136"/>
      <c r="AQ1" s="135"/>
      <c r="AR1" s="143" t="s">
        <v>627</v>
      </c>
      <c r="AS1" s="136"/>
      <c r="AT1" s="135"/>
      <c r="AU1" s="141" t="s">
        <v>628</v>
      </c>
      <c r="AV1" s="136"/>
      <c r="AW1" s="135"/>
      <c r="AX1" s="142" t="s">
        <v>629</v>
      </c>
      <c r="AY1" s="136"/>
      <c r="AZ1" s="135"/>
      <c r="BA1" s="143" t="s">
        <v>630</v>
      </c>
      <c r="BB1" s="136"/>
      <c r="BC1" s="135"/>
      <c r="BD1" s="141" t="s">
        <v>631</v>
      </c>
      <c r="BE1" s="136"/>
      <c r="BF1" s="135"/>
      <c r="BG1" s="142" t="s">
        <v>632</v>
      </c>
      <c r="BH1" s="136"/>
      <c r="BI1" s="135"/>
      <c r="BJ1" s="143" t="s">
        <v>633</v>
      </c>
      <c r="BK1" s="136"/>
      <c r="BL1" s="135"/>
      <c r="BM1" s="141" t="s">
        <v>634</v>
      </c>
      <c r="BN1" s="136"/>
      <c r="BO1" s="135"/>
      <c r="BP1" s="143" t="s">
        <v>635</v>
      </c>
      <c r="BQ1" s="136"/>
      <c r="BR1" s="135"/>
      <c r="BS1" s="141" t="s">
        <v>636</v>
      </c>
      <c r="BT1" s="136"/>
      <c r="BU1" s="135"/>
      <c r="BV1" s="142" t="s">
        <v>637</v>
      </c>
      <c r="BW1" s="136"/>
      <c r="BX1" s="135"/>
      <c r="BY1" s="143" t="s">
        <v>638</v>
      </c>
      <c r="BZ1" s="136"/>
      <c r="CA1" s="135"/>
      <c r="CB1" s="141" t="s">
        <v>639</v>
      </c>
      <c r="CC1" s="136"/>
      <c r="CD1" s="135"/>
      <c r="CE1" s="142" t="s">
        <v>640</v>
      </c>
      <c r="CF1" s="136"/>
      <c r="CG1" s="135"/>
      <c r="CH1" s="143" t="s">
        <v>641</v>
      </c>
      <c r="CI1" s="136"/>
      <c r="CJ1" s="135"/>
      <c r="CK1" s="141" t="s">
        <v>642</v>
      </c>
      <c r="CL1" s="136"/>
      <c r="CM1" s="135"/>
      <c r="CN1" s="142" t="s">
        <v>643</v>
      </c>
      <c r="CO1" s="136"/>
      <c r="CP1" s="135"/>
      <c r="CQ1" s="143" t="s">
        <v>644</v>
      </c>
      <c r="CR1" s="136"/>
      <c r="CS1" s="135"/>
      <c r="CT1" s="141" t="s">
        <v>645</v>
      </c>
      <c r="CU1" s="136"/>
      <c r="CV1" s="135"/>
      <c r="CW1" s="142" t="s">
        <v>646</v>
      </c>
      <c r="CX1" s="136"/>
      <c r="CY1" s="135"/>
      <c r="CZ1" s="143" t="s">
        <v>647</v>
      </c>
      <c r="DA1" s="136"/>
      <c r="DB1" s="135"/>
      <c r="DC1" s="141" t="s">
        <v>648</v>
      </c>
      <c r="DD1" s="136"/>
      <c r="DE1" s="135"/>
      <c r="DF1" s="142" t="s">
        <v>649</v>
      </c>
      <c r="DG1" s="136"/>
      <c r="DH1" s="135"/>
      <c r="DI1" s="143" t="s">
        <v>650</v>
      </c>
      <c r="DJ1" s="136"/>
      <c r="DK1" s="135"/>
      <c r="DL1" s="141" t="s">
        <v>651</v>
      </c>
      <c r="DM1" s="136"/>
      <c r="DN1" s="135"/>
      <c r="DO1" s="142" t="s">
        <v>652</v>
      </c>
      <c r="DP1" s="136"/>
      <c r="DQ1" s="135"/>
      <c r="DR1" s="143" t="s">
        <v>653</v>
      </c>
      <c r="DS1" s="136"/>
      <c r="DT1" s="135"/>
      <c r="DU1" s="141" t="s">
        <v>654</v>
      </c>
      <c r="DV1" s="136"/>
      <c r="DW1" s="135"/>
      <c r="DX1" s="142" t="s">
        <v>655</v>
      </c>
      <c r="DY1" s="136"/>
      <c r="DZ1" s="135"/>
      <c r="EA1" s="143" t="s">
        <v>656</v>
      </c>
      <c r="EB1" s="136"/>
      <c r="EC1" s="135"/>
      <c r="ED1" s="141" t="s">
        <v>657</v>
      </c>
      <c r="EE1" s="136"/>
      <c r="EF1" s="135"/>
      <c r="EG1" s="142" t="s">
        <v>658</v>
      </c>
      <c r="EH1" s="136"/>
      <c r="EI1" s="135"/>
      <c r="EJ1" s="143" t="s">
        <v>659</v>
      </c>
      <c r="EK1" s="136"/>
      <c r="EL1" s="135"/>
      <c r="EM1" s="141" t="s">
        <v>660</v>
      </c>
      <c r="EN1" s="136"/>
      <c r="EO1" s="135"/>
      <c r="EP1" s="142" t="s">
        <v>661</v>
      </c>
      <c r="EQ1" s="136"/>
      <c r="ER1" s="135"/>
      <c r="ES1" s="143" t="s">
        <v>662</v>
      </c>
      <c r="ET1" s="136"/>
      <c r="EU1" s="135"/>
      <c r="EV1" s="141" t="s">
        <v>663</v>
      </c>
      <c r="EW1" s="136"/>
      <c r="EX1" s="135"/>
      <c r="EY1" s="142" t="s">
        <v>664</v>
      </c>
      <c r="EZ1" s="136"/>
      <c r="FA1" s="135"/>
      <c r="FB1" s="143" t="s">
        <v>665</v>
      </c>
      <c r="FC1" s="136"/>
      <c r="FD1" s="135"/>
      <c r="FE1" s="141" t="s">
        <v>666</v>
      </c>
      <c r="FF1" s="136"/>
      <c r="FG1" s="135"/>
      <c r="FH1" s="142" t="s">
        <v>667</v>
      </c>
      <c r="FI1" s="136"/>
      <c r="FJ1" s="135"/>
      <c r="FK1" s="89"/>
      <c r="FL1" s="89"/>
      <c r="FM1" s="90"/>
      <c r="FN1" s="144" t="s">
        <v>668</v>
      </c>
      <c r="FO1" s="131"/>
      <c r="FP1" s="132"/>
      <c r="FQ1" s="145" t="s">
        <v>7</v>
      </c>
      <c r="FR1" s="131"/>
      <c r="FS1" s="132"/>
      <c r="FV1" s="85"/>
      <c r="FW1" s="85"/>
      <c r="FX1" s="85"/>
      <c r="FY1" s="85"/>
    </row>
    <row r="2" spans="1:181" ht="31" x14ac:dyDescent="0.2">
      <c r="A2" s="52" t="s">
        <v>669</v>
      </c>
      <c r="B2" s="52" t="s">
        <v>10</v>
      </c>
      <c r="C2" s="52" t="s">
        <v>11</v>
      </c>
      <c r="D2" s="52" t="s">
        <v>12</v>
      </c>
      <c r="E2" s="53" t="s">
        <v>13</v>
      </c>
      <c r="F2" s="52" t="s">
        <v>670</v>
      </c>
      <c r="G2" s="53" t="s">
        <v>14</v>
      </c>
      <c r="H2" s="54" t="s">
        <v>15</v>
      </c>
      <c r="I2" s="55" t="s">
        <v>16</v>
      </c>
      <c r="J2" s="54" t="s">
        <v>17</v>
      </c>
      <c r="K2" s="56" t="s">
        <v>15</v>
      </c>
      <c r="L2" s="57" t="s">
        <v>16</v>
      </c>
      <c r="M2" s="56" t="s">
        <v>17</v>
      </c>
      <c r="N2" s="58" t="s">
        <v>15</v>
      </c>
      <c r="O2" s="59" t="s">
        <v>16</v>
      </c>
      <c r="P2" s="58" t="s">
        <v>17</v>
      </c>
      <c r="Q2" s="54" t="s">
        <v>15</v>
      </c>
      <c r="R2" s="60" t="s">
        <v>16</v>
      </c>
      <c r="S2" s="54" t="s">
        <v>17</v>
      </c>
      <c r="T2" s="56" t="s">
        <v>15</v>
      </c>
      <c r="U2" s="57" t="s">
        <v>16</v>
      </c>
      <c r="V2" s="56" t="s">
        <v>17</v>
      </c>
      <c r="W2" s="58" t="s">
        <v>15</v>
      </c>
      <c r="X2" s="59" t="s">
        <v>16</v>
      </c>
      <c r="Y2" s="58" t="s">
        <v>17</v>
      </c>
      <c r="Z2" s="54" t="s">
        <v>15</v>
      </c>
      <c r="AA2" s="55" t="s">
        <v>16</v>
      </c>
      <c r="AB2" s="54" t="s">
        <v>17</v>
      </c>
      <c r="AC2" s="56" t="s">
        <v>15</v>
      </c>
      <c r="AD2" s="57" t="s">
        <v>16</v>
      </c>
      <c r="AE2" s="56" t="s">
        <v>17</v>
      </c>
      <c r="AF2" s="58" t="s">
        <v>15</v>
      </c>
      <c r="AG2" s="59" t="s">
        <v>16</v>
      </c>
      <c r="AH2" s="58" t="s">
        <v>17</v>
      </c>
      <c r="AI2" s="54" t="s">
        <v>15</v>
      </c>
      <c r="AJ2" s="55" t="s">
        <v>16</v>
      </c>
      <c r="AK2" s="54" t="s">
        <v>17</v>
      </c>
      <c r="AL2" s="56" t="s">
        <v>15</v>
      </c>
      <c r="AM2" s="57" t="s">
        <v>16</v>
      </c>
      <c r="AN2" s="56" t="s">
        <v>17</v>
      </c>
      <c r="AO2" s="58" t="s">
        <v>15</v>
      </c>
      <c r="AP2" s="59" t="s">
        <v>16</v>
      </c>
      <c r="AQ2" s="58" t="s">
        <v>17</v>
      </c>
      <c r="AR2" s="54" t="s">
        <v>15</v>
      </c>
      <c r="AS2" s="55" t="s">
        <v>16</v>
      </c>
      <c r="AT2" s="54" t="s">
        <v>17</v>
      </c>
      <c r="AU2" s="56" t="s">
        <v>15</v>
      </c>
      <c r="AV2" s="57" t="s">
        <v>16</v>
      </c>
      <c r="AW2" s="56" t="s">
        <v>17</v>
      </c>
      <c r="AX2" s="58" t="s">
        <v>15</v>
      </c>
      <c r="AY2" s="59" t="s">
        <v>16</v>
      </c>
      <c r="AZ2" s="58" t="s">
        <v>17</v>
      </c>
      <c r="BA2" s="54" t="s">
        <v>15</v>
      </c>
      <c r="BB2" s="55" t="s">
        <v>16</v>
      </c>
      <c r="BC2" s="54" t="s">
        <v>17</v>
      </c>
      <c r="BD2" s="56" t="s">
        <v>15</v>
      </c>
      <c r="BE2" s="57" t="s">
        <v>16</v>
      </c>
      <c r="BF2" s="56" t="s">
        <v>17</v>
      </c>
      <c r="BG2" s="58" t="s">
        <v>15</v>
      </c>
      <c r="BH2" s="59" t="s">
        <v>16</v>
      </c>
      <c r="BI2" s="58" t="s">
        <v>17</v>
      </c>
      <c r="BJ2" s="54" t="s">
        <v>15</v>
      </c>
      <c r="BK2" s="55" t="s">
        <v>16</v>
      </c>
      <c r="BL2" s="54" t="s">
        <v>17</v>
      </c>
      <c r="BM2" s="56" t="s">
        <v>15</v>
      </c>
      <c r="BN2" s="57" t="s">
        <v>16</v>
      </c>
      <c r="BO2" s="56" t="s">
        <v>17</v>
      </c>
      <c r="BP2" s="54" t="s">
        <v>15</v>
      </c>
      <c r="BQ2" s="55" t="s">
        <v>16</v>
      </c>
      <c r="BR2" s="54" t="s">
        <v>17</v>
      </c>
      <c r="BS2" s="56" t="s">
        <v>15</v>
      </c>
      <c r="BT2" s="57" t="s">
        <v>16</v>
      </c>
      <c r="BU2" s="56" t="s">
        <v>17</v>
      </c>
      <c r="BV2" s="58" t="s">
        <v>15</v>
      </c>
      <c r="BW2" s="59" t="s">
        <v>16</v>
      </c>
      <c r="BX2" s="58" t="s">
        <v>17</v>
      </c>
      <c r="BY2" s="54" t="s">
        <v>15</v>
      </c>
      <c r="BZ2" s="55" t="s">
        <v>16</v>
      </c>
      <c r="CA2" s="54" t="s">
        <v>17</v>
      </c>
      <c r="CB2" s="56" t="s">
        <v>15</v>
      </c>
      <c r="CC2" s="57" t="s">
        <v>16</v>
      </c>
      <c r="CD2" s="56" t="s">
        <v>17</v>
      </c>
      <c r="CE2" s="58" t="s">
        <v>15</v>
      </c>
      <c r="CF2" s="59" t="s">
        <v>16</v>
      </c>
      <c r="CG2" s="58" t="s">
        <v>17</v>
      </c>
      <c r="CH2" s="54" t="s">
        <v>15</v>
      </c>
      <c r="CI2" s="55" t="s">
        <v>16</v>
      </c>
      <c r="CJ2" s="54" t="s">
        <v>17</v>
      </c>
      <c r="CK2" s="56" t="s">
        <v>15</v>
      </c>
      <c r="CL2" s="57" t="s">
        <v>16</v>
      </c>
      <c r="CM2" s="56" t="s">
        <v>17</v>
      </c>
      <c r="CN2" s="58" t="s">
        <v>15</v>
      </c>
      <c r="CO2" s="59" t="s">
        <v>16</v>
      </c>
      <c r="CP2" s="58" t="s">
        <v>17</v>
      </c>
      <c r="CQ2" s="54" t="s">
        <v>15</v>
      </c>
      <c r="CR2" s="55" t="s">
        <v>16</v>
      </c>
      <c r="CS2" s="54" t="s">
        <v>17</v>
      </c>
      <c r="CT2" s="56" t="s">
        <v>15</v>
      </c>
      <c r="CU2" s="57" t="s">
        <v>16</v>
      </c>
      <c r="CV2" s="56" t="s">
        <v>17</v>
      </c>
      <c r="CW2" s="58" t="s">
        <v>15</v>
      </c>
      <c r="CX2" s="59" t="s">
        <v>16</v>
      </c>
      <c r="CY2" s="58" t="s">
        <v>17</v>
      </c>
      <c r="CZ2" s="54" t="s">
        <v>15</v>
      </c>
      <c r="DA2" s="55" t="s">
        <v>16</v>
      </c>
      <c r="DB2" s="54" t="s">
        <v>17</v>
      </c>
      <c r="DC2" s="56" t="s">
        <v>15</v>
      </c>
      <c r="DD2" s="57" t="s">
        <v>16</v>
      </c>
      <c r="DE2" s="56" t="s">
        <v>17</v>
      </c>
      <c r="DF2" s="58" t="s">
        <v>15</v>
      </c>
      <c r="DG2" s="59" t="s">
        <v>16</v>
      </c>
      <c r="DH2" s="58" t="s">
        <v>17</v>
      </c>
      <c r="DI2" s="54" t="s">
        <v>15</v>
      </c>
      <c r="DJ2" s="55" t="s">
        <v>16</v>
      </c>
      <c r="DK2" s="54" t="s">
        <v>17</v>
      </c>
      <c r="DL2" s="56" t="s">
        <v>15</v>
      </c>
      <c r="DM2" s="57" t="s">
        <v>16</v>
      </c>
      <c r="DN2" s="56" t="s">
        <v>17</v>
      </c>
      <c r="DO2" s="58" t="s">
        <v>15</v>
      </c>
      <c r="DP2" s="59" t="s">
        <v>16</v>
      </c>
      <c r="DQ2" s="58" t="s">
        <v>17</v>
      </c>
      <c r="DR2" s="54" t="s">
        <v>15</v>
      </c>
      <c r="DS2" s="55" t="s">
        <v>16</v>
      </c>
      <c r="DT2" s="54" t="s">
        <v>17</v>
      </c>
      <c r="DU2" s="56" t="s">
        <v>15</v>
      </c>
      <c r="DV2" s="57" t="s">
        <v>16</v>
      </c>
      <c r="DW2" s="56" t="s">
        <v>17</v>
      </c>
      <c r="DX2" s="58" t="s">
        <v>15</v>
      </c>
      <c r="DY2" s="59" t="s">
        <v>16</v>
      </c>
      <c r="DZ2" s="58" t="s">
        <v>17</v>
      </c>
      <c r="EA2" s="54" t="s">
        <v>15</v>
      </c>
      <c r="EB2" s="55" t="s">
        <v>16</v>
      </c>
      <c r="EC2" s="54" t="s">
        <v>17</v>
      </c>
      <c r="ED2" s="56" t="s">
        <v>15</v>
      </c>
      <c r="EE2" s="57" t="s">
        <v>16</v>
      </c>
      <c r="EF2" s="56" t="s">
        <v>17</v>
      </c>
      <c r="EG2" s="58" t="s">
        <v>15</v>
      </c>
      <c r="EH2" s="59" t="s">
        <v>16</v>
      </c>
      <c r="EI2" s="58" t="s">
        <v>17</v>
      </c>
      <c r="EJ2" s="54" t="s">
        <v>15</v>
      </c>
      <c r="EK2" s="55" t="s">
        <v>16</v>
      </c>
      <c r="EL2" s="54" t="s">
        <v>17</v>
      </c>
      <c r="EM2" s="56" t="s">
        <v>15</v>
      </c>
      <c r="EN2" s="57" t="s">
        <v>16</v>
      </c>
      <c r="EO2" s="56" t="s">
        <v>17</v>
      </c>
      <c r="EP2" s="58" t="s">
        <v>15</v>
      </c>
      <c r="EQ2" s="59" t="s">
        <v>16</v>
      </c>
      <c r="ER2" s="58" t="s">
        <v>17</v>
      </c>
      <c r="ES2" s="54" t="s">
        <v>15</v>
      </c>
      <c r="ET2" s="55" t="s">
        <v>16</v>
      </c>
      <c r="EU2" s="54" t="s">
        <v>17</v>
      </c>
      <c r="EV2" s="56" t="s">
        <v>15</v>
      </c>
      <c r="EW2" s="57" t="s">
        <v>16</v>
      </c>
      <c r="EX2" s="56" t="s">
        <v>17</v>
      </c>
      <c r="EY2" s="58" t="s">
        <v>15</v>
      </c>
      <c r="EZ2" s="59" t="s">
        <v>16</v>
      </c>
      <c r="FA2" s="58" t="s">
        <v>17</v>
      </c>
      <c r="FB2" s="54" t="s">
        <v>15</v>
      </c>
      <c r="FC2" s="55" t="s">
        <v>16</v>
      </c>
      <c r="FD2" s="54" t="s">
        <v>17</v>
      </c>
      <c r="FE2" s="56" t="s">
        <v>15</v>
      </c>
      <c r="FF2" s="57" t="s">
        <v>16</v>
      </c>
      <c r="FG2" s="56" t="s">
        <v>17</v>
      </c>
      <c r="FH2" s="58" t="s">
        <v>15</v>
      </c>
      <c r="FI2" s="59" t="s">
        <v>16</v>
      </c>
      <c r="FJ2" s="58" t="s">
        <v>17</v>
      </c>
      <c r="FK2" s="91" t="s">
        <v>683</v>
      </c>
      <c r="FL2" s="91" t="s">
        <v>684</v>
      </c>
      <c r="FM2" s="92" t="s">
        <v>685</v>
      </c>
      <c r="FN2" s="61" t="s">
        <v>19</v>
      </c>
      <c r="FO2" s="62" t="s">
        <v>20</v>
      </c>
      <c r="FP2" s="62" t="s">
        <v>21</v>
      </c>
      <c r="FQ2" s="63" t="s">
        <v>19</v>
      </c>
      <c r="FR2" s="64" t="s">
        <v>20</v>
      </c>
      <c r="FS2" s="64" t="s">
        <v>21</v>
      </c>
      <c r="FT2" s="93" t="s">
        <v>686</v>
      </c>
      <c r="FU2" s="94" t="s">
        <v>687</v>
      </c>
      <c r="FV2" s="95" t="s">
        <v>25</v>
      </c>
      <c r="FW2" s="96" t="s">
        <v>688</v>
      </c>
      <c r="FX2" s="97"/>
      <c r="FY2" s="97"/>
    </row>
    <row r="3" spans="1:181" ht="60" x14ac:dyDescent="0.2">
      <c r="A3" s="66" t="s">
        <v>671</v>
      </c>
      <c r="B3" s="66">
        <v>1</v>
      </c>
      <c r="C3" s="66" t="s">
        <v>30</v>
      </c>
      <c r="D3" s="66" t="s">
        <v>31</v>
      </c>
      <c r="E3" s="67" t="s">
        <v>32</v>
      </c>
      <c r="F3" s="35">
        <v>10191509</v>
      </c>
      <c r="G3" s="67" t="s">
        <v>33</v>
      </c>
      <c r="H3" s="22"/>
      <c r="I3" s="22"/>
      <c r="J3" s="22"/>
      <c r="K3" s="22"/>
      <c r="L3" s="22"/>
      <c r="M3" s="22"/>
      <c r="N3" s="81">
        <v>133000</v>
      </c>
      <c r="O3" s="80">
        <v>0</v>
      </c>
      <c r="P3" s="81">
        <f t="shared" ref="P3:P4" si="0">N3 * (1 + O3)</f>
        <v>133000</v>
      </c>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c r="EK3" s="22"/>
      <c r="EL3" s="22"/>
      <c r="EM3" s="22"/>
      <c r="EN3" s="22"/>
      <c r="EO3" s="22"/>
      <c r="EP3" s="22"/>
      <c r="EQ3" s="22"/>
      <c r="ER3" s="22"/>
      <c r="ES3" s="22"/>
      <c r="ET3" s="22"/>
      <c r="EU3" s="22"/>
      <c r="EV3" s="22"/>
      <c r="EW3" s="22"/>
      <c r="EX3" s="22"/>
      <c r="EY3" s="19"/>
      <c r="EZ3" s="68"/>
      <c r="FA3" s="69"/>
      <c r="FB3" s="22"/>
      <c r="FC3" s="22"/>
      <c r="FD3" s="22"/>
      <c r="FE3" s="22"/>
      <c r="FF3" s="22"/>
      <c r="FG3" s="22"/>
      <c r="FH3" s="22"/>
      <c r="FI3" s="22"/>
      <c r="FJ3" s="22"/>
      <c r="FK3" s="19" t="e">
        <f t="shared" ref="FK3:FK5" ca="1" si="1">_xludf.MINIFS(H3:FJ3, $H$2:$FJ$2, "Valor total", H3:FJ3, "&gt;0")</f>
        <v>#NAME?</v>
      </c>
      <c r="FL3" s="19" t="e">
        <f t="shared" ref="FL3:FL5" ca="1" si="2">_xludf.MAXIFS(H3:FJ3, $H$2:$FJ$2, "Valor total")</f>
        <v>#NAME?</v>
      </c>
      <c r="FM3" s="19">
        <f t="shared" ref="FM3:FM5" si="3">IFERROR(SUMIF($B$2:$FJ$2, "Valor total", B3:FJ3) / COUNTIFS($B$2:$FJ$2, "Valor total", B3:FJ3, "&lt;&gt;0"), 0)</f>
        <v>2509.433962264151</v>
      </c>
      <c r="FN3" s="19">
        <v>91889</v>
      </c>
      <c r="FO3" s="20">
        <v>5.2900000000000003E-2</v>
      </c>
      <c r="FP3" s="19">
        <f t="shared" ref="FP3:FP5" si="4">(FN3*FO3)+FN3</f>
        <v>96749.928100000005</v>
      </c>
      <c r="FQ3" s="19"/>
      <c r="FR3" s="20">
        <v>5.2900000000000003E-2</v>
      </c>
      <c r="FS3" s="19"/>
      <c r="FT3" s="19">
        <f t="shared" ref="FT3:FT4" si="5">(FP3)</f>
        <v>96749.928100000005</v>
      </c>
      <c r="FU3" s="98">
        <f t="shared" ref="FU3:FU5" si="6">COUNTIFS($B$2:$FJ$2, "Valor total", B3:FJ3, "&lt;&gt;0")</f>
        <v>53</v>
      </c>
      <c r="FV3" s="99">
        <f t="shared" ref="FV3:FV5" si="7">STDEV(FM3,FT3)</f>
        <v>66638.092467164097</v>
      </c>
      <c r="FW3" s="100">
        <f t="shared" ref="FW3:FW5" si="8">MIN(FM3,FT3)</f>
        <v>2509.433962264151</v>
      </c>
      <c r="FX3" s="101"/>
      <c r="FY3" s="101"/>
    </row>
    <row r="4" spans="1:181" ht="60" x14ac:dyDescent="0.2">
      <c r="A4" s="66" t="s">
        <v>671</v>
      </c>
      <c r="B4" s="66">
        <v>2</v>
      </c>
      <c r="C4" s="66" t="s">
        <v>34</v>
      </c>
      <c r="D4" s="66" t="s">
        <v>31</v>
      </c>
      <c r="E4" s="67" t="s">
        <v>35</v>
      </c>
      <c r="F4" s="35">
        <v>10191509</v>
      </c>
      <c r="G4" s="67" t="s">
        <v>33</v>
      </c>
      <c r="H4" s="22"/>
      <c r="I4" s="22"/>
      <c r="J4" s="22"/>
      <c r="K4" s="22"/>
      <c r="L4" s="22"/>
      <c r="M4" s="22"/>
      <c r="N4" s="81">
        <v>119700</v>
      </c>
      <c r="O4" s="80">
        <v>0</v>
      </c>
      <c r="P4" s="81">
        <f t="shared" si="0"/>
        <v>119700</v>
      </c>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2"/>
      <c r="CC4" s="22"/>
      <c r="CD4" s="22"/>
      <c r="CE4" s="22"/>
      <c r="CF4" s="22"/>
      <c r="CG4" s="22"/>
      <c r="CH4" s="22"/>
      <c r="CI4" s="22"/>
      <c r="CJ4" s="22"/>
      <c r="CK4" s="22"/>
      <c r="CL4" s="22"/>
      <c r="CM4" s="22"/>
      <c r="CN4" s="22"/>
      <c r="CO4" s="22"/>
      <c r="CP4" s="22"/>
      <c r="CQ4" s="22"/>
      <c r="CR4" s="22"/>
      <c r="CS4" s="22"/>
      <c r="CT4" s="22"/>
      <c r="CU4" s="22"/>
      <c r="CV4" s="22"/>
      <c r="CW4" s="22"/>
      <c r="CX4" s="22"/>
      <c r="CY4" s="22"/>
      <c r="CZ4" s="22"/>
      <c r="DA4" s="22"/>
      <c r="DB4" s="22"/>
      <c r="DC4" s="22"/>
      <c r="DD4" s="22"/>
      <c r="DE4" s="22"/>
      <c r="DF4" s="22"/>
      <c r="DG4" s="22"/>
      <c r="DH4" s="22"/>
      <c r="DI4" s="22"/>
      <c r="DJ4" s="22"/>
      <c r="DK4" s="22"/>
      <c r="DL4" s="22"/>
      <c r="DM4" s="22"/>
      <c r="DN4" s="22"/>
      <c r="DO4" s="22"/>
      <c r="DP4" s="22"/>
      <c r="DQ4" s="22"/>
      <c r="DR4" s="22"/>
      <c r="DS4" s="22"/>
      <c r="DT4" s="22"/>
      <c r="DU4" s="22"/>
      <c r="DV4" s="22"/>
      <c r="DW4" s="22"/>
      <c r="DX4" s="22"/>
      <c r="DY4" s="22"/>
      <c r="DZ4" s="22"/>
      <c r="EA4" s="22"/>
      <c r="EB4" s="22"/>
      <c r="EC4" s="22"/>
      <c r="ED4" s="22"/>
      <c r="EE4" s="22"/>
      <c r="EF4" s="22"/>
      <c r="EG4" s="22"/>
      <c r="EH4" s="22"/>
      <c r="EI4" s="22"/>
      <c r="EJ4" s="22"/>
      <c r="EK4" s="22"/>
      <c r="EL4" s="22"/>
      <c r="EM4" s="22"/>
      <c r="EN4" s="22"/>
      <c r="EO4" s="22"/>
      <c r="EP4" s="22"/>
      <c r="EQ4" s="22"/>
      <c r="ER4" s="22"/>
      <c r="ES4" s="22"/>
      <c r="ET4" s="22"/>
      <c r="EU4" s="22"/>
      <c r="EV4" s="22"/>
      <c r="EW4" s="22"/>
      <c r="EX4" s="22"/>
      <c r="EY4" s="79">
        <v>130000</v>
      </c>
      <c r="EZ4" s="102">
        <v>0</v>
      </c>
      <c r="FA4" s="103">
        <f>EY4 * (1 + EZ4)</f>
        <v>130000</v>
      </c>
      <c r="FB4" s="22"/>
      <c r="FC4" s="22"/>
      <c r="FD4" s="22"/>
      <c r="FE4" s="22"/>
      <c r="FF4" s="22"/>
      <c r="FG4" s="22"/>
      <c r="FH4" s="22"/>
      <c r="FI4" s="22"/>
      <c r="FJ4" s="22"/>
      <c r="FK4" s="19" t="e">
        <f t="shared" ca="1" si="1"/>
        <v>#NAME?</v>
      </c>
      <c r="FL4" s="19" t="e">
        <f t="shared" ca="1" si="2"/>
        <v>#NAME?</v>
      </c>
      <c r="FM4" s="19">
        <f t="shared" si="3"/>
        <v>4711.3207547169814</v>
      </c>
      <c r="FN4" s="19">
        <v>63255</v>
      </c>
      <c r="FO4" s="20">
        <v>5.2900000000000003E-2</v>
      </c>
      <c r="FP4" s="19">
        <f t="shared" si="4"/>
        <v>66601.189499999993</v>
      </c>
      <c r="FQ4" s="19"/>
      <c r="FR4" s="20">
        <v>5.2900000000000003E-2</v>
      </c>
      <c r="FS4" s="19"/>
      <c r="FT4" s="19">
        <f t="shared" si="5"/>
        <v>66601.189499999993</v>
      </c>
      <c r="FU4" s="98">
        <f t="shared" si="6"/>
        <v>53</v>
      </c>
      <c r="FV4" s="99">
        <f t="shared" si="7"/>
        <v>43762.745876534973</v>
      </c>
      <c r="FW4" s="100">
        <f t="shared" si="8"/>
        <v>4711.3207547169814</v>
      </c>
      <c r="FX4" s="101"/>
      <c r="FY4" s="101"/>
    </row>
    <row r="5" spans="1:181" ht="90" x14ac:dyDescent="0.2">
      <c r="A5" s="66" t="s">
        <v>672</v>
      </c>
      <c r="B5" s="66">
        <v>16</v>
      </c>
      <c r="C5" s="66" t="s">
        <v>37</v>
      </c>
      <c r="D5" s="66" t="s">
        <v>31</v>
      </c>
      <c r="E5" s="67" t="s">
        <v>38</v>
      </c>
      <c r="F5" s="35">
        <v>95122503</v>
      </c>
      <c r="G5" s="71" t="s">
        <v>39</v>
      </c>
      <c r="H5" s="22"/>
      <c r="I5" s="22"/>
      <c r="J5" s="22"/>
      <c r="K5" s="22"/>
      <c r="L5" s="22"/>
      <c r="M5" s="22"/>
      <c r="N5" s="22"/>
      <c r="O5" s="22"/>
      <c r="P5" s="22"/>
      <c r="Q5" s="22"/>
      <c r="R5" s="22"/>
      <c r="S5" s="22"/>
      <c r="T5" s="22"/>
      <c r="U5" s="22"/>
      <c r="V5" s="22"/>
      <c r="W5" s="22"/>
      <c r="X5" s="22"/>
      <c r="Y5" s="22"/>
      <c r="Z5" s="22"/>
      <c r="AA5" s="22"/>
      <c r="AB5" s="22"/>
      <c r="AC5" s="22"/>
      <c r="AD5" s="22"/>
      <c r="AE5" s="22"/>
      <c r="AF5" s="81">
        <v>217717</v>
      </c>
      <c r="AG5" s="80">
        <v>0</v>
      </c>
      <c r="AH5" s="81">
        <f>AF5 * (1 + AG5)</f>
        <v>217717</v>
      </c>
      <c r="AI5" s="22"/>
      <c r="AJ5" s="22"/>
      <c r="AK5" s="22"/>
      <c r="AL5" s="22"/>
      <c r="AM5" s="22"/>
      <c r="AN5" s="22"/>
      <c r="AO5" s="79">
        <v>197925</v>
      </c>
      <c r="AP5" s="80">
        <v>0</v>
      </c>
      <c r="AQ5" s="81">
        <f>AO5 * (1 + AP5)</f>
        <v>197925</v>
      </c>
      <c r="AR5" s="22"/>
      <c r="AS5" s="22"/>
      <c r="AT5" s="22"/>
      <c r="AU5" s="22"/>
      <c r="AV5" s="22"/>
      <c r="AW5" s="22"/>
      <c r="AX5" s="22"/>
      <c r="AY5" s="22"/>
      <c r="AZ5" s="22"/>
      <c r="BA5" s="81">
        <v>452300</v>
      </c>
      <c r="BB5" s="80">
        <v>0</v>
      </c>
      <c r="BC5" s="81">
        <f>BA5 * (1 + BB5)</f>
        <v>452300</v>
      </c>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19"/>
      <c r="EZ5" s="68"/>
      <c r="FA5" s="69"/>
      <c r="FB5" s="22"/>
      <c r="FC5" s="22"/>
      <c r="FD5" s="22"/>
      <c r="FE5" s="22"/>
      <c r="FF5" s="22"/>
      <c r="FG5" s="22"/>
      <c r="FH5" s="22"/>
      <c r="FI5" s="22"/>
      <c r="FJ5" s="22"/>
      <c r="FK5" s="19" t="e">
        <f t="shared" ca="1" si="1"/>
        <v>#NAME?</v>
      </c>
      <c r="FL5" s="19" t="e">
        <f t="shared" ca="1" si="2"/>
        <v>#NAME?</v>
      </c>
      <c r="FM5" s="19">
        <f t="shared" si="3"/>
        <v>16376.264150943396</v>
      </c>
      <c r="FN5" s="19"/>
      <c r="FO5" s="20">
        <v>5.2900000000000003E-2</v>
      </c>
      <c r="FP5" s="19">
        <f t="shared" si="4"/>
        <v>0</v>
      </c>
      <c r="FQ5" s="19">
        <v>130000</v>
      </c>
      <c r="FR5" s="20">
        <v>5.2900000000000003E-2</v>
      </c>
      <c r="FS5" s="19">
        <f>(FQ5*FR5)+FQ5</f>
        <v>136877</v>
      </c>
      <c r="FT5" s="19">
        <f>(FS5)</f>
        <v>136877</v>
      </c>
      <c r="FU5" s="98">
        <f t="shared" si="6"/>
        <v>53</v>
      </c>
      <c r="FV5" s="99">
        <f t="shared" si="7"/>
        <v>85206.887456836819</v>
      </c>
      <c r="FW5" s="100">
        <f t="shared" si="8"/>
        <v>16376.264150943396</v>
      </c>
      <c r="FX5" s="101"/>
      <c r="FY5" s="101"/>
    </row>
    <row r="6" spans="1:181" ht="46" x14ac:dyDescent="0.2">
      <c r="A6" s="82" t="s">
        <v>79</v>
      </c>
      <c r="B6" s="82">
        <v>10</v>
      </c>
      <c r="C6" s="82" t="s">
        <v>689</v>
      </c>
      <c r="D6" s="104" t="s">
        <v>31</v>
      </c>
      <c r="E6" s="105" t="s">
        <v>690</v>
      </c>
      <c r="F6" s="35"/>
      <c r="G6" s="71"/>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81">
        <v>364706</v>
      </c>
      <c r="EQ6" s="80">
        <v>0.19</v>
      </c>
      <c r="ER6" s="81">
        <f>EP6 * (1 + EQ6)</f>
        <v>434000.13999999996</v>
      </c>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19"/>
      <c r="FU6" s="98"/>
      <c r="FV6" s="106"/>
      <c r="FW6" s="68"/>
      <c r="FX6" s="85"/>
      <c r="FY6" s="85"/>
    </row>
    <row r="7" spans="1:181" ht="240" x14ac:dyDescent="0.2">
      <c r="A7" s="66" t="s">
        <v>672</v>
      </c>
      <c r="B7" s="66">
        <v>18</v>
      </c>
      <c r="C7" s="66" t="s">
        <v>40</v>
      </c>
      <c r="D7" s="66" t="s">
        <v>31</v>
      </c>
      <c r="E7" s="67" t="s">
        <v>41</v>
      </c>
      <c r="F7" s="35">
        <v>27112013</v>
      </c>
      <c r="G7" s="67" t="s">
        <v>42</v>
      </c>
      <c r="H7" s="22"/>
      <c r="I7" s="22"/>
      <c r="J7" s="22"/>
      <c r="K7" s="22"/>
      <c r="L7" s="22"/>
      <c r="M7" s="22"/>
      <c r="N7" s="22"/>
      <c r="O7" s="22"/>
      <c r="P7" s="22"/>
      <c r="Q7" s="22"/>
      <c r="R7" s="22"/>
      <c r="S7" s="22"/>
      <c r="T7" s="22"/>
      <c r="U7" s="22"/>
      <c r="V7" s="22"/>
      <c r="W7" s="22"/>
      <c r="X7" s="22"/>
      <c r="Y7" s="22"/>
      <c r="Z7" s="22"/>
      <c r="AA7" s="22"/>
      <c r="AB7" s="22"/>
      <c r="AC7" s="22"/>
      <c r="AD7" s="22"/>
      <c r="AE7" s="22"/>
      <c r="AF7" s="81">
        <v>1385884</v>
      </c>
      <c r="AG7" s="80">
        <v>0</v>
      </c>
      <c r="AH7" s="81">
        <f>AF7 * (1 + AG7)</f>
        <v>1385884</v>
      </c>
      <c r="AI7" s="22"/>
      <c r="AJ7" s="22"/>
      <c r="AK7" s="22"/>
      <c r="AL7" s="22"/>
      <c r="AM7" s="22"/>
      <c r="AN7" s="22"/>
      <c r="AO7" s="79">
        <v>1259895</v>
      </c>
      <c r="AP7" s="80">
        <v>0</v>
      </c>
      <c r="AQ7" s="81">
        <f>AO7 * (1 + AP7)</f>
        <v>1259895</v>
      </c>
      <c r="AR7" s="22"/>
      <c r="AS7" s="22"/>
      <c r="AT7" s="22"/>
      <c r="AU7" s="22"/>
      <c r="AV7" s="22"/>
      <c r="AW7" s="22"/>
      <c r="AX7" s="22"/>
      <c r="AY7" s="22"/>
      <c r="AZ7" s="22"/>
      <c r="BA7" s="81">
        <v>3010000</v>
      </c>
      <c r="BB7" s="80">
        <v>0</v>
      </c>
      <c r="BC7" s="81">
        <f>BA7 * (1 + BB7)</f>
        <v>3010000</v>
      </c>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19"/>
      <c r="EZ7" s="68"/>
      <c r="FA7" s="69"/>
      <c r="FB7" s="22"/>
      <c r="FC7" s="22"/>
      <c r="FD7" s="22"/>
      <c r="FE7" s="22"/>
      <c r="FF7" s="22"/>
      <c r="FG7" s="22"/>
      <c r="FH7" s="22"/>
      <c r="FI7" s="22"/>
      <c r="FJ7" s="22"/>
      <c r="FK7" s="19" t="e">
        <f t="shared" ref="FK7:FK256" ca="1" si="9">_xludf.MINIFS(H7:FJ7, $H$2:$FJ$2, "Valor total", H7:FJ7, "&gt;0")</f>
        <v>#NAME?</v>
      </c>
      <c r="FL7" s="19" t="e">
        <f t="shared" ref="FL7:FL256" ca="1" si="10">_xludf.MAXIFS(H7:FJ7, $H$2:$FJ$2, "Valor total")</f>
        <v>#NAME?</v>
      </c>
      <c r="FM7" s="19">
        <f t="shared" ref="FM7:FM256" si="11">IFERROR(SUMIF($B$2:$FJ$2, "Valor total", B7:FJ7) / COUNTIFS($B$2:$FJ$2, "Valor total", B7:FJ7, "&lt;&gt;0"), 0)</f>
        <v>106712.81132075471</v>
      </c>
      <c r="FN7" s="19"/>
      <c r="FO7" s="20">
        <v>5.2900000000000003E-2</v>
      </c>
      <c r="FP7" s="19">
        <f t="shared" ref="FP7:FP28" si="12">(FN7*FO7)+FN7</f>
        <v>0</v>
      </c>
      <c r="FQ7" s="19">
        <v>1750000</v>
      </c>
      <c r="FR7" s="20">
        <v>5.2900000000000003E-2</v>
      </c>
      <c r="FS7" s="19">
        <f t="shared" ref="FS7:FS27" si="13">(FQ7*FR7)+FQ7</f>
        <v>1842575</v>
      </c>
      <c r="FT7" s="19">
        <f>(FS7)</f>
        <v>1842575</v>
      </c>
      <c r="FU7" s="98">
        <f t="shared" ref="FU7:FU256" si="14">COUNTIFS($B$2:$FJ$2, "Valor total", B7:FJ7, "&lt;&gt;0")</f>
        <v>53</v>
      </c>
      <c r="FV7" s="99">
        <f t="shared" ref="FV7:FV256" si="15">STDEV(FM7,FT7)</f>
        <v>1227439.9248204166</v>
      </c>
      <c r="FW7" s="100">
        <f t="shared" ref="FW7:FW48" si="16">MIN(FM7,FT7)</f>
        <v>106712.81132075471</v>
      </c>
      <c r="FX7" s="101"/>
      <c r="FY7" s="101"/>
    </row>
    <row r="8" spans="1:181" ht="165" x14ac:dyDescent="0.2">
      <c r="A8" s="66" t="s">
        <v>671</v>
      </c>
      <c r="B8" s="66">
        <v>3</v>
      </c>
      <c r="C8" s="66" t="s">
        <v>43</v>
      </c>
      <c r="D8" s="66" t="s">
        <v>31</v>
      </c>
      <c r="E8" s="67" t="s">
        <v>44</v>
      </c>
      <c r="F8" s="35">
        <v>21102401</v>
      </c>
      <c r="G8" s="67" t="s">
        <v>45</v>
      </c>
      <c r="H8" s="22"/>
      <c r="I8" s="22"/>
      <c r="J8" s="22"/>
      <c r="K8" s="22"/>
      <c r="L8" s="22"/>
      <c r="M8" s="22"/>
      <c r="N8" s="81">
        <v>192850</v>
      </c>
      <c r="O8" s="80">
        <v>0</v>
      </c>
      <c r="P8" s="81">
        <f t="shared" ref="P8:P9" si="17">N8 * (1 + O8)</f>
        <v>192850</v>
      </c>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79">
        <v>205000</v>
      </c>
      <c r="EZ8" s="102">
        <v>0</v>
      </c>
      <c r="FA8" s="103">
        <f>EY8 * (1 + EZ8)</f>
        <v>205000</v>
      </c>
      <c r="FB8" s="22"/>
      <c r="FC8" s="22"/>
      <c r="FD8" s="22"/>
      <c r="FE8" s="22"/>
      <c r="FF8" s="22"/>
      <c r="FG8" s="22"/>
      <c r="FH8" s="22"/>
      <c r="FI8" s="22"/>
      <c r="FJ8" s="22"/>
      <c r="FK8" s="19" t="e">
        <f t="shared" ca="1" si="9"/>
        <v>#NAME?</v>
      </c>
      <c r="FL8" s="19" t="e">
        <f t="shared" ca="1" si="10"/>
        <v>#NAME?</v>
      </c>
      <c r="FM8" s="19">
        <f t="shared" si="11"/>
        <v>7506.6037735849059</v>
      </c>
      <c r="FN8" s="19">
        <v>155412.5</v>
      </c>
      <c r="FO8" s="20">
        <v>5.2900000000000003E-2</v>
      </c>
      <c r="FP8" s="19">
        <f t="shared" si="12"/>
        <v>163633.82125000001</v>
      </c>
      <c r="FQ8" s="19"/>
      <c r="FR8" s="20">
        <v>5.2900000000000003E-2</v>
      </c>
      <c r="FS8" s="19">
        <f t="shared" si="13"/>
        <v>0</v>
      </c>
      <c r="FT8" s="19">
        <f>(FP8)</f>
        <v>163633.82125000001</v>
      </c>
      <c r="FU8" s="98">
        <f t="shared" si="14"/>
        <v>53</v>
      </c>
      <c r="FV8" s="99">
        <f t="shared" si="15"/>
        <v>110398.61420535996</v>
      </c>
      <c r="FW8" s="100">
        <f t="shared" si="16"/>
        <v>7506.6037735849059</v>
      </c>
      <c r="FX8" s="101"/>
      <c r="FY8" s="101"/>
    </row>
    <row r="9" spans="1:181" ht="150" x14ac:dyDescent="0.2">
      <c r="A9" s="66" t="s">
        <v>671</v>
      </c>
      <c r="B9" s="66">
        <v>4</v>
      </c>
      <c r="C9" s="66" t="s">
        <v>46</v>
      </c>
      <c r="D9" s="66" t="s">
        <v>31</v>
      </c>
      <c r="E9" s="67" t="s">
        <v>47</v>
      </c>
      <c r="F9" s="35">
        <v>21102401</v>
      </c>
      <c r="G9" s="67" t="s">
        <v>45</v>
      </c>
      <c r="H9" s="22"/>
      <c r="I9" s="22"/>
      <c r="J9" s="22"/>
      <c r="K9" s="22"/>
      <c r="L9" s="22"/>
      <c r="M9" s="22"/>
      <c r="N9" s="81">
        <v>303240</v>
      </c>
      <c r="O9" s="80">
        <v>0</v>
      </c>
      <c r="P9" s="81">
        <f t="shared" si="17"/>
        <v>303240</v>
      </c>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19"/>
      <c r="EZ9" s="68"/>
      <c r="FA9" s="69"/>
      <c r="FB9" s="22"/>
      <c r="FC9" s="22"/>
      <c r="FD9" s="22"/>
      <c r="FE9" s="22"/>
      <c r="FF9" s="22"/>
      <c r="FG9" s="22"/>
      <c r="FH9" s="22"/>
      <c r="FI9" s="22"/>
      <c r="FJ9" s="22"/>
      <c r="FK9" s="19" t="e">
        <f t="shared" ca="1" si="9"/>
        <v>#NAME?</v>
      </c>
      <c r="FL9" s="19" t="e">
        <f t="shared" ca="1" si="10"/>
        <v>#NAME?</v>
      </c>
      <c r="FM9" s="19">
        <f t="shared" si="11"/>
        <v>5721.5094339622638</v>
      </c>
      <c r="FN9" s="19">
        <v>126547</v>
      </c>
      <c r="FO9" s="20">
        <v>5.2900000000000003E-2</v>
      </c>
      <c r="FP9" s="19">
        <f t="shared" si="12"/>
        <v>133241.3363</v>
      </c>
      <c r="FQ9" s="19">
        <v>218000</v>
      </c>
      <c r="FR9" s="20">
        <v>5.2900000000000003E-2</v>
      </c>
      <c r="FS9" s="19">
        <f t="shared" si="13"/>
        <v>229532.2</v>
      </c>
      <c r="FT9" s="19">
        <f>(FP9+FS9)/2</f>
        <v>181386.76815000002</v>
      </c>
      <c r="FU9" s="98">
        <f t="shared" si="14"/>
        <v>53</v>
      </c>
      <c r="FV9" s="99">
        <f t="shared" si="15"/>
        <v>124214.09565699956</v>
      </c>
      <c r="FW9" s="100">
        <f t="shared" si="16"/>
        <v>5721.5094339622638</v>
      </c>
      <c r="FX9" s="101"/>
      <c r="FY9" s="101"/>
    </row>
    <row r="10" spans="1:181" ht="105" x14ac:dyDescent="0.2">
      <c r="A10" s="66" t="s">
        <v>48</v>
      </c>
      <c r="B10" s="66">
        <v>1</v>
      </c>
      <c r="C10" s="66" t="s">
        <v>49</v>
      </c>
      <c r="D10" s="66" t="s">
        <v>31</v>
      </c>
      <c r="E10" s="67" t="s">
        <v>50</v>
      </c>
      <c r="F10" s="35">
        <v>47101543</v>
      </c>
      <c r="G10" s="67" t="s">
        <v>51</v>
      </c>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81">
        <v>2967000</v>
      </c>
      <c r="DS10" s="80">
        <v>0.19</v>
      </c>
      <c r="DT10" s="81">
        <f>DR10 * (1 + DS10)</f>
        <v>3530730</v>
      </c>
      <c r="DU10" s="81">
        <v>3222689</v>
      </c>
      <c r="DV10" s="80">
        <v>0.19</v>
      </c>
      <c r="DW10" s="81">
        <f>DU10 * (1 + DV10)</f>
        <v>3834999.9099999997</v>
      </c>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79">
        <v>2750000</v>
      </c>
      <c r="EZ10" s="102">
        <v>0.19</v>
      </c>
      <c r="FA10" s="103">
        <f>EY10 * (1 + EZ10)</f>
        <v>3272500</v>
      </c>
      <c r="FB10" s="22"/>
      <c r="FC10" s="22"/>
      <c r="FD10" s="22"/>
      <c r="FE10" s="22"/>
      <c r="FF10" s="22"/>
      <c r="FG10" s="22"/>
      <c r="FH10" s="22"/>
      <c r="FI10" s="22"/>
      <c r="FJ10" s="22"/>
      <c r="FK10" s="19" t="e">
        <f t="shared" ca="1" si="9"/>
        <v>#NAME?</v>
      </c>
      <c r="FL10" s="19" t="e">
        <f t="shared" ca="1" si="10"/>
        <v>#NAME?</v>
      </c>
      <c r="FM10" s="19">
        <f t="shared" si="11"/>
        <v>200721.31905660377</v>
      </c>
      <c r="FN10" s="19"/>
      <c r="FO10" s="20">
        <v>5.2900000000000003E-2</v>
      </c>
      <c r="FP10" s="19">
        <f t="shared" si="12"/>
        <v>0</v>
      </c>
      <c r="FQ10" s="19"/>
      <c r="FR10" s="20">
        <v>5.2900000000000003E-2</v>
      </c>
      <c r="FS10" s="19">
        <f t="shared" si="13"/>
        <v>0</v>
      </c>
      <c r="FT10" s="19"/>
      <c r="FU10" s="98">
        <f t="shared" si="14"/>
        <v>53</v>
      </c>
      <c r="FV10" s="99" t="e">
        <f t="shared" si="15"/>
        <v>#DIV/0!</v>
      </c>
      <c r="FW10" s="100">
        <f t="shared" si="16"/>
        <v>200721.31905660377</v>
      </c>
      <c r="FX10" s="101"/>
      <c r="FY10" s="101"/>
    </row>
    <row r="11" spans="1:181" ht="105" x14ac:dyDescent="0.2">
      <c r="A11" s="66" t="s">
        <v>673</v>
      </c>
      <c r="B11" s="66">
        <v>6</v>
      </c>
      <c r="C11" s="66" t="s">
        <v>53</v>
      </c>
      <c r="D11" s="66" t="s">
        <v>54</v>
      </c>
      <c r="E11" s="67" t="s">
        <v>55</v>
      </c>
      <c r="F11" s="35">
        <v>21101914</v>
      </c>
      <c r="G11" s="67" t="s">
        <v>56</v>
      </c>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81">
        <v>21008</v>
      </c>
      <c r="CO11" s="80">
        <v>0.19</v>
      </c>
      <c r="CP11" s="81">
        <f t="shared" ref="CP11:CP12" si="18">CN11 * (1 + CO11)</f>
        <v>24999.52</v>
      </c>
      <c r="CQ11" s="22"/>
      <c r="CR11" s="22"/>
      <c r="CS11" s="22"/>
      <c r="CT11" s="22"/>
      <c r="CU11" s="22"/>
      <c r="CV11" s="22"/>
      <c r="CW11" s="79">
        <v>14000</v>
      </c>
      <c r="CX11" s="107">
        <v>0.19</v>
      </c>
      <c r="CY11" s="79">
        <f t="shared" ref="CY11:CY14" si="19">CW11 * (1 + CX11)</f>
        <v>16660</v>
      </c>
      <c r="CZ11" s="22"/>
      <c r="DA11" s="22"/>
      <c r="DB11" s="22"/>
      <c r="DC11" s="81">
        <v>21500</v>
      </c>
      <c r="DD11" s="80">
        <v>0</v>
      </c>
      <c r="DE11" s="81">
        <f>DC11 * (1 + DD11)</f>
        <v>21500</v>
      </c>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19"/>
      <c r="EZ11" s="68"/>
      <c r="FA11" s="69"/>
      <c r="FB11" s="22"/>
      <c r="FC11" s="22"/>
      <c r="FD11" s="22"/>
      <c r="FE11" s="22"/>
      <c r="FF11" s="22"/>
      <c r="FG11" s="22"/>
      <c r="FH11" s="22"/>
      <c r="FI11" s="22"/>
      <c r="FJ11" s="22"/>
      <c r="FK11" s="19" t="e">
        <f t="shared" ca="1" si="9"/>
        <v>#NAME?</v>
      </c>
      <c r="FL11" s="19" t="e">
        <f t="shared" ca="1" si="10"/>
        <v>#NAME?</v>
      </c>
      <c r="FM11" s="19">
        <f t="shared" si="11"/>
        <v>1191.6890566037737</v>
      </c>
      <c r="FN11" s="19"/>
      <c r="FO11" s="20">
        <v>5.2900000000000003E-2</v>
      </c>
      <c r="FP11" s="19">
        <f t="shared" si="12"/>
        <v>0</v>
      </c>
      <c r="FQ11" s="19"/>
      <c r="FR11" s="20">
        <v>5.2900000000000003E-2</v>
      </c>
      <c r="FS11" s="19">
        <f t="shared" si="13"/>
        <v>0</v>
      </c>
      <c r="FT11" s="19"/>
      <c r="FU11" s="98">
        <f t="shared" si="14"/>
        <v>53</v>
      </c>
      <c r="FV11" s="99" t="e">
        <f t="shared" si="15"/>
        <v>#DIV/0!</v>
      </c>
      <c r="FW11" s="100">
        <f t="shared" si="16"/>
        <v>1191.6890566037737</v>
      </c>
      <c r="FX11" s="101"/>
      <c r="FY11" s="101"/>
    </row>
    <row r="12" spans="1:181" ht="105" x14ac:dyDescent="0.2">
      <c r="A12" s="66" t="s">
        <v>673</v>
      </c>
      <c r="B12" s="66">
        <v>7</v>
      </c>
      <c r="C12" s="66" t="s">
        <v>57</v>
      </c>
      <c r="D12" s="66" t="s">
        <v>58</v>
      </c>
      <c r="E12" s="67" t="s">
        <v>55</v>
      </c>
      <c r="F12" s="35">
        <v>21101914</v>
      </c>
      <c r="G12" s="67" t="s">
        <v>56</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81">
        <v>20168</v>
      </c>
      <c r="CO12" s="80">
        <v>0.19</v>
      </c>
      <c r="CP12" s="81">
        <f t="shared" si="18"/>
        <v>23999.919999999998</v>
      </c>
      <c r="CQ12" s="22"/>
      <c r="CR12" s="22"/>
      <c r="CS12" s="22"/>
      <c r="CT12" s="22"/>
      <c r="CU12" s="22"/>
      <c r="CV12" s="22"/>
      <c r="CW12" s="79">
        <v>14875</v>
      </c>
      <c r="CX12" s="107">
        <v>0.19</v>
      </c>
      <c r="CY12" s="79">
        <f t="shared" si="19"/>
        <v>17701.25</v>
      </c>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79">
        <v>18000</v>
      </c>
      <c r="EZ12" s="102">
        <v>0.19</v>
      </c>
      <c r="FA12" s="103">
        <f>EY12 * (1 + EZ12)</f>
        <v>21420</v>
      </c>
      <c r="FB12" s="22"/>
      <c r="FC12" s="22"/>
      <c r="FD12" s="22"/>
      <c r="FE12" s="22"/>
      <c r="FF12" s="22"/>
      <c r="FG12" s="22"/>
      <c r="FH12" s="22"/>
      <c r="FI12" s="22"/>
      <c r="FJ12" s="22"/>
      <c r="FK12" s="19" t="e">
        <f t="shared" ca="1" si="9"/>
        <v>#NAME?</v>
      </c>
      <c r="FL12" s="19" t="e">
        <f t="shared" ca="1" si="10"/>
        <v>#NAME?</v>
      </c>
      <c r="FM12" s="19">
        <f t="shared" si="11"/>
        <v>1190.9654716981131</v>
      </c>
      <c r="FN12" s="19">
        <v>25155</v>
      </c>
      <c r="FO12" s="20">
        <v>5.2900000000000003E-2</v>
      </c>
      <c r="FP12" s="19">
        <f t="shared" si="12"/>
        <v>26485.699499999999</v>
      </c>
      <c r="FQ12" s="19"/>
      <c r="FR12" s="20">
        <v>5.2900000000000003E-2</v>
      </c>
      <c r="FS12" s="19">
        <f t="shared" si="13"/>
        <v>0</v>
      </c>
      <c r="FT12" s="19">
        <f>(FP12)</f>
        <v>26485.699499999999</v>
      </c>
      <c r="FU12" s="98">
        <f t="shared" si="14"/>
        <v>53</v>
      </c>
      <c r="FV12" s="99">
        <f t="shared" si="15"/>
        <v>17886.077959722381</v>
      </c>
      <c r="FW12" s="100">
        <f t="shared" si="16"/>
        <v>1190.9654716981131</v>
      </c>
      <c r="FX12" s="101"/>
      <c r="FY12" s="101"/>
    </row>
    <row r="13" spans="1:181" ht="105" x14ac:dyDescent="0.2">
      <c r="A13" s="66" t="s">
        <v>673</v>
      </c>
      <c r="B13" s="66">
        <v>8</v>
      </c>
      <c r="C13" s="66" t="s">
        <v>59</v>
      </c>
      <c r="D13" s="66" t="s">
        <v>60</v>
      </c>
      <c r="E13" s="67" t="s">
        <v>55</v>
      </c>
      <c r="F13" s="35">
        <v>21101914</v>
      </c>
      <c r="G13" s="67" t="s">
        <v>56</v>
      </c>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32"/>
      <c r="CO13" s="36"/>
      <c r="CP13" s="32"/>
      <c r="CQ13" s="22"/>
      <c r="CR13" s="22"/>
      <c r="CS13" s="22"/>
      <c r="CT13" s="22"/>
      <c r="CU13" s="22"/>
      <c r="CV13" s="22"/>
      <c r="CW13" s="79">
        <v>14500</v>
      </c>
      <c r="CX13" s="107">
        <v>0.19</v>
      </c>
      <c r="CY13" s="79">
        <f t="shared" si="19"/>
        <v>17255</v>
      </c>
      <c r="CZ13" s="22"/>
      <c r="DA13" s="22"/>
      <c r="DB13" s="22"/>
      <c r="DC13" s="81">
        <f>139900/2</f>
        <v>69950</v>
      </c>
      <c r="DD13" s="80">
        <v>0</v>
      </c>
      <c r="DE13" s="81">
        <f t="shared" ref="DE13:DE14" si="20">DC13 * (1 + DD13)</f>
        <v>69950</v>
      </c>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19"/>
      <c r="EZ13" s="68"/>
      <c r="FA13" s="69"/>
      <c r="FB13" s="22"/>
      <c r="FC13" s="22"/>
      <c r="FD13" s="22"/>
      <c r="FE13" s="22"/>
      <c r="FF13" s="22"/>
      <c r="FG13" s="22"/>
      <c r="FH13" s="22"/>
      <c r="FI13" s="22"/>
      <c r="FJ13" s="22"/>
      <c r="FK13" s="19" t="e">
        <f t="shared" ca="1" si="9"/>
        <v>#NAME?</v>
      </c>
      <c r="FL13" s="19" t="e">
        <f t="shared" ca="1" si="10"/>
        <v>#NAME?</v>
      </c>
      <c r="FM13" s="19">
        <f t="shared" si="11"/>
        <v>1645.3773584905659</v>
      </c>
      <c r="FN13" s="19"/>
      <c r="FO13" s="20">
        <v>5.2900000000000003E-2</v>
      </c>
      <c r="FP13" s="19">
        <f t="shared" si="12"/>
        <v>0</v>
      </c>
      <c r="FQ13" s="19"/>
      <c r="FR13" s="20">
        <v>5.2900000000000003E-2</v>
      </c>
      <c r="FS13" s="19">
        <f t="shared" si="13"/>
        <v>0</v>
      </c>
      <c r="FT13" s="19"/>
      <c r="FU13" s="98">
        <f t="shared" si="14"/>
        <v>53</v>
      </c>
      <c r="FV13" s="99" t="e">
        <f t="shared" si="15"/>
        <v>#DIV/0!</v>
      </c>
      <c r="FW13" s="100">
        <f t="shared" si="16"/>
        <v>1645.3773584905659</v>
      </c>
      <c r="FX13" s="101"/>
      <c r="FY13" s="101"/>
    </row>
    <row r="14" spans="1:181" ht="105" x14ac:dyDescent="0.2">
      <c r="A14" s="66" t="s">
        <v>673</v>
      </c>
      <c r="B14" s="66">
        <v>10</v>
      </c>
      <c r="C14" s="66" t="s">
        <v>61</v>
      </c>
      <c r="D14" s="66" t="s">
        <v>62</v>
      </c>
      <c r="E14" s="67" t="s">
        <v>63</v>
      </c>
      <c r="F14" s="35">
        <v>30102206</v>
      </c>
      <c r="G14" s="67" t="s">
        <v>56</v>
      </c>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79">
        <v>35800</v>
      </c>
      <c r="CX14" s="107">
        <v>0.19</v>
      </c>
      <c r="CY14" s="79">
        <f t="shared" si="19"/>
        <v>42602</v>
      </c>
      <c r="CZ14" s="22"/>
      <c r="DA14" s="22"/>
      <c r="DB14" s="22"/>
      <c r="DC14" s="81">
        <f>43900/4</f>
        <v>10975</v>
      </c>
      <c r="DD14" s="80">
        <v>0</v>
      </c>
      <c r="DE14" s="81">
        <f t="shared" si="20"/>
        <v>10975</v>
      </c>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19"/>
      <c r="EZ14" s="68"/>
      <c r="FA14" s="69"/>
      <c r="FB14" s="22"/>
      <c r="FC14" s="22"/>
      <c r="FD14" s="22"/>
      <c r="FE14" s="22"/>
      <c r="FF14" s="22"/>
      <c r="FG14" s="22"/>
      <c r="FH14" s="22"/>
      <c r="FI14" s="22"/>
      <c r="FJ14" s="22"/>
      <c r="FK14" s="19" t="e">
        <f t="shared" ca="1" si="9"/>
        <v>#NAME?</v>
      </c>
      <c r="FL14" s="19" t="e">
        <f t="shared" ca="1" si="10"/>
        <v>#NAME?</v>
      </c>
      <c r="FM14" s="19">
        <f t="shared" si="11"/>
        <v>1010.8867924528302</v>
      </c>
      <c r="FN14" s="19">
        <v>61190</v>
      </c>
      <c r="FO14" s="20">
        <v>5.2900000000000003E-2</v>
      </c>
      <c r="FP14" s="19">
        <f t="shared" si="12"/>
        <v>64426.951000000001</v>
      </c>
      <c r="FQ14" s="19">
        <v>61761</v>
      </c>
      <c r="FR14" s="20">
        <v>5.2900000000000003E-2</v>
      </c>
      <c r="FS14" s="19">
        <f t="shared" si="13"/>
        <v>65028.156900000002</v>
      </c>
      <c r="FT14" s="19">
        <f t="shared" ref="FT14:FT15" si="21">(FP14+FS14)/2</f>
        <v>64727.553950000001</v>
      </c>
      <c r="FU14" s="98">
        <f t="shared" si="14"/>
        <v>53</v>
      </c>
      <c r="FV14" s="99">
        <f t="shared" si="15"/>
        <v>45054.487421707789</v>
      </c>
      <c r="FW14" s="100">
        <f t="shared" si="16"/>
        <v>1010.8867924528302</v>
      </c>
      <c r="FX14" s="101"/>
      <c r="FY14" s="101"/>
    </row>
    <row r="15" spans="1:181" ht="105" x14ac:dyDescent="0.2">
      <c r="A15" s="66" t="s">
        <v>672</v>
      </c>
      <c r="B15" s="66">
        <v>11</v>
      </c>
      <c r="C15" s="66" t="s">
        <v>64</v>
      </c>
      <c r="D15" s="66" t="s">
        <v>65</v>
      </c>
      <c r="E15" s="67" t="s">
        <v>66</v>
      </c>
      <c r="F15" s="35">
        <v>60104912</v>
      </c>
      <c r="G15" s="67" t="s">
        <v>56</v>
      </c>
      <c r="H15" s="22"/>
      <c r="I15" s="22"/>
      <c r="J15" s="22"/>
      <c r="K15" s="22"/>
      <c r="L15" s="22"/>
      <c r="M15" s="22"/>
      <c r="N15" s="22"/>
      <c r="O15" s="22"/>
      <c r="P15" s="22"/>
      <c r="Q15" s="22"/>
      <c r="R15" s="22"/>
      <c r="S15" s="22"/>
      <c r="T15" s="22"/>
      <c r="U15" s="22"/>
      <c r="V15" s="22"/>
      <c r="W15" s="22"/>
      <c r="X15" s="22"/>
      <c r="Y15" s="22"/>
      <c r="Z15" s="22"/>
      <c r="AA15" s="22"/>
      <c r="AB15" s="22"/>
      <c r="AC15" s="22"/>
      <c r="AD15" s="22"/>
      <c r="AE15" s="22"/>
      <c r="AF15" s="81">
        <v>280549</v>
      </c>
      <c r="AG15" s="80">
        <v>0</v>
      </c>
      <c r="AH15" s="81">
        <f>AF15 * (1 + AG15)</f>
        <v>280549</v>
      </c>
      <c r="AI15" s="22"/>
      <c r="AJ15" s="22"/>
      <c r="AK15" s="22"/>
      <c r="AL15" s="22"/>
      <c r="AM15" s="22"/>
      <c r="AN15" s="22"/>
      <c r="AO15" s="79">
        <v>255045</v>
      </c>
      <c r="AP15" s="80">
        <v>0</v>
      </c>
      <c r="AQ15" s="81">
        <f>AO15 * (1 + AP15)</f>
        <v>255045</v>
      </c>
      <c r="AR15" s="81">
        <f>210084</f>
        <v>210084</v>
      </c>
      <c r="AS15" s="80">
        <v>0.19</v>
      </c>
      <c r="AT15" s="81">
        <f>AR15 * (1 + AS15)</f>
        <v>249999.96</v>
      </c>
      <c r="AU15" s="22"/>
      <c r="AV15" s="22"/>
      <c r="AW15" s="22"/>
      <c r="AX15" s="22"/>
      <c r="AY15" s="22"/>
      <c r="AZ15" s="22"/>
      <c r="BA15" s="81">
        <v>200000</v>
      </c>
      <c r="BB15" s="80">
        <v>0</v>
      </c>
      <c r="BC15" s="81">
        <f>BA15 * (1 + BB15)</f>
        <v>200000</v>
      </c>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19"/>
      <c r="EZ15" s="68"/>
      <c r="FA15" s="69"/>
      <c r="FB15" s="22"/>
      <c r="FC15" s="22"/>
      <c r="FD15" s="22"/>
      <c r="FE15" s="22"/>
      <c r="FF15" s="22"/>
      <c r="FG15" s="22"/>
      <c r="FH15" s="22"/>
      <c r="FI15" s="22"/>
      <c r="FJ15" s="22"/>
      <c r="FK15" s="19" t="e">
        <f t="shared" ca="1" si="9"/>
        <v>#NAME?</v>
      </c>
      <c r="FL15" s="19" t="e">
        <f t="shared" ca="1" si="10"/>
        <v>#NAME?</v>
      </c>
      <c r="FM15" s="19">
        <f t="shared" si="11"/>
        <v>18596.112452830188</v>
      </c>
      <c r="FN15" s="19">
        <v>221903</v>
      </c>
      <c r="FO15" s="20">
        <v>5.2900000000000003E-2</v>
      </c>
      <c r="FP15" s="19">
        <f t="shared" si="12"/>
        <v>233641.66870000001</v>
      </c>
      <c r="FQ15" s="19">
        <v>101250</v>
      </c>
      <c r="FR15" s="20">
        <v>5.2900000000000003E-2</v>
      </c>
      <c r="FS15" s="19">
        <f t="shared" si="13"/>
        <v>106606.125</v>
      </c>
      <c r="FT15" s="19">
        <f t="shared" si="21"/>
        <v>170123.89685000002</v>
      </c>
      <c r="FU15" s="98">
        <f t="shared" si="14"/>
        <v>53</v>
      </c>
      <c r="FV15" s="99">
        <f t="shared" si="15"/>
        <v>107146.32388541193</v>
      </c>
      <c r="FW15" s="100">
        <f t="shared" si="16"/>
        <v>18596.112452830188</v>
      </c>
      <c r="FX15" s="101"/>
      <c r="FY15" s="101"/>
    </row>
    <row r="16" spans="1:181" ht="105" x14ac:dyDescent="0.2">
      <c r="A16" s="66" t="s">
        <v>673</v>
      </c>
      <c r="B16" s="66">
        <v>9</v>
      </c>
      <c r="C16" s="66" t="s">
        <v>67</v>
      </c>
      <c r="D16" s="66" t="s">
        <v>68</v>
      </c>
      <c r="E16" s="67" t="s">
        <v>69</v>
      </c>
      <c r="F16" s="35">
        <v>30101804</v>
      </c>
      <c r="G16" s="67" t="s">
        <v>56</v>
      </c>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81">
        <v>210084</v>
      </c>
      <c r="CO16" s="80">
        <v>0.19</v>
      </c>
      <c r="CP16" s="81">
        <f>CN16 * (1 + CO16)</f>
        <v>249999.96</v>
      </c>
      <c r="CQ16" s="22"/>
      <c r="CR16" s="22"/>
      <c r="CS16" s="22"/>
      <c r="CT16" s="22"/>
      <c r="CU16" s="22"/>
      <c r="CV16" s="22"/>
      <c r="CW16" s="22"/>
      <c r="CX16" s="22"/>
      <c r="CY16" s="22"/>
      <c r="CZ16" s="22"/>
      <c r="DA16" s="22"/>
      <c r="DB16" s="22"/>
      <c r="DC16" s="81">
        <v>317900</v>
      </c>
      <c r="DD16" s="80">
        <v>0</v>
      </c>
      <c r="DE16" s="81">
        <f>DC16 * (1 + DD16)</f>
        <v>317900</v>
      </c>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19"/>
      <c r="EZ16" s="68"/>
      <c r="FA16" s="69"/>
      <c r="FB16" s="22"/>
      <c r="FC16" s="22"/>
      <c r="FD16" s="22"/>
      <c r="FE16" s="22"/>
      <c r="FF16" s="22"/>
      <c r="FG16" s="22"/>
      <c r="FH16" s="22"/>
      <c r="FI16" s="22"/>
      <c r="FJ16" s="22"/>
      <c r="FK16" s="19" t="e">
        <f t="shared" ca="1" si="9"/>
        <v>#NAME?</v>
      </c>
      <c r="FL16" s="19" t="e">
        <f t="shared" ca="1" si="10"/>
        <v>#NAME?</v>
      </c>
      <c r="FM16" s="19">
        <f t="shared" si="11"/>
        <v>10715.09358490566</v>
      </c>
      <c r="FN16" s="19">
        <v>8891</v>
      </c>
      <c r="FO16" s="20">
        <v>5.2900000000000003E-2</v>
      </c>
      <c r="FP16" s="19">
        <f t="shared" si="12"/>
        <v>9361.3338999999996</v>
      </c>
      <c r="FQ16" s="19"/>
      <c r="FR16" s="20">
        <v>5.2900000000000003E-2</v>
      </c>
      <c r="FS16" s="19">
        <f t="shared" si="13"/>
        <v>0</v>
      </c>
      <c r="FT16" s="19">
        <f>(FP16)</f>
        <v>9361.3338999999996</v>
      </c>
      <c r="FU16" s="98">
        <f t="shared" si="14"/>
        <v>53</v>
      </c>
      <c r="FV16" s="99">
        <f t="shared" si="15"/>
        <v>957.25265329375668</v>
      </c>
      <c r="FW16" s="100">
        <f t="shared" si="16"/>
        <v>9361.3338999999996</v>
      </c>
      <c r="FX16" s="101"/>
      <c r="FY16" s="101"/>
    </row>
    <row r="17" spans="1:181" ht="105" x14ac:dyDescent="0.2">
      <c r="A17" s="66" t="s">
        <v>672</v>
      </c>
      <c r="B17" s="66">
        <v>33</v>
      </c>
      <c r="C17" s="35" t="s">
        <v>70</v>
      </c>
      <c r="D17" s="35" t="s">
        <v>31</v>
      </c>
      <c r="E17" s="108" t="s">
        <v>71</v>
      </c>
      <c r="F17" s="35">
        <v>27111200</v>
      </c>
      <c r="G17" s="71" t="s">
        <v>72</v>
      </c>
      <c r="H17" s="22"/>
      <c r="I17" s="22"/>
      <c r="J17" s="22"/>
      <c r="K17" s="22"/>
      <c r="L17" s="22"/>
      <c r="M17" s="22"/>
      <c r="N17" s="22"/>
      <c r="O17" s="22"/>
      <c r="P17" s="22"/>
      <c r="Q17" s="22"/>
      <c r="R17" s="22"/>
      <c r="S17" s="22"/>
      <c r="T17" s="22"/>
      <c r="U17" s="22"/>
      <c r="V17" s="22"/>
      <c r="W17" s="22"/>
      <c r="X17" s="22"/>
      <c r="Y17" s="22"/>
      <c r="Z17" s="22"/>
      <c r="AA17" s="22"/>
      <c r="AB17" s="22"/>
      <c r="AC17" s="22"/>
      <c r="AD17" s="22"/>
      <c r="AE17" s="22"/>
      <c r="AF17" s="81">
        <v>72649</v>
      </c>
      <c r="AG17" s="80">
        <v>0</v>
      </c>
      <c r="AH17" s="81">
        <f>AF17 * (1 + AG17)</f>
        <v>72649</v>
      </c>
      <c r="AI17" s="22"/>
      <c r="AJ17" s="22"/>
      <c r="AK17" s="22"/>
      <c r="AL17" s="22"/>
      <c r="AM17" s="22"/>
      <c r="AN17" s="22"/>
      <c r="AO17" s="79">
        <v>66045</v>
      </c>
      <c r="AP17" s="80">
        <v>0</v>
      </c>
      <c r="AQ17" s="81">
        <f>AO17 * (1 + AP17)</f>
        <v>66045</v>
      </c>
      <c r="AR17" s="81">
        <v>46218</v>
      </c>
      <c r="AS17" s="80">
        <v>0.19</v>
      </c>
      <c r="AT17" s="81">
        <f>AR17 * (1 + AS17)</f>
        <v>54999.42</v>
      </c>
      <c r="AU17" s="22"/>
      <c r="AV17" s="22"/>
      <c r="AW17" s="22"/>
      <c r="AX17" s="22"/>
      <c r="AY17" s="22"/>
      <c r="AZ17" s="22"/>
      <c r="BA17" s="81">
        <v>35000</v>
      </c>
      <c r="BB17" s="80">
        <v>0</v>
      </c>
      <c r="BC17" s="81">
        <f>BA17 * (1 + BB17)</f>
        <v>35000</v>
      </c>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19"/>
      <c r="EZ17" s="68"/>
      <c r="FA17" s="69"/>
      <c r="FB17" s="22"/>
      <c r="FC17" s="22"/>
      <c r="FD17" s="22"/>
      <c r="FE17" s="22"/>
      <c r="FF17" s="22"/>
      <c r="FG17" s="22"/>
      <c r="FH17" s="22"/>
      <c r="FI17" s="22"/>
      <c r="FJ17" s="22"/>
      <c r="FK17" s="19" t="e">
        <f t="shared" ca="1" si="9"/>
        <v>#NAME?</v>
      </c>
      <c r="FL17" s="19" t="e">
        <f t="shared" ca="1" si="10"/>
        <v>#NAME?</v>
      </c>
      <c r="FM17" s="19">
        <f t="shared" si="11"/>
        <v>4314.9701886792445</v>
      </c>
      <c r="FN17" s="19"/>
      <c r="FO17" s="20">
        <v>5.2900000000000003E-2</v>
      </c>
      <c r="FP17" s="19">
        <f t="shared" si="12"/>
        <v>0</v>
      </c>
      <c r="FQ17" s="19"/>
      <c r="FR17" s="20">
        <v>5.2900000000000003E-2</v>
      </c>
      <c r="FS17" s="19">
        <f t="shared" si="13"/>
        <v>0</v>
      </c>
      <c r="FT17" s="19"/>
      <c r="FU17" s="98">
        <f t="shared" si="14"/>
        <v>53</v>
      </c>
      <c r="FV17" s="99" t="e">
        <f t="shared" si="15"/>
        <v>#DIV/0!</v>
      </c>
      <c r="FW17" s="100">
        <f t="shared" si="16"/>
        <v>4314.9701886792445</v>
      </c>
      <c r="FX17" s="101"/>
      <c r="FY17" s="101"/>
    </row>
    <row r="18" spans="1:181" ht="165" x14ac:dyDescent="0.2">
      <c r="A18" s="66" t="s">
        <v>671</v>
      </c>
      <c r="B18" s="66">
        <v>5</v>
      </c>
      <c r="C18" s="66" t="s">
        <v>73</v>
      </c>
      <c r="D18" s="66" t="s">
        <v>31</v>
      </c>
      <c r="E18" s="67" t="s">
        <v>74</v>
      </c>
      <c r="F18" s="35">
        <v>21102401</v>
      </c>
      <c r="G18" s="67" t="s">
        <v>75</v>
      </c>
      <c r="H18" s="22"/>
      <c r="I18" s="22"/>
      <c r="J18" s="22"/>
      <c r="K18" s="22"/>
      <c r="L18" s="22"/>
      <c r="M18" s="22"/>
      <c r="N18" s="81">
        <v>144970</v>
      </c>
      <c r="O18" s="80">
        <v>0</v>
      </c>
      <c r="P18" s="81">
        <f>N18 * (1 + O18)</f>
        <v>144970</v>
      </c>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109">
        <v>35000</v>
      </c>
      <c r="CI18" s="107">
        <v>0</v>
      </c>
      <c r="CJ18" s="103">
        <f>CH18 * (1 + CI18)</f>
        <v>35000</v>
      </c>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79">
        <v>155000</v>
      </c>
      <c r="EZ18" s="102">
        <v>0</v>
      </c>
      <c r="FA18" s="103">
        <f t="shared" ref="FA18:FA21" si="22">EY18 * (1 + EZ18)</f>
        <v>155000</v>
      </c>
      <c r="FB18" s="22"/>
      <c r="FC18" s="22"/>
      <c r="FD18" s="22"/>
      <c r="FE18" s="22"/>
      <c r="FF18" s="22"/>
      <c r="FG18" s="22"/>
      <c r="FH18" s="22"/>
      <c r="FI18" s="22"/>
      <c r="FJ18" s="22"/>
      <c r="FK18" s="19" t="e">
        <f t="shared" ca="1" si="9"/>
        <v>#NAME?</v>
      </c>
      <c r="FL18" s="19" t="e">
        <f t="shared" ca="1" si="10"/>
        <v>#NAME?</v>
      </c>
      <c r="FM18" s="19">
        <f t="shared" si="11"/>
        <v>6320.1886792452833</v>
      </c>
      <c r="FN18" s="19">
        <v>32178</v>
      </c>
      <c r="FO18" s="20">
        <v>5.2900000000000003E-2</v>
      </c>
      <c r="FP18" s="19">
        <f t="shared" si="12"/>
        <v>33880.216200000003</v>
      </c>
      <c r="FQ18" s="19"/>
      <c r="FR18" s="20">
        <v>5.2900000000000003E-2</v>
      </c>
      <c r="FS18" s="19">
        <f t="shared" si="13"/>
        <v>0</v>
      </c>
      <c r="FT18" s="19">
        <f>(FP18)</f>
        <v>33880.216200000003</v>
      </c>
      <c r="FU18" s="98">
        <f t="shared" si="14"/>
        <v>53</v>
      </c>
      <c r="FV18" s="99">
        <f t="shared" si="15"/>
        <v>19487.882349613534</v>
      </c>
      <c r="FW18" s="100">
        <f t="shared" si="16"/>
        <v>6320.1886792452833</v>
      </c>
      <c r="FX18" s="101"/>
      <c r="FY18" s="101"/>
    </row>
    <row r="19" spans="1:181" ht="60" x14ac:dyDescent="0.2">
      <c r="A19" s="66" t="s">
        <v>671</v>
      </c>
      <c r="B19" s="66">
        <v>60</v>
      </c>
      <c r="C19" s="66" t="s">
        <v>76</v>
      </c>
      <c r="D19" s="66" t="s">
        <v>31</v>
      </c>
      <c r="E19" s="67" t="s">
        <v>77</v>
      </c>
      <c r="F19" s="66">
        <v>21102401</v>
      </c>
      <c r="G19" s="67" t="s">
        <v>78</v>
      </c>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103">
        <v>95000</v>
      </c>
      <c r="CF19" s="102">
        <v>0</v>
      </c>
      <c r="CG19" s="103">
        <f>CE19 * (1 + CF19)</f>
        <v>95000</v>
      </c>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79">
        <v>100000</v>
      </c>
      <c r="EZ19" s="102">
        <v>0</v>
      </c>
      <c r="FA19" s="103">
        <f t="shared" si="22"/>
        <v>100000</v>
      </c>
      <c r="FB19" s="22"/>
      <c r="FC19" s="22"/>
      <c r="FD19" s="22"/>
      <c r="FE19" s="22"/>
      <c r="FF19" s="22"/>
      <c r="FG19" s="22"/>
      <c r="FH19" s="22"/>
      <c r="FI19" s="22"/>
      <c r="FJ19" s="22"/>
      <c r="FK19" s="19" t="e">
        <f t="shared" ca="1" si="9"/>
        <v>#NAME?</v>
      </c>
      <c r="FL19" s="19" t="e">
        <f t="shared" ca="1" si="10"/>
        <v>#NAME?</v>
      </c>
      <c r="FM19" s="19">
        <f t="shared" si="11"/>
        <v>3679.2452830188681</v>
      </c>
      <c r="FN19" s="19"/>
      <c r="FO19" s="20">
        <v>5.2900000000000003E-2</v>
      </c>
      <c r="FP19" s="19">
        <f t="shared" si="12"/>
        <v>0</v>
      </c>
      <c r="FQ19" s="19"/>
      <c r="FR19" s="20">
        <v>5.2900000000000003E-2</v>
      </c>
      <c r="FS19" s="19">
        <f t="shared" si="13"/>
        <v>0</v>
      </c>
      <c r="FT19" s="19"/>
      <c r="FU19" s="98">
        <f t="shared" si="14"/>
        <v>53</v>
      </c>
      <c r="FV19" s="99" t="e">
        <f t="shared" si="15"/>
        <v>#DIV/0!</v>
      </c>
      <c r="FW19" s="100">
        <f t="shared" si="16"/>
        <v>3679.2452830188681</v>
      </c>
      <c r="FX19" s="101"/>
      <c r="FY19" s="101"/>
    </row>
    <row r="20" spans="1:181" ht="409.6" x14ac:dyDescent="0.2">
      <c r="A20" s="66" t="s">
        <v>79</v>
      </c>
      <c r="B20" s="66">
        <v>27</v>
      </c>
      <c r="C20" s="72" t="s">
        <v>80</v>
      </c>
      <c r="D20" s="35" t="s">
        <v>31</v>
      </c>
      <c r="E20" s="71" t="s">
        <v>81</v>
      </c>
      <c r="F20" s="35">
        <v>77101504</v>
      </c>
      <c r="G20" s="71" t="s">
        <v>82</v>
      </c>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79">
        <v>250000</v>
      </c>
      <c r="EZ20" s="102">
        <v>0.19</v>
      </c>
      <c r="FA20" s="103">
        <f t="shared" si="22"/>
        <v>297500</v>
      </c>
      <c r="FB20" s="22"/>
      <c r="FC20" s="22"/>
      <c r="FD20" s="22"/>
      <c r="FE20" s="22"/>
      <c r="FF20" s="22"/>
      <c r="FG20" s="22"/>
      <c r="FH20" s="22"/>
      <c r="FI20" s="22"/>
      <c r="FJ20" s="22"/>
      <c r="FK20" s="19" t="e">
        <f t="shared" ca="1" si="9"/>
        <v>#NAME?</v>
      </c>
      <c r="FL20" s="19" t="e">
        <f t="shared" ca="1" si="10"/>
        <v>#NAME?</v>
      </c>
      <c r="FM20" s="19">
        <f t="shared" si="11"/>
        <v>5613.2075471698117</v>
      </c>
      <c r="FN20" s="19">
        <v>207950</v>
      </c>
      <c r="FO20" s="20">
        <v>5.2900000000000003E-2</v>
      </c>
      <c r="FP20" s="19">
        <f t="shared" si="12"/>
        <v>218950.55499999999</v>
      </c>
      <c r="FQ20" s="19"/>
      <c r="FR20" s="20">
        <v>5.2900000000000003E-2</v>
      </c>
      <c r="FS20" s="19">
        <f t="shared" si="13"/>
        <v>0</v>
      </c>
      <c r="FT20" s="19">
        <f t="shared" ref="FT20:FT22" si="23">(FP20)</f>
        <v>218950.55499999999</v>
      </c>
      <c r="FU20" s="98">
        <f t="shared" si="14"/>
        <v>53</v>
      </c>
      <c r="FV20" s="99">
        <f t="shared" si="15"/>
        <v>150852.28506424685</v>
      </c>
      <c r="FW20" s="100">
        <f t="shared" si="16"/>
        <v>5613.2075471698117</v>
      </c>
      <c r="FX20" s="101"/>
      <c r="FY20" s="101"/>
    </row>
    <row r="21" spans="1:181" ht="28.5" customHeight="1" x14ac:dyDescent="0.2">
      <c r="A21" s="66" t="s">
        <v>671</v>
      </c>
      <c r="B21" s="66">
        <v>50</v>
      </c>
      <c r="C21" s="66" t="s">
        <v>83</v>
      </c>
      <c r="D21" s="66" t="s">
        <v>31</v>
      </c>
      <c r="E21" s="67" t="s">
        <v>84</v>
      </c>
      <c r="F21" s="35"/>
      <c r="G21" s="67" t="s">
        <v>75</v>
      </c>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103">
        <v>425000</v>
      </c>
      <c r="CF21" s="102">
        <v>0</v>
      </c>
      <c r="CG21" s="103">
        <f>CE21 * (1 + CF21)</f>
        <v>425000</v>
      </c>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79">
        <v>480000</v>
      </c>
      <c r="EZ21" s="102">
        <v>0</v>
      </c>
      <c r="FA21" s="103">
        <f t="shared" si="22"/>
        <v>480000</v>
      </c>
      <c r="FB21" s="22"/>
      <c r="FC21" s="22"/>
      <c r="FD21" s="22"/>
      <c r="FE21" s="22"/>
      <c r="FF21" s="22"/>
      <c r="FG21" s="22"/>
      <c r="FH21" s="22"/>
      <c r="FI21" s="22"/>
      <c r="FJ21" s="22"/>
      <c r="FK21" s="19" t="e">
        <f t="shared" ca="1" si="9"/>
        <v>#NAME?</v>
      </c>
      <c r="FL21" s="19" t="e">
        <f t="shared" ca="1" si="10"/>
        <v>#NAME?</v>
      </c>
      <c r="FM21" s="19">
        <f t="shared" si="11"/>
        <v>17075.471698113208</v>
      </c>
      <c r="FN21" s="19">
        <v>527667</v>
      </c>
      <c r="FO21" s="20">
        <v>5.2900000000000003E-2</v>
      </c>
      <c r="FP21" s="19">
        <f t="shared" si="12"/>
        <v>555580.58429999999</v>
      </c>
      <c r="FQ21" s="19"/>
      <c r="FR21" s="20">
        <v>5.2900000000000003E-2</v>
      </c>
      <c r="FS21" s="19">
        <f t="shared" si="13"/>
        <v>0</v>
      </c>
      <c r="FT21" s="19">
        <f t="shared" si="23"/>
        <v>555580.58429999999</v>
      </c>
      <c r="FU21" s="98">
        <f t="shared" si="14"/>
        <v>53</v>
      </c>
      <c r="FV21" s="99">
        <f t="shared" si="15"/>
        <v>380780.61682441947</v>
      </c>
      <c r="FW21" s="100">
        <f t="shared" si="16"/>
        <v>17075.471698113208</v>
      </c>
      <c r="FX21" s="101"/>
      <c r="FY21" s="101"/>
    </row>
    <row r="22" spans="1:181" ht="150.75" customHeight="1" x14ac:dyDescent="0.2">
      <c r="A22" s="66" t="s">
        <v>673</v>
      </c>
      <c r="B22" s="66">
        <v>18</v>
      </c>
      <c r="C22" s="66" t="s">
        <v>85</v>
      </c>
      <c r="D22" s="66" t="s">
        <v>31</v>
      </c>
      <c r="E22" s="67" t="s">
        <v>86</v>
      </c>
      <c r="F22" s="35">
        <v>41111932</v>
      </c>
      <c r="G22" s="67" t="s">
        <v>56</v>
      </c>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81">
        <v>75630</v>
      </c>
      <c r="CO22" s="80">
        <v>0.19</v>
      </c>
      <c r="CP22" s="81">
        <f>CN22 * (1 + CO22)</f>
        <v>89999.7</v>
      </c>
      <c r="CQ22" s="79">
        <v>95454</v>
      </c>
      <c r="CR22" s="107">
        <v>0.19</v>
      </c>
      <c r="CS22" s="81">
        <f>CQ22 * (1 + CR22)</f>
        <v>113590.26</v>
      </c>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19"/>
      <c r="EZ22" s="68"/>
      <c r="FA22" s="69"/>
      <c r="FB22" s="22"/>
      <c r="FC22" s="22"/>
      <c r="FD22" s="22"/>
      <c r="FE22" s="22"/>
      <c r="FF22" s="22"/>
      <c r="FG22" s="22"/>
      <c r="FH22" s="22"/>
      <c r="FI22" s="22"/>
      <c r="FJ22" s="22"/>
      <c r="FK22" s="19" t="e">
        <f t="shared" ca="1" si="9"/>
        <v>#NAME?</v>
      </c>
      <c r="FL22" s="19" t="e">
        <f t="shared" ca="1" si="10"/>
        <v>#NAME?</v>
      </c>
      <c r="FM22" s="19">
        <f t="shared" si="11"/>
        <v>3841.3199999999997</v>
      </c>
      <c r="FN22" s="19">
        <v>112887</v>
      </c>
      <c r="FO22" s="20">
        <v>5.2900000000000003E-2</v>
      </c>
      <c r="FP22" s="19">
        <f t="shared" si="12"/>
        <v>118858.72229999999</v>
      </c>
      <c r="FQ22" s="19"/>
      <c r="FR22" s="20">
        <v>5.2900000000000003E-2</v>
      </c>
      <c r="FS22" s="19">
        <f t="shared" si="13"/>
        <v>0</v>
      </c>
      <c r="FT22" s="19">
        <f t="shared" si="23"/>
        <v>118858.72229999999</v>
      </c>
      <c r="FU22" s="98">
        <f t="shared" si="14"/>
        <v>53</v>
      </c>
      <c r="FV22" s="99">
        <f t="shared" si="15"/>
        <v>81329.585120791191</v>
      </c>
      <c r="FW22" s="100">
        <f t="shared" si="16"/>
        <v>3841.3199999999997</v>
      </c>
      <c r="FX22" s="101"/>
      <c r="FY22" s="101"/>
    </row>
    <row r="23" spans="1:181" ht="44.25" customHeight="1" x14ac:dyDescent="0.2">
      <c r="A23" s="66" t="s">
        <v>672</v>
      </c>
      <c r="B23" s="66">
        <v>3</v>
      </c>
      <c r="C23" s="66" t="s">
        <v>87</v>
      </c>
      <c r="D23" s="66" t="s">
        <v>31</v>
      </c>
      <c r="E23" s="67" t="s">
        <v>88</v>
      </c>
      <c r="F23" s="35">
        <v>10152001</v>
      </c>
      <c r="G23" s="67" t="s">
        <v>89</v>
      </c>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79">
        <v>10000</v>
      </c>
      <c r="EZ23" s="102">
        <v>0</v>
      </c>
      <c r="FA23" s="103">
        <f>EY23 * (1 + EZ23)</f>
        <v>10000</v>
      </c>
      <c r="FB23" s="22"/>
      <c r="FC23" s="22"/>
      <c r="FD23" s="22"/>
      <c r="FE23" s="22"/>
      <c r="FF23" s="22"/>
      <c r="FG23" s="22"/>
      <c r="FH23" s="22"/>
      <c r="FI23" s="22"/>
      <c r="FJ23" s="22"/>
      <c r="FK23" s="19" t="e">
        <f t="shared" ca="1" si="9"/>
        <v>#NAME?</v>
      </c>
      <c r="FL23" s="19" t="e">
        <f t="shared" ca="1" si="10"/>
        <v>#NAME?</v>
      </c>
      <c r="FM23" s="19">
        <f t="shared" si="11"/>
        <v>188.67924528301887</v>
      </c>
      <c r="FN23" s="19">
        <v>21293</v>
      </c>
      <c r="FO23" s="20">
        <v>5.2900000000000003E-2</v>
      </c>
      <c r="FP23" s="19">
        <f t="shared" si="12"/>
        <v>22419.399700000002</v>
      </c>
      <c r="FQ23" s="19">
        <v>6300</v>
      </c>
      <c r="FR23" s="20">
        <v>5.2900000000000003E-2</v>
      </c>
      <c r="FS23" s="19">
        <f t="shared" si="13"/>
        <v>6633.27</v>
      </c>
      <c r="FT23" s="19">
        <f>(FP23+FS23)/2</f>
        <v>14526.334850000001</v>
      </c>
      <c r="FU23" s="98">
        <f t="shared" si="14"/>
        <v>53</v>
      </c>
      <c r="FV23" s="99">
        <f t="shared" si="15"/>
        <v>10138.253504412687</v>
      </c>
      <c r="FW23" s="100">
        <f t="shared" si="16"/>
        <v>188.67924528301887</v>
      </c>
      <c r="FX23" s="101"/>
      <c r="FY23" s="101"/>
    </row>
    <row r="24" spans="1:181" ht="15.75" customHeight="1" x14ac:dyDescent="0.2">
      <c r="A24" s="66" t="s">
        <v>671</v>
      </c>
      <c r="B24" s="66">
        <v>67</v>
      </c>
      <c r="C24" s="66" t="s">
        <v>90</v>
      </c>
      <c r="D24" s="66" t="s">
        <v>31</v>
      </c>
      <c r="E24" s="67" t="s">
        <v>91</v>
      </c>
      <c r="F24" s="66">
        <v>21102401</v>
      </c>
      <c r="G24" s="67" t="s">
        <v>92</v>
      </c>
      <c r="H24" s="22"/>
      <c r="I24" s="22"/>
      <c r="J24" s="22"/>
      <c r="K24" s="22"/>
      <c r="L24" s="22"/>
      <c r="M24" s="22"/>
      <c r="N24" s="22"/>
      <c r="O24" s="22"/>
      <c r="P24" s="22"/>
      <c r="Q24" s="22"/>
      <c r="R24" s="22"/>
      <c r="S24" s="22"/>
      <c r="T24" s="22"/>
      <c r="U24" s="22"/>
      <c r="V24" s="22"/>
      <c r="W24" s="22"/>
      <c r="X24" s="22"/>
      <c r="Y24" s="22"/>
      <c r="Z24" s="103">
        <v>3050000</v>
      </c>
      <c r="AA24" s="102">
        <v>0</v>
      </c>
      <c r="AB24" s="103">
        <f>Z24 * (1 + AA24)</f>
        <v>3050000</v>
      </c>
      <c r="AC24" s="79">
        <v>3255000</v>
      </c>
      <c r="AD24" s="107">
        <v>0</v>
      </c>
      <c r="AE24" s="103">
        <f>AC24 * (1 + AD24)</f>
        <v>3255000</v>
      </c>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103">
        <v>5500000</v>
      </c>
      <c r="CF24" s="102">
        <v>0</v>
      </c>
      <c r="CG24" s="103">
        <f>CE24 * (1 + CF24)</f>
        <v>5500000</v>
      </c>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19"/>
      <c r="EZ24" s="68"/>
      <c r="FA24" s="69"/>
      <c r="FB24" s="22"/>
      <c r="FC24" s="22"/>
      <c r="FD24" s="22"/>
      <c r="FE24" s="22"/>
      <c r="FF24" s="22"/>
      <c r="FG24" s="22"/>
      <c r="FH24" s="22"/>
      <c r="FI24" s="22"/>
      <c r="FJ24" s="22"/>
      <c r="FK24" s="19" t="e">
        <f t="shared" ca="1" si="9"/>
        <v>#NAME?</v>
      </c>
      <c r="FL24" s="19" t="e">
        <f t="shared" ca="1" si="10"/>
        <v>#NAME?</v>
      </c>
      <c r="FM24" s="19">
        <f t="shared" si="11"/>
        <v>222735.84905660377</v>
      </c>
      <c r="FN24" s="19"/>
      <c r="FO24" s="20">
        <v>5.2900000000000003E-2</v>
      </c>
      <c r="FP24" s="19">
        <f t="shared" si="12"/>
        <v>0</v>
      </c>
      <c r="FQ24" s="19"/>
      <c r="FR24" s="20">
        <v>5.2900000000000003E-2</v>
      </c>
      <c r="FS24" s="19">
        <f t="shared" si="13"/>
        <v>0</v>
      </c>
      <c r="FT24" s="19"/>
      <c r="FU24" s="98">
        <f t="shared" si="14"/>
        <v>53</v>
      </c>
      <c r="FV24" s="99" t="e">
        <f t="shared" si="15"/>
        <v>#DIV/0!</v>
      </c>
      <c r="FW24" s="100">
        <f t="shared" si="16"/>
        <v>222735.84905660377</v>
      </c>
      <c r="FX24" s="101"/>
      <c r="FY24" s="101"/>
    </row>
    <row r="25" spans="1:181" ht="195" customHeight="1" x14ac:dyDescent="0.2">
      <c r="A25" s="66" t="s">
        <v>79</v>
      </c>
      <c r="B25" s="66">
        <v>1</v>
      </c>
      <c r="C25" s="66" t="s">
        <v>93</v>
      </c>
      <c r="D25" s="66" t="s">
        <v>31</v>
      </c>
      <c r="E25" s="67" t="s">
        <v>94</v>
      </c>
      <c r="F25" s="35">
        <v>27111200</v>
      </c>
      <c r="G25" s="67" t="s">
        <v>95</v>
      </c>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81">
        <v>99900</v>
      </c>
      <c r="EW25" s="102">
        <v>0.19</v>
      </c>
      <c r="EX25" s="103">
        <f>EV25 * (1 + EW25)</f>
        <v>118881</v>
      </c>
      <c r="EY25" s="19"/>
      <c r="EZ25" s="68"/>
      <c r="FA25" s="69"/>
      <c r="FB25" s="22"/>
      <c r="FC25" s="22"/>
      <c r="FD25" s="22"/>
      <c r="FE25" s="22"/>
      <c r="FF25" s="22"/>
      <c r="FG25" s="22"/>
      <c r="FH25" s="22"/>
      <c r="FI25" s="22"/>
      <c r="FJ25" s="22"/>
      <c r="FK25" s="19" t="e">
        <f t="shared" ca="1" si="9"/>
        <v>#NAME?</v>
      </c>
      <c r="FL25" s="19" t="e">
        <f t="shared" ca="1" si="10"/>
        <v>#NAME?</v>
      </c>
      <c r="FM25" s="19">
        <f t="shared" si="11"/>
        <v>2243.0377358490564</v>
      </c>
      <c r="FN25" s="19">
        <v>44549</v>
      </c>
      <c r="FO25" s="20">
        <v>5.2900000000000003E-2</v>
      </c>
      <c r="FP25" s="19">
        <f t="shared" si="12"/>
        <v>46905.642099999997</v>
      </c>
      <c r="FQ25" s="19">
        <v>89900</v>
      </c>
      <c r="FR25" s="20">
        <v>5.2900000000000003E-2</v>
      </c>
      <c r="FS25" s="19">
        <f t="shared" si="13"/>
        <v>94655.71</v>
      </c>
      <c r="FT25" s="19">
        <f>(FP25+FS25)/2</f>
        <v>70780.676050000009</v>
      </c>
      <c r="FU25" s="98">
        <f t="shared" si="14"/>
        <v>53</v>
      </c>
      <c r="FV25" s="99">
        <f t="shared" si="15"/>
        <v>48463.428818447079</v>
      </c>
      <c r="FW25" s="100">
        <f t="shared" si="16"/>
        <v>2243.0377358490564</v>
      </c>
      <c r="FX25" s="101"/>
      <c r="FY25" s="101"/>
    </row>
    <row r="26" spans="1:181" ht="15.75" customHeight="1" x14ac:dyDescent="0.2">
      <c r="A26" s="66" t="s">
        <v>674</v>
      </c>
      <c r="B26" s="66">
        <v>8</v>
      </c>
      <c r="C26" s="35" t="s">
        <v>97</v>
      </c>
      <c r="D26" s="35" t="s">
        <v>31</v>
      </c>
      <c r="E26" s="71" t="s">
        <v>98</v>
      </c>
      <c r="F26" s="35">
        <v>41111507</v>
      </c>
      <c r="G26" s="71" t="s">
        <v>99</v>
      </c>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81">
        <v>4800000</v>
      </c>
      <c r="BE26" s="80">
        <v>0</v>
      </c>
      <c r="BF26" s="81">
        <f>BD26 * (1 + BE26)</f>
        <v>4800000</v>
      </c>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79">
        <v>2598000</v>
      </c>
      <c r="EZ26" s="102">
        <v>0.19</v>
      </c>
      <c r="FA26" s="103">
        <f>EY26 * (1 + EZ26)</f>
        <v>3091620</v>
      </c>
      <c r="FB26" s="22"/>
      <c r="FC26" s="22"/>
      <c r="FD26" s="22"/>
      <c r="FE26" s="22"/>
      <c r="FF26" s="22"/>
      <c r="FG26" s="22"/>
      <c r="FH26" s="22"/>
      <c r="FI26" s="22"/>
      <c r="FJ26" s="22"/>
      <c r="FK26" s="19" t="e">
        <f t="shared" ca="1" si="9"/>
        <v>#NAME?</v>
      </c>
      <c r="FL26" s="19" t="e">
        <f t="shared" ca="1" si="10"/>
        <v>#NAME?</v>
      </c>
      <c r="FM26" s="19">
        <f t="shared" si="11"/>
        <v>148898.49056603774</v>
      </c>
      <c r="FN26" s="19"/>
      <c r="FO26" s="20">
        <v>5.2900000000000003E-2</v>
      </c>
      <c r="FP26" s="19">
        <f t="shared" si="12"/>
        <v>0</v>
      </c>
      <c r="FQ26" s="19"/>
      <c r="FR26" s="20">
        <v>5.2900000000000003E-2</v>
      </c>
      <c r="FS26" s="19">
        <f t="shared" si="13"/>
        <v>0</v>
      </c>
      <c r="FT26" s="19"/>
      <c r="FU26" s="98">
        <f t="shared" si="14"/>
        <v>53</v>
      </c>
      <c r="FV26" s="99" t="e">
        <f t="shared" si="15"/>
        <v>#DIV/0!</v>
      </c>
      <c r="FW26" s="100">
        <f t="shared" si="16"/>
        <v>148898.49056603774</v>
      </c>
      <c r="FX26" s="101"/>
      <c r="FY26" s="101"/>
    </row>
    <row r="27" spans="1:181" ht="15.75" customHeight="1" x14ac:dyDescent="0.2">
      <c r="A27" s="66" t="s">
        <v>672</v>
      </c>
      <c r="B27" s="66">
        <v>28</v>
      </c>
      <c r="C27" s="35" t="s">
        <v>100</v>
      </c>
      <c r="D27" s="35" t="s">
        <v>31</v>
      </c>
      <c r="E27" s="71" t="s">
        <v>101</v>
      </c>
      <c r="F27" s="66">
        <v>47121804</v>
      </c>
      <c r="G27" s="71" t="s">
        <v>75</v>
      </c>
      <c r="H27" s="22"/>
      <c r="I27" s="22"/>
      <c r="J27" s="22"/>
      <c r="K27" s="22"/>
      <c r="L27" s="22"/>
      <c r="M27" s="22"/>
      <c r="N27" s="22"/>
      <c r="O27" s="22"/>
      <c r="P27" s="22"/>
      <c r="Q27" s="22"/>
      <c r="R27" s="22"/>
      <c r="S27" s="22"/>
      <c r="T27" s="22"/>
      <c r="U27" s="22"/>
      <c r="V27" s="22"/>
      <c r="W27" s="22"/>
      <c r="X27" s="22"/>
      <c r="Y27" s="22"/>
      <c r="Z27" s="22"/>
      <c r="AA27" s="22"/>
      <c r="AB27" s="22"/>
      <c r="AC27" s="22"/>
      <c r="AD27" s="22"/>
      <c r="AE27" s="22"/>
      <c r="AF27" s="81">
        <v>24139</v>
      </c>
      <c r="AG27" s="80">
        <v>0</v>
      </c>
      <c r="AH27" s="81">
        <f t="shared" ref="AH27:AH29" si="24">AF27 * (1 + AG27)</f>
        <v>24139</v>
      </c>
      <c r="AI27" s="22"/>
      <c r="AJ27" s="22"/>
      <c r="AK27" s="22"/>
      <c r="AL27" s="22"/>
      <c r="AM27" s="22"/>
      <c r="AN27" s="22"/>
      <c r="AO27" s="79">
        <v>21945</v>
      </c>
      <c r="AP27" s="80">
        <v>0</v>
      </c>
      <c r="AQ27" s="81">
        <f t="shared" ref="AQ27:AQ29" si="25">AO27 * (1 + AP27)</f>
        <v>21945</v>
      </c>
      <c r="AR27" s="81">
        <v>16806</v>
      </c>
      <c r="AS27" s="80">
        <v>0.19</v>
      </c>
      <c r="AT27" s="81">
        <f t="shared" ref="AT27:AT29" si="26">AR27 * (1 + AS27)</f>
        <v>19999.14</v>
      </c>
      <c r="AU27" s="22"/>
      <c r="AV27" s="22"/>
      <c r="AW27" s="22"/>
      <c r="AX27" s="22"/>
      <c r="AY27" s="22"/>
      <c r="AZ27" s="22"/>
      <c r="BA27" s="81">
        <v>28200</v>
      </c>
      <c r="BB27" s="80">
        <v>0</v>
      </c>
      <c r="BC27" s="81">
        <f t="shared" ref="BC27:BC29" si="27">BA27 * (1 + BB27)</f>
        <v>28200</v>
      </c>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19"/>
      <c r="EZ27" s="68"/>
      <c r="FA27" s="69"/>
      <c r="FB27" s="22"/>
      <c r="FC27" s="22"/>
      <c r="FD27" s="22"/>
      <c r="FE27" s="22"/>
      <c r="FF27" s="22"/>
      <c r="FG27" s="22"/>
      <c r="FH27" s="22"/>
      <c r="FI27" s="22"/>
      <c r="FJ27" s="22"/>
      <c r="FK27" s="19" t="e">
        <f t="shared" ca="1" si="9"/>
        <v>#NAME?</v>
      </c>
      <c r="FL27" s="19" t="e">
        <f t="shared" ca="1" si="10"/>
        <v>#NAME?</v>
      </c>
      <c r="FM27" s="19">
        <f t="shared" si="11"/>
        <v>1778.9271698113207</v>
      </c>
      <c r="FN27" s="19">
        <v>17706</v>
      </c>
      <c r="FO27" s="20">
        <v>5.2900000000000003E-2</v>
      </c>
      <c r="FP27" s="19">
        <f t="shared" si="12"/>
        <v>18642.647400000002</v>
      </c>
      <c r="FQ27" s="19"/>
      <c r="FR27" s="20">
        <v>5.2900000000000003E-2</v>
      </c>
      <c r="FS27" s="19">
        <f t="shared" si="13"/>
        <v>0</v>
      </c>
      <c r="FT27" s="19">
        <f t="shared" ref="FT27:FT28" si="28">(FP27)</f>
        <v>18642.647400000002</v>
      </c>
      <c r="FU27" s="98">
        <f t="shared" si="14"/>
        <v>53</v>
      </c>
      <c r="FV27" s="99">
        <f t="shared" si="15"/>
        <v>11924.450930799181</v>
      </c>
      <c r="FW27" s="100">
        <f t="shared" si="16"/>
        <v>1778.9271698113207</v>
      </c>
      <c r="FX27" s="101"/>
      <c r="FY27" s="101"/>
    </row>
    <row r="28" spans="1:181" ht="15.75" customHeight="1" x14ac:dyDescent="0.2">
      <c r="A28" s="66" t="s">
        <v>672</v>
      </c>
      <c r="B28" s="66">
        <v>29</v>
      </c>
      <c r="C28" s="35" t="s">
        <v>102</v>
      </c>
      <c r="D28" s="35" t="s">
        <v>31</v>
      </c>
      <c r="E28" s="71" t="s">
        <v>103</v>
      </c>
      <c r="F28" s="66">
        <v>21101612</v>
      </c>
      <c r="G28" s="71" t="s">
        <v>104</v>
      </c>
      <c r="H28" s="22"/>
      <c r="I28" s="22"/>
      <c r="J28" s="22"/>
      <c r="K28" s="22"/>
      <c r="L28" s="22"/>
      <c r="M28" s="22"/>
      <c r="N28" s="22"/>
      <c r="O28" s="22"/>
      <c r="P28" s="22"/>
      <c r="Q28" s="22"/>
      <c r="R28" s="22"/>
      <c r="S28" s="22"/>
      <c r="T28" s="22"/>
      <c r="U28" s="22"/>
      <c r="V28" s="22"/>
      <c r="W28" s="22"/>
      <c r="X28" s="22"/>
      <c r="Y28" s="22"/>
      <c r="Z28" s="22"/>
      <c r="AA28" s="22"/>
      <c r="AB28" s="22"/>
      <c r="AC28" s="22"/>
      <c r="AD28" s="22"/>
      <c r="AE28" s="22"/>
      <c r="AF28" s="81">
        <v>19611</v>
      </c>
      <c r="AG28" s="80">
        <v>0</v>
      </c>
      <c r="AH28" s="81">
        <f t="shared" si="24"/>
        <v>19611</v>
      </c>
      <c r="AI28" s="22"/>
      <c r="AJ28" s="22"/>
      <c r="AK28" s="22"/>
      <c r="AL28" s="22"/>
      <c r="AM28" s="22"/>
      <c r="AN28" s="22"/>
      <c r="AO28" s="79">
        <v>17829</v>
      </c>
      <c r="AP28" s="80">
        <v>0</v>
      </c>
      <c r="AQ28" s="81">
        <f t="shared" si="25"/>
        <v>17829</v>
      </c>
      <c r="AR28" s="81">
        <v>9663</v>
      </c>
      <c r="AS28" s="80">
        <v>0.19</v>
      </c>
      <c r="AT28" s="81">
        <f t="shared" si="26"/>
        <v>11498.97</v>
      </c>
      <c r="AU28" s="22"/>
      <c r="AV28" s="22"/>
      <c r="AW28" s="22"/>
      <c r="AX28" s="22"/>
      <c r="AY28" s="22"/>
      <c r="AZ28" s="22"/>
      <c r="BA28" s="81">
        <v>14900</v>
      </c>
      <c r="BB28" s="80">
        <v>0</v>
      </c>
      <c r="BC28" s="81">
        <f t="shared" si="27"/>
        <v>14900</v>
      </c>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19"/>
      <c r="EZ28" s="68"/>
      <c r="FA28" s="69"/>
      <c r="FB28" s="22"/>
      <c r="FC28" s="22"/>
      <c r="FD28" s="22"/>
      <c r="FE28" s="22"/>
      <c r="FF28" s="22"/>
      <c r="FG28" s="22"/>
      <c r="FH28" s="22"/>
      <c r="FI28" s="22"/>
      <c r="FJ28" s="22"/>
      <c r="FK28" s="19" t="e">
        <f t="shared" ca="1" si="9"/>
        <v>#NAME?</v>
      </c>
      <c r="FL28" s="19" t="e">
        <f t="shared" ca="1" si="10"/>
        <v>#NAME?</v>
      </c>
      <c r="FM28" s="19">
        <f t="shared" si="11"/>
        <v>1204.5088679245284</v>
      </c>
      <c r="FN28" s="19">
        <v>11540</v>
      </c>
      <c r="FO28" s="20">
        <v>5.2900000000000003E-2</v>
      </c>
      <c r="FP28" s="19">
        <f t="shared" si="12"/>
        <v>12150.466</v>
      </c>
      <c r="FQ28" s="19"/>
      <c r="FR28" s="20">
        <v>5.2900000000000003E-2</v>
      </c>
      <c r="FS28" s="19"/>
      <c r="FT28" s="19">
        <f t="shared" si="28"/>
        <v>12150.466</v>
      </c>
      <c r="FU28" s="98">
        <f t="shared" si="14"/>
        <v>53</v>
      </c>
      <c r="FV28" s="99">
        <f t="shared" si="15"/>
        <v>7739.9605146678196</v>
      </c>
      <c r="FW28" s="100">
        <f t="shared" si="16"/>
        <v>1204.5088679245284</v>
      </c>
      <c r="FX28" s="101"/>
      <c r="FY28" s="101"/>
    </row>
    <row r="29" spans="1:181" ht="15.75" customHeight="1" x14ac:dyDescent="0.2">
      <c r="A29" s="66" t="s">
        <v>672</v>
      </c>
      <c r="B29" s="66">
        <v>34</v>
      </c>
      <c r="C29" s="35" t="s">
        <v>105</v>
      </c>
      <c r="D29" s="35" t="s">
        <v>31</v>
      </c>
      <c r="E29" s="71" t="s">
        <v>106</v>
      </c>
      <c r="F29" s="35">
        <v>27112017</v>
      </c>
      <c r="G29" s="71" t="s">
        <v>72</v>
      </c>
      <c r="H29" s="22"/>
      <c r="I29" s="22"/>
      <c r="J29" s="22"/>
      <c r="K29" s="22"/>
      <c r="L29" s="22"/>
      <c r="M29" s="22"/>
      <c r="N29" s="22"/>
      <c r="O29" s="22"/>
      <c r="P29" s="22"/>
      <c r="Q29" s="22"/>
      <c r="R29" s="22"/>
      <c r="S29" s="22"/>
      <c r="T29" s="22"/>
      <c r="U29" s="22"/>
      <c r="V29" s="22"/>
      <c r="W29" s="22"/>
      <c r="X29" s="22"/>
      <c r="Y29" s="22"/>
      <c r="Z29" s="22"/>
      <c r="AA29" s="22"/>
      <c r="AB29" s="22"/>
      <c r="AC29" s="22"/>
      <c r="AD29" s="22"/>
      <c r="AE29" s="22"/>
      <c r="AF29" s="81">
        <v>114229</v>
      </c>
      <c r="AG29" s="80">
        <v>0</v>
      </c>
      <c r="AH29" s="81">
        <f t="shared" si="24"/>
        <v>114229</v>
      </c>
      <c r="AI29" s="22"/>
      <c r="AJ29" s="22"/>
      <c r="AK29" s="22"/>
      <c r="AL29" s="22"/>
      <c r="AM29" s="22"/>
      <c r="AN29" s="22"/>
      <c r="AO29" s="79">
        <v>103845</v>
      </c>
      <c r="AP29" s="80">
        <v>0</v>
      </c>
      <c r="AQ29" s="81">
        <f t="shared" si="25"/>
        <v>103845</v>
      </c>
      <c r="AR29" s="81">
        <v>31932</v>
      </c>
      <c r="AS29" s="80">
        <v>0.19</v>
      </c>
      <c r="AT29" s="81">
        <f t="shared" si="26"/>
        <v>37999.08</v>
      </c>
      <c r="AU29" s="22"/>
      <c r="AV29" s="22"/>
      <c r="AW29" s="22"/>
      <c r="AX29" s="22"/>
      <c r="AY29" s="22"/>
      <c r="AZ29" s="22"/>
      <c r="BA29" s="81">
        <v>86500</v>
      </c>
      <c r="BB29" s="80">
        <v>0</v>
      </c>
      <c r="BC29" s="81">
        <f t="shared" si="27"/>
        <v>86500</v>
      </c>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19"/>
      <c r="EZ29" s="68"/>
      <c r="FA29" s="69"/>
      <c r="FB29" s="22"/>
      <c r="FC29" s="22"/>
      <c r="FD29" s="22"/>
      <c r="FE29" s="22"/>
      <c r="FF29" s="22"/>
      <c r="FG29" s="22"/>
      <c r="FH29" s="22"/>
      <c r="FI29" s="22"/>
      <c r="FJ29" s="22"/>
      <c r="FK29" s="19" t="e">
        <f t="shared" ca="1" si="9"/>
        <v>#NAME?</v>
      </c>
      <c r="FL29" s="19" t="e">
        <f t="shared" ca="1" si="10"/>
        <v>#NAME?</v>
      </c>
      <c r="FM29" s="19">
        <f t="shared" si="11"/>
        <v>6463.6430188679251</v>
      </c>
      <c r="FN29" s="19"/>
      <c r="FO29" s="20">
        <v>5.2900000000000003E-2</v>
      </c>
      <c r="FP29" s="19"/>
      <c r="FQ29" s="19"/>
      <c r="FR29" s="20">
        <v>5.2900000000000003E-2</v>
      </c>
      <c r="FS29" s="19"/>
      <c r="FT29" s="19"/>
      <c r="FU29" s="98">
        <f t="shared" si="14"/>
        <v>53</v>
      </c>
      <c r="FV29" s="99" t="e">
        <f t="shared" si="15"/>
        <v>#DIV/0!</v>
      </c>
      <c r="FW29" s="100">
        <f t="shared" si="16"/>
        <v>6463.6430188679251</v>
      </c>
      <c r="FX29" s="101"/>
      <c r="FY29" s="101"/>
    </row>
    <row r="30" spans="1:181" ht="15.75" customHeight="1" x14ac:dyDescent="0.2">
      <c r="A30" s="66" t="s">
        <v>107</v>
      </c>
      <c r="B30" s="66">
        <v>5</v>
      </c>
      <c r="C30" s="66" t="s">
        <v>108</v>
      </c>
      <c r="D30" s="66" t="s">
        <v>31</v>
      </c>
      <c r="E30" s="67" t="s">
        <v>109</v>
      </c>
      <c r="F30" s="35">
        <v>41111507</v>
      </c>
      <c r="G30" s="67" t="s">
        <v>110</v>
      </c>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79">
        <v>145000</v>
      </c>
      <c r="EZ30" s="102">
        <v>0.19</v>
      </c>
      <c r="FA30" s="103">
        <f>EY30 * (1 + EZ30)</f>
        <v>172550</v>
      </c>
      <c r="FB30" s="22"/>
      <c r="FC30" s="22"/>
      <c r="FD30" s="22"/>
      <c r="FE30" s="22"/>
      <c r="FF30" s="22"/>
      <c r="FG30" s="22"/>
      <c r="FH30" s="22"/>
      <c r="FI30" s="22"/>
      <c r="FJ30" s="22"/>
      <c r="FK30" s="19" t="e">
        <f t="shared" ca="1" si="9"/>
        <v>#NAME?</v>
      </c>
      <c r="FL30" s="19" t="e">
        <f t="shared" ca="1" si="10"/>
        <v>#NAME?</v>
      </c>
      <c r="FM30" s="19">
        <f t="shared" si="11"/>
        <v>3255.6603773584907</v>
      </c>
      <c r="FN30" s="19">
        <v>312349</v>
      </c>
      <c r="FO30" s="20">
        <v>5.2900000000000003E-2</v>
      </c>
      <c r="FP30" s="19">
        <f>(FN30*FO30)+FN30</f>
        <v>328872.26209999999</v>
      </c>
      <c r="FQ30" s="19">
        <v>600000</v>
      </c>
      <c r="FR30" s="20">
        <v>5.2900000000000003E-2</v>
      </c>
      <c r="FS30" s="19">
        <f t="shared" ref="FS30:FS31" si="29">(FQ30*FR30)+FQ30</f>
        <v>631740</v>
      </c>
      <c r="FT30" s="19">
        <f>(FP30+FS30)/2</f>
        <v>480306.13104999997</v>
      </c>
      <c r="FU30" s="98">
        <f t="shared" si="14"/>
        <v>53</v>
      </c>
      <c r="FV30" s="99">
        <f t="shared" si="15"/>
        <v>337325.622780859</v>
      </c>
      <c r="FW30" s="100">
        <f t="shared" si="16"/>
        <v>3255.6603773584907</v>
      </c>
      <c r="FX30" s="101"/>
      <c r="FY30" s="101"/>
    </row>
    <row r="31" spans="1:181" ht="15.75" customHeight="1" x14ac:dyDescent="0.2">
      <c r="A31" s="66" t="s">
        <v>673</v>
      </c>
      <c r="B31" s="66">
        <v>38</v>
      </c>
      <c r="C31" s="66" t="s">
        <v>111</v>
      </c>
      <c r="D31" s="66" t="s">
        <v>31</v>
      </c>
      <c r="E31" s="67" t="s">
        <v>675</v>
      </c>
      <c r="F31" s="35">
        <v>41111507</v>
      </c>
      <c r="G31" s="67" t="s">
        <v>51</v>
      </c>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81">
        <v>1781512</v>
      </c>
      <c r="BW31" s="80">
        <v>0.19</v>
      </c>
      <c r="BX31" s="81">
        <f>BV31 * (1 + BW31)</f>
        <v>2119999.2799999998</v>
      </c>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19"/>
      <c r="EZ31" s="68"/>
      <c r="FA31" s="69"/>
      <c r="FB31" s="22"/>
      <c r="FC31" s="22"/>
      <c r="FD31" s="22"/>
      <c r="FE31" s="22"/>
      <c r="FF31" s="22"/>
      <c r="FG31" s="22"/>
      <c r="FH31" s="22"/>
      <c r="FI31" s="22"/>
      <c r="FJ31" s="22"/>
      <c r="FK31" s="19" t="e">
        <f t="shared" ca="1" si="9"/>
        <v>#NAME?</v>
      </c>
      <c r="FL31" s="19" t="e">
        <f t="shared" ca="1" si="10"/>
        <v>#NAME?</v>
      </c>
      <c r="FM31" s="19">
        <f t="shared" si="11"/>
        <v>39999.986415094332</v>
      </c>
      <c r="FN31" s="19"/>
      <c r="FO31" s="20">
        <v>5.2900000000000003E-2</v>
      </c>
      <c r="FP31" s="19"/>
      <c r="FQ31" s="19">
        <v>3980000</v>
      </c>
      <c r="FR31" s="20">
        <v>5.2900000000000003E-2</v>
      </c>
      <c r="FS31" s="19">
        <f t="shared" si="29"/>
        <v>4190542</v>
      </c>
      <c r="FT31" s="19">
        <f>(FS31)</f>
        <v>4190542</v>
      </c>
      <c r="FU31" s="98">
        <f t="shared" si="14"/>
        <v>53</v>
      </c>
      <c r="FV31" s="99">
        <f t="shared" si="15"/>
        <v>2934876.4034055537</v>
      </c>
      <c r="FW31" s="100">
        <f t="shared" si="16"/>
        <v>39999.986415094332</v>
      </c>
      <c r="FX31" s="101"/>
      <c r="FY31" s="101"/>
    </row>
    <row r="32" spans="1:181" ht="15.75" customHeight="1" x14ac:dyDescent="0.2">
      <c r="A32" s="66" t="s">
        <v>113</v>
      </c>
      <c r="B32" s="66">
        <v>22</v>
      </c>
      <c r="C32" s="35" t="s">
        <v>114</v>
      </c>
      <c r="D32" s="35" t="s">
        <v>31</v>
      </c>
      <c r="E32" s="71" t="s">
        <v>115</v>
      </c>
      <c r="F32" s="35">
        <v>41111507</v>
      </c>
      <c r="G32" s="71" t="s">
        <v>116</v>
      </c>
      <c r="H32" s="22"/>
      <c r="I32" s="22"/>
      <c r="J32" s="22"/>
      <c r="K32" s="22"/>
      <c r="L32" s="22"/>
      <c r="M32" s="22"/>
      <c r="N32" s="81">
        <v>199367</v>
      </c>
      <c r="O32" s="80">
        <v>0</v>
      </c>
      <c r="P32" s="81">
        <f>N32 * (1 + O32)</f>
        <v>199367</v>
      </c>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79">
        <v>153000</v>
      </c>
      <c r="EZ32" s="102">
        <v>0.19</v>
      </c>
      <c r="FA32" s="103">
        <f t="shared" ref="FA32:FA34" si="30">EY32 * (1 + EZ32)</f>
        <v>182070</v>
      </c>
      <c r="FB32" s="22"/>
      <c r="FC32" s="22"/>
      <c r="FD32" s="22"/>
      <c r="FE32" s="22"/>
      <c r="FF32" s="22"/>
      <c r="FG32" s="22"/>
      <c r="FH32" s="22"/>
      <c r="FI32" s="22"/>
      <c r="FJ32" s="22"/>
      <c r="FK32" s="19" t="e">
        <f t="shared" ca="1" si="9"/>
        <v>#NAME?</v>
      </c>
      <c r="FL32" s="19" t="e">
        <f t="shared" ca="1" si="10"/>
        <v>#NAME?</v>
      </c>
      <c r="FM32" s="19">
        <f t="shared" si="11"/>
        <v>7196.9245283018872</v>
      </c>
      <c r="FN32" s="19"/>
      <c r="FO32" s="20">
        <v>5.2900000000000003E-2</v>
      </c>
      <c r="FP32" s="19"/>
      <c r="FQ32" s="19"/>
      <c r="FR32" s="20">
        <v>5.2900000000000003E-2</v>
      </c>
      <c r="FS32" s="19"/>
      <c r="FT32" s="19"/>
      <c r="FU32" s="98">
        <f t="shared" si="14"/>
        <v>53</v>
      </c>
      <c r="FV32" s="99" t="e">
        <f t="shared" si="15"/>
        <v>#DIV/0!</v>
      </c>
      <c r="FW32" s="100">
        <f t="shared" si="16"/>
        <v>7196.9245283018872</v>
      </c>
      <c r="FX32" s="101"/>
      <c r="FY32" s="101"/>
    </row>
    <row r="33" spans="1:181" ht="15.75" customHeight="1" x14ac:dyDescent="0.2">
      <c r="A33" s="66" t="s">
        <v>673</v>
      </c>
      <c r="B33" s="66">
        <v>37</v>
      </c>
      <c r="C33" s="66" t="s">
        <v>117</v>
      </c>
      <c r="D33" s="66" t="s">
        <v>31</v>
      </c>
      <c r="E33" s="67" t="s">
        <v>118</v>
      </c>
      <c r="F33" s="66">
        <v>41111507</v>
      </c>
      <c r="G33" s="67" t="s">
        <v>51</v>
      </c>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79">
        <v>4970000</v>
      </c>
      <c r="BQ33" s="80">
        <v>0.19</v>
      </c>
      <c r="BR33" s="81">
        <f>BP33 * (1 + BQ33)</f>
        <v>5914300</v>
      </c>
      <c r="BS33" s="22"/>
      <c r="BT33" s="22"/>
      <c r="BU33" s="22"/>
      <c r="BV33" s="22"/>
      <c r="BW33" s="22"/>
      <c r="BX33" s="22"/>
      <c r="BY33" s="22"/>
      <c r="BZ33" s="22"/>
      <c r="CA33" s="22"/>
      <c r="CB33" s="79">
        <v>3650000</v>
      </c>
      <c r="CC33" s="80">
        <v>0.19</v>
      </c>
      <c r="CD33" s="81">
        <f>CB33 * (1 + CC33)</f>
        <v>4343500</v>
      </c>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79">
        <v>1980000</v>
      </c>
      <c r="EZ33" s="102">
        <v>0.19</v>
      </c>
      <c r="FA33" s="103">
        <f t="shared" si="30"/>
        <v>2356200</v>
      </c>
      <c r="FB33" s="22"/>
      <c r="FC33" s="22"/>
      <c r="FD33" s="22"/>
      <c r="FE33" s="22"/>
      <c r="FF33" s="22"/>
      <c r="FG33" s="22"/>
      <c r="FH33" s="22"/>
      <c r="FI33" s="22"/>
      <c r="FJ33" s="22"/>
      <c r="FK33" s="19" t="e">
        <f t="shared" ca="1" si="9"/>
        <v>#NAME?</v>
      </c>
      <c r="FL33" s="19" t="e">
        <f t="shared" ca="1" si="10"/>
        <v>#NAME?</v>
      </c>
      <c r="FM33" s="19">
        <f t="shared" si="11"/>
        <v>238000</v>
      </c>
      <c r="FN33" s="19"/>
      <c r="FO33" s="20">
        <v>5.2900000000000003E-2</v>
      </c>
      <c r="FP33" s="19">
        <f t="shared" ref="FP33:FP256" si="31">(FN33*FO33)+FN33</f>
        <v>0</v>
      </c>
      <c r="FQ33" s="19"/>
      <c r="FR33" s="20">
        <v>5.2900000000000003E-2</v>
      </c>
      <c r="FS33" s="19">
        <f t="shared" ref="FS33:FS256" si="32">(FQ33*FR33)+FQ33</f>
        <v>0</v>
      </c>
      <c r="FT33" s="19"/>
      <c r="FU33" s="98">
        <f t="shared" si="14"/>
        <v>53</v>
      </c>
      <c r="FV33" s="99" t="e">
        <f t="shared" si="15"/>
        <v>#DIV/0!</v>
      </c>
      <c r="FW33" s="100">
        <f t="shared" si="16"/>
        <v>238000</v>
      </c>
      <c r="FX33" s="101"/>
      <c r="FY33" s="101"/>
    </row>
    <row r="34" spans="1:181" ht="15.75" customHeight="1" x14ac:dyDescent="0.2">
      <c r="A34" s="66" t="s">
        <v>671</v>
      </c>
      <c r="B34" s="66">
        <v>6</v>
      </c>
      <c r="C34" s="66" t="s">
        <v>119</v>
      </c>
      <c r="D34" s="66" t="s">
        <v>31</v>
      </c>
      <c r="E34" s="67" t="s">
        <v>120</v>
      </c>
      <c r="F34" s="35">
        <v>21102401</v>
      </c>
      <c r="G34" s="67" t="s">
        <v>75</v>
      </c>
      <c r="H34" s="22"/>
      <c r="I34" s="22"/>
      <c r="J34" s="22"/>
      <c r="K34" s="22"/>
      <c r="L34" s="22"/>
      <c r="M34" s="22"/>
      <c r="N34" s="81">
        <v>126350</v>
      </c>
      <c r="O34" s="80">
        <v>0</v>
      </c>
      <c r="P34" s="81">
        <f>N34 * (1 + O34)</f>
        <v>126350</v>
      </c>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79">
        <v>132000</v>
      </c>
      <c r="EZ34" s="102">
        <v>0</v>
      </c>
      <c r="FA34" s="103">
        <f t="shared" si="30"/>
        <v>132000</v>
      </c>
      <c r="FB34" s="22"/>
      <c r="FC34" s="22"/>
      <c r="FD34" s="22"/>
      <c r="FE34" s="22"/>
      <c r="FF34" s="22"/>
      <c r="FG34" s="22"/>
      <c r="FH34" s="22"/>
      <c r="FI34" s="22"/>
      <c r="FJ34" s="22"/>
      <c r="FK34" s="19" t="e">
        <f t="shared" ca="1" si="9"/>
        <v>#NAME?</v>
      </c>
      <c r="FL34" s="19" t="e">
        <f t="shared" ca="1" si="10"/>
        <v>#NAME?</v>
      </c>
      <c r="FM34" s="19">
        <f t="shared" si="11"/>
        <v>4874.5283018867922</v>
      </c>
      <c r="FN34" s="19">
        <v>26188</v>
      </c>
      <c r="FO34" s="20">
        <v>5.2900000000000003E-2</v>
      </c>
      <c r="FP34" s="19">
        <f t="shared" si="31"/>
        <v>27573.3452</v>
      </c>
      <c r="FQ34" s="19"/>
      <c r="FR34" s="20">
        <v>5.2900000000000003E-2</v>
      </c>
      <c r="FS34" s="19">
        <f t="shared" si="32"/>
        <v>0</v>
      </c>
      <c r="FT34" s="19">
        <f t="shared" ref="FT34:FT37" si="33">(FP34)</f>
        <v>27573.3452</v>
      </c>
      <c r="FU34" s="98">
        <f t="shared" si="14"/>
        <v>53</v>
      </c>
      <c r="FV34" s="99">
        <f t="shared" si="15"/>
        <v>16050.487353567642</v>
      </c>
      <c r="FW34" s="100">
        <f t="shared" si="16"/>
        <v>4874.5283018867922</v>
      </c>
      <c r="FX34" s="101"/>
      <c r="FY34" s="101"/>
    </row>
    <row r="35" spans="1:181" ht="15.75" customHeight="1" x14ac:dyDescent="0.2">
      <c r="A35" s="66" t="s">
        <v>671</v>
      </c>
      <c r="B35" s="66">
        <v>42</v>
      </c>
      <c r="C35" s="66" t="s">
        <v>121</v>
      </c>
      <c r="D35" s="66" t="s">
        <v>31</v>
      </c>
      <c r="E35" s="67" t="s">
        <v>122</v>
      </c>
      <c r="F35" s="66">
        <v>21102401</v>
      </c>
      <c r="G35" s="67" t="s">
        <v>75</v>
      </c>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103">
        <v>36000</v>
      </c>
      <c r="CF35" s="102">
        <v>0</v>
      </c>
      <c r="CG35" s="103">
        <f>CE35 * (1 + CF35)</f>
        <v>36000</v>
      </c>
      <c r="CH35" s="109">
        <v>160000</v>
      </c>
      <c r="CI35" s="107">
        <v>0</v>
      </c>
      <c r="CJ35" s="103">
        <f>CH35 * (1 + CI35)</f>
        <v>160000</v>
      </c>
      <c r="CK35" s="22"/>
      <c r="CL35" s="22"/>
      <c r="CM35" s="22"/>
      <c r="CN35" s="22"/>
      <c r="CO35" s="22"/>
      <c r="CP35" s="22"/>
      <c r="CQ35" s="22"/>
      <c r="CR35" s="22"/>
      <c r="CS35" s="22"/>
      <c r="CT35" s="22"/>
      <c r="CU35" s="22"/>
      <c r="CV35" s="22"/>
      <c r="CW35" s="22"/>
      <c r="CX35" s="22"/>
      <c r="CY35" s="22"/>
      <c r="CZ35" s="22"/>
      <c r="DA35" s="22"/>
      <c r="DB35" s="22"/>
      <c r="DC35" s="22"/>
      <c r="DD35" s="22"/>
      <c r="DE35" s="22"/>
      <c r="DF35" s="22"/>
      <c r="DG35" s="22"/>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19"/>
      <c r="EZ35" s="68"/>
      <c r="FA35" s="69"/>
      <c r="FB35" s="22"/>
      <c r="FC35" s="22"/>
      <c r="FD35" s="22"/>
      <c r="FE35" s="22"/>
      <c r="FF35" s="22"/>
      <c r="FG35" s="22"/>
      <c r="FH35" s="22"/>
      <c r="FI35" s="22"/>
      <c r="FJ35" s="22"/>
      <c r="FK35" s="19" t="e">
        <f t="shared" ca="1" si="9"/>
        <v>#NAME?</v>
      </c>
      <c r="FL35" s="19" t="e">
        <f t="shared" ca="1" si="10"/>
        <v>#NAME?</v>
      </c>
      <c r="FM35" s="19">
        <f t="shared" si="11"/>
        <v>3698.1132075471696</v>
      </c>
      <c r="FN35" s="19">
        <v>36100</v>
      </c>
      <c r="FO35" s="20">
        <v>5.2900000000000003E-2</v>
      </c>
      <c r="FP35" s="19">
        <f t="shared" si="31"/>
        <v>38009.69</v>
      </c>
      <c r="FQ35" s="19"/>
      <c r="FR35" s="20">
        <v>5.2900000000000003E-2</v>
      </c>
      <c r="FS35" s="19">
        <f t="shared" si="32"/>
        <v>0</v>
      </c>
      <c r="FT35" s="19">
        <f t="shared" si="33"/>
        <v>38009.69</v>
      </c>
      <c r="FU35" s="98">
        <f t="shared" si="14"/>
        <v>53</v>
      </c>
      <c r="FV35" s="99">
        <f t="shared" si="15"/>
        <v>24261.948623146371</v>
      </c>
      <c r="FW35" s="100">
        <f t="shared" si="16"/>
        <v>3698.1132075471696</v>
      </c>
      <c r="FX35" s="101"/>
      <c r="FY35" s="101"/>
    </row>
    <row r="36" spans="1:181" ht="15.75" customHeight="1" x14ac:dyDescent="0.2">
      <c r="A36" s="66" t="s">
        <v>671</v>
      </c>
      <c r="B36" s="66">
        <v>30</v>
      </c>
      <c r="C36" s="66" t="s">
        <v>123</v>
      </c>
      <c r="D36" s="66" t="s">
        <v>31</v>
      </c>
      <c r="E36" s="67" t="s">
        <v>124</v>
      </c>
      <c r="F36" s="35">
        <v>21102401</v>
      </c>
      <c r="G36" s="67" t="s">
        <v>75</v>
      </c>
      <c r="H36" s="22"/>
      <c r="I36" s="22"/>
      <c r="J36" s="22"/>
      <c r="K36" s="22"/>
      <c r="L36" s="22"/>
      <c r="M36" s="22"/>
      <c r="N36" s="22"/>
      <c r="O36" s="22"/>
      <c r="P36" s="22"/>
      <c r="Q36" s="103">
        <v>722950</v>
      </c>
      <c r="R36" s="102">
        <v>0</v>
      </c>
      <c r="S36" s="103">
        <f>Q36 * (1 + R36)</f>
        <v>722950</v>
      </c>
      <c r="T36" s="79">
        <v>792000</v>
      </c>
      <c r="U36" s="107">
        <v>0</v>
      </c>
      <c r="V36" s="103">
        <f>T36 * (1 + U36)</f>
        <v>792000</v>
      </c>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19"/>
      <c r="EZ36" s="68"/>
      <c r="FA36" s="69"/>
      <c r="FB36" s="22"/>
      <c r="FC36" s="22"/>
      <c r="FD36" s="22"/>
      <c r="FE36" s="22"/>
      <c r="FF36" s="22"/>
      <c r="FG36" s="22"/>
      <c r="FH36" s="22"/>
      <c r="FI36" s="22"/>
      <c r="FJ36" s="22"/>
      <c r="FK36" s="19" t="e">
        <f t="shared" ca="1" si="9"/>
        <v>#NAME?</v>
      </c>
      <c r="FL36" s="19" t="e">
        <f t="shared" ca="1" si="10"/>
        <v>#NAME?</v>
      </c>
      <c r="FM36" s="19">
        <f t="shared" si="11"/>
        <v>28583.962264150945</v>
      </c>
      <c r="FN36" s="19">
        <v>693645</v>
      </c>
      <c r="FO36" s="20">
        <v>5.2900000000000003E-2</v>
      </c>
      <c r="FP36" s="19">
        <f t="shared" si="31"/>
        <v>730338.82050000003</v>
      </c>
      <c r="FQ36" s="19"/>
      <c r="FR36" s="20">
        <v>5.2900000000000003E-2</v>
      </c>
      <c r="FS36" s="19">
        <f t="shared" si="32"/>
        <v>0</v>
      </c>
      <c r="FT36" s="19">
        <f t="shared" si="33"/>
        <v>730338.82050000003</v>
      </c>
      <c r="FU36" s="98">
        <f t="shared" si="14"/>
        <v>53</v>
      </c>
      <c r="FV36" s="99">
        <f t="shared" si="15"/>
        <v>496215.61898917321</v>
      </c>
      <c r="FW36" s="100">
        <f t="shared" si="16"/>
        <v>28583.962264150945</v>
      </c>
      <c r="FX36" s="101"/>
      <c r="FY36" s="101"/>
    </row>
    <row r="37" spans="1:181" ht="15.75" customHeight="1" x14ac:dyDescent="0.2">
      <c r="A37" s="66" t="s">
        <v>107</v>
      </c>
      <c r="B37" s="66">
        <v>6</v>
      </c>
      <c r="C37" s="66" t="s">
        <v>125</v>
      </c>
      <c r="D37" s="66" t="s">
        <v>31</v>
      </c>
      <c r="E37" s="67" t="s">
        <v>126</v>
      </c>
      <c r="F37" s="35">
        <v>24112007</v>
      </c>
      <c r="G37" s="67" t="s">
        <v>110</v>
      </c>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c r="DA37" s="22"/>
      <c r="DB37" s="22"/>
      <c r="DC37" s="22"/>
      <c r="DD37" s="22"/>
      <c r="DE37" s="22"/>
      <c r="DF37" s="22"/>
      <c r="DG37" s="22"/>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79">
        <v>1324000</v>
      </c>
      <c r="EZ37" s="102">
        <v>0.19</v>
      </c>
      <c r="FA37" s="103">
        <f t="shared" ref="FA37:FA45" si="34">EY37 * (1 + EZ37)</f>
        <v>1575560</v>
      </c>
      <c r="FB37" s="22"/>
      <c r="FC37" s="22"/>
      <c r="FD37" s="22"/>
      <c r="FE37" s="22"/>
      <c r="FF37" s="22"/>
      <c r="FG37" s="22"/>
      <c r="FH37" s="22"/>
      <c r="FI37" s="22"/>
      <c r="FJ37" s="22"/>
      <c r="FK37" s="19" t="e">
        <f t="shared" ca="1" si="9"/>
        <v>#NAME?</v>
      </c>
      <c r="FL37" s="19" t="e">
        <f t="shared" ca="1" si="10"/>
        <v>#NAME?</v>
      </c>
      <c r="FM37" s="19">
        <f t="shared" si="11"/>
        <v>29727.547169811322</v>
      </c>
      <c r="FN37" s="19">
        <v>1776128</v>
      </c>
      <c r="FO37" s="20">
        <v>5.2900000000000003E-2</v>
      </c>
      <c r="FP37" s="19">
        <f t="shared" si="31"/>
        <v>1870085.1712</v>
      </c>
      <c r="FQ37" s="19"/>
      <c r="FR37" s="20">
        <v>5.2900000000000003E-2</v>
      </c>
      <c r="FS37" s="19">
        <f t="shared" si="32"/>
        <v>0</v>
      </c>
      <c r="FT37" s="19">
        <f t="shared" si="33"/>
        <v>1870085.1712</v>
      </c>
      <c r="FU37" s="98">
        <f t="shared" si="14"/>
        <v>53</v>
      </c>
      <c r="FV37" s="99">
        <f t="shared" si="15"/>
        <v>1301329.3557601091</v>
      </c>
      <c r="FW37" s="100">
        <f t="shared" si="16"/>
        <v>29727.547169811322</v>
      </c>
      <c r="FX37" s="101"/>
      <c r="FY37" s="101"/>
    </row>
    <row r="38" spans="1:181" ht="15.75" customHeight="1" x14ac:dyDescent="0.2">
      <c r="A38" s="66" t="s">
        <v>107</v>
      </c>
      <c r="B38" s="66">
        <v>7</v>
      </c>
      <c r="C38" s="66" t="s">
        <v>127</v>
      </c>
      <c r="D38" s="66" t="s">
        <v>31</v>
      </c>
      <c r="E38" s="67" t="s">
        <v>128</v>
      </c>
      <c r="F38" s="35">
        <v>23241804</v>
      </c>
      <c r="G38" s="67" t="s">
        <v>110</v>
      </c>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79">
        <v>1960000</v>
      </c>
      <c r="EZ38" s="102">
        <v>0.19</v>
      </c>
      <c r="FA38" s="103">
        <f t="shared" si="34"/>
        <v>2332400</v>
      </c>
      <c r="FB38" s="22"/>
      <c r="FC38" s="22"/>
      <c r="FD38" s="22"/>
      <c r="FE38" s="22"/>
      <c r="FF38" s="22"/>
      <c r="FG38" s="22"/>
      <c r="FH38" s="22"/>
      <c r="FI38" s="22"/>
      <c r="FJ38" s="22"/>
      <c r="FK38" s="19" t="e">
        <f t="shared" ca="1" si="9"/>
        <v>#NAME?</v>
      </c>
      <c r="FL38" s="19" t="e">
        <f t="shared" ca="1" si="10"/>
        <v>#NAME?</v>
      </c>
      <c r="FM38" s="19">
        <f t="shared" si="11"/>
        <v>44007.547169811318</v>
      </c>
      <c r="FN38" s="19"/>
      <c r="FO38" s="20">
        <v>5.2900000000000003E-2</v>
      </c>
      <c r="FP38" s="19">
        <f t="shared" si="31"/>
        <v>0</v>
      </c>
      <c r="FQ38" s="19">
        <v>1500000</v>
      </c>
      <c r="FR38" s="20">
        <v>5.2900000000000003E-2</v>
      </c>
      <c r="FS38" s="19">
        <f t="shared" si="32"/>
        <v>1579350</v>
      </c>
      <c r="FT38" s="19">
        <f>(FS38)</f>
        <v>1579350</v>
      </c>
      <c r="FU38" s="98">
        <f t="shared" si="14"/>
        <v>53</v>
      </c>
      <c r="FV38" s="99">
        <f t="shared" si="15"/>
        <v>1085651.0598398135</v>
      </c>
      <c r="FW38" s="100">
        <f t="shared" si="16"/>
        <v>44007.547169811318</v>
      </c>
      <c r="FX38" s="101"/>
      <c r="FY38" s="101"/>
    </row>
    <row r="39" spans="1:181" ht="15.75" customHeight="1" x14ac:dyDescent="0.2">
      <c r="A39" s="66" t="s">
        <v>674</v>
      </c>
      <c r="B39" s="66">
        <v>2</v>
      </c>
      <c r="C39" s="66" t="s">
        <v>129</v>
      </c>
      <c r="D39" s="66" t="s">
        <v>31</v>
      </c>
      <c r="E39" s="67" t="s">
        <v>130</v>
      </c>
      <c r="F39" s="66">
        <v>10151502</v>
      </c>
      <c r="G39" s="67" t="s">
        <v>131</v>
      </c>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81">
        <v>165000</v>
      </c>
      <c r="BE39" s="80">
        <v>0</v>
      </c>
      <c r="BF39" s="81">
        <f t="shared" ref="BF39:BF43" si="35">BD39 * (1 + BE39)</f>
        <v>165000</v>
      </c>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c r="DA39" s="22"/>
      <c r="DB39" s="22"/>
      <c r="DC39" s="22"/>
      <c r="DD39" s="22"/>
      <c r="DE39" s="22"/>
      <c r="DF39" s="22"/>
      <c r="DG39" s="22"/>
      <c r="DH39" s="22"/>
      <c r="DI39" s="22"/>
      <c r="DJ39" s="22"/>
      <c r="DK39" s="22"/>
      <c r="DL39" s="22"/>
      <c r="DM39" s="22"/>
      <c r="DN39" s="22"/>
      <c r="DO39" s="22"/>
      <c r="DP39" s="22"/>
      <c r="DQ39" s="22"/>
      <c r="DR39" s="22"/>
      <c r="DS39" s="22"/>
      <c r="DT39" s="22"/>
      <c r="DU39" s="22"/>
      <c r="DV39" s="22"/>
      <c r="DW39" s="22"/>
      <c r="DX39" s="22"/>
      <c r="DY39" s="22"/>
      <c r="DZ39" s="22"/>
      <c r="EA39" s="22"/>
      <c r="EB39" s="22"/>
      <c r="EC39" s="22"/>
      <c r="ED39" s="22"/>
      <c r="EE39" s="22"/>
      <c r="EF39" s="22"/>
      <c r="EG39" s="22"/>
      <c r="EH39" s="22"/>
      <c r="EI39" s="22"/>
      <c r="EJ39" s="22"/>
      <c r="EK39" s="22"/>
      <c r="EL39" s="22"/>
      <c r="EM39" s="22"/>
      <c r="EN39" s="22"/>
      <c r="EO39" s="22"/>
      <c r="EP39" s="22"/>
      <c r="EQ39" s="22"/>
      <c r="ER39" s="22"/>
      <c r="ES39" s="22"/>
      <c r="ET39" s="22"/>
      <c r="EU39" s="22"/>
      <c r="EV39" s="22"/>
      <c r="EW39" s="22"/>
      <c r="EX39" s="22"/>
      <c r="EY39" s="79">
        <v>57400</v>
      </c>
      <c r="EZ39" s="102">
        <v>0.19</v>
      </c>
      <c r="FA39" s="103">
        <f t="shared" si="34"/>
        <v>68306</v>
      </c>
      <c r="FB39" s="22"/>
      <c r="FC39" s="22"/>
      <c r="FD39" s="22"/>
      <c r="FE39" s="22"/>
      <c r="FF39" s="22"/>
      <c r="FG39" s="22"/>
      <c r="FH39" s="22"/>
      <c r="FI39" s="22"/>
      <c r="FJ39" s="22"/>
      <c r="FK39" s="19" t="e">
        <f t="shared" ca="1" si="9"/>
        <v>#NAME?</v>
      </c>
      <c r="FL39" s="19" t="e">
        <f t="shared" ca="1" si="10"/>
        <v>#NAME?</v>
      </c>
      <c r="FM39" s="19">
        <f t="shared" si="11"/>
        <v>4402</v>
      </c>
      <c r="FN39" s="19"/>
      <c r="FO39" s="20">
        <v>5.2900000000000003E-2</v>
      </c>
      <c r="FP39" s="19">
        <f t="shared" si="31"/>
        <v>0</v>
      </c>
      <c r="FQ39" s="19"/>
      <c r="FR39" s="20">
        <v>5.2900000000000003E-2</v>
      </c>
      <c r="FS39" s="19">
        <f t="shared" si="32"/>
        <v>0</v>
      </c>
      <c r="FT39" s="19"/>
      <c r="FU39" s="98">
        <f t="shared" si="14"/>
        <v>53</v>
      </c>
      <c r="FV39" s="99" t="e">
        <f t="shared" si="15"/>
        <v>#DIV/0!</v>
      </c>
      <c r="FW39" s="100">
        <f t="shared" si="16"/>
        <v>4402</v>
      </c>
      <c r="FX39" s="101"/>
      <c r="FY39" s="101"/>
    </row>
    <row r="40" spans="1:181" ht="15.75" customHeight="1" x14ac:dyDescent="0.2">
      <c r="A40" s="66" t="s">
        <v>113</v>
      </c>
      <c r="B40" s="66">
        <v>2</v>
      </c>
      <c r="C40" s="66" t="s">
        <v>132</v>
      </c>
      <c r="D40" s="66" t="s">
        <v>31</v>
      </c>
      <c r="E40" s="67" t="s">
        <v>133</v>
      </c>
      <c r="F40" s="35">
        <v>10151502</v>
      </c>
      <c r="G40" s="67" t="s">
        <v>131</v>
      </c>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81">
        <v>18000</v>
      </c>
      <c r="BE40" s="80">
        <v>0</v>
      </c>
      <c r="BF40" s="81">
        <f t="shared" si="35"/>
        <v>18000</v>
      </c>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c r="DA40" s="22"/>
      <c r="DB40" s="22"/>
      <c r="DC40" s="22"/>
      <c r="DD40" s="22"/>
      <c r="DE40" s="22"/>
      <c r="DF40" s="22"/>
      <c r="DG40" s="22"/>
      <c r="DH40" s="22"/>
      <c r="DI40" s="22"/>
      <c r="DJ40" s="22"/>
      <c r="DK40" s="22"/>
      <c r="DL40" s="22"/>
      <c r="DM40" s="22"/>
      <c r="DN40" s="22"/>
      <c r="DO40" s="22"/>
      <c r="DP40" s="22"/>
      <c r="DQ40" s="22"/>
      <c r="DR40" s="22"/>
      <c r="DS40" s="22"/>
      <c r="DT40" s="22"/>
      <c r="DU40" s="22"/>
      <c r="DV40" s="22"/>
      <c r="DW40" s="22"/>
      <c r="DX40" s="22"/>
      <c r="DY40" s="22"/>
      <c r="DZ40" s="22"/>
      <c r="EA40" s="22"/>
      <c r="EB40" s="22"/>
      <c r="EC40" s="22"/>
      <c r="ED40" s="22"/>
      <c r="EE40" s="22"/>
      <c r="EF40" s="22"/>
      <c r="EG40" s="22"/>
      <c r="EH40" s="22"/>
      <c r="EI40" s="22"/>
      <c r="EJ40" s="22"/>
      <c r="EK40" s="22"/>
      <c r="EL40" s="22"/>
      <c r="EM40" s="22"/>
      <c r="EN40" s="22"/>
      <c r="EO40" s="22"/>
      <c r="EP40" s="22"/>
      <c r="EQ40" s="22"/>
      <c r="ER40" s="22"/>
      <c r="ES40" s="22"/>
      <c r="ET40" s="22"/>
      <c r="EU40" s="22"/>
      <c r="EV40" s="22"/>
      <c r="EW40" s="22"/>
      <c r="EX40" s="22"/>
      <c r="EY40" s="79">
        <v>10400</v>
      </c>
      <c r="EZ40" s="102">
        <v>0.19</v>
      </c>
      <c r="FA40" s="103">
        <f t="shared" si="34"/>
        <v>12376</v>
      </c>
      <c r="FB40" s="22"/>
      <c r="FC40" s="22"/>
      <c r="FD40" s="22"/>
      <c r="FE40" s="22"/>
      <c r="FF40" s="22"/>
      <c r="FG40" s="22"/>
      <c r="FH40" s="22"/>
      <c r="FI40" s="22"/>
      <c r="FJ40" s="22"/>
      <c r="FK40" s="19" t="e">
        <f t="shared" ca="1" si="9"/>
        <v>#NAME?</v>
      </c>
      <c r="FL40" s="19" t="e">
        <f t="shared" ca="1" si="10"/>
        <v>#NAME?</v>
      </c>
      <c r="FM40" s="19">
        <f t="shared" si="11"/>
        <v>573.13207547169816</v>
      </c>
      <c r="FN40" s="19"/>
      <c r="FO40" s="20">
        <v>5.2900000000000003E-2</v>
      </c>
      <c r="FP40" s="19">
        <f t="shared" si="31"/>
        <v>0</v>
      </c>
      <c r="FQ40" s="19">
        <v>25000</v>
      </c>
      <c r="FR40" s="20">
        <v>5.2900000000000003E-2</v>
      </c>
      <c r="FS40" s="19">
        <f t="shared" si="32"/>
        <v>26322.5</v>
      </c>
      <c r="FT40" s="19">
        <f>(FS40)</f>
        <v>26322.5</v>
      </c>
      <c r="FU40" s="98">
        <f t="shared" si="14"/>
        <v>53</v>
      </c>
      <c r="FV40" s="99">
        <f t="shared" si="15"/>
        <v>18207.552670701338</v>
      </c>
      <c r="FW40" s="100">
        <f t="shared" si="16"/>
        <v>573.13207547169816</v>
      </c>
      <c r="FX40" s="101"/>
      <c r="FY40" s="101"/>
    </row>
    <row r="41" spans="1:181" ht="15.75" customHeight="1" x14ac:dyDescent="0.2">
      <c r="A41" s="66" t="s">
        <v>113</v>
      </c>
      <c r="B41" s="66">
        <v>3</v>
      </c>
      <c r="C41" s="66" t="s">
        <v>134</v>
      </c>
      <c r="D41" s="66" t="s">
        <v>31</v>
      </c>
      <c r="E41" s="67" t="s">
        <v>135</v>
      </c>
      <c r="F41" s="35">
        <v>10151502</v>
      </c>
      <c r="G41" s="67" t="s">
        <v>131</v>
      </c>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81">
        <v>21000</v>
      </c>
      <c r="BE41" s="80">
        <v>0</v>
      </c>
      <c r="BF41" s="81">
        <f t="shared" si="35"/>
        <v>21000</v>
      </c>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79">
        <v>15400</v>
      </c>
      <c r="EZ41" s="102">
        <v>0.19</v>
      </c>
      <c r="FA41" s="103">
        <f t="shared" si="34"/>
        <v>18326</v>
      </c>
      <c r="FB41" s="22"/>
      <c r="FC41" s="22"/>
      <c r="FD41" s="22"/>
      <c r="FE41" s="22"/>
      <c r="FF41" s="22"/>
      <c r="FG41" s="22"/>
      <c r="FH41" s="22"/>
      <c r="FI41" s="22"/>
      <c r="FJ41" s="22"/>
      <c r="FK41" s="19" t="e">
        <f t="shared" ca="1" si="9"/>
        <v>#NAME?</v>
      </c>
      <c r="FL41" s="19" t="e">
        <f t="shared" ca="1" si="10"/>
        <v>#NAME?</v>
      </c>
      <c r="FM41" s="19">
        <f t="shared" si="11"/>
        <v>742</v>
      </c>
      <c r="FN41" s="19"/>
      <c r="FO41" s="20">
        <v>5.2900000000000003E-2</v>
      </c>
      <c r="FP41" s="19">
        <f t="shared" si="31"/>
        <v>0</v>
      </c>
      <c r="FQ41" s="19"/>
      <c r="FR41" s="20">
        <v>5.2900000000000003E-2</v>
      </c>
      <c r="FS41" s="19">
        <f t="shared" si="32"/>
        <v>0</v>
      </c>
      <c r="FT41" s="19"/>
      <c r="FU41" s="98">
        <f t="shared" si="14"/>
        <v>53</v>
      </c>
      <c r="FV41" s="99" t="e">
        <f t="shared" si="15"/>
        <v>#DIV/0!</v>
      </c>
      <c r="FW41" s="100">
        <f t="shared" si="16"/>
        <v>742</v>
      </c>
      <c r="FX41" s="101"/>
      <c r="FY41" s="101"/>
    </row>
    <row r="42" spans="1:181" ht="15.75" customHeight="1" x14ac:dyDescent="0.2">
      <c r="A42" s="66" t="s">
        <v>113</v>
      </c>
      <c r="B42" s="66">
        <v>5</v>
      </c>
      <c r="C42" s="66" t="s">
        <v>136</v>
      </c>
      <c r="D42" s="66" t="s">
        <v>31</v>
      </c>
      <c r="E42" s="67" t="s">
        <v>137</v>
      </c>
      <c r="F42" s="35">
        <v>10151502</v>
      </c>
      <c r="G42" s="67" t="s">
        <v>131</v>
      </c>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81">
        <v>43000</v>
      </c>
      <c r="BE42" s="80">
        <v>0</v>
      </c>
      <c r="BF42" s="81">
        <f t="shared" si="35"/>
        <v>43000</v>
      </c>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22"/>
      <c r="DN42" s="22"/>
      <c r="DO42" s="22"/>
      <c r="DP42" s="22"/>
      <c r="DQ42" s="22"/>
      <c r="DR42" s="22"/>
      <c r="DS42" s="22"/>
      <c r="DT42" s="22"/>
      <c r="DU42" s="22"/>
      <c r="DV42" s="22"/>
      <c r="DW42" s="22"/>
      <c r="DX42" s="22"/>
      <c r="DY42" s="22"/>
      <c r="DZ42" s="22"/>
      <c r="EA42" s="22"/>
      <c r="EB42" s="22"/>
      <c r="EC42" s="22"/>
      <c r="ED42" s="22"/>
      <c r="EE42" s="22"/>
      <c r="EF42" s="22"/>
      <c r="EG42" s="22"/>
      <c r="EH42" s="22"/>
      <c r="EI42" s="22"/>
      <c r="EJ42" s="22"/>
      <c r="EK42" s="22"/>
      <c r="EL42" s="22"/>
      <c r="EM42" s="22"/>
      <c r="EN42" s="22"/>
      <c r="EO42" s="22"/>
      <c r="EP42" s="22"/>
      <c r="EQ42" s="22"/>
      <c r="ER42" s="22"/>
      <c r="ES42" s="22"/>
      <c r="ET42" s="22"/>
      <c r="EU42" s="22"/>
      <c r="EV42" s="22"/>
      <c r="EW42" s="22"/>
      <c r="EX42" s="22"/>
      <c r="EY42" s="79">
        <v>45000</v>
      </c>
      <c r="EZ42" s="102">
        <v>0.19</v>
      </c>
      <c r="FA42" s="103">
        <f t="shared" si="34"/>
        <v>53550</v>
      </c>
      <c r="FB42" s="22"/>
      <c r="FC42" s="22"/>
      <c r="FD42" s="22"/>
      <c r="FE42" s="22"/>
      <c r="FF42" s="22"/>
      <c r="FG42" s="22"/>
      <c r="FH42" s="22"/>
      <c r="FI42" s="22"/>
      <c r="FJ42" s="22"/>
      <c r="FK42" s="19" t="e">
        <f t="shared" ca="1" si="9"/>
        <v>#NAME?</v>
      </c>
      <c r="FL42" s="19" t="e">
        <f t="shared" ca="1" si="10"/>
        <v>#NAME?</v>
      </c>
      <c r="FM42" s="19">
        <f t="shared" si="11"/>
        <v>1821.6981132075471</v>
      </c>
      <c r="FN42" s="19">
        <v>39346</v>
      </c>
      <c r="FO42" s="20">
        <v>5.2900000000000003E-2</v>
      </c>
      <c r="FP42" s="19">
        <f t="shared" si="31"/>
        <v>41427.403400000003</v>
      </c>
      <c r="FQ42" s="19"/>
      <c r="FR42" s="20">
        <v>5.2900000000000003E-2</v>
      </c>
      <c r="FS42" s="19">
        <f t="shared" si="32"/>
        <v>0</v>
      </c>
      <c r="FT42" s="19">
        <f>(FP42)</f>
        <v>41427.403400000003</v>
      </c>
      <c r="FU42" s="98">
        <f t="shared" si="14"/>
        <v>53</v>
      </c>
      <c r="FV42" s="99">
        <f t="shared" si="15"/>
        <v>28005.462781966842</v>
      </c>
      <c r="FW42" s="100">
        <f t="shared" si="16"/>
        <v>1821.6981132075471</v>
      </c>
      <c r="FX42" s="101"/>
      <c r="FY42" s="101"/>
    </row>
    <row r="43" spans="1:181" ht="15.75" customHeight="1" x14ac:dyDescent="0.2">
      <c r="A43" s="66" t="s">
        <v>113</v>
      </c>
      <c r="B43" s="66">
        <v>4</v>
      </c>
      <c r="C43" s="66" t="s">
        <v>138</v>
      </c>
      <c r="D43" s="66" t="s">
        <v>31</v>
      </c>
      <c r="E43" s="67" t="s">
        <v>139</v>
      </c>
      <c r="F43" s="35">
        <v>10151502</v>
      </c>
      <c r="G43" s="67" t="s">
        <v>131</v>
      </c>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81">
        <v>43000</v>
      </c>
      <c r="BE43" s="80">
        <v>0</v>
      </c>
      <c r="BF43" s="81">
        <f t="shared" si="35"/>
        <v>43000</v>
      </c>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79">
        <v>45000</v>
      </c>
      <c r="EZ43" s="102">
        <v>0.19</v>
      </c>
      <c r="FA43" s="103">
        <f t="shared" si="34"/>
        <v>53550</v>
      </c>
      <c r="FB43" s="22"/>
      <c r="FC43" s="22"/>
      <c r="FD43" s="22"/>
      <c r="FE43" s="22"/>
      <c r="FF43" s="22"/>
      <c r="FG43" s="22"/>
      <c r="FH43" s="22"/>
      <c r="FI43" s="22"/>
      <c r="FJ43" s="22"/>
      <c r="FK43" s="19" t="e">
        <f t="shared" ca="1" si="9"/>
        <v>#NAME?</v>
      </c>
      <c r="FL43" s="19" t="e">
        <f t="shared" ca="1" si="10"/>
        <v>#NAME?</v>
      </c>
      <c r="FM43" s="19">
        <f t="shared" si="11"/>
        <v>1821.6981132075471</v>
      </c>
      <c r="FN43" s="19"/>
      <c r="FO43" s="20">
        <v>5.2900000000000003E-2</v>
      </c>
      <c r="FP43" s="19">
        <f t="shared" si="31"/>
        <v>0</v>
      </c>
      <c r="FQ43" s="19"/>
      <c r="FR43" s="20">
        <v>5.2900000000000003E-2</v>
      </c>
      <c r="FS43" s="19">
        <f t="shared" si="32"/>
        <v>0</v>
      </c>
      <c r="FT43" s="19"/>
      <c r="FU43" s="98">
        <f t="shared" si="14"/>
        <v>53</v>
      </c>
      <c r="FV43" s="99" t="e">
        <f t="shared" si="15"/>
        <v>#DIV/0!</v>
      </c>
      <c r="FW43" s="100">
        <f t="shared" si="16"/>
        <v>1821.6981132075471</v>
      </c>
      <c r="FX43" s="101"/>
      <c r="FY43" s="101"/>
    </row>
    <row r="44" spans="1:181" ht="15.75" customHeight="1" x14ac:dyDescent="0.2">
      <c r="A44" s="66" t="s">
        <v>140</v>
      </c>
      <c r="B44" s="66">
        <v>1</v>
      </c>
      <c r="C44" s="66" t="s">
        <v>141</v>
      </c>
      <c r="D44" s="66" t="s">
        <v>31</v>
      </c>
      <c r="E44" s="67" t="s">
        <v>142</v>
      </c>
      <c r="F44" s="35">
        <v>10151502</v>
      </c>
      <c r="G44" s="67" t="s">
        <v>131</v>
      </c>
      <c r="H44" s="22"/>
      <c r="I44" s="22"/>
      <c r="J44" s="22"/>
      <c r="K44" s="22"/>
      <c r="L44" s="22"/>
      <c r="M44" s="22"/>
      <c r="N44" s="81">
        <v>28462</v>
      </c>
      <c r="O44" s="81">
        <v>0</v>
      </c>
      <c r="P44" s="81">
        <f>N44 * (1 + O44)</f>
        <v>28462</v>
      </c>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79">
        <v>17000</v>
      </c>
      <c r="EZ44" s="102">
        <v>0.19</v>
      </c>
      <c r="FA44" s="103">
        <f t="shared" si="34"/>
        <v>20230</v>
      </c>
      <c r="FB44" s="22"/>
      <c r="FC44" s="22"/>
      <c r="FD44" s="22"/>
      <c r="FE44" s="22"/>
      <c r="FF44" s="22"/>
      <c r="FG44" s="22"/>
      <c r="FH44" s="22"/>
      <c r="FI44" s="22"/>
      <c r="FJ44" s="22"/>
      <c r="FK44" s="19" t="e">
        <f t="shared" ca="1" si="9"/>
        <v>#NAME?</v>
      </c>
      <c r="FL44" s="19" t="e">
        <f t="shared" ca="1" si="10"/>
        <v>#NAME?</v>
      </c>
      <c r="FM44" s="19">
        <f t="shared" si="11"/>
        <v>918.71698113207549</v>
      </c>
      <c r="FN44" s="19"/>
      <c r="FO44" s="20">
        <v>5.2900000000000003E-2</v>
      </c>
      <c r="FP44" s="19">
        <f t="shared" si="31"/>
        <v>0</v>
      </c>
      <c r="FQ44" s="19">
        <v>14280</v>
      </c>
      <c r="FR44" s="20">
        <v>5.2900000000000003E-2</v>
      </c>
      <c r="FS44" s="19">
        <f t="shared" si="32"/>
        <v>15035.412</v>
      </c>
      <c r="FT44" s="19">
        <f>(FS44)</f>
        <v>15035.412</v>
      </c>
      <c r="FU44" s="98">
        <f t="shared" si="14"/>
        <v>53</v>
      </c>
      <c r="FV44" s="99">
        <f t="shared" si="15"/>
        <v>9982.0107757838687</v>
      </c>
      <c r="FW44" s="100">
        <f t="shared" si="16"/>
        <v>918.71698113207549</v>
      </c>
      <c r="FX44" s="101"/>
      <c r="FY44" s="101"/>
    </row>
    <row r="45" spans="1:181" ht="15.75" customHeight="1" x14ac:dyDescent="0.2">
      <c r="A45" s="66" t="s">
        <v>673</v>
      </c>
      <c r="B45" s="66">
        <v>22</v>
      </c>
      <c r="C45" s="72" t="s">
        <v>143</v>
      </c>
      <c r="D45" s="35" t="s">
        <v>31</v>
      </c>
      <c r="E45" s="71" t="s">
        <v>144</v>
      </c>
      <c r="F45" s="35">
        <v>24101602</v>
      </c>
      <c r="G45" s="71" t="s">
        <v>131</v>
      </c>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79">
        <v>225211</v>
      </c>
      <c r="BH45" s="80">
        <v>0.19</v>
      </c>
      <c r="BI45" s="81">
        <f>BG45 * (1 + BH45)</f>
        <v>268001.08999999997</v>
      </c>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81">
        <v>197899</v>
      </c>
      <c r="CO45" s="80">
        <v>0.19</v>
      </c>
      <c r="CP45" s="81">
        <f>CN45 * (1 + CO45)</f>
        <v>235499.81</v>
      </c>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79">
        <v>310900</v>
      </c>
      <c r="EZ45" s="102">
        <v>0.19</v>
      </c>
      <c r="FA45" s="103">
        <f t="shared" si="34"/>
        <v>369971</v>
      </c>
      <c r="FB45" s="22"/>
      <c r="FC45" s="22"/>
      <c r="FD45" s="22"/>
      <c r="FE45" s="22"/>
      <c r="FF45" s="22"/>
      <c r="FG45" s="22"/>
      <c r="FH45" s="22"/>
      <c r="FI45" s="22"/>
      <c r="FJ45" s="22"/>
      <c r="FK45" s="19" t="e">
        <f t="shared" ca="1" si="9"/>
        <v>#NAME?</v>
      </c>
      <c r="FL45" s="19" t="e">
        <f t="shared" ca="1" si="10"/>
        <v>#NAME?</v>
      </c>
      <c r="FM45" s="19">
        <f t="shared" si="11"/>
        <v>16480.60188679245</v>
      </c>
      <c r="FN45" s="19">
        <v>346407</v>
      </c>
      <c r="FO45" s="20">
        <v>5.2900000000000003E-2</v>
      </c>
      <c r="FP45" s="19">
        <f t="shared" si="31"/>
        <v>364731.93030000001</v>
      </c>
      <c r="FQ45" s="19"/>
      <c r="FR45" s="20">
        <v>5.2900000000000003E-2</v>
      </c>
      <c r="FS45" s="19">
        <f t="shared" si="32"/>
        <v>0</v>
      </c>
      <c r="FT45" s="19">
        <f>(FP45)</f>
        <v>364731.93030000001</v>
      </c>
      <c r="FU45" s="98">
        <f t="shared" si="14"/>
        <v>53</v>
      </c>
      <c r="FV45" s="99">
        <f t="shared" si="15"/>
        <v>246250.87587820247</v>
      </c>
      <c r="FW45" s="100">
        <f t="shared" si="16"/>
        <v>16480.60188679245</v>
      </c>
      <c r="FX45" s="101"/>
      <c r="FY45" s="101"/>
    </row>
    <row r="46" spans="1:181" ht="15.75" customHeight="1" x14ac:dyDescent="0.2">
      <c r="A46" s="66" t="s">
        <v>672</v>
      </c>
      <c r="B46" s="66">
        <v>13</v>
      </c>
      <c r="C46" s="66" t="s">
        <v>145</v>
      </c>
      <c r="D46" s="35" t="s">
        <v>31</v>
      </c>
      <c r="E46" s="71" t="s">
        <v>146</v>
      </c>
      <c r="F46" s="35">
        <v>42172001</v>
      </c>
      <c r="G46" s="71" t="s">
        <v>147</v>
      </c>
      <c r="H46" s="22"/>
      <c r="I46" s="22"/>
      <c r="J46" s="22"/>
      <c r="K46" s="22"/>
      <c r="L46" s="22"/>
      <c r="M46" s="22"/>
      <c r="N46" s="22"/>
      <c r="O46" s="22"/>
      <c r="P46" s="22"/>
      <c r="Q46" s="22"/>
      <c r="R46" s="22"/>
      <c r="S46" s="22"/>
      <c r="T46" s="22"/>
      <c r="U46" s="22"/>
      <c r="V46" s="22"/>
      <c r="W46" s="22"/>
      <c r="X46" s="22"/>
      <c r="Y46" s="22"/>
      <c r="Z46" s="22"/>
      <c r="AA46" s="22"/>
      <c r="AB46" s="22"/>
      <c r="AC46" s="22"/>
      <c r="AD46" s="22"/>
      <c r="AE46" s="22"/>
      <c r="AF46" s="81">
        <v>196234</v>
      </c>
      <c r="AG46" s="80">
        <v>0</v>
      </c>
      <c r="AH46" s="81">
        <f>AF46 * (1 + AG46)</f>
        <v>196234</v>
      </c>
      <c r="AI46" s="22"/>
      <c r="AJ46" s="22"/>
      <c r="AK46" s="22"/>
      <c r="AL46" s="22"/>
      <c r="AM46" s="22"/>
      <c r="AN46" s="22"/>
      <c r="AO46" s="79">
        <v>178395</v>
      </c>
      <c r="AP46" s="80">
        <v>0</v>
      </c>
      <c r="AQ46" s="81">
        <f>AO46 * (1 + AP46)</f>
        <v>178395</v>
      </c>
      <c r="AR46" s="22"/>
      <c r="AS46" s="22"/>
      <c r="AT46" s="22"/>
      <c r="AU46" s="22"/>
      <c r="AV46" s="22"/>
      <c r="AW46" s="22"/>
      <c r="AX46" s="22"/>
      <c r="AY46" s="22"/>
      <c r="AZ46" s="22"/>
      <c r="BA46" s="81">
        <v>233000</v>
      </c>
      <c r="BB46" s="80">
        <v>0</v>
      </c>
      <c r="BC46" s="81">
        <f>BA46 * (1 + BB46)</f>
        <v>233000</v>
      </c>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c r="DA46" s="22"/>
      <c r="DB46" s="22"/>
      <c r="DC46" s="22"/>
      <c r="DD46" s="22"/>
      <c r="DE46" s="22"/>
      <c r="DF46" s="22"/>
      <c r="DG46" s="22"/>
      <c r="DH46" s="22"/>
      <c r="DI46" s="22"/>
      <c r="DJ46" s="22"/>
      <c r="DK46" s="22"/>
      <c r="DL46" s="22"/>
      <c r="DM46" s="22"/>
      <c r="DN46" s="22"/>
      <c r="DO46" s="22"/>
      <c r="DP46" s="22"/>
      <c r="DQ46" s="22"/>
      <c r="DR46" s="22"/>
      <c r="DS46" s="22"/>
      <c r="DT46" s="22"/>
      <c r="DU46" s="22"/>
      <c r="DV46" s="22"/>
      <c r="DW46" s="22"/>
      <c r="DX46" s="22"/>
      <c r="DY46" s="22"/>
      <c r="DZ46" s="22"/>
      <c r="EA46" s="22"/>
      <c r="EB46" s="22"/>
      <c r="EC46" s="22"/>
      <c r="ED46" s="22"/>
      <c r="EE46" s="22"/>
      <c r="EF46" s="22"/>
      <c r="EG46" s="22"/>
      <c r="EH46" s="22"/>
      <c r="EI46" s="22"/>
      <c r="EJ46" s="22"/>
      <c r="EK46" s="22"/>
      <c r="EL46" s="22"/>
      <c r="EM46" s="22"/>
      <c r="EN46" s="22"/>
      <c r="EO46" s="22"/>
      <c r="EP46" s="22"/>
      <c r="EQ46" s="22"/>
      <c r="ER46" s="22"/>
      <c r="ES46" s="22"/>
      <c r="ET46" s="22"/>
      <c r="EU46" s="22"/>
      <c r="EV46" s="22"/>
      <c r="EW46" s="22"/>
      <c r="EX46" s="22"/>
      <c r="EY46" s="19"/>
      <c r="EZ46" s="68"/>
      <c r="FA46" s="69"/>
      <c r="FB46" s="22"/>
      <c r="FC46" s="22"/>
      <c r="FD46" s="22"/>
      <c r="FE46" s="22"/>
      <c r="FF46" s="22"/>
      <c r="FG46" s="22"/>
      <c r="FH46" s="22"/>
      <c r="FI46" s="22"/>
      <c r="FJ46" s="22"/>
      <c r="FK46" s="19" t="e">
        <f t="shared" ca="1" si="9"/>
        <v>#NAME?</v>
      </c>
      <c r="FL46" s="19" t="e">
        <f t="shared" ca="1" si="10"/>
        <v>#NAME?</v>
      </c>
      <c r="FM46" s="19">
        <f t="shared" si="11"/>
        <v>11464.698113207547</v>
      </c>
      <c r="FN46" s="19">
        <v>151806</v>
      </c>
      <c r="FO46" s="20">
        <v>5.2900000000000003E-2</v>
      </c>
      <c r="FP46" s="19">
        <f t="shared" si="31"/>
        <v>159836.5374</v>
      </c>
      <c r="FQ46" s="19">
        <v>187500</v>
      </c>
      <c r="FR46" s="20">
        <v>5.2900000000000003E-2</v>
      </c>
      <c r="FS46" s="19">
        <f t="shared" si="32"/>
        <v>197418.75</v>
      </c>
      <c r="FT46" s="19">
        <f>(FP46+FS46)/2</f>
        <v>178627.64370000002</v>
      </c>
      <c r="FU46" s="98">
        <f t="shared" si="14"/>
        <v>53</v>
      </c>
      <c r="FV46" s="99">
        <f t="shared" si="15"/>
        <v>118202.0523875388</v>
      </c>
      <c r="FW46" s="100">
        <f t="shared" si="16"/>
        <v>11464.698113207547</v>
      </c>
      <c r="FX46" s="101"/>
      <c r="FY46" s="101"/>
    </row>
    <row r="47" spans="1:181" ht="15.75" customHeight="1" x14ac:dyDescent="0.2">
      <c r="A47" s="66" t="s">
        <v>671</v>
      </c>
      <c r="B47" s="66">
        <v>11</v>
      </c>
      <c r="C47" s="66" t="s">
        <v>148</v>
      </c>
      <c r="D47" s="66" t="s">
        <v>31</v>
      </c>
      <c r="E47" s="67" t="s">
        <v>149</v>
      </c>
      <c r="F47" s="35">
        <v>21102401</v>
      </c>
      <c r="G47" s="67" t="s">
        <v>75</v>
      </c>
      <c r="H47" s="22"/>
      <c r="I47" s="22"/>
      <c r="J47" s="22"/>
      <c r="K47" s="22"/>
      <c r="L47" s="22"/>
      <c r="M47" s="22"/>
      <c r="N47" s="81">
        <v>172767</v>
      </c>
      <c r="O47" s="81">
        <v>0</v>
      </c>
      <c r="P47" s="81">
        <f t="shared" ref="P47:P48" si="36">N47 * (1 + O47)</f>
        <v>172767</v>
      </c>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79">
        <v>123900</v>
      </c>
      <c r="EZ47" s="102">
        <v>0</v>
      </c>
      <c r="FA47" s="103">
        <f t="shared" ref="FA47:FA51" si="37">EY47 * (1 + EZ47)</f>
        <v>123900</v>
      </c>
      <c r="FB47" s="22"/>
      <c r="FC47" s="22"/>
      <c r="FD47" s="22"/>
      <c r="FE47" s="22"/>
      <c r="FF47" s="22"/>
      <c r="FG47" s="22"/>
      <c r="FH47" s="22"/>
      <c r="FI47" s="22"/>
      <c r="FJ47" s="22"/>
      <c r="FK47" s="19" t="e">
        <f t="shared" ca="1" si="9"/>
        <v>#NAME?</v>
      </c>
      <c r="FL47" s="19" t="e">
        <f t="shared" ca="1" si="10"/>
        <v>#NAME?</v>
      </c>
      <c r="FM47" s="19">
        <f t="shared" si="11"/>
        <v>5597.4905660377362</v>
      </c>
      <c r="FN47" s="19">
        <v>122867</v>
      </c>
      <c r="FO47" s="20">
        <v>5.2900000000000003E-2</v>
      </c>
      <c r="FP47" s="19">
        <f t="shared" si="31"/>
        <v>129366.6643</v>
      </c>
      <c r="FQ47" s="19"/>
      <c r="FR47" s="20">
        <v>5.2900000000000003E-2</v>
      </c>
      <c r="FS47" s="19">
        <f t="shared" si="32"/>
        <v>0</v>
      </c>
      <c r="FT47" s="19">
        <f>(FP47)</f>
        <v>129366.6643</v>
      </c>
      <c r="FU47" s="98">
        <f t="shared" si="14"/>
        <v>53</v>
      </c>
      <c r="FV47" s="99">
        <f t="shared" si="15"/>
        <v>87518.022049140636</v>
      </c>
      <c r="FW47" s="100">
        <f t="shared" si="16"/>
        <v>5597.4905660377362</v>
      </c>
      <c r="FX47" s="101"/>
      <c r="FY47" s="101"/>
    </row>
    <row r="48" spans="1:181" ht="15.75" customHeight="1" x14ac:dyDescent="0.2">
      <c r="A48" s="110" t="s">
        <v>113</v>
      </c>
      <c r="B48" s="66">
        <v>20</v>
      </c>
      <c r="C48" s="35" t="s">
        <v>150</v>
      </c>
      <c r="D48" s="35" t="s">
        <v>31</v>
      </c>
      <c r="E48" s="71" t="s">
        <v>151</v>
      </c>
      <c r="F48" s="35">
        <v>24112401</v>
      </c>
      <c r="G48" s="71" t="s">
        <v>152</v>
      </c>
      <c r="H48" s="22"/>
      <c r="I48" s="22"/>
      <c r="J48" s="22"/>
      <c r="K48" s="22"/>
      <c r="L48" s="22"/>
      <c r="M48" s="22"/>
      <c r="N48" s="81">
        <v>296333</v>
      </c>
      <c r="O48" s="80">
        <v>0</v>
      </c>
      <c r="P48" s="81">
        <f t="shared" si="36"/>
        <v>296333</v>
      </c>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c r="DA48" s="22"/>
      <c r="DB48" s="22"/>
      <c r="DC48" s="22"/>
      <c r="DD48" s="22"/>
      <c r="DE48" s="22"/>
      <c r="DF48" s="22"/>
      <c r="DG48" s="22"/>
      <c r="DH48" s="22"/>
      <c r="DI48" s="22"/>
      <c r="DJ48" s="22"/>
      <c r="DK48" s="22"/>
      <c r="DL48" s="22"/>
      <c r="DM48" s="22"/>
      <c r="DN48" s="22"/>
      <c r="DO48" s="22"/>
      <c r="DP48" s="22"/>
      <c r="DQ48" s="22"/>
      <c r="DR48" s="22"/>
      <c r="DS48" s="22"/>
      <c r="DT48" s="22"/>
      <c r="DU48" s="22"/>
      <c r="DV48" s="22"/>
      <c r="DW48" s="22"/>
      <c r="DX48" s="22"/>
      <c r="DY48" s="22"/>
      <c r="DZ48" s="22"/>
      <c r="EA48" s="22"/>
      <c r="EB48" s="22"/>
      <c r="EC48" s="22"/>
      <c r="ED48" s="22"/>
      <c r="EE48" s="22"/>
      <c r="EF48" s="22"/>
      <c r="EG48" s="22"/>
      <c r="EH48" s="22"/>
      <c r="EI48" s="22"/>
      <c r="EJ48" s="22"/>
      <c r="EK48" s="22"/>
      <c r="EL48" s="22"/>
      <c r="EM48" s="22"/>
      <c r="EN48" s="22"/>
      <c r="EO48" s="22"/>
      <c r="EP48" s="22"/>
      <c r="EQ48" s="22"/>
      <c r="ER48" s="22"/>
      <c r="ES48" s="22"/>
      <c r="ET48" s="22"/>
      <c r="EU48" s="22"/>
      <c r="EV48" s="22"/>
      <c r="EW48" s="22"/>
      <c r="EX48" s="22"/>
      <c r="EY48" s="79">
        <v>52900</v>
      </c>
      <c r="EZ48" s="102">
        <v>0.19</v>
      </c>
      <c r="FA48" s="103">
        <f t="shared" si="37"/>
        <v>62951</v>
      </c>
      <c r="FB48" s="22"/>
      <c r="FC48" s="22"/>
      <c r="FD48" s="22"/>
      <c r="FE48" s="22"/>
      <c r="FF48" s="22"/>
      <c r="FG48" s="22"/>
      <c r="FH48" s="22"/>
      <c r="FI48" s="22"/>
      <c r="FJ48" s="22"/>
      <c r="FK48" s="19" t="e">
        <f t="shared" ca="1" si="9"/>
        <v>#NAME?</v>
      </c>
      <c r="FL48" s="19" t="e">
        <f t="shared" ca="1" si="10"/>
        <v>#NAME?</v>
      </c>
      <c r="FM48" s="19">
        <f t="shared" si="11"/>
        <v>6778.9433962264147</v>
      </c>
      <c r="FN48" s="19"/>
      <c r="FO48" s="20">
        <v>5.2900000000000003E-2</v>
      </c>
      <c r="FP48" s="19">
        <f t="shared" si="31"/>
        <v>0</v>
      </c>
      <c r="FQ48" s="19"/>
      <c r="FR48" s="20">
        <v>5.2900000000000003E-2</v>
      </c>
      <c r="FS48" s="19">
        <f t="shared" si="32"/>
        <v>0</v>
      </c>
      <c r="FT48" s="19">
        <f t="shared" ref="FT48:FT49" si="38">(FP48+FS48)/2</f>
        <v>0</v>
      </c>
      <c r="FU48" s="98">
        <f t="shared" si="14"/>
        <v>53</v>
      </c>
      <c r="FV48" s="99">
        <f t="shared" si="15"/>
        <v>4793.4368447514626</v>
      </c>
      <c r="FW48" s="100">
        <f t="shared" si="16"/>
        <v>0</v>
      </c>
      <c r="FX48" s="101"/>
      <c r="FY48" s="101"/>
    </row>
    <row r="49" spans="1:181" ht="15.75" customHeight="1" x14ac:dyDescent="0.2">
      <c r="A49" s="66" t="s">
        <v>672</v>
      </c>
      <c r="B49" s="66">
        <v>47</v>
      </c>
      <c r="C49" s="66" t="s">
        <v>153</v>
      </c>
      <c r="D49" s="66" t="s">
        <v>154</v>
      </c>
      <c r="E49" s="67" t="s">
        <v>155</v>
      </c>
      <c r="F49" s="35">
        <v>10171611</v>
      </c>
      <c r="G49" s="67" t="s">
        <v>156</v>
      </c>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81">
        <v>27000</v>
      </c>
      <c r="BE49" s="80">
        <v>0</v>
      </c>
      <c r="BF49" s="81">
        <f>BD49 * (1 + BE49)</f>
        <v>27000</v>
      </c>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c r="DA49" s="22"/>
      <c r="DB49" s="22"/>
      <c r="DC49" s="22"/>
      <c r="DD49" s="22"/>
      <c r="DE49" s="22"/>
      <c r="DF49" s="22"/>
      <c r="DG49" s="22"/>
      <c r="DH49" s="22"/>
      <c r="DI49" s="22"/>
      <c r="DJ49" s="22"/>
      <c r="DK49" s="22"/>
      <c r="DL49" s="22"/>
      <c r="DM49" s="22"/>
      <c r="DN49" s="22"/>
      <c r="DO49" s="22"/>
      <c r="DP49" s="22"/>
      <c r="DQ49" s="22"/>
      <c r="DR49" s="22"/>
      <c r="DS49" s="22"/>
      <c r="DT49" s="22"/>
      <c r="DU49" s="22"/>
      <c r="DV49" s="22"/>
      <c r="DW49" s="22"/>
      <c r="DX49" s="22"/>
      <c r="DY49" s="22"/>
      <c r="DZ49" s="22"/>
      <c r="EA49" s="22"/>
      <c r="EB49" s="22"/>
      <c r="EC49" s="22"/>
      <c r="ED49" s="22"/>
      <c r="EE49" s="22"/>
      <c r="EF49" s="22"/>
      <c r="EG49" s="22"/>
      <c r="EH49" s="22"/>
      <c r="EI49" s="22"/>
      <c r="EJ49" s="22"/>
      <c r="EK49" s="22"/>
      <c r="EL49" s="22"/>
      <c r="EM49" s="22"/>
      <c r="EN49" s="22"/>
      <c r="EO49" s="22"/>
      <c r="EP49" s="22"/>
      <c r="EQ49" s="22"/>
      <c r="ER49" s="22"/>
      <c r="ES49" s="22"/>
      <c r="ET49" s="22"/>
      <c r="EU49" s="22"/>
      <c r="EV49" s="22"/>
      <c r="EW49" s="22"/>
      <c r="EX49" s="22"/>
      <c r="EY49" s="79">
        <v>32800</v>
      </c>
      <c r="EZ49" s="102">
        <v>0</v>
      </c>
      <c r="FA49" s="103">
        <f t="shared" si="37"/>
        <v>32800</v>
      </c>
      <c r="FB49" s="22"/>
      <c r="FC49" s="22"/>
      <c r="FD49" s="22"/>
      <c r="FE49" s="22"/>
      <c r="FF49" s="22"/>
      <c r="FG49" s="22"/>
      <c r="FH49" s="22"/>
      <c r="FI49" s="22"/>
      <c r="FJ49" s="22"/>
      <c r="FK49" s="19" t="e">
        <f t="shared" ca="1" si="9"/>
        <v>#NAME?</v>
      </c>
      <c r="FL49" s="19" t="e">
        <f t="shared" ca="1" si="10"/>
        <v>#NAME?</v>
      </c>
      <c r="FM49" s="19">
        <f t="shared" si="11"/>
        <v>1128.3018867924529</v>
      </c>
      <c r="FN49" s="19"/>
      <c r="FO49" s="20">
        <v>5.2900000000000003E-2</v>
      </c>
      <c r="FP49" s="19">
        <f t="shared" si="31"/>
        <v>0</v>
      </c>
      <c r="FQ49" s="19"/>
      <c r="FR49" s="20">
        <v>5.2900000000000003E-2</v>
      </c>
      <c r="FS49" s="19">
        <f t="shared" si="32"/>
        <v>0</v>
      </c>
      <c r="FT49" s="19">
        <f t="shared" si="38"/>
        <v>0</v>
      </c>
      <c r="FU49" s="98">
        <f t="shared" si="14"/>
        <v>53</v>
      </c>
      <c r="FV49" s="99">
        <f t="shared" si="15"/>
        <v>797.82991537651969</v>
      </c>
      <c r="FW49" s="100">
        <f>FM49</f>
        <v>1128.3018867924529</v>
      </c>
      <c r="FX49" s="101"/>
      <c r="FY49" s="101"/>
    </row>
    <row r="50" spans="1:181" ht="15.75" customHeight="1" x14ac:dyDescent="0.2">
      <c r="A50" s="66" t="s">
        <v>671</v>
      </c>
      <c r="B50" s="66">
        <v>9</v>
      </c>
      <c r="C50" s="66" t="s">
        <v>157</v>
      </c>
      <c r="D50" s="66" t="s">
        <v>31</v>
      </c>
      <c r="E50" s="67" t="s">
        <v>158</v>
      </c>
      <c r="F50" s="35">
        <v>21102401</v>
      </c>
      <c r="G50" s="67" t="s">
        <v>75</v>
      </c>
      <c r="H50" s="22"/>
      <c r="I50" s="22"/>
      <c r="J50" s="22"/>
      <c r="K50" s="22"/>
      <c r="L50" s="22"/>
      <c r="M50" s="22"/>
      <c r="N50" s="81">
        <v>432250</v>
      </c>
      <c r="O50" s="80">
        <v>0</v>
      </c>
      <c r="P50" s="81">
        <f t="shared" ref="P50:P51" si="39">N50 * (1 + O50)</f>
        <v>432250</v>
      </c>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c r="DA50" s="22"/>
      <c r="DB50" s="22"/>
      <c r="DC50" s="22"/>
      <c r="DD50" s="22"/>
      <c r="DE50" s="22"/>
      <c r="DF50" s="22"/>
      <c r="DG50" s="22"/>
      <c r="DH50" s="22"/>
      <c r="DI50" s="22"/>
      <c r="DJ50" s="22"/>
      <c r="DK50" s="22"/>
      <c r="DL50" s="22"/>
      <c r="DM50" s="22"/>
      <c r="DN50" s="22"/>
      <c r="DO50" s="22"/>
      <c r="DP50" s="22"/>
      <c r="DQ50" s="22"/>
      <c r="DR50" s="22"/>
      <c r="DS50" s="22"/>
      <c r="DT50" s="22"/>
      <c r="DU50" s="22"/>
      <c r="DV50" s="22"/>
      <c r="DW50" s="22"/>
      <c r="DX50" s="22"/>
      <c r="DY50" s="22"/>
      <c r="DZ50" s="22"/>
      <c r="EA50" s="22"/>
      <c r="EB50" s="22"/>
      <c r="EC50" s="22"/>
      <c r="ED50" s="22"/>
      <c r="EE50" s="22"/>
      <c r="EF50" s="22"/>
      <c r="EG50" s="22"/>
      <c r="EH50" s="22"/>
      <c r="EI50" s="22"/>
      <c r="EJ50" s="22"/>
      <c r="EK50" s="22"/>
      <c r="EL50" s="22"/>
      <c r="EM50" s="22"/>
      <c r="EN50" s="22"/>
      <c r="EO50" s="22"/>
      <c r="EP50" s="22"/>
      <c r="EQ50" s="22"/>
      <c r="ER50" s="22"/>
      <c r="ES50" s="22"/>
      <c r="ET50" s="22"/>
      <c r="EU50" s="22"/>
      <c r="EV50" s="22"/>
      <c r="EW50" s="22"/>
      <c r="EX50" s="22"/>
      <c r="EY50" s="79">
        <v>182500</v>
      </c>
      <c r="EZ50" s="102">
        <v>0</v>
      </c>
      <c r="FA50" s="103">
        <f t="shared" si="37"/>
        <v>182500</v>
      </c>
      <c r="FB50" s="22"/>
      <c r="FC50" s="22"/>
      <c r="FD50" s="22"/>
      <c r="FE50" s="22"/>
      <c r="FF50" s="22"/>
      <c r="FG50" s="22"/>
      <c r="FH50" s="22"/>
      <c r="FI50" s="22"/>
      <c r="FJ50" s="22"/>
      <c r="FK50" s="19" t="e">
        <f t="shared" ca="1" si="9"/>
        <v>#NAME?</v>
      </c>
      <c r="FL50" s="19" t="e">
        <f t="shared" ca="1" si="10"/>
        <v>#NAME?</v>
      </c>
      <c r="FM50" s="19">
        <f t="shared" si="11"/>
        <v>11599.056603773584</v>
      </c>
      <c r="FN50" s="19">
        <v>111363</v>
      </c>
      <c r="FO50" s="20">
        <v>5.2900000000000003E-2</v>
      </c>
      <c r="FP50" s="19">
        <f t="shared" si="31"/>
        <v>117254.1027</v>
      </c>
      <c r="FQ50" s="19"/>
      <c r="FR50" s="20">
        <v>5.2900000000000003E-2</v>
      </c>
      <c r="FS50" s="19">
        <f t="shared" si="32"/>
        <v>0</v>
      </c>
      <c r="FT50" s="19">
        <f>(FP50)</f>
        <v>117254.1027</v>
      </c>
      <c r="FU50" s="98">
        <f t="shared" si="14"/>
        <v>53</v>
      </c>
      <c r="FV50" s="99">
        <f t="shared" si="15"/>
        <v>74709.399561218961</v>
      </c>
      <c r="FW50" s="100">
        <f t="shared" ref="FW50:FW88" si="40">MIN(FM50,FT50)</f>
        <v>11599.056603773584</v>
      </c>
      <c r="FX50" s="101"/>
      <c r="FY50" s="101"/>
    </row>
    <row r="51" spans="1:181" ht="15.75" customHeight="1" x14ac:dyDescent="0.2">
      <c r="A51" s="66" t="s">
        <v>671</v>
      </c>
      <c r="B51" s="66">
        <v>10</v>
      </c>
      <c r="C51" s="66" t="s">
        <v>159</v>
      </c>
      <c r="D51" s="66" t="s">
        <v>31</v>
      </c>
      <c r="E51" s="67" t="s">
        <v>158</v>
      </c>
      <c r="F51" s="35">
        <v>21102401</v>
      </c>
      <c r="G51" s="67" t="s">
        <v>75</v>
      </c>
      <c r="H51" s="22"/>
      <c r="I51" s="22"/>
      <c r="J51" s="22"/>
      <c r="K51" s="22"/>
      <c r="L51" s="22"/>
      <c r="M51" s="22"/>
      <c r="N51" s="81">
        <v>458850</v>
      </c>
      <c r="O51" s="80">
        <v>0</v>
      </c>
      <c r="P51" s="81">
        <f t="shared" si="39"/>
        <v>458850</v>
      </c>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79">
        <v>172500</v>
      </c>
      <c r="EZ51" s="102">
        <v>0</v>
      </c>
      <c r="FA51" s="103">
        <f t="shared" si="37"/>
        <v>172500</v>
      </c>
      <c r="FB51" s="22"/>
      <c r="FC51" s="22"/>
      <c r="FD51" s="22"/>
      <c r="FE51" s="22"/>
      <c r="FF51" s="22"/>
      <c r="FG51" s="22"/>
      <c r="FH51" s="22"/>
      <c r="FI51" s="22"/>
      <c r="FJ51" s="22"/>
      <c r="FK51" s="19" t="e">
        <f t="shared" ca="1" si="9"/>
        <v>#NAME?</v>
      </c>
      <c r="FL51" s="19" t="e">
        <f t="shared" ca="1" si="10"/>
        <v>#NAME?</v>
      </c>
      <c r="FM51" s="19">
        <f t="shared" si="11"/>
        <v>11912.264150943396</v>
      </c>
      <c r="FN51" s="19"/>
      <c r="FO51" s="20">
        <v>5.2900000000000003E-2</v>
      </c>
      <c r="FP51" s="19">
        <f t="shared" si="31"/>
        <v>0</v>
      </c>
      <c r="FQ51" s="19"/>
      <c r="FR51" s="20">
        <v>5.2900000000000003E-2</v>
      </c>
      <c r="FS51" s="19">
        <f t="shared" si="32"/>
        <v>0</v>
      </c>
      <c r="FT51" s="19"/>
      <c r="FU51" s="98">
        <f t="shared" si="14"/>
        <v>53</v>
      </c>
      <c r="FV51" s="99" t="e">
        <f t="shared" si="15"/>
        <v>#DIV/0!</v>
      </c>
      <c r="FW51" s="100">
        <f t="shared" si="40"/>
        <v>11912.264150943396</v>
      </c>
      <c r="FX51" s="101"/>
      <c r="FY51" s="101"/>
    </row>
    <row r="52" spans="1:181" ht="15.75" customHeight="1" x14ac:dyDescent="0.2">
      <c r="A52" s="66" t="s">
        <v>672</v>
      </c>
      <c r="B52" s="66">
        <v>17</v>
      </c>
      <c r="C52" s="66" t="s">
        <v>160</v>
      </c>
      <c r="D52" s="66" t="s">
        <v>31</v>
      </c>
      <c r="E52" s="67" t="s">
        <v>161</v>
      </c>
      <c r="F52" s="35">
        <v>95122503</v>
      </c>
      <c r="G52" s="71" t="s">
        <v>39</v>
      </c>
      <c r="H52" s="22"/>
      <c r="I52" s="22"/>
      <c r="J52" s="22"/>
      <c r="K52" s="22"/>
      <c r="L52" s="22"/>
      <c r="M52" s="22"/>
      <c r="N52" s="22"/>
      <c r="O52" s="22"/>
      <c r="P52" s="22"/>
      <c r="Q52" s="22"/>
      <c r="R52" s="22"/>
      <c r="S52" s="22"/>
      <c r="T52" s="22"/>
      <c r="U52" s="22"/>
      <c r="V52" s="22"/>
      <c r="W52" s="22"/>
      <c r="X52" s="22"/>
      <c r="Y52" s="22"/>
      <c r="Z52" s="22"/>
      <c r="AA52" s="22"/>
      <c r="AB52" s="22"/>
      <c r="AC52" s="22"/>
      <c r="AD52" s="22"/>
      <c r="AE52" s="22"/>
      <c r="AF52" s="81">
        <v>334834</v>
      </c>
      <c r="AG52" s="80">
        <v>0</v>
      </c>
      <c r="AH52" s="81">
        <f>AF52 * (1 + AG52)</f>
        <v>334834</v>
      </c>
      <c r="AI52" s="22"/>
      <c r="AJ52" s="22"/>
      <c r="AK52" s="22"/>
      <c r="AL52" s="22"/>
      <c r="AM52" s="22"/>
      <c r="AN52" s="22"/>
      <c r="AO52" s="79">
        <v>304395</v>
      </c>
      <c r="AP52" s="80">
        <v>0</v>
      </c>
      <c r="AQ52" s="81">
        <f>AO52 * (1 + AP52)</f>
        <v>304395</v>
      </c>
      <c r="AR52" s="22"/>
      <c r="AS52" s="22"/>
      <c r="AT52" s="22"/>
      <c r="AU52" s="22"/>
      <c r="AV52" s="22"/>
      <c r="AW52" s="22"/>
      <c r="AX52" s="22"/>
      <c r="AY52" s="22"/>
      <c r="AZ52" s="22"/>
      <c r="BA52" s="81">
        <v>121200</v>
      </c>
      <c r="BB52" s="80">
        <v>0</v>
      </c>
      <c r="BC52" s="81">
        <f>BA52 * (1 + BB52)</f>
        <v>121200</v>
      </c>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19"/>
      <c r="EZ52" s="68"/>
      <c r="FA52" s="69"/>
      <c r="FB52" s="22"/>
      <c r="FC52" s="22"/>
      <c r="FD52" s="22"/>
      <c r="FE52" s="22"/>
      <c r="FF52" s="22"/>
      <c r="FG52" s="22"/>
      <c r="FH52" s="22"/>
      <c r="FI52" s="22"/>
      <c r="FJ52" s="22"/>
      <c r="FK52" s="19" t="e">
        <f t="shared" ca="1" si="9"/>
        <v>#NAME?</v>
      </c>
      <c r="FL52" s="19" t="e">
        <f t="shared" ca="1" si="10"/>
        <v>#NAME?</v>
      </c>
      <c r="FM52" s="19">
        <f t="shared" si="11"/>
        <v>14347.716981132075</v>
      </c>
      <c r="FN52" s="19"/>
      <c r="FO52" s="20">
        <v>5.2900000000000003E-2</v>
      </c>
      <c r="FP52" s="19">
        <f t="shared" si="31"/>
        <v>0</v>
      </c>
      <c r="FQ52" s="19">
        <v>88655</v>
      </c>
      <c r="FR52" s="20">
        <v>5.2900000000000003E-2</v>
      </c>
      <c r="FS52" s="19">
        <f t="shared" si="32"/>
        <v>93344.849499999997</v>
      </c>
      <c r="FT52" s="19">
        <f>(FS52)</f>
        <v>93344.849499999997</v>
      </c>
      <c r="FU52" s="98">
        <f t="shared" si="14"/>
        <v>53</v>
      </c>
      <c r="FV52" s="99">
        <f t="shared" si="15"/>
        <v>55859.408098383843</v>
      </c>
      <c r="FW52" s="100">
        <f t="shared" si="40"/>
        <v>14347.716981132075</v>
      </c>
      <c r="FX52" s="101"/>
      <c r="FY52" s="101"/>
    </row>
    <row r="53" spans="1:181" ht="15.75" customHeight="1" x14ac:dyDescent="0.2">
      <c r="A53" s="66" t="s">
        <v>79</v>
      </c>
      <c r="B53" s="66">
        <v>4</v>
      </c>
      <c r="C53" s="35" t="s">
        <v>162</v>
      </c>
      <c r="D53" s="35" t="s">
        <v>31</v>
      </c>
      <c r="E53" s="71" t="s">
        <v>163</v>
      </c>
      <c r="F53" s="35">
        <v>24112003</v>
      </c>
      <c r="G53" s="71" t="s">
        <v>104</v>
      </c>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c r="DA53" s="22"/>
      <c r="DB53" s="22"/>
      <c r="DC53" s="22"/>
      <c r="DD53" s="22"/>
      <c r="DE53" s="22"/>
      <c r="DF53" s="22"/>
      <c r="DG53" s="22"/>
      <c r="DH53" s="22"/>
      <c r="DI53" s="22"/>
      <c r="DJ53" s="22"/>
      <c r="DK53" s="22"/>
      <c r="DL53" s="22"/>
      <c r="DM53" s="22"/>
      <c r="DN53" s="22"/>
      <c r="DO53" s="22"/>
      <c r="DP53" s="22"/>
      <c r="DQ53" s="22"/>
      <c r="DR53" s="22"/>
      <c r="DS53" s="22"/>
      <c r="DT53" s="22"/>
      <c r="DU53" s="22"/>
      <c r="DV53" s="22"/>
      <c r="DW53" s="22"/>
      <c r="DX53" s="22"/>
      <c r="DY53" s="22"/>
      <c r="DZ53" s="22"/>
      <c r="EA53" s="22"/>
      <c r="EB53" s="22"/>
      <c r="EC53" s="22"/>
      <c r="ED53" s="22"/>
      <c r="EE53" s="22"/>
      <c r="EF53" s="22"/>
      <c r="EG53" s="22"/>
      <c r="EH53" s="22"/>
      <c r="EI53" s="22"/>
      <c r="EJ53" s="22"/>
      <c r="EK53" s="22"/>
      <c r="EL53" s="22"/>
      <c r="EM53" s="22"/>
      <c r="EN53" s="22"/>
      <c r="EO53" s="22"/>
      <c r="EP53" s="22"/>
      <c r="EQ53" s="22"/>
      <c r="ER53" s="22"/>
      <c r="ES53" s="22"/>
      <c r="ET53" s="22"/>
      <c r="EU53" s="22"/>
      <c r="EV53" s="22"/>
      <c r="EW53" s="22"/>
      <c r="EX53" s="22"/>
      <c r="EY53" s="79">
        <v>14500</v>
      </c>
      <c r="EZ53" s="102">
        <v>0.19</v>
      </c>
      <c r="FA53" s="103">
        <f t="shared" ref="FA53:FA57" si="41">EY53 * (1 + EZ53)</f>
        <v>17255</v>
      </c>
      <c r="FB53" s="22"/>
      <c r="FC53" s="22"/>
      <c r="FD53" s="22"/>
      <c r="FE53" s="22"/>
      <c r="FF53" s="22"/>
      <c r="FG53" s="22"/>
      <c r="FH53" s="22"/>
      <c r="FI53" s="22"/>
      <c r="FJ53" s="22"/>
      <c r="FK53" s="19" t="e">
        <f t="shared" ca="1" si="9"/>
        <v>#NAME?</v>
      </c>
      <c r="FL53" s="19" t="e">
        <f t="shared" ca="1" si="10"/>
        <v>#NAME?</v>
      </c>
      <c r="FM53" s="19">
        <f t="shared" si="11"/>
        <v>325.56603773584908</v>
      </c>
      <c r="FN53" s="19">
        <v>29331</v>
      </c>
      <c r="FO53" s="20">
        <v>5.2900000000000003E-2</v>
      </c>
      <c r="FP53" s="19">
        <f t="shared" si="31"/>
        <v>30882.609899999999</v>
      </c>
      <c r="FQ53" s="19"/>
      <c r="FR53" s="20">
        <v>5.2900000000000003E-2</v>
      </c>
      <c r="FS53" s="19">
        <f t="shared" si="32"/>
        <v>0</v>
      </c>
      <c r="FT53" s="19">
        <f t="shared" ref="FT53:FT54" si="42">(FP53)</f>
        <v>30882.609899999999</v>
      </c>
      <c r="FU53" s="98">
        <f t="shared" si="14"/>
        <v>53</v>
      </c>
      <c r="FV53" s="99">
        <f t="shared" si="15"/>
        <v>21607.09292802175</v>
      </c>
      <c r="FW53" s="100">
        <f t="shared" si="40"/>
        <v>325.56603773584908</v>
      </c>
      <c r="FX53" s="101"/>
      <c r="FY53" s="101"/>
    </row>
    <row r="54" spans="1:181" ht="15.75" customHeight="1" x14ac:dyDescent="0.2">
      <c r="A54" s="66" t="s">
        <v>79</v>
      </c>
      <c r="B54" s="66">
        <v>3</v>
      </c>
      <c r="C54" s="66" t="s">
        <v>164</v>
      </c>
      <c r="D54" s="66" t="s">
        <v>31</v>
      </c>
      <c r="E54" s="67" t="s">
        <v>165</v>
      </c>
      <c r="F54" s="35">
        <v>24112003</v>
      </c>
      <c r="G54" s="67" t="s">
        <v>95</v>
      </c>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22"/>
      <c r="EW54" s="22"/>
      <c r="EX54" s="22"/>
      <c r="EY54" s="79">
        <v>19900</v>
      </c>
      <c r="EZ54" s="102">
        <v>0.19</v>
      </c>
      <c r="FA54" s="103">
        <f t="shared" si="41"/>
        <v>23681</v>
      </c>
      <c r="FB54" s="22"/>
      <c r="FC54" s="22"/>
      <c r="FD54" s="22"/>
      <c r="FE54" s="22"/>
      <c r="FF54" s="22"/>
      <c r="FG54" s="22"/>
      <c r="FH54" s="22"/>
      <c r="FI54" s="22"/>
      <c r="FJ54" s="22"/>
      <c r="FK54" s="19" t="e">
        <f t="shared" ca="1" si="9"/>
        <v>#NAME?</v>
      </c>
      <c r="FL54" s="19" t="e">
        <f t="shared" ca="1" si="10"/>
        <v>#NAME?</v>
      </c>
      <c r="FM54" s="19">
        <f t="shared" si="11"/>
        <v>446.81132075471697</v>
      </c>
      <c r="FN54" s="19">
        <v>193820</v>
      </c>
      <c r="FO54" s="20">
        <v>5.2900000000000003E-2</v>
      </c>
      <c r="FP54" s="19">
        <f t="shared" si="31"/>
        <v>204073.07800000001</v>
      </c>
      <c r="FQ54" s="19"/>
      <c r="FR54" s="20">
        <v>5.2900000000000003E-2</v>
      </c>
      <c r="FS54" s="19">
        <f t="shared" si="32"/>
        <v>0</v>
      </c>
      <c r="FT54" s="19">
        <f t="shared" si="42"/>
        <v>204073.07800000001</v>
      </c>
      <c r="FU54" s="98">
        <f t="shared" si="14"/>
        <v>53</v>
      </c>
      <c r="FV54" s="99">
        <f t="shared" si="15"/>
        <v>143985.51399659467</v>
      </c>
      <c r="FW54" s="100">
        <f t="shared" si="40"/>
        <v>446.81132075471697</v>
      </c>
      <c r="FX54" s="101"/>
      <c r="FY54" s="101"/>
    </row>
    <row r="55" spans="1:181" ht="15.75" customHeight="1" x14ac:dyDescent="0.2">
      <c r="A55" s="66" t="s">
        <v>48</v>
      </c>
      <c r="B55" s="66">
        <v>6</v>
      </c>
      <c r="C55" s="73" t="s">
        <v>166</v>
      </c>
      <c r="D55" s="73" t="s">
        <v>31</v>
      </c>
      <c r="E55" s="74" t="s">
        <v>167</v>
      </c>
      <c r="F55" s="35">
        <v>24112003</v>
      </c>
      <c r="G55" s="74" t="s">
        <v>168</v>
      </c>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81">
        <v>429000</v>
      </c>
      <c r="EW55" s="102">
        <v>0.19</v>
      </c>
      <c r="EX55" s="103">
        <f>EV55 * (1 + EW55)</f>
        <v>510510</v>
      </c>
      <c r="EY55" s="79">
        <v>200000</v>
      </c>
      <c r="EZ55" s="102">
        <v>0.19</v>
      </c>
      <c r="FA55" s="103">
        <f t="shared" si="41"/>
        <v>238000</v>
      </c>
      <c r="FB55" s="22"/>
      <c r="FC55" s="22"/>
      <c r="FD55" s="22"/>
      <c r="FE55" s="22"/>
      <c r="FF55" s="22"/>
      <c r="FG55" s="22"/>
      <c r="FH55" s="22"/>
      <c r="FI55" s="22"/>
      <c r="FJ55" s="22"/>
      <c r="FK55" s="19" t="e">
        <f t="shared" ca="1" si="9"/>
        <v>#NAME?</v>
      </c>
      <c r="FL55" s="19" t="e">
        <f t="shared" ca="1" si="10"/>
        <v>#NAME?</v>
      </c>
      <c r="FM55" s="19">
        <f t="shared" si="11"/>
        <v>14122.830188679245</v>
      </c>
      <c r="FN55" s="19"/>
      <c r="FO55" s="20">
        <v>5.2900000000000003E-2</v>
      </c>
      <c r="FP55" s="19">
        <f t="shared" si="31"/>
        <v>0</v>
      </c>
      <c r="FQ55" s="19">
        <v>15000</v>
      </c>
      <c r="FR55" s="20">
        <v>5.2900000000000003E-2</v>
      </c>
      <c r="FS55" s="19">
        <f t="shared" si="32"/>
        <v>15793.5</v>
      </c>
      <c r="FT55" s="19">
        <f t="shared" ref="FT55:FT56" si="43">(FS55)</f>
        <v>15793.5</v>
      </c>
      <c r="FU55" s="98">
        <f t="shared" si="14"/>
        <v>53</v>
      </c>
      <c r="FV55" s="99">
        <f t="shared" si="15"/>
        <v>1181.3419527085557</v>
      </c>
      <c r="FW55" s="100">
        <f t="shared" si="40"/>
        <v>14122.830188679245</v>
      </c>
      <c r="FX55" s="101"/>
      <c r="FY55" s="101"/>
    </row>
    <row r="56" spans="1:181" ht="15.75" customHeight="1" x14ac:dyDescent="0.2">
      <c r="A56" s="66" t="s">
        <v>672</v>
      </c>
      <c r="B56" s="66">
        <v>6</v>
      </c>
      <c r="C56" s="66" t="s">
        <v>169</v>
      </c>
      <c r="D56" s="66" t="s">
        <v>31</v>
      </c>
      <c r="E56" s="67" t="s">
        <v>170</v>
      </c>
      <c r="F56" s="35">
        <v>24121807</v>
      </c>
      <c r="G56" s="75" t="s">
        <v>171</v>
      </c>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46"/>
      <c r="BN56" s="46"/>
      <c r="BO56" s="46"/>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2"/>
      <c r="DK56" s="22"/>
      <c r="DL56" s="22"/>
      <c r="DM56" s="22"/>
      <c r="DN56" s="22"/>
      <c r="DO56" s="22"/>
      <c r="DP56" s="22"/>
      <c r="DQ56" s="22"/>
      <c r="DR56" s="22"/>
      <c r="DS56" s="22"/>
      <c r="DT56" s="22"/>
      <c r="DU56" s="22"/>
      <c r="DV56" s="22"/>
      <c r="DW56" s="22"/>
      <c r="DX56" s="22"/>
      <c r="DY56" s="22"/>
      <c r="DZ56" s="22"/>
      <c r="EA56" s="22"/>
      <c r="EB56" s="22"/>
      <c r="EC56" s="22"/>
      <c r="ED56" s="22"/>
      <c r="EE56" s="22"/>
      <c r="EF56" s="22"/>
      <c r="EG56" s="22"/>
      <c r="EH56" s="22"/>
      <c r="EI56" s="22"/>
      <c r="EJ56" s="22"/>
      <c r="EK56" s="22"/>
      <c r="EL56" s="22"/>
      <c r="EM56" s="22"/>
      <c r="EN56" s="22"/>
      <c r="EO56" s="22"/>
      <c r="EP56" s="22"/>
      <c r="EQ56" s="22"/>
      <c r="ER56" s="22"/>
      <c r="ES56" s="22"/>
      <c r="ET56" s="22"/>
      <c r="EU56" s="22"/>
      <c r="EV56" s="22"/>
      <c r="EW56" s="22"/>
      <c r="EX56" s="22"/>
      <c r="EY56" s="79">
        <v>235000</v>
      </c>
      <c r="EZ56" s="102">
        <v>0.19</v>
      </c>
      <c r="FA56" s="103">
        <f t="shared" si="41"/>
        <v>279650</v>
      </c>
      <c r="FB56" s="22"/>
      <c r="FC56" s="22"/>
      <c r="FD56" s="22"/>
      <c r="FE56" s="22"/>
      <c r="FF56" s="22"/>
      <c r="FG56" s="22"/>
      <c r="FH56" s="22"/>
      <c r="FI56" s="22"/>
      <c r="FJ56" s="22"/>
      <c r="FK56" s="19" t="e">
        <f t="shared" ca="1" si="9"/>
        <v>#NAME?</v>
      </c>
      <c r="FL56" s="19" t="e">
        <f t="shared" ca="1" si="10"/>
        <v>#NAME?</v>
      </c>
      <c r="FM56" s="19">
        <f t="shared" si="11"/>
        <v>5276.4150943396226</v>
      </c>
      <c r="FN56" s="19"/>
      <c r="FO56" s="20">
        <v>5.2900000000000003E-2</v>
      </c>
      <c r="FP56" s="19">
        <f t="shared" si="31"/>
        <v>0</v>
      </c>
      <c r="FQ56" s="19">
        <v>330000</v>
      </c>
      <c r="FR56" s="20">
        <v>5.2900000000000003E-2</v>
      </c>
      <c r="FS56" s="19">
        <f t="shared" si="32"/>
        <v>347457</v>
      </c>
      <c r="FT56" s="19">
        <f t="shared" si="43"/>
        <v>347457</v>
      </c>
      <c r="FU56" s="98">
        <f t="shared" si="14"/>
        <v>53</v>
      </c>
      <c r="FV56" s="99">
        <f t="shared" si="15"/>
        <v>241958.21197717162</v>
      </c>
      <c r="FW56" s="100">
        <f t="shared" si="40"/>
        <v>5276.4150943396226</v>
      </c>
      <c r="FX56" s="101"/>
      <c r="FY56" s="101"/>
    </row>
    <row r="57" spans="1:181" ht="15.75" customHeight="1" x14ac:dyDescent="0.2">
      <c r="A57" s="66" t="s">
        <v>673</v>
      </c>
      <c r="B57" s="66">
        <v>31</v>
      </c>
      <c r="C57" s="66" t="s">
        <v>172</v>
      </c>
      <c r="D57" s="66" t="s">
        <v>31</v>
      </c>
      <c r="E57" s="67" t="s">
        <v>173</v>
      </c>
      <c r="F57" s="66">
        <v>24101609</v>
      </c>
      <c r="G57" s="67" t="s">
        <v>51</v>
      </c>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P57" s="79">
        <v>315151</v>
      </c>
      <c r="BQ57" s="80">
        <v>0.19</v>
      </c>
      <c r="BR57" s="81">
        <f t="shared" ref="BR57:BR58" si="44">BP57 * (1 + BQ57)</f>
        <v>375029.69</v>
      </c>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79">
        <v>370000</v>
      </c>
      <c r="EZ57" s="102">
        <v>0.19</v>
      </c>
      <c r="FA57" s="103">
        <f t="shared" si="41"/>
        <v>440300</v>
      </c>
      <c r="FB57" s="81">
        <v>319047</v>
      </c>
      <c r="FC57" s="80">
        <v>0.05</v>
      </c>
      <c r="FD57" s="81">
        <f t="shared" ref="FD57:FD58" si="45">FB57 * (1 + FC57)</f>
        <v>334999.35000000003</v>
      </c>
      <c r="FE57" s="22"/>
      <c r="FF57" s="22"/>
      <c r="FG57" s="22"/>
      <c r="FH57" s="22"/>
      <c r="FI57" s="22"/>
      <c r="FJ57" s="22"/>
      <c r="FK57" s="19" t="e">
        <f t="shared" ca="1" si="9"/>
        <v>#NAME?</v>
      </c>
      <c r="FL57" s="19" t="e">
        <f t="shared" ca="1" si="10"/>
        <v>#NAME?</v>
      </c>
      <c r="FM57" s="19">
        <f t="shared" si="11"/>
        <v>21704.321509433961</v>
      </c>
      <c r="FN57" s="19"/>
      <c r="FO57" s="20">
        <v>5.2900000000000003E-2</v>
      </c>
      <c r="FP57" s="19">
        <f t="shared" si="31"/>
        <v>0</v>
      </c>
      <c r="FQ57" s="19"/>
      <c r="FR57" s="20">
        <v>5.2900000000000003E-2</v>
      </c>
      <c r="FS57" s="19">
        <f t="shared" si="32"/>
        <v>0</v>
      </c>
      <c r="FT57" s="19"/>
      <c r="FU57" s="98">
        <f t="shared" si="14"/>
        <v>53</v>
      </c>
      <c r="FV57" s="99" t="e">
        <f t="shared" si="15"/>
        <v>#DIV/0!</v>
      </c>
      <c r="FW57" s="100">
        <f t="shared" si="40"/>
        <v>21704.321509433961</v>
      </c>
      <c r="FX57" s="101"/>
      <c r="FY57" s="101"/>
    </row>
    <row r="58" spans="1:181" ht="15.75" customHeight="1" x14ac:dyDescent="0.2">
      <c r="A58" s="66" t="s">
        <v>673</v>
      </c>
      <c r="B58" s="66">
        <v>30</v>
      </c>
      <c r="C58" s="66" t="s">
        <v>174</v>
      </c>
      <c r="D58" s="66" t="s">
        <v>31</v>
      </c>
      <c r="E58" s="67" t="s">
        <v>175</v>
      </c>
      <c r="F58" s="66">
        <v>24101609</v>
      </c>
      <c r="G58" s="67" t="s">
        <v>51</v>
      </c>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37"/>
      <c r="BN58" s="37"/>
      <c r="BO58" s="37"/>
      <c r="BP58" s="79">
        <v>475630</v>
      </c>
      <c r="BQ58" s="80">
        <v>0.19</v>
      </c>
      <c r="BR58" s="81">
        <f t="shared" si="44"/>
        <v>565999.69999999995</v>
      </c>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c r="DA58" s="22"/>
      <c r="DB58" s="22"/>
      <c r="DC58" s="22"/>
      <c r="DD58" s="22"/>
      <c r="DE58" s="22"/>
      <c r="DF58" s="22"/>
      <c r="DG58" s="22"/>
      <c r="DH58" s="22"/>
      <c r="DI58" s="22"/>
      <c r="DJ58" s="22"/>
      <c r="DK58" s="22"/>
      <c r="DL58" s="22"/>
      <c r="DM58" s="22"/>
      <c r="DN58" s="22"/>
      <c r="DO58" s="22"/>
      <c r="DP58" s="22"/>
      <c r="DQ58" s="22"/>
      <c r="DR58" s="22"/>
      <c r="DS58" s="22"/>
      <c r="DT58" s="22"/>
      <c r="DU58" s="22"/>
      <c r="DV58" s="22"/>
      <c r="DW58" s="22"/>
      <c r="DX58" s="22"/>
      <c r="DY58" s="22"/>
      <c r="DZ58" s="22"/>
      <c r="EA58" s="22"/>
      <c r="EB58" s="22"/>
      <c r="EC58" s="22"/>
      <c r="ED58" s="22"/>
      <c r="EE58" s="22"/>
      <c r="EF58" s="22"/>
      <c r="EG58" s="22"/>
      <c r="EH58" s="22"/>
      <c r="EI58" s="22"/>
      <c r="EJ58" s="22"/>
      <c r="EK58" s="22"/>
      <c r="EL58" s="22"/>
      <c r="EM58" s="22"/>
      <c r="EN58" s="22"/>
      <c r="EO58" s="22"/>
      <c r="EP58" s="22"/>
      <c r="EQ58" s="22"/>
      <c r="ER58" s="22"/>
      <c r="ES58" s="22"/>
      <c r="ET58" s="22"/>
      <c r="EU58" s="22"/>
      <c r="EV58" s="22"/>
      <c r="EW58" s="22"/>
      <c r="EX58" s="22"/>
      <c r="EY58" s="19"/>
      <c r="EZ58" s="68"/>
      <c r="FA58" s="69"/>
      <c r="FB58" s="81">
        <v>466666</v>
      </c>
      <c r="FC58" s="80">
        <v>0.05</v>
      </c>
      <c r="FD58" s="81">
        <f t="shared" si="45"/>
        <v>489999.30000000005</v>
      </c>
      <c r="FE58" s="22"/>
      <c r="FF58" s="22"/>
      <c r="FG58" s="22"/>
      <c r="FH58" s="22"/>
      <c r="FI58" s="22"/>
      <c r="FJ58" s="22"/>
      <c r="FK58" s="19" t="e">
        <f t="shared" ca="1" si="9"/>
        <v>#NAME?</v>
      </c>
      <c r="FL58" s="19" t="e">
        <f t="shared" ca="1" si="10"/>
        <v>#NAME?</v>
      </c>
      <c r="FM58" s="19">
        <f t="shared" si="11"/>
        <v>19924.509433962263</v>
      </c>
      <c r="FN58" s="19">
        <v>482430</v>
      </c>
      <c r="FO58" s="20">
        <v>5.2900000000000003E-2</v>
      </c>
      <c r="FP58" s="19">
        <f t="shared" si="31"/>
        <v>507950.54700000002</v>
      </c>
      <c r="FQ58" s="19">
        <v>650000</v>
      </c>
      <c r="FR58" s="20">
        <v>5.2900000000000003E-2</v>
      </c>
      <c r="FS58" s="19">
        <f t="shared" si="32"/>
        <v>684385</v>
      </c>
      <c r="FT58" s="19">
        <f>(FP58+FS58)/2</f>
        <v>596167.77350000001</v>
      </c>
      <c r="FU58" s="98">
        <f t="shared" si="14"/>
        <v>53</v>
      </c>
      <c r="FV58" s="99">
        <f t="shared" si="15"/>
        <v>407465.51963416563</v>
      </c>
      <c r="FW58" s="100">
        <f t="shared" si="40"/>
        <v>19924.509433962263</v>
      </c>
      <c r="FX58" s="101"/>
      <c r="FY58" s="101"/>
    </row>
    <row r="59" spans="1:181" ht="15.75" customHeight="1" x14ac:dyDescent="0.2">
      <c r="A59" s="66" t="s">
        <v>671</v>
      </c>
      <c r="B59" s="66">
        <v>12</v>
      </c>
      <c r="C59" s="66" t="s">
        <v>176</v>
      </c>
      <c r="D59" s="66" t="s">
        <v>31</v>
      </c>
      <c r="E59" s="67" t="s">
        <v>179</v>
      </c>
      <c r="F59" s="35">
        <v>21102401</v>
      </c>
      <c r="G59" s="67" t="s">
        <v>75</v>
      </c>
      <c r="H59" s="22"/>
      <c r="I59" s="22"/>
      <c r="J59" s="22"/>
      <c r="K59" s="22"/>
      <c r="L59" s="22"/>
      <c r="M59" s="22"/>
      <c r="N59" s="22"/>
      <c r="O59" s="22"/>
      <c r="P59" s="22"/>
      <c r="Q59" s="103">
        <v>382750</v>
      </c>
      <c r="R59" s="102">
        <v>0</v>
      </c>
      <c r="S59" s="103">
        <f t="shared" ref="S59:S61" si="46">Q59 * (1 + R59)</f>
        <v>382750</v>
      </c>
      <c r="T59" s="79">
        <v>468000</v>
      </c>
      <c r="U59" s="107">
        <v>0</v>
      </c>
      <c r="V59" s="103">
        <f t="shared" ref="V59:V61" si="47">T59 * (1 + U59)</f>
        <v>468000</v>
      </c>
      <c r="W59" s="103">
        <v>500000</v>
      </c>
      <c r="X59" s="102">
        <v>0</v>
      </c>
      <c r="Y59" s="103">
        <f t="shared" ref="Y59:Y61" si="48">W59 * (1 + X59)</f>
        <v>500000</v>
      </c>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c r="DA59" s="22"/>
      <c r="DB59" s="22"/>
      <c r="DC59" s="22"/>
      <c r="DD59" s="22"/>
      <c r="DE59" s="22"/>
      <c r="DF59" s="22"/>
      <c r="DG59" s="22"/>
      <c r="DH59" s="22"/>
      <c r="DI59" s="22"/>
      <c r="DJ59" s="22"/>
      <c r="DK59" s="22"/>
      <c r="DL59" s="22"/>
      <c r="DM59" s="22"/>
      <c r="DN59" s="22"/>
      <c r="DO59" s="22"/>
      <c r="DP59" s="22"/>
      <c r="DQ59" s="22"/>
      <c r="DR59" s="22"/>
      <c r="DS59" s="22"/>
      <c r="DT59" s="22"/>
      <c r="DU59" s="22"/>
      <c r="DV59" s="22"/>
      <c r="DW59" s="22"/>
      <c r="DX59" s="22"/>
      <c r="DY59" s="22"/>
      <c r="DZ59" s="22"/>
      <c r="EA59" s="22"/>
      <c r="EB59" s="22"/>
      <c r="EC59" s="22"/>
      <c r="ED59" s="22"/>
      <c r="EE59" s="22"/>
      <c r="EF59" s="22"/>
      <c r="EG59" s="22"/>
      <c r="EH59" s="22"/>
      <c r="EI59" s="22"/>
      <c r="EJ59" s="22"/>
      <c r="EK59" s="22"/>
      <c r="EL59" s="22"/>
      <c r="EM59" s="22"/>
      <c r="EN59" s="22"/>
      <c r="EO59" s="22"/>
      <c r="EP59" s="22"/>
      <c r="EQ59" s="22"/>
      <c r="ER59" s="22"/>
      <c r="ES59" s="22"/>
      <c r="ET59" s="22"/>
      <c r="EU59" s="22"/>
      <c r="EV59" s="22"/>
      <c r="EW59" s="22"/>
      <c r="EX59" s="22"/>
      <c r="EY59" s="19"/>
      <c r="EZ59" s="68"/>
      <c r="FA59" s="69"/>
      <c r="FB59" s="22"/>
      <c r="FC59" s="22"/>
      <c r="FD59" s="22"/>
      <c r="FE59" s="22"/>
      <c r="FF59" s="22"/>
      <c r="FG59" s="22"/>
      <c r="FH59" s="22"/>
      <c r="FI59" s="22"/>
      <c r="FJ59" s="22"/>
      <c r="FK59" s="19" t="e">
        <f t="shared" ca="1" si="9"/>
        <v>#NAME?</v>
      </c>
      <c r="FL59" s="19" t="e">
        <f t="shared" ca="1" si="10"/>
        <v>#NAME?</v>
      </c>
      <c r="FM59" s="19">
        <f t="shared" si="11"/>
        <v>25485.849056603773</v>
      </c>
      <c r="FN59" s="19">
        <v>331741</v>
      </c>
      <c r="FO59" s="20">
        <v>5.2900000000000003E-2</v>
      </c>
      <c r="FP59" s="19">
        <f t="shared" si="31"/>
        <v>349290.09889999998</v>
      </c>
      <c r="FQ59" s="19"/>
      <c r="FR59" s="20">
        <v>5.2900000000000003E-2</v>
      </c>
      <c r="FS59" s="19">
        <f t="shared" si="32"/>
        <v>0</v>
      </c>
      <c r="FT59" s="19">
        <f t="shared" ref="FT59:FT61" si="49">(FP59)</f>
        <v>349290.09889999998</v>
      </c>
      <c r="FU59" s="98">
        <f t="shared" si="14"/>
        <v>53</v>
      </c>
      <c r="FV59" s="99">
        <f t="shared" si="15"/>
        <v>228964.18084128847</v>
      </c>
      <c r="FW59" s="100">
        <f t="shared" si="40"/>
        <v>25485.849056603773</v>
      </c>
      <c r="FX59" s="101"/>
      <c r="FY59" s="101"/>
    </row>
    <row r="60" spans="1:181" ht="15.75" customHeight="1" x14ac:dyDescent="0.2">
      <c r="A60" s="66" t="s">
        <v>671</v>
      </c>
      <c r="B60" s="66"/>
      <c r="C60" s="66" t="s">
        <v>176</v>
      </c>
      <c r="D60" s="66" t="s">
        <v>31</v>
      </c>
      <c r="E60" s="67" t="s">
        <v>177</v>
      </c>
      <c r="F60" s="35">
        <v>21102401</v>
      </c>
      <c r="G60" s="67" t="s">
        <v>75</v>
      </c>
      <c r="H60" s="22"/>
      <c r="I60" s="22"/>
      <c r="J60" s="22"/>
      <c r="K60" s="22"/>
      <c r="L60" s="22"/>
      <c r="M60" s="22"/>
      <c r="N60" s="22"/>
      <c r="O60" s="22"/>
      <c r="P60" s="22"/>
      <c r="Q60" s="103">
        <v>340200</v>
      </c>
      <c r="R60" s="102">
        <v>0</v>
      </c>
      <c r="S60" s="103">
        <f t="shared" si="46"/>
        <v>340200</v>
      </c>
      <c r="T60" s="79">
        <v>385200</v>
      </c>
      <c r="U60" s="107">
        <v>0</v>
      </c>
      <c r="V60" s="103">
        <f t="shared" si="47"/>
        <v>385200</v>
      </c>
      <c r="W60" s="103">
        <v>350000</v>
      </c>
      <c r="X60" s="102">
        <v>0</v>
      </c>
      <c r="Y60" s="103">
        <f t="shared" si="48"/>
        <v>350000</v>
      </c>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19"/>
      <c r="EZ60" s="68"/>
      <c r="FA60" s="69"/>
      <c r="FB60" s="22"/>
      <c r="FC60" s="22"/>
      <c r="FD60" s="22"/>
      <c r="FE60" s="22"/>
      <c r="FF60" s="22"/>
      <c r="FG60" s="22"/>
      <c r="FH60" s="22"/>
      <c r="FI60" s="22"/>
      <c r="FJ60" s="22"/>
      <c r="FK60" s="19" t="e">
        <f t="shared" ca="1" si="9"/>
        <v>#NAME?</v>
      </c>
      <c r="FL60" s="19" t="e">
        <f t="shared" ca="1" si="10"/>
        <v>#NAME?</v>
      </c>
      <c r="FM60" s="19">
        <f t="shared" si="11"/>
        <v>20290.566037735851</v>
      </c>
      <c r="FN60" s="19">
        <v>331741</v>
      </c>
      <c r="FO60" s="20">
        <v>5.2900000000000003E-2</v>
      </c>
      <c r="FP60" s="19">
        <f t="shared" si="31"/>
        <v>349290.09889999998</v>
      </c>
      <c r="FQ60" s="19"/>
      <c r="FR60" s="20">
        <v>5.2900000000000003E-2</v>
      </c>
      <c r="FS60" s="19">
        <f t="shared" si="32"/>
        <v>0</v>
      </c>
      <c r="FT60" s="19">
        <f t="shared" si="49"/>
        <v>349290.09889999998</v>
      </c>
      <c r="FU60" s="98">
        <f t="shared" si="14"/>
        <v>53</v>
      </c>
      <c r="FV60" s="99">
        <f t="shared" si="15"/>
        <v>232637.80069411334</v>
      </c>
      <c r="FW60" s="100">
        <f t="shared" si="40"/>
        <v>20290.566037735851</v>
      </c>
      <c r="FX60" s="101"/>
      <c r="FY60" s="101"/>
    </row>
    <row r="61" spans="1:181" ht="15.75" customHeight="1" x14ac:dyDescent="0.2">
      <c r="A61" s="66" t="s">
        <v>671</v>
      </c>
      <c r="B61" s="66"/>
      <c r="C61" s="66" t="s">
        <v>176</v>
      </c>
      <c r="D61" s="66" t="s">
        <v>31</v>
      </c>
      <c r="E61" s="67" t="s">
        <v>178</v>
      </c>
      <c r="F61" s="35">
        <v>21102401</v>
      </c>
      <c r="G61" s="67" t="s">
        <v>75</v>
      </c>
      <c r="H61" s="22"/>
      <c r="I61" s="22"/>
      <c r="J61" s="22"/>
      <c r="K61" s="22"/>
      <c r="L61" s="22"/>
      <c r="M61" s="22"/>
      <c r="N61" s="22"/>
      <c r="O61" s="22"/>
      <c r="P61" s="22"/>
      <c r="Q61" s="103">
        <v>361450</v>
      </c>
      <c r="R61" s="102">
        <v>0</v>
      </c>
      <c r="S61" s="103">
        <f t="shared" si="46"/>
        <v>361450</v>
      </c>
      <c r="T61" s="79">
        <v>410400</v>
      </c>
      <c r="U61" s="107">
        <v>0</v>
      </c>
      <c r="V61" s="103">
        <f t="shared" si="47"/>
        <v>410400</v>
      </c>
      <c r="W61" s="103">
        <v>400000</v>
      </c>
      <c r="X61" s="102">
        <v>0</v>
      </c>
      <c r="Y61" s="103">
        <f t="shared" si="48"/>
        <v>400000</v>
      </c>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22"/>
      <c r="DM61" s="22"/>
      <c r="DN61" s="22"/>
      <c r="DO61" s="22"/>
      <c r="DP61" s="22"/>
      <c r="DQ61" s="22"/>
      <c r="DR61" s="22"/>
      <c r="DS61" s="22"/>
      <c r="DT61" s="22"/>
      <c r="DU61" s="22"/>
      <c r="DV61" s="22"/>
      <c r="DW61" s="22"/>
      <c r="DX61" s="22"/>
      <c r="DY61" s="22"/>
      <c r="DZ61" s="22"/>
      <c r="EA61" s="22"/>
      <c r="EB61" s="22"/>
      <c r="EC61" s="22"/>
      <c r="ED61" s="22"/>
      <c r="EE61" s="22"/>
      <c r="EF61" s="22"/>
      <c r="EG61" s="22"/>
      <c r="EH61" s="22"/>
      <c r="EI61" s="22"/>
      <c r="EJ61" s="22"/>
      <c r="EK61" s="22"/>
      <c r="EL61" s="22"/>
      <c r="EM61" s="22"/>
      <c r="EN61" s="22"/>
      <c r="EO61" s="22"/>
      <c r="EP61" s="22"/>
      <c r="EQ61" s="22"/>
      <c r="ER61" s="22"/>
      <c r="ES61" s="22"/>
      <c r="ET61" s="22"/>
      <c r="EU61" s="22"/>
      <c r="EV61" s="22"/>
      <c r="EW61" s="22"/>
      <c r="EX61" s="22"/>
      <c r="EY61" s="19"/>
      <c r="EZ61" s="68"/>
      <c r="FA61" s="69"/>
      <c r="FB61" s="22"/>
      <c r="FC61" s="22"/>
      <c r="FD61" s="22"/>
      <c r="FE61" s="22"/>
      <c r="FF61" s="22"/>
      <c r="FG61" s="22"/>
      <c r="FH61" s="22"/>
      <c r="FI61" s="22"/>
      <c r="FJ61" s="22"/>
      <c r="FK61" s="19" t="e">
        <f t="shared" ca="1" si="9"/>
        <v>#NAME?</v>
      </c>
      <c r="FL61" s="19" t="e">
        <f t="shared" ca="1" si="10"/>
        <v>#NAME?</v>
      </c>
      <c r="FM61" s="19">
        <f t="shared" si="11"/>
        <v>22110.377358490565</v>
      </c>
      <c r="FN61" s="19">
        <v>331741</v>
      </c>
      <c r="FO61" s="20">
        <v>5.2900000000000003E-2</v>
      </c>
      <c r="FP61" s="19">
        <f t="shared" si="31"/>
        <v>349290.09889999998</v>
      </c>
      <c r="FQ61" s="19"/>
      <c r="FR61" s="20">
        <v>5.2900000000000003E-2</v>
      </c>
      <c r="FS61" s="19">
        <f t="shared" si="32"/>
        <v>0</v>
      </c>
      <c r="FT61" s="19">
        <f t="shared" si="49"/>
        <v>349290.09889999998</v>
      </c>
      <c r="FU61" s="98">
        <f t="shared" si="14"/>
        <v>53</v>
      </c>
      <c r="FV61" s="99">
        <f t="shared" si="15"/>
        <v>231350.99976872763</v>
      </c>
      <c r="FW61" s="100">
        <f t="shared" si="40"/>
        <v>22110.377358490565</v>
      </c>
      <c r="FX61" s="101"/>
      <c r="FY61" s="101"/>
    </row>
    <row r="62" spans="1:181" ht="15.75" customHeight="1" x14ac:dyDescent="0.2">
      <c r="A62" s="66" t="s">
        <v>107</v>
      </c>
      <c r="B62" s="66">
        <v>17</v>
      </c>
      <c r="C62" s="66" t="s">
        <v>180</v>
      </c>
      <c r="D62" s="66" t="s">
        <v>31</v>
      </c>
      <c r="E62" s="67" t="s">
        <v>181</v>
      </c>
      <c r="F62" s="35">
        <v>95131702</v>
      </c>
      <c r="G62" s="67" t="s">
        <v>75</v>
      </c>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79">
        <v>305000</v>
      </c>
      <c r="EZ62" s="102">
        <v>0.19</v>
      </c>
      <c r="FA62" s="103">
        <f t="shared" ref="FA62:FA63" si="50">EY62 * (1 + EZ62)</f>
        <v>362950</v>
      </c>
      <c r="FB62" s="22"/>
      <c r="FC62" s="22"/>
      <c r="FD62" s="22"/>
      <c r="FE62" s="22"/>
      <c r="FF62" s="22"/>
      <c r="FG62" s="22"/>
      <c r="FH62" s="22"/>
      <c r="FI62" s="22"/>
      <c r="FJ62" s="22"/>
      <c r="FK62" s="19" t="e">
        <f t="shared" ca="1" si="9"/>
        <v>#NAME?</v>
      </c>
      <c r="FL62" s="19" t="e">
        <f t="shared" ca="1" si="10"/>
        <v>#NAME?</v>
      </c>
      <c r="FM62" s="19">
        <f t="shared" si="11"/>
        <v>6848.1132075471696</v>
      </c>
      <c r="FN62" s="19"/>
      <c r="FO62" s="20">
        <v>5.2900000000000003E-2</v>
      </c>
      <c r="FP62" s="19">
        <f t="shared" si="31"/>
        <v>0</v>
      </c>
      <c r="FQ62" s="19">
        <v>259900</v>
      </c>
      <c r="FR62" s="20">
        <v>5.2900000000000003E-2</v>
      </c>
      <c r="FS62" s="19">
        <f t="shared" si="32"/>
        <v>273648.71000000002</v>
      </c>
      <c r="FT62" s="19">
        <f>(FS62)</f>
        <v>273648.71000000002</v>
      </c>
      <c r="FU62" s="98">
        <f t="shared" si="14"/>
        <v>53</v>
      </c>
      <c r="FV62" s="99">
        <f t="shared" si="15"/>
        <v>188656.51121656125</v>
      </c>
      <c r="FW62" s="100">
        <f t="shared" si="40"/>
        <v>6848.1132075471696</v>
      </c>
      <c r="FX62" s="101"/>
      <c r="FY62" s="101"/>
    </row>
    <row r="63" spans="1:181" ht="15.75" customHeight="1" x14ac:dyDescent="0.2">
      <c r="A63" s="66" t="s">
        <v>672</v>
      </c>
      <c r="B63" s="66">
        <v>46</v>
      </c>
      <c r="C63" s="35" t="s">
        <v>182</v>
      </c>
      <c r="D63" s="35" t="s">
        <v>31</v>
      </c>
      <c r="E63" s="71" t="s">
        <v>183</v>
      </c>
      <c r="F63" s="35">
        <v>24101507</v>
      </c>
      <c r="G63" s="71" t="s">
        <v>104</v>
      </c>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81">
        <v>385000</v>
      </c>
      <c r="BE63" s="80">
        <v>0</v>
      </c>
      <c r="BF63" s="81">
        <f>BD63 * (1 + BE63)</f>
        <v>385000</v>
      </c>
      <c r="BG63" s="79">
        <v>191597</v>
      </c>
      <c r="BH63" s="80">
        <v>0.19</v>
      </c>
      <c r="BI63" s="81">
        <f>BG63 * (1 + BH63)</f>
        <v>228000.43</v>
      </c>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79">
        <v>206000</v>
      </c>
      <c r="EZ63" s="102">
        <v>0.19</v>
      </c>
      <c r="FA63" s="103">
        <f t="shared" si="50"/>
        <v>245140</v>
      </c>
      <c r="FB63" s="22"/>
      <c r="FC63" s="22"/>
      <c r="FD63" s="22"/>
      <c r="FE63" s="22"/>
      <c r="FF63" s="22"/>
      <c r="FG63" s="22"/>
      <c r="FH63" s="22"/>
      <c r="FI63" s="22"/>
      <c r="FJ63" s="22"/>
      <c r="FK63" s="19" t="e">
        <f t="shared" ca="1" si="9"/>
        <v>#NAME?</v>
      </c>
      <c r="FL63" s="19" t="e">
        <f t="shared" ca="1" si="10"/>
        <v>#NAME?</v>
      </c>
      <c r="FM63" s="19">
        <f t="shared" si="11"/>
        <v>16191.328867924527</v>
      </c>
      <c r="FN63" s="19">
        <v>275282</v>
      </c>
      <c r="FO63" s="20">
        <v>5.2900000000000003E-2</v>
      </c>
      <c r="FP63" s="19">
        <f t="shared" si="31"/>
        <v>289844.4178</v>
      </c>
      <c r="FQ63" s="19"/>
      <c r="FR63" s="20">
        <v>5.2900000000000003E-2</v>
      </c>
      <c r="FS63" s="19">
        <f t="shared" si="32"/>
        <v>0</v>
      </c>
      <c r="FT63" s="19">
        <f>(FP63)</f>
        <v>289844.4178</v>
      </c>
      <c r="FU63" s="98">
        <f t="shared" si="14"/>
        <v>53</v>
      </c>
      <c r="FV63" s="99">
        <f t="shared" si="15"/>
        <v>193501.95487651593</v>
      </c>
      <c r="FW63" s="100">
        <f t="shared" si="40"/>
        <v>16191.328867924527</v>
      </c>
      <c r="FX63" s="101"/>
      <c r="FY63" s="101"/>
    </row>
    <row r="64" spans="1:181" ht="15.75" customHeight="1" x14ac:dyDescent="0.2">
      <c r="A64" s="66" t="s">
        <v>672</v>
      </c>
      <c r="B64" s="66">
        <v>32</v>
      </c>
      <c r="C64" s="35" t="s">
        <v>691</v>
      </c>
      <c r="D64" s="35" t="s">
        <v>31</v>
      </c>
      <c r="E64" s="71" t="s">
        <v>692</v>
      </c>
      <c r="F64" s="35">
        <v>24101507</v>
      </c>
      <c r="G64" s="71" t="s">
        <v>104</v>
      </c>
      <c r="H64" s="22"/>
      <c r="I64" s="22"/>
      <c r="J64" s="22"/>
      <c r="K64" s="22"/>
      <c r="L64" s="22"/>
      <c r="M64" s="22"/>
      <c r="N64" s="22"/>
      <c r="O64" s="22"/>
      <c r="P64" s="22"/>
      <c r="Q64" s="22"/>
      <c r="R64" s="22"/>
      <c r="S64" s="22"/>
      <c r="T64" s="22"/>
      <c r="U64" s="22"/>
      <c r="V64" s="22"/>
      <c r="W64" s="22"/>
      <c r="X64" s="22"/>
      <c r="Y64" s="22"/>
      <c r="Z64" s="22"/>
      <c r="AA64" s="22"/>
      <c r="AB64" s="22"/>
      <c r="AC64" s="22"/>
      <c r="AD64" s="22"/>
      <c r="AE64" s="22"/>
      <c r="AF64" s="81">
        <v>660544</v>
      </c>
      <c r="AG64" s="80">
        <v>0</v>
      </c>
      <c r="AH64" s="81">
        <f>AF64 * (1 + AG64)</f>
        <v>660544</v>
      </c>
      <c r="AI64" s="22"/>
      <c r="AJ64" s="22"/>
      <c r="AK64" s="22"/>
      <c r="AL64" s="22"/>
      <c r="AM64" s="22"/>
      <c r="AN64" s="22"/>
      <c r="AO64" s="79">
        <v>600495</v>
      </c>
      <c r="AP64" s="80">
        <v>0</v>
      </c>
      <c r="AQ64" s="81">
        <f>AO64 * (1 + AP64)</f>
        <v>600495</v>
      </c>
      <c r="AR64" s="81">
        <v>239495</v>
      </c>
      <c r="AS64" s="80">
        <v>0.19</v>
      </c>
      <c r="AT64" s="81">
        <f>AR64 * (1 + AS64)</f>
        <v>284999.05</v>
      </c>
      <c r="AU64" s="22"/>
      <c r="AV64" s="22"/>
      <c r="AW64" s="22"/>
      <c r="AX64" s="22"/>
      <c r="AY64" s="22"/>
      <c r="AZ64" s="22"/>
      <c r="BA64" s="81">
        <v>285900</v>
      </c>
      <c r="BB64" s="80">
        <v>0</v>
      </c>
      <c r="BC64" s="81">
        <f>BA64 * (1 + BB64)</f>
        <v>285900</v>
      </c>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19"/>
      <c r="EZ64" s="68"/>
      <c r="FA64" s="69"/>
      <c r="FB64" s="22"/>
      <c r="FC64" s="22"/>
      <c r="FD64" s="22"/>
      <c r="FE64" s="22"/>
      <c r="FF64" s="22"/>
      <c r="FG64" s="22"/>
      <c r="FH64" s="22"/>
      <c r="FI64" s="22"/>
      <c r="FJ64" s="22"/>
      <c r="FK64" s="19" t="e">
        <f t="shared" ca="1" si="9"/>
        <v>#NAME?</v>
      </c>
      <c r="FL64" s="19" t="e">
        <f t="shared" ca="1" si="10"/>
        <v>#NAME?</v>
      </c>
      <c r="FM64" s="19">
        <f t="shared" si="11"/>
        <v>34564.868867924532</v>
      </c>
      <c r="FN64" s="19"/>
      <c r="FO64" s="20">
        <v>5.2900000000000003E-2</v>
      </c>
      <c r="FP64" s="19">
        <f t="shared" si="31"/>
        <v>0</v>
      </c>
      <c r="FQ64" s="19">
        <v>221250</v>
      </c>
      <c r="FR64" s="20">
        <v>5.2900000000000003E-2</v>
      </c>
      <c r="FS64" s="19">
        <f t="shared" si="32"/>
        <v>232954.125</v>
      </c>
      <c r="FT64" s="19">
        <f>(FS64)</f>
        <v>232954.125</v>
      </c>
      <c r="FU64" s="98">
        <f t="shared" si="14"/>
        <v>53</v>
      </c>
      <c r="FV64" s="99">
        <f t="shared" si="15"/>
        <v>140282.38832554538</v>
      </c>
      <c r="FW64" s="100">
        <f t="shared" si="40"/>
        <v>34564.868867924532</v>
      </c>
      <c r="FX64" s="101"/>
      <c r="FY64" s="101"/>
    </row>
    <row r="65" spans="1:181" ht="15.75" customHeight="1" x14ac:dyDescent="0.2">
      <c r="A65" s="66" t="s">
        <v>113</v>
      </c>
      <c r="B65" s="66">
        <v>21</v>
      </c>
      <c r="C65" s="35" t="s">
        <v>184</v>
      </c>
      <c r="D65" s="35" t="s">
        <v>31</v>
      </c>
      <c r="E65" s="71" t="s">
        <v>186</v>
      </c>
      <c r="F65" s="35">
        <v>24101501</v>
      </c>
      <c r="G65" s="71" t="s">
        <v>187</v>
      </c>
      <c r="H65" s="22"/>
      <c r="I65" s="22"/>
      <c r="J65" s="22"/>
      <c r="K65" s="22"/>
      <c r="L65" s="22"/>
      <c r="M65" s="22"/>
      <c r="N65" s="81">
        <v>465500</v>
      </c>
      <c r="O65" s="80">
        <v>0</v>
      </c>
      <c r="P65" s="81">
        <f>N65 * (1 + O65)</f>
        <v>465500</v>
      </c>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79">
        <v>167900</v>
      </c>
      <c r="EZ65" s="102">
        <v>0.19</v>
      </c>
      <c r="FA65" s="103">
        <f t="shared" ref="FA65:FA67" si="51">EY65 * (1 + EZ65)</f>
        <v>199801</v>
      </c>
      <c r="FB65" s="22"/>
      <c r="FC65" s="22"/>
      <c r="FD65" s="22"/>
      <c r="FE65" s="22"/>
      <c r="FF65" s="22"/>
      <c r="FG65" s="22"/>
      <c r="FH65" s="22"/>
      <c r="FI65" s="22"/>
      <c r="FJ65" s="22"/>
      <c r="FK65" s="19" t="e">
        <f t="shared" ca="1" si="9"/>
        <v>#NAME?</v>
      </c>
      <c r="FL65" s="19" t="e">
        <f t="shared" ca="1" si="10"/>
        <v>#NAME?</v>
      </c>
      <c r="FM65" s="19">
        <f t="shared" si="11"/>
        <v>12552.849056603774</v>
      </c>
      <c r="FN65" s="19"/>
      <c r="FO65" s="20">
        <v>5.2900000000000003E-2</v>
      </c>
      <c r="FP65" s="19">
        <f t="shared" si="31"/>
        <v>0</v>
      </c>
      <c r="FQ65" s="19"/>
      <c r="FR65" s="20">
        <v>5.2900000000000003E-2</v>
      </c>
      <c r="FS65" s="19">
        <f t="shared" si="32"/>
        <v>0</v>
      </c>
      <c r="FT65" s="19"/>
      <c r="FU65" s="98">
        <f t="shared" si="14"/>
        <v>53</v>
      </c>
      <c r="FV65" s="99" t="e">
        <f t="shared" si="15"/>
        <v>#DIV/0!</v>
      </c>
      <c r="FW65" s="100">
        <f t="shared" si="40"/>
        <v>12552.849056603774</v>
      </c>
      <c r="FX65" s="101"/>
      <c r="FY65" s="101"/>
    </row>
    <row r="66" spans="1:181" ht="15.75" customHeight="1" x14ac:dyDescent="0.2">
      <c r="A66" s="66" t="s">
        <v>79</v>
      </c>
      <c r="B66" s="66">
        <v>6</v>
      </c>
      <c r="C66" s="66" t="s">
        <v>188</v>
      </c>
      <c r="D66" s="66" t="s">
        <v>31</v>
      </c>
      <c r="E66" s="67" t="s">
        <v>189</v>
      </c>
      <c r="F66" s="35">
        <v>10121511</v>
      </c>
      <c r="G66" s="67" t="s">
        <v>95</v>
      </c>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79">
        <v>60000</v>
      </c>
      <c r="EZ66" s="102">
        <v>0.19</v>
      </c>
      <c r="FA66" s="103">
        <f t="shared" si="51"/>
        <v>71400</v>
      </c>
      <c r="FB66" s="22"/>
      <c r="FC66" s="22"/>
      <c r="FD66" s="22"/>
      <c r="FE66" s="22"/>
      <c r="FF66" s="22"/>
      <c r="FG66" s="22"/>
      <c r="FH66" s="22"/>
      <c r="FI66" s="22"/>
      <c r="FJ66" s="22"/>
      <c r="FK66" s="19" t="e">
        <f t="shared" ca="1" si="9"/>
        <v>#NAME?</v>
      </c>
      <c r="FL66" s="19" t="e">
        <f t="shared" ca="1" si="10"/>
        <v>#NAME?</v>
      </c>
      <c r="FM66" s="19">
        <f t="shared" si="11"/>
        <v>1347.1698113207547</v>
      </c>
      <c r="FN66" s="19"/>
      <c r="FO66" s="20">
        <v>5.2900000000000003E-2</v>
      </c>
      <c r="FP66" s="19">
        <f t="shared" si="31"/>
        <v>0</v>
      </c>
      <c r="FQ66" s="19">
        <v>39000</v>
      </c>
      <c r="FR66" s="20">
        <v>5.2900000000000003E-2</v>
      </c>
      <c r="FS66" s="19">
        <f t="shared" si="32"/>
        <v>41063.1</v>
      </c>
      <c r="FT66" s="19">
        <f>(FS66)</f>
        <v>41063.1</v>
      </c>
      <c r="FU66" s="98">
        <f t="shared" si="14"/>
        <v>53</v>
      </c>
      <c r="FV66" s="99">
        <f t="shared" si="15"/>
        <v>28083.403557546611</v>
      </c>
      <c r="FW66" s="100">
        <f t="shared" si="40"/>
        <v>1347.1698113207547</v>
      </c>
      <c r="FX66" s="101"/>
      <c r="FY66" s="101"/>
    </row>
    <row r="67" spans="1:181" ht="15.75" customHeight="1" x14ac:dyDescent="0.2">
      <c r="A67" s="66" t="s">
        <v>79</v>
      </c>
      <c r="B67" s="66">
        <v>7</v>
      </c>
      <c r="C67" s="66" t="s">
        <v>190</v>
      </c>
      <c r="D67" s="66" t="s">
        <v>31</v>
      </c>
      <c r="E67" s="67" t="s">
        <v>191</v>
      </c>
      <c r="F67" s="35">
        <v>27112004</v>
      </c>
      <c r="G67" s="67" t="s">
        <v>95</v>
      </c>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2"/>
      <c r="DK67" s="22"/>
      <c r="DL67" s="22"/>
      <c r="DM67" s="22"/>
      <c r="DN67" s="22"/>
      <c r="DO67" s="22"/>
      <c r="DP67" s="22"/>
      <c r="DQ67" s="22"/>
      <c r="DR67" s="22"/>
      <c r="DS67" s="22"/>
      <c r="DT67" s="22"/>
      <c r="DU67" s="22"/>
      <c r="DV67" s="22"/>
      <c r="DW67" s="22"/>
      <c r="DX67" s="22"/>
      <c r="DY67" s="22"/>
      <c r="DZ67" s="22"/>
      <c r="EA67" s="22"/>
      <c r="EB67" s="22"/>
      <c r="EC67" s="22"/>
      <c r="ED67" s="22"/>
      <c r="EE67" s="22"/>
      <c r="EF67" s="22"/>
      <c r="EG67" s="22"/>
      <c r="EH67" s="22"/>
      <c r="EI67" s="22"/>
      <c r="EJ67" s="22"/>
      <c r="EK67" s="22"/>
      <c r="EL67" s="22"/>
      <c r="EM67" s="22"/>
      <c r="EN67" s="22"/>
      <c r="EO67" s="22"/>
      <c r="EP67" s="22"/>
      <c r="EQ67" s="22"/>
      <c r="ER67" s="22"/>
      <c r="ES67" s="22"/>
      <c r="ET67" s="22"/>
      <c r="EU67" s="22"/>
      <c r="EV67" s="81">
        <v>99900</v>
      </c>
      <c r="EW67" s="102">
        <v>0.19</v>
      </c>
      <c r="EX67" s="103">
        <f>EV67 * (1 + EW67)</f>
        <v>118881</v>
      </c>
      <c r="EY67" s="79">
        <v>96500</v>
      </c>
      <c r="EZ67" s="102">
        <v>0.19</v>
      </c>
      <c r="FA67" s="103">
        <f t="shared" si="51"/>
        <v>114835</v>
      </c>
      <c r="FB67" s="22"/>
      <c r="FC67" s="22"/>
      <c r="FD67" s="22"/>
      <c r="FE67" s="22"/>
      <c r="FF67" s="22"/>
      <c r="FG67" s="22"/>
      <c r="FH67" s="22"/>
      <c r="FI67" s="22"/>
      <c r="FJ67" s="22"/>
      <c r="FK67" s="19" t="e">
        <f t="shared" ca="1" si="9"/>
        <v>#NAME?</v>
      </c>
      <c r="FL67" s="19" t="e">
        <f t="shared" ca="1" si="10"/>
        <v>#NAME?</v>
      </c>
      <c r="FM67" s="19">
        <f t="shared" si="11"/>
        <v>4409.7358490566039</v>
      </c>
      <c r="FN67" s="19"/>
      <c r="FO67" s="20">
        <v>5.2900000000000003E-2</v>
      </c>
      <c r="FP67" s="19">
        <f t="shared" si="31"/>
        <v>0</v>
      </c>
      <c r="FQ67" s="19"/>
      <c r="FR67" s="20">
        <v>5.2900000000000003E-2</v>
      </c>
      <c r="FS67" s="19">
        <f t="shared" si="32"/>
        <v>0</v>
      </c>
      <c r="FT67" s="19"/>
      <c r="FU67" s="98">
        <f t="shared" si="14"/>
        <v>53</v>
      </c>
      <c r="FV67" s="99" t="e">
        <f t="shared" si="15"/>
        <v>#DIV/0!</v>
      </c>
      <c r="FW67" s="100">
        <f t="shared" si="40"/>
        <v>4409.7358490566039</v>
      </c>
      <c r="FX67" s="101"/>
      <c r="FY67" s="101"/>
    </row>
    <row r="68" spans="1:181" ht="15.75" customHeight="1" x14ac:dyDescent="0.2">
      <c r="A68" s="66" t="s">
        <v>671</v>
      </c>
      <c r="B68" s="66"/>
      <c r="C68" s="66" t="s">
        <v>192</v>
      </c>
      <c r="D68" s="66" t="s">
        <v>31</v>
      </c>
      <c r="E68" s="67" t="s">
        <v>193</v>
      </c>
      <c r="F68" s="35">
        <v>21102401</v>
      </c>
      <c r="G68" s="67" t="s">
        <v>75</v>
      </c>
      <c r="H68" s="22"/>
      <c r="I68" s="22"/>
      <c r="J68" s="22"/>
      <c r="K68" s="22"/>
      <c r="L68" s="22"/>
      <c r="M68" s="22"/>
      <c r="N68" s="22"/>
      <c r="O68" s="22"/>
      <c r="P68" s="22"/>
      <c r="Q68" s="22"/>
      <c r="R68" s="22"/>
      <c r="S68" s="22"/>
      <c r="T68" s="79">
        <v>1260000</v>
      </c>
      <c r="U68" s="107">
        <v>0</v>
      </c>
      <c r="V68" s="103">
        <f t="shared" ref="V68:V71" si="52">T68 * (1 + U68)</f>
        <v>1260000</v>
      </c>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2"/>
      <c r="DK68" s="22"/>
      <c r="DL68" s="22"/>
      <c r="DM68" s="22"/>
      <c r="DN68" s="22"/>
      <c r="DO68" s="22"/>
      <c r="DP68" s="22"/>
      <c r="DQ68" s="22"/>
      <c r="DR68" s="22"/>
      <c r="DS68" s="22"/>
      <c r="DT68" s="22"/>
      <c r="DU68" s="22"/>
      <c r="DV68" s="22"/>
      <c r="DW68" s="22"/>
      <c r="DX68" s="22"/>
      <c r="DY68" s="22"/>
      <c r="DZ68" s="22"/>
      <c r="EA68" s="22"/>
      <c r="EB68" s="22"/>
      <c r="EC68" s="22"/>
      <c r="ED68" s="22"/>
      <c r="EE68" s="22"/>
      <c r="EF68" s="22"/>
      <c r="EG68" s="22"/>
      <c r="EH68" s="22"/>
      <c r="EI68" s="22"/>
      <c r="EJ68" s="22"/>
      <c r="EK68" s="22"/>
      <c r="EL68" s="22"/>
      <c r="EM68" s="22"/>
      <c r="EN68" s="22"/>
      <c r="EO68" s="22"/>
      <c r="EP68" s="22"/>
      <c r="EQ68" s="22"/>
      <c r="ER68" s="22"/>
      <c r="ES68" s="22"/>
      <c r="ET68" s="22"/>
      <c r="EU68" s="22"/>
      <c r="EV68" s="22"/>
      <c r="EW68" s="22"/>
      <c r="EX68" s="22"/>
      <c r="EY68" s="19"/>
      <c r="EZ68" s="68"/>
      <c r="FA68" s="69"/>
      <c r="FB68" s="22"/>
      <c r="FC68" s="22"/>
      <c r="FD68" s="22"/>
      <c r="FE68" s="22"/>
      <c r="FF68" s="22"/>
      <c r="FG68" s="22"/>
      <c r="FH68" s="22"/>
      <c r="FI68" s="22"/>
      <c r="FJ68" s="22"/>
      <c r="FK68" s="19" t="e">
        <f t="shared" ca="1" si="9"/>
        <v>#NAME?</v>
      </c>
      <c r="FL68" s="19" t="e">
        <f t="shared" ca="1" si="10"/>
        <v>#NAME?</v>
      </c>
      <c r="FM68" s="19">
        <f t="shared" si="11"/>
        <v>23773.584905660377</v>
      </c>
      <c r="FN68" s="19">
        <v>1314333</v>
      </c>
      <c r="FO68" s="20">
        <v>5.2900000000000003E-2</v>
      </c>
      <c r="FP68" s="19">
        <f t="shared" si="31"/>
        <v>1383861.2157000001</v>
      </c>
      <c r="FQ68" s="19"/>
      <c r="FR68" s="20">
        <v>5.2900000000000003E-2</v>
      </c>
      <c r="FS68" s="19">
        <f t="shared" si="32"/>
        <v>0</v>
      </c>
      <c r="FT68" s="19">
        <f>(FP68)</f>
        <v>1383861.2157000001</v>
      </c>
      <c r="FU68" s="98">
        <f t="shared" si="14"/>
        <v>53</v>
      </c>
      <c r="FV68" s="99">
        <f t="shared" si="15"/>
        <v>961727.18674262287</v>
      </c>
      <c r="FW68" s="100">
        <f t="shared" si="40"/>
        <v>23773.584905660377</v>
      </c>
      <c r="FX68" s="101"/>
      <c r="FY68" s="101"/>
    </row>
    <row r="69" spans="1:181" ht="15.75" customHeight="1" x14ac:dyDescent="0.2">
      <c r="A69" s="66" t="s">
        <v>671</v>
      </c>
      <c r="B69" s="66">
        <v>13</v>
      </c>
      <c r="C69" s="66" t="s">
        <v>194</v>
      </c>
      <c r="D69" s="66" t="s">
        <v>31</v>
      </c>
      <c r="E69" s="67" t="s">
        <v>195</v>
      </c>
      <c r="F69" s="35">
        <v>21102401</v>
      </c>
      <c r="G69" s="67" t="s">
        <v>75</v>
      </c>
      <c r="H69" s="22"/>
      <c r="I69" s="22"/>
      <c r="J69" s="22"/>
      <c r="K69" s="22"/>
      <c r="L69" s="22"/>
      <c r="M69" s="22"/>
      <c r="N69" s="22"/>
      <c r="O69" s="22"/>
      <c r="P69" s="22"/>
      <c r="Q69" s="103">
        <v>1222600</v>
      </c>
      <c r="R69" s="102">
        <v>0</v>
      </c>
      <c r="S69" s="103">
        <f>Q69 * (1 + R69)</f>
        <v>1222600</v>
      </c>
      <c r="T69" s="79">
        <v>1350000</v>
      </c>
      <c r="U69" s="107">
        <v>0</v>
      </c>
      <c r="V69" s="103">
        <f t="shared" si="52"/>
        <v>1350000</v>
      </c>
      <c r="W69" s="22"/>
      <c r="X69" s="22"/>
      <c r="Y69" s="22"/>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c r="DA69" s="22"/>
      <c r="DB69" s="22"/>
      <c r="DC69" s="22"/>
      <c r="DD69" s="22"/>
      <c r="DE69" s="22"/>
      <c r="DF69" s="22"/>
      <c r="DG69" s="22"/>
      <c r="DH69" s="22"/>
      <c r="DI69" s="22"/>
      <c r="DJ69" s="22"/>
      <c r="DK69" s="22"/>
      <c r="DL69" s="22"/>
      <c r="DM69" s="22"/>
      <c r="DN69" s="22"/>
      <c r="DO69" s="22"/>
      <c r="DP69" s="22"/>
      <c r="DQ69" s="22"/>
      <c r="DR69" s="22"/>
      <c r="DS69" s="22"/>
      <c r="DT69" s="22"/>
      <c r="DU69" s="22"/>
      <c r="DV69" s="22"/>
      <c r="DW69" s="22"/>
      <c r="DX69" s="22"/>
      <c r="DY69" s="22"/>
      <c r="DZ69" s="22"/>
      <c r="EA69" s="22"/>
      <c r="EB69" s="22"/>
      <c r="EC69" s="22"/>
      <c r="ED69" s="22"/>
      <c r="EE69" s="22"/>
      <c r="EF69" s="22"/>
      <c r="EG69" s="22"/>
      <c r="EH69" s="22"/>
      <c r="EI69" s="22"/>
      <c r="EJ69" s="22"/>
      <c r="EK69" s="22"/>
      <c r="EL69" s="22"/>
      <c r="EM69" s="22"/>
      <c r="EN69" s="22"/>
      <c r="EO69" s="22"/>
      <c r="EP69" s="22"/>
      <c r="EQ69" s="22"/>
      <c r="ER69" s="22"/>
      <c r="ES69" s="22"/>
      <c r="ET69" s="22"/>
      <c r="EU69" s="22"/>
      <c r="EV69" s="22"/>
      <c r="EW69" s="22"/>
      <c r="EX69" s="22"/>
      <c r="EY69" s="79">
        <v>1345000</v>
      </c>
      <c r="EZ69" s="102">
        <v>0</v>
      </c>
      <c r="FA69" s="103">
        <f>EY69 * (1 + EZ69)</f>
        <v>1345000</v>
      </c>
      <c r="FB69" s="22"/>
      <c r="FC69" s="22"/>
      <c r="FD69" s="22"/>
      <c r="FE69" s="22"/>
      <c r="FF69" s="22"/>
      <c r="FG69" s="22"/>
      <c r="FH69" s="22"/>
      <c r="FI69" s="22"/>
      <c r="FJ69" s="22"/>
      <c r="FK69" s="19" t="e">
        <f t="shared" ca="1" si="9"/>
        <v>#NAME?</v>
      </c>
      <c r="FL69" s="19" t="e">
        <f t="shared" ca="1" si="10"/>
        <v>#NAME?</v>
      </c>
      <c r="FM69" s="19">
        <f t="shared" si="11"/>
        <v>73916.981132075467</v>
      </c>
      <c r="FN69" s="19"/>
      <c r="FO69" s="20">
        <v>5.2900000000000003E-2</v>
      </c>
      <c r="FP69" s="19">
        <f t="shared" si="31"/>
        <v>0</v>
      </c>
      <c r="FQ69" s="19"/>
      <c r="FR69" s="20">
        <v>5.2900000000000003E-2</v>
      </c>
      <c r="FS69" s="19">
        <f t="shared" si="32"/>
        <v>0</v>
      </c>
      <c r="FT69" s="19"/>
      <c r="FU69" s="98">
        <f t="shared" si="14"/>
        <v>53</v>
      </c>
      <c r="FV69" s="99" t="e">
        <f t="shared" si="15"/>
        <v>#DIV/0!</v>
      </c>
      <c r="FW69" s="100">
        <f t="shared" si="40"/>
        <v>73916.981132075467</v>
      </c>
      <c r="FX69" s="101"/>
      <c r="FY69" s="101"/>
    </row>
    <row r="70" spans="1:181" ht="15.75" customHeight="1" x14ac:dyDescent="0.2">
      <c r="A70" s="66" t="s">
        <v>671</v>
      </c>
      <c r="B70" s="66">
        <v>14</v>
      </c>
      <c r="C70" s="66" t="s">
        <v>196</v>
      </c>
      <c r="D70" s="66" t="s">
        <v>31</v>
      </c>
      <c r="E70" s="67" t="s">
        <v>676</v>
      </c>
      <c r="F70" s="35">
        <v>21102401</v>
      </c>
      <c r="G70" s="67" t="s">
        <v>75</v>
      </c>
      <c r="H70" s="22"/>
      <c r="I70" s="22"/>
      <c r="J70" s="22"/>
      <c r="K70" s="22"/>
      <c r="L70" s="22"/>
      <c r="M70" s="22"/>
      <c r="N70" s="22"/>
      <c r="O70" s="22"/>
      <c r="P70" s="22"/>
      <c r="Q70" s="22"/>
      <c r="R70" s="22"/>
      <c r="S70" s="22"/>
      <c r="T70" s="79">
        <v>25200</v>
      </c>
      <c r="U70" s="107">
        <v>0</v>
      </c>
      <c r="V70" s="103">
        <f t="shared" si="52"/>
        <v>25200</v>
      </c>
      <c r="W70" s="103">
        <v>22000</v>
      </c>
      <c r="X70" s="102">
        <v>0</v>
      </c>
      <c r="Y70" s="103">
        <f t="shared" ref="Y70:Y71" si="53">W70 * (1 + X70)</f>
        <v>22000</v>
      </c>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c r="DA70" s="22"/>
      <c r="DB70" s="22"/>
      <c r="DC70" s="22"/>
      <c r="DD70" s="22"/>
      <c r="DE70" s="22"/>
      <c r="DF70" s="22"/>
      <c r="DG70" s="22"/>
      <c r="DH70" s="22"/>
      <c r="DI70" s="22"/>
      <c r="DJ70" s="22"/>
      <c r="DK70" s="22"/>
      <c r="DL70" s="22"/>
      <c r="DM70" s="22"/>
      <c r="DN70" s="22"/>
      <c r="DO70" s="22"/>
      <c r="DP70" s="22"/>
      <c r="DQ70" s="22"/>
      <c r="DR70" s="22"/>
      <c r="DS70" s="22"/>
      <c r="DT70" s="22"/>
      <c r="DU70" s="22"/>
      <c r="DV70" s="22"/>
      <c r="DW70" s="22"/>
      <c r="DX70" s="22"/>
      <c r="DY70" s="22"/>
      <c r="DZ70" s="22"/>
      <c r="EA70" s="22"/>
      <c r="EB70" s="22"/>
      <c r="EC70" s="22"/>
      <c r="ED70" s="22"/>
      <c r="EE70" s="22"/>
      <c r="EF70" s="22"/>
      <c r="EG70" s="22"/>
      <c r="EH70" s="22"/>
      <c r="EI70" s="22"/>
      <c r="EJ70" s="22"/>
      <c r="EK70" s="22"/>
      <c r="EL70" s="22"/>
      <c r="EM70" s="22"/>
      <c r="EN70" s="22"/>
      <c r="EO70" s="22"/>
      <c r="EP70" s="22"/>
      <c r="EQ70" s="22"/>
      <c r="ER70" s="22"/>
      <c r="ES70" s="22"/>
      <c r="ET70" s="22"/>
      <c r="EU70" s="22"/>
      <c r="EV70" s="22"/>
      <c r="EW70" s="22"/>
      <c r="EX70" s="22"/>
      <c r="EY70" s="19"/>
      <c r="EZ70" s="68"/>
      <c r="FA70" s="69"/>
      <c r="FB70" s="22"/>
      <c r="FC70" s="22"/>
      <c r="FD70" s="22"/>
      <c r="FE70" s="22"/>
      <c r="FF70" s="22"/>
      <c r="FG70" s="22"/>
      <c r="FH70" s="22"/>
      <c r="FI70" s="22"/>
      <c r="FJ70" s="22"/>
      <c r="FK70" s="19" t="e">
        <f t="shared" ca="1" si="9"/>
        <v>#NAME?</v>
      </c>
      <c r="FL70" s="19" t="e">
        <f t="shared" ca="1" si="10"/>
        <v>#NAME?</v>
      </c>
      <c r="FM70" s="19">
        <f t="shared" si="11"/>
        <v>890.56603773584902</v>
      </c>
      <c r="FN70" s="19">
        <v>18831</v>
      </c>
      <c r="FO70" s="20">
        <v>5.2900000000000003E-2</v>
      </c>
      <c r="FP70" s="19">
        <f t="shared" si="31"/>
        <v>19827.159899999999</v>
      </c>
      <c r="FQ70" s="19"/>
      <c r="FR70" s="20">
        <v>5.2900000000000003E-2</v>
      </c>
      <c r="FS70" s="19">
        <f t="shared" si="32"/>
        <v>0</v>
      </c>
      <c r="FT70" s="19">
        <f t="shared" ref="FT70:FT72" si="54">(FP70)</f>
        <v>19827.159899999999</v>
      </c>
      <c r="FU70" s="98">
        <f t="shared" si="14"/>
        <v>53</v>
      </c>
      <c r="FV70" s="99">
        <f t="shared" si="15"/>
        <v>13390.193932582533</v>
      </c>
      <c r="FW70" s="100">
        <f t="shared" si="40"/>
        <v>890.56603773584902</v>
      </c>
      <c r="FX70" s="101"/>
      <c r="FY70" s="101"/>
    </row>
    <row r="71" spans="1:181" ht="15.75" customHeight="1" x14ac:dyDescent="0.2">
      <c r="A71" s="66" t="s">
        <v>671</v>
      </c>
      <c r="B71" s="66">
        <v>15</v>
      </c>
      <c r="C71" s="66" t="s">
        <v>198</v>
      </c>
      <c r="D71" s="66" t="s">
        <v>31</v>
      </c>
      <c r="E71" s="67" t="s">
        <v>199</v>
      </c>
      <c r="F71" s="35">
        <v>21102401</v>
      </c>
      <c r="G71" s="67" t="s">
        <v>75</v>
      </c>
      <c r="H71" s="22"/>
      <c r="I71" s="22"/>
      <c r="J71" s="22"/>
      <c r="K71" s="22"/>
      <c r="L71" s="22"/>
      <c r="M71" s="22"/>
      <c r="N71" s="22"/>
      <c r="O71" s="22"/>
      <c r="P71" s="22"/>
      <c r="Q71" s="103">
        <v>372100</v>
      </c>
      <c r="R71" s="102">
        <v>0</v>
      </c>
      <c r="S71" s="103">
        <f>Q71 * (1 + R71)</f>
        <v>372100</v>
      </c>
      <c r="T71" s="79">
        <v>540000</v>
      </c>
      <c r="U71" s="107">
        <v>0</v>
      </c>
      <c r="V71" s="103">
        <f t="shared" si="52"/>
        <v>540000</v>
      </c>
      <c r="W71" s="103">
        <v>600000</v>
      </c>
      <c r="X71" s="102">
        <v>0</v>
      </c>
      <c r="Y71" s="103">
        <f t="shared" si="53"/>
        <v>600000</v>
      </c>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c r="DA71" s="22"/>
      <c r="DB71" s="22"/>
      <c r="DC71" s="22"/>
      <c r="DD71" s="22"/>
      <c r="DE71" s="22"/>
      <c r="DF71" s="22"/>
      <c r="DG71" s="22"/>
      <c r="DH71" s="22"/>
      <c r="DI71" s="22"/>
      <c r="DJ71" s="22"/>
      <c r="DK71" s="22"/>
      <c r="DL71" s="22"/>
      <c r="DM71" s="22"/>
      <c r="DN71" s="22"/>
      <c r="DO71" s="22"/>
      <c r="DP71" s="22"/>
      <c r="DQ71" s="22"/>
      <c r="DR71" s="22"/>
      <c r="DS71" s="22"/>
      <c r="DT71" s="22"/>
      <c r="DU71" s="22"/>
      <c r="DV71" s="22"/>
      <c r="DW71" s="22"/>
      <c r="DX71" s="22"/>
      <c r="DY71" s="22"/>
      <c r="DZ71" s="22"/>
      <c r="EA71" s="22"/>
      <c r="EB71" s="22"/>
      <c r="EC71" s="22"/>
      <c r="ED71" s="22"/>
      <c r="EE71" s="22"/>
      <c r="EF71" s="22"/>
      <c r="EG71" s="22"/>
      <c r="EH71" s="22"/>
      <c r="EI71" s="22"/>
      <c r="EJ71" s="22"/>
      <c r="EK71" s="22"/>
      <c r="EL71" s="22"/>
      <c r="EM71" s="22"/>
      <c r="EN71" s="22"/>
      <c r="EO71" s="22"/>
      <c r="EP71" s="22"/>
      <c r="EQ71" s="22"/>
      <c r="ER71" s="22"/>
      <c r="ES71" s="22"/>
      <c r="ET71" s="22"/>
      <c r="EU71" s="22"/>
      <c r="EV71" s="22"/>
      <c r="EW71" s="22"/>
      <c r="EX71" s="22"/>
      <c r="EY71" s="19"/>
      <c r="EZ71" s="68"/>
      <c r="FA71" s="69"/>
      <c r="FB71" s="22"/>
      <c r="FC71" s="22"/>
      <c r="FD71" s="22"/>
      <c r="FE71" s="22"/>
      <c r="FF71" s="22"/>
      <c r="FG71" s="22"/>
      <c r="FH71" s="22"/>
      <c r="FI71" s="22"/>
      <c r="FJ71" s="22"/>
      <c r="FK71" s="19" t="e">
        <f t="shared" ca="1" si="9"/>
        <v>#NAME?</v>
      </c>
      <c r="FL71" s="19" t="e">
        <f t="shared" ca="1" si="10"/>
        <v>#NAME?</v>
      </c>
      <c r="FM71" s="19">
        <f t="shared" si="11"/>
        <v>28530.188679245282</v>
      </c>
      <c r="FN71" s="19">
        <v>336833</v>
      </c>
      <c r="FO71" s="20">
        <v>5.2900000000000003E-2</v>
      </c>
      <c r="FP71" s="19">
        <f t="shared" si="31"/>
        <v>354651.4657</v>
      </c>
      <c r="FQ71" s="19"/>
      <c r="FR71" s="20">
        <v>5.2900000000000003E-2</v>
      </c>
      <c r="FS71" s="19">
        <f t="shared" si="32"/>
        <v>0</v>
      </c>
      <c r="FT71" s="19">
        <f t="shared" si="54"/>
        <v>354651.4657</v>
      </c>
      <c r="FU71" s="98">
        <f t="shared" si="14"/>
        <v>53</v>
      </c>
      <c r="FV71" s="99">
        <f t="shared" si="15"/>
        <v>230602.56647059225</v>
      </c>
      <c r="FW71" s="100">
        <f t="shared" si="40"/>
        <v>28530.188679245282</v>
      </c>
      <c r="FX71" s="101"/>
      <c r="FY71" s="101"/>
    </row>
    <row r="72" spans="1:181" ht="15.75" customHeight="1" x14ac:dyDescent="0.2">
      <c r="A72" s="66" t="s">
        <v>673</v>
      </c>
      <c r="B72" s="66">
        <v>17</v>
      </c>
      <c r="C72" s="66" t="s">
        <v>200</v>
      </c>
      <c r="D72" s="66" t="s">
        <v>201</v>
      </c>
      <c r="E72" s="67" t="s">
        <v>202</v>
      </c>
      <c r="F72" s="35">
        <v>41111931</v>
      </c>
      <c r="G72" s="67" t="s">
        <v>56</v>
      </c>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81">
        <v>46218</v>
      </c>
      <c r="CO72" s="80">
        <v>0.19</v>
      </c>
      <c r="CP72" s="81">
        <f>CN72 * (1 + CO72)</f>
        <v>54999.42</v>
      </c>
      <c r="CQ72" s="79">
        <v>188571</v>
      </c>
      <c r="CR72" s="107">
        <v>0.19</v>
      </c>
      <c r="CS72" s="81">
        <f>CQ72 * (1 + CR72)</f>
        <v>224399.49</v>
      </c>
      <c r="CT72" s="22"/>
      <c r="CU72" s="22"/>
      <c r="CV72" s="22"/>
      <c r="CW72" s="79">
        <v>55000</v>
      </c>
      <c r="CX72" s="107">
        <v>0.19</v>
      </c>
      <c r="CY72" s="79">
        <f>CW72 * (1 + CX72)</f>
        <v>65450</v>
      </c>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c r="EE72" s="22"/>
      <c r="EF72" s="22"/>
      <c r="EG72" s="22"/>
      <c r="EH72" s="22"/>
      <c r="EI72" s="22"/>
      <c r="EJ72" s="22"/>
      <c r="EK72" s="22"/>
      <c r="EL72" s="22"/>
      <c r="EM72" s="22"/>
      <c r="EN72" s="22"/>
      <c r="EO72" s="22"/>
      <c r="EP72" s="22"/>
      <c r="EQ72" s="22"/>
      <c r="ER72" s="22"/>
      <c r="ES72" s="22"/>
      <c r="ET72" s="22"/>
      <c r="EU72" s="22"/>
      <c r="EV72" s="22"/>
      <c r="EW72" s="22"/>
      <c r="EX72" s="22"/>
      <c r="EY72" s="19"/>
      <c r="EZ72" s="68"/>
      <c r="FA72" s="69"/>
      <c r="FB72" s="22"/>
      <c r="FC72" s="22"/>
      <c r="FD72" s="22"/>
      <c r="FE72" s="22"/>
      <c r="FF72" s="22"/>
      <c r="FG72" s="22"/>
      <c r="FH72" s="22"/>
      <c r="FI72" s="22"/>
      <c r="FJ72" s="22"/>
      <c r="FK72" s="19" t="e">
        <f t="shared" ca="1" si="9"/>
        <v>#NAME?</v>
      </c>
      <c r="FL72" s="19" t="e">
        <f t="shared" ca="1" si="10"/>
        <v>#NAME?</v>
      </c>
      <c r="FM72" s="19">
        <f t="shared" si="11"/>
        <v>6506.583207547169</v>
      </c>
      <c r="FN72" s="19">
        <v>86471</v>
      </c>
      <c r="FO72" s="20">
        <v>5.2900000000000003E-2</v>
      </c>
      <c r="FP72" s="19">
        <f t="shared" si="31"/>
        <v>91045.315900000001</v>
      </c>
      <c r="FQ72" s="19"/>
      <c r="FR72" s="20">
        <v>5.2900000000000003E-2</v>
      </c>
      <c r="FS72" s="19">
        <f t="shared" si="32"/>
        <v>0</v>
      </c>
      <c r="FT72" s="19">
        <f t="shared" si="54"/>
        <v>91045.315900000001</v>
      </c>
      <c r="FU72" s="98">
        <f t="shared" si="14"/>
        <v>53</v>
      </c>
      <c r="FV72" s="99">
        <f t="shared" si="15"/>
        <v>59777.911159750271</v>
      </c>
      <c r="FW72" s="100">
        <f t="shared" si="40"/>
        <v>6506.583207547169</v>
      </c>
      <c r="FX72" s="101"/>
      <c r="FY72" s="101"/>
    </row>
    <row r="73" spans="1:181" ht="15.75" customHeight="1" x14ac:dyDescent="0.2">
      <c r="A73" s="66" t="s">
        <v>79</v>
      </c>
      <c r="B73" s="66">
        <v>8</v>
      </c>
      <c r="C73" s="66" t="s">
        <v>203</v>
      </c>
      <c r="D73" s="66" t="s">
        <v>31</v>
      </c>
      <c r="E73" s="67" t="s">
        <v>204</v>
      </c>
      <c r="F73" s="35">
        <v>21101515</v>
      </c>
      <c r="G73" s="67" t="s">
        <v>75</v>
      </c>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81">
        <v>618487</v>
      </c>
      <c r="EQ73" s="80">
        <v>0.19</v>
      </c>
      <c r="ER73" s="81">
        <f>EP73 * (1 + EQ73)</f>
        <v>735999.52999999991</v>
      </c>
      <c r="ES73" s="79">
        <v>595000</v>
      </c>
      <c r="ET73" s="80">
        <v>0</v>
      </c>
      <c r="EU73" s="81">
        <f>ES73 * (1 + ET73)</f>
        <v>595000</v>
      </c>
      <c r="EV73" s="22"/>
      <c r="EW73" s="22"/>
      <c r="EX73" s="22"/>
      <c r="EY73" s="19"/>
      <c r="EZ73" s="68"/>
      <c r="FA73" s="69"/>
      <c r="FB73" s="22"/>
      <c r="FC73" s="22"/>
      <c r="FD73" s="22"/>
      <c r="FE73" s="22"/>
      <c r="FF73" s="22"/>
      <c r="FG73" s="22"/>
      <c r="FH73" s="22"/>
      <c r="FI73" s="22"/>
      <c r="FJ73" s="22"/>
      <c r="FK73" s="19" t="e">
        <f t="shared" ca="1" si="9"/>
        <v>#NAME?</v>
      </c>
      <c r="FL73" s="19" t="e">
        <f t="shared" ca="1" si="10"/>
        <v>#NAME?</v>
      </c>
      <c r="FM73" s="19">
        <f t="shared" si="11"/>
        <v>25113.198679245281</v>
      </c>
      <c r="FN73" s="19"/>
      <c r="FO73" s="20">
        <v>5.2900000000000003E-2</v>
      </c>
      <c r="FP73" s="19">
        <f t="shared" si="31"/>
        <v>0</v>
      </c>
      <c r="FQ73" s="19">
        <v>1025000</v>
      </c>
      <c r="FR73" s="20">
        <v>5.2900000000000003E-2</v>
      </c>
      <c r="FS73" s="19">
        <f t="shared" si="32"/>
        <v>1079222.5</v>
      </c>
      <c r="FT73" s="19">
        <f>(FS73)</f>
        <v>1079222.5</v>
      </c>
      <c r="FU73" s="98">
        <f t="shared" si="14"/>
        <v>53</v>
      </c>
      <c r="FV73" s="99">
        <f t="shared" si="15"/>
        <v>745367.8350757194</v>
      </c>
      <c r="FW73" s="100">
        <f t="shared" si="40"/>
        <v>25113.198679245281</v>
      </c>
      <c r="FX73" s="101"/>
      <c r="FY73" s="101"/>
    </row>
    <row r="74" spans="1:181" ht="15.75" customHeight="1" x14ac:dyDescent="0.2">
      <c r="A74" s="66" t="s">
        <v>671</v>
      </c>
      <c r="B74" s="66">
        <v>16</v>
      </c>
      <c r="C74" s="66" t="s">
        <v>205</v>
      </c>
      <c r="D74" s="66" t="s">
        <v>31</v>
      </c>
      <c r="E74" s="67" t="s">
        <v>206</v>
      </c>
      <c r="F74" s="35">
        <v>21102401</v>
      </c>
      <c r="G74" s="67" t="s">
        <v>75</v>
      </c>
      <c r="H74" s="22"/>
      <c r="I74" s="22"/>
      <c r="J74" s="22"/>
      <c r="K74" s="22"/>
      <c r="L74" s="22"/>
      <c r="M74" s="22"/>
      <c r="N74" s="22"/>
      <c r="O74" s="22"/>
      <c r="P74" s="22"/>
      <c r="Q74" s="103">
        <v>205200</v>
      </c>
      <c r="R74" s="102">
        <v>0</v>
      </c>
      <c r="S74" s="103">
        <f>Q74 * (1 + R74)</f>
        <v>205200</v>
      </c>
      <c r="T74" s="79">
        <v>264000</v>
      </c>
      <c r="U74" s="107">
        <v>0</v>
      </c>
      <c r="V74" s="103">
        <f>T74 * (1 + U74)</f>
        <v>264000</v>
      </c>
      <c r="W74" s="103">
        <v>300000</v>
      </c>
      <c r="X74" s="102">
        <v>0</v>
      </c>
      <c r="Y74" s="103">
        <f>W74 * (1 + X74)</f>
        <v>300000</v>
      </c>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c r="EU74" s="22"/>
      <c r="EV74" s="22"/>
      <c r="EW74" s="22"/>
      <c r="EX74" s="22"/>
      <c r="EY74" s="19"/>
      <c r="EZ74" s="68"/>
      <c r="FA74" s="69"/>
      <c r="FB74" s="22"/>
      <c r="FC74" s="22"/>
      <c r="FD74" s="22"/>
      <c r="FE74" s="22"/>
      <c r="FF74" s="22"/>
      <c r="FG74" s="22"/>
      <c r="FH74" s="22"/>
      <c r="FI74" s="22"/>
      <c r="FJ74" s="22"/>
      <c r="FK74" s="19" t="e">
        <f t="shared" ca="1" si="9"/>
        <v>#NAME?</v>
      </c>
      <c r="FL74" s="19" t="e">
        <f t="shared" ca="1" si="10"/>
        <v>#NAME?</v>
      </c>
      <c r="FM74" s="19">
        <f t="shared" si="11"/>
        <v>14513.207547169812</v>
      </c>
      <c r="FN74" s="19">
        <v>217388</v>
      </c>
      <c r="FO74" s="20">
        <v>5.2900000000000003E-2</v>
      </c>
      <c r="FP74" s="19">
        <f t="shared" si="31"/>
        <v>228887.82519999999</v>
      </c>
      <c r="FQ74" s="19">
        <v>269500</v>
      </c>
      <c r="FR74" s="20">
        <v>5.2900000000000003E-2</v>
      </c>
      <c r="FS74" s="19">
        <f t="shared" si="32"/>
        <v>283756.55</v>
      </c>
      <c r="FT74" s="19">
        <f>(FP74+FS74)/2</f>
        <v>256322.1876</v>
      </c>
      <c r="FU74" s="98">
        <f t="shared" si="14"/>
        <v>53</v>
      </c>
      <c r="FV74" s="99">
        <f t="shared" si="15"/>
        <v>170984.76954715885</v>
      </c>
      <c r="FW74" s="100">
        <f t="shared" si="40"/>
        <v>14513.207547169812</v>
      </c>
      <c r="FX74" s="101"/>
      <c r="FY74" s="101"/>
    </row>
    <row r="75" spans="1:181" ht="15.75" customHeight="1" x14ac:dyDescent="0.2">
      <c r="A75" s="66" t="s">
        <v>671</v>
      </c>
      <c r="B75" s="66">
        <v>56</v>
      </c>
      <c r="C75" s="66" t="s">
        <v>207</v>
      </c>
      <c r="D75" s="66" t="s">
        <v>31</v>
      </c>
      <c r="E75" s="67" t="s">
        <v>208</v>
      </c>
      <c r="F75" s="66">
        <v>21102401</v>
      </c>
      <c r="G75" s="67" t="s">
        <v>209</v>
      </c>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103">
        <v>115000</v>
      </c>
      <c r="CF75" s="102">
        <v>0</v>
      </c>
      <c r="CG75" s="103">
        <f>CE75 * (1 + CF75)</f>
        <v>115000</v>
      </c>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79">
        <v>145000</v>
      </c>
      <c r="EZ75" s="102">
        <v>0</v>
      </c>
      <c r="FA75" s="103">
        <f t="shared" ref="FA75:FA83" si="55">EY75 * (1 + EZ75)</f>
        <v>145000</v>
      </c>
      <c r="FB75" s="22"/>
      <c r="FC75" s="22"/>
      <c r="FD75" s="22"/>
      <c r="FE75" s="22"/>
      <c r="FF75" s="22"/>
      <c r="FG75" s="22"/>
      <c r="FH75" s="22"/>
      <c r="FI75" s="22"/>
      <c r="FJ75" s="22"/>
      <c r="FK75" s="19" t="e">
        <f t="shared" ca="1" si="9"/>
        <v>#NAME?</v>
      </c>
      <c r="FL75" s="19" t="e">
        <f t="shared" ca="1" si="10"/>
        <v>#NAME?</v>
      </c>
      <c r="FM75" s="19">
        <f t="shared" si="11"/>
        <v>4905.6603773584902</v>
      </c>
      <c r="FN75" s="19"/>
      <c r="FO75" s="20">
        <v>5.2900000000000003E-2</v>
      </c>
      <c r="FP75" s="19">
        <f t="shared" si="31"/>
        <v>0</v>
      </c>
      <c r="FQ75" s="19"/>
      <c r="FR75" s="20">
        <v>5.2900000000000003E-2</v>
      </c>
      <c r="FS75" s="19">
        <f t="shared" si="32"/>
        <v>0</v>
      </c>
      <c r="FT75" s="19"/>
      <c r="FU75" s="98">
        <f t="shared" si="14"/>
        <v>53</v>
      </c>
      <c r="FV75" s="99" t="e">
        <f t="shared" si="15"/>
        <v>#DIV/0!</v>
      </c>
      <c r="FW75" s="100">
        <f t="shared" si="40"/>
        <v>4905.6603773584902</v>
      </c>
      <c r="FX75" s="101"/>
      <c r="FY75" s="101"/>
    </row>
    <row r="76" spans="1:181" ht="15.75" customHeight="1" x14ac:dyDescent="0.2">
      <c r="A76" s="66" t="s">
        <v>671</v>
      </c>
      <c r="B76" s="66">
        <v>69</v>
      </c>
      <c r="C76" s="66" t="s">
        <v>210</v>
      </c>
      <c r="D76" s="66" t="s">
        <v>31</v>
      </c>
      <c r="E76" s="67" t="s">
        <v>211</v>
      </c>
      <c r="F76" s="35">
        <v>21102401</v>
      </c>
      <c r="G76" s="67" t="s">
        <v>92</v>
      </c>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79">
        <f>1600000+350000+200000+150000+200000</f>
        <v>2500000</v>
      </c>
      <c r="EN76" s="107">
        <v>0</v>
      </c>
      <c r="EO76" s="81">
        <f>EM76 * (1 + EN76)</f>
        <v>2500000</v>
      </c>
      <c r="EP76" s="22"/>
      <c r="EQ76" s="22"/>
      <c r="ER76" s="22"/>
      <c r="ES76" s="22"/>
      <c r="ET76" s="22"/>
      <c r="EU76" s="22"/>
      <c r="EV76" s="22"/>
      <c r="EW76" s="22"/>
      <c r="EX76" s="22"/>
      <c r="EY76" s="79">
        <v>2568000</v>
      </c>
      <c r="EZ76" s="102">
        <v>0</v>
      </c>
      <c r="FA76" s="103">
        <f t="shared" si="55"/>
        <v>2568000</v>
      </c>
      <c r="FB76" s="22"/>
      <c r="FC76" s="22"/>
      <c r="FD76" s="22"/>
      <c r="FE76" s="22"/>
      <c r="FF76" s="22"/>
      <c r="FG76" s="22"/>
      <c r="FH76" s="22"/>
      <c r="FI76" s="22"/>
      <c r="FJ76" s="22"/>
      <c r="FK76" s="19" t="e">
        <f t="shared" ca="1" si="9"/>
        <v>#NAME?</v>
      </c>
      <c r="FL76" s="19" t="e">
        <f t="shared" ca="1" si="10"/>
        <v>#NAME?</v>
      </c>
      <c r="FM76" s="19">
        <f t="shared" si="11"/>
        <v>95622.641509433961</v>
      </c>
      <c r="FN76" s="19"/>
      <c r="FO76" s="20">
        <v>5.2900000000000003E-2</v>
      </c>
      <c r="FP76" s="19">
        <f t="shared" si="31"/>
        <v>0</v>
      </c>
      <c r="FQ76" s="19"/>
      <c r="FR76" s="20">
        <v>5.2900000000000003E-2</v>
      </c>
      <c r="FS76" s="19">
        <f t="shared" si="32"/>
        <v>0</v>
      </c>
      <c r="FT76" s="19"/>
      <c r="FU76" s="98">
        <f t="shared" si="14"/>
        <v>53</v>
      </c>
      <c r="FV76" s="99" t="e">
        <f t="shared" si="15"/>
        <v>#DIV/0!</v>
      </c>
      <c r="FW76" s="100">
        <f t="shared" si="40"/>
        <v>95622.641509433961</v>
      </c>
      <c r="FX76" s="101"/>
      <c r="FY76" s="101"/>
    </row>
    <row r="77" spans="1:181" ht="15.75" customHeight="1" x14ac:dyDescent="0.2">
      <c r="A77" s="66" t="s">
        <v>671</v>
      </c>
      <c r="B77" s="66">
        <v>61</v>
      </c>
      <c r="C77" s="66" t="s">
        <v>212</v>
      </c>
      <c r="D77" s="66" t="s">
        <v>31</v>
      </c>
      <c r="E77" s="67" t="s">
        <v>213</v>
      </c>
      <c r="F77" s="66">
        <v>21102401</v>
      </c>
      <c r="G77" s="67" t="s">
        <v>214</v>
      </c>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103">
        <v>1900000</v>
      </c>
      <c r="CF77" s="102">
        <v>0</v>
      </c>
      <c r="CG77" s="103">
        <f>CE77 * (1 + CF77)</f>
        <v>1900000</v>
      </c>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79">
        <v>2150000</v>
      </c>
      <c r="EZ77" s="102">
        <v>0</v>
      </c>
      <c r="FA77" s="103">
        <f t="shared" si="55"/>
        <v>2150000</v>
      </c>
      <c r="FB77" s="22"/>
      <c r="FC77" s="22"/>
      <c r="FD77" s="22"/>
      <c r="FE77" s="22"/>
      <c r="FF77" s="22"/>
      <c r="FG77" s="22"/>
      <c r="FH77" s="22"/>
      <c r="FI77" s="22"/>
      <c r="FJ77" s="22"/>
      <c r="FK77" s="19" t="e">
        <f t="shared" ca="1" si="9"/>
        <v>#NAME?</v>
      </c>
      <c r="FL77" s="19" t="e">
        <f t="shared" ca="1" si="10"/>
        <v>#NAME?</v>
      </c>
      <c r="FM77" s="19">
        <f t="shared" si="11"/>
        <v>76415.094339622636</v>
      </c>
      <c r="FN77" s="19"/>
      <c r="FO77" s="20">
        <v>5.2900000000000003E-2</v>
      </c>
      <c r="FP77" s="19">
        <f t="shared" si="31"/>
        <v>0</v>
      </c>
      <c r="FQ77" s="19"/>
      <c r="FR77" s="20">
        <v>5.2900000000000003E-2</v>
      </c>
      <c r="FS77" s="19">
        <f t="shared" si="32"/>
        <v>0</v>
      </c>
      <c r="FT77" s="19"/>
      <c r="FU77" s="98">
        <f t="shared" si="14"/>
        <v>53</v>
      </c>
      <c r="FV77" s="99" t="e">
        <f t="shared" si="15"/>
        <v>#DIV/0!</v>
      </c>
      <c r="FW77" s="100">
        <f t="shared" si="40"/>
        <v>76415.094339622636</v>
      </c>
      <c r="FX77" s="101"/>
      <c r="FY77" s="101"/>
    </row>
    <row r="78" spans="1:181" ht="15.75" customHeight="1" x14ac:dyDescent="0.2">
      <c r="A78" s="66" t="s">
        <v>113</v>
      </c>
      <c r="B78" s="66">
        <v>9</v>
      </c>
      <c r="C78" s="66" t="s">
        <v>215</v>
      </c>
      <c r="D78" s="66" t="s">
        <v>31</v>
      </c>
      <c r="E78" s="67" t="s">
        <v>216</v>
      </c>
      <c r="F78" s="35">
        <v>10151501</v>
      </c>
      <c r="G78" s="67" t="s">
        <v>131</v>
      </c>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81">
        <v>29000</v>
      </c>
      <c r="BE78" s="80">
        <v>0</v>
      </c>
      <c r="BF78" s="81">
        <f t="shared" ref="BF78:BF79" si="56">BD78 * (1 + BE78)</f>
        <v>29000</v>
      </c>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79">
        <v>13900</v>
      </c>
      <c r="EZ78" s="102">
        <v>0.19</v>
      </c>
      <c r="FA78" s="103">
        <f t="shared" si="55"/>
        <v>16541</v>
      </c>
      <c r="FB78" s="22"/>
      <c r="FC78" s="22"/>
      <c r="FD78" s="22"/>
      <c r="FE78" s="22"/>
      <c r="FF78" s="22"/>
      <c r="FG78" s="22"/>
      <c r="FH78" s="22"/>
      <c r="FI78" s="22"/>
      <c r="FJ78" s="22"/>
      <c r="FK78" s="19" t="e">
        <f t="shared" ca="1" si="9"/>
        <v>#NAME?</v>
      </c>
      <c r="FL78" s="19" t="e">
        <f t="shared" ca="1" si="10"/>
        <v>#NAME?</v>
      </c>
      <c r="FM78" s="19">
        <f t="shared" si="11"/>
        <v>859.2641509433962</v>
      </c>
      <c r="FN78" s="19"/>
      <c r="FO78" s="20">
        <v>5.2900000000000003E-2</v>
      </c>
      <c r="FP78" s="19">
        <f t="shared" si="31"/>
        <v>0</v>
      </c>
      <c r="FQ78" s="19"/>
      <c r="FR78" s="20">
        <v>5.2900000000000003E-2</v>
      </c>
      <c r="FS78" s="19">
        <f t="shared" si="32"/>
        <v>0</v>
      </c>
      <c r="FT78" s="19"/>
      <c r="FU78" s="98">
        <f t="shared" si="14"/>
        <v>53</v>
      </c>
      <c r="FV78" s="99" t="e">
        <f t="shared" si="15"/>
        <v>#DIV/0!</v>
      </c>
      <c r="FW78" s="100">
        <f t="shared" si="40"/>
        <v>859.2641509433962</v>
      </c>
      <c r="FX78" s="101"/>
      <c r="FY78" s="101"/>
    </row>
    <row r="79" spans="1:181" ht="15.75" customHeight="1" x14ac:dyDescent="0.2">
      <c r="A79" s="66" t="s">
        <v>113</v>
      </c>
      <c r="B79" s="66">
        <v>6</v>
      </c>
      <c r="C79" s="66" t="s">
        <v>217</v>
      </c>
      <c r="D79" s="66" t="s">
        <v>31</v>
      </c>
      <c r="E79" s="67" t="s">
        <v>218</v>
      </c>
      <c r="F79" s="35">
        <v>10151501</v>
      </c>
      <c r="G79" s="67" t="s">
        <v>131</v>
      </c>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81">
        <v>18000</v>
      </c>
      <c r="BE79" s="80">
        <v>0</v>
      </c>
      <c r="BF79" s="81">
        <f t="shared" si="56"/>
        <v>18000</v>
      </c>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c r="DA79" s="22"/>
      <c r="DB79" s="22"/>
      <c r="DC79" s="22"/>
      <c r="DD79" s="22"/>
      <c r="DE79" s="22"/>
      <c r="DF79" s="22"/>
      <c r="DG79" s="22"/>
      <c r="DH79" s="22"/>
      <c r="DI79" s="22"/>
      <c r="DJ79" s="22"/>
      <c r="DK79" s="22"/>
      <c r="DL79" s="22"/>
      <c r="DM79" s="22"/>
      <c r="DN79" s="22"/>
      <c r="DO79" s="22"/>
      <c r="DP79" s="22"/>
      <c r="DQ79" s="22"/>
      <c r="DR79" s="22"/>
      <c r="DS79" s="22"/>
      <c r="DT79" s="22"/>
      <c r="DU79" s="22"/>
      <c r="DV79" s="22"/>
      <c r="DW79" s="22"/>
      <c r="DX79" s="22"/>
      <c r="DY79" s="22"/>
      <c r="DZ79" s="22"/>
      <c r="EA79" s="22"/>
      <c r="EB79" s="22"/>
      <c r="EC79" s="22"/>
      <c r="ED79" s="22"/>
      <c r="EE79" s="22"/>
      <c r="EF79" s="22"/>
      <c r="EG79" s="22"/>
      <c r="EH79" s="22"/>
      <c r="EI79" s="22"/>
      <c r="EJ79" s="22"/>
      <c r="EK79" s="22"/>
      <c r="EL79" s="22"/>
      <c r="EM79" s="22"/>
      <c r="EN79" s="22"/>
      <c r="EO79" s="22"/>
      <c r="EP79" s="22"/>
      <c r="EQ79" s="22"/>
      <c r="ER79" s="22"/>
      <c r="ES79" s="22"/>
      <c r="ET79" s="22"/>
      <c r="EU79" s="22"/>
      <c r="EV79" s="22"/>
      <c r="EW79" s="22"/>
      <c r="EX79" s="22"/>
      <c r="EY79" s="79">
        <v>15600</v>
      </c>
      <c r="EZ79" s="102">
        <v>0.19</v>
      </c>
      <c r="FA79" s="103">
        <f t="shared" si="55"/>
        <v>18564</v>
      </c>
      <c r="FB79" s="22"/>
      <c r="FC79" s="22"/>
      <c r="FD79" s="22"/>
      <c r="FE79" s="22"/>
      <c r="FF79" s="22"/>
      <c r="FG79" s="22"/>
      <c r="FH79" s="22"/>
      <c r="FI79" s="22"/>
      <c r="FJ79" s="22"/>
      <c r="FK79" s="19" t="e">
        <f t="shared" ca="1" si="9"/>
        <v>#NAME?</v>
      </c>
      <c r="FL79" s="19" t="e">
        <f t="shared" ca="1" si="10"/>
        <v>#NAME?</v>
      </c>
      <c r="FM79" s="19">
        <f t="shared" si="11"/>
        <v>689.88679245283015</v>
      </c>
      <c r="FN79" s="19">
        <v>22363</v>
      </c>
      <c r="FO79" s="20">
        <v>5.2900000000000003E-2</v>
      </c>
      <c r="FP79" s="19">
        <f t="shared" si="31"/>
        <v>23546.002700000001</v>
      </c>
      <c r="FQ79" s="19"/>
      <c r="FR79" s="20">
        <v>5.2900000000000003E-2</v>
      </c>
      <c r="FS79" s="19">
        <f t="shared" si="32"/>
        <v>0</v>
      </c>
      <c r="FT79" s="19">
        <f>(FP79)</f>
        <v>23546.002700000001</v>
      </c>
      <c r="FU79" s="98">
        <f t="shared" si="14"/>
        <v>53</v>
      </c>
      <c r="FV79" s="99">
        <f t="shared" si="15"/>
        <v>16161.714549812323</v>
      </c>
      <c r="FW79" s="100">
        <f t="shared" si="40"/>
        <v>689.88679245283015</v>
      </c>
      <c r="FX79" s="101"/>
      <c r="FY79" s="101"/>
    </row>
    <row r="80" spans="1:181" ht="15.75" customHeight="1" x14ac:dyDescent="0.2">
      <c r="A80" s="66" t="s">
        <v>140</v>
      </c>
      <c r="B80" s="66">
        <v>2</v>
      </c>
      <c r="C80" s="66" t="s">
        <v>219</v>
      </c>
      <c r="D80" s="66" t="s">
        <v>31</v>
      </c>
      <c r="E80" s="67" t="s">
        <v>220</v>
      </c>
      <c r="F80" s="35">
        <v>10151501</v>
      </c>
      <c r="G80" s="67" t="s">
        <v>131</v>
      </c>
      <c r="H80" s="22"/>
      <c r="I80" s="22"/>
      <c r="J80" s="22"/>
      <c r="K80" s="22"/>
      <c r="L80" s="22"/>
      <c r="M80" s="22"/>
      <c r="N80" s="81">
        <v>61180</v>
      </c>
      <c r="O80" s="80">
        <v>0</v>
      </c>
      <c r="P80" s="81">
        <f t="shared" ref="P80:P81" si="57">N80 * (1 + O80)</f>
        <v>61180</v>
      </c>
      <c r="Q80" s="22"/>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c r="EU80" s="22"/>
      <c r="EV80" s="22"/>
      <c r="EW80" s="22"/>
      <c r="EX80" s="22"/>
      <c r="EY80" s="79">
        <v>61800</v>
      </c>
      <c r="EZ80" s="102">
        <v>0.19</v>
      </c>
      <c r="FA80" s="103">
        <f t="shared" si="55"/>
        <v>73542</v>
      </c>
      <c r="FB80" s="22"/>
      <c r="FC80" s="22"/>
      <c r="FD80" s="22"/>
      <c r="FE80" s="22"/>
      <c r="FF80" s="22"/>
      <c r="FG80" s="22"/>
      <c r="FH80" s="22"/>
      <c r="FI80" s="22"/>
      <c r="FJ80" s="22"/>
      <c r="FK80" s="19" t="e">
        <f t="shared" ca="1" si="9"/>
        <v>#NAME?</v>
      </c>
      <c r="FL80" s="19" t="e">
        <f t="shared" ca="1" si="10"/>
        <v>#NAME?</v>
      </c>
      <c r="FM80" s="19">
        <f t="shared" si="11"/>
        <v>2541.9245283018868</v>
      </c>
      <c r="FN80" s="19"/>
      <c r="FO80" s="20">
        <v>5.2900000000000003E-2</v>
      </c>
      <c r="FP80" s="19">
        <f t="shared" si="31"/>
        <v>0</v>
      </c>
      <c r="FQ80" s="19">
        <v>23800</v>
      </c>
      <c r="FR80" s="20">
        <v>5.2900000000000003E-2</v>
      </c>
      <c r="FS80" s="19">
        <f t="shared" si="32"/>
        <v>25059.02</v>
      </c>
      <c r="FT80" s="19">
        <f>(FS80)</f>
        <v>25059.02</v>
      </c>
      <c r="FU80" s="98">
        <f t="shared" si="14"/>
        <v>53</v>
      </c>
      <c r="FV80" s="99">
        <f t="shared" si="15"/>
        <v>15921.990900662639</v>
      </c>
      <c r="FW80" s="100">
        <f t="shared" si="40"/>
        <v>2541.9245283018868</v>
      </c>
      <c r="FX80" s="101"/>
      <c r="FY80" s="101"/>
    </row>
    <row r="81" spans="1:181" ht="15.75" customHeight="1" x14ac:dyDescent="0.2">
      <c r="A81" s="66" t="s">
        <v>113</v>
      </c>
      <c r="B81" s="66">
        <v>10</v>
      </c>
      <c r="C81" s="66" t="s">
        <v>221</v>
      </c>
      <c r="D81" s="66" t="s">
        <v>31</v>
      </c>
      <c r="E81" s="67" t="s">
        <v>222</v>
      </c>
      <c r="F81" s="35">
        <v>10151501</v>
      </c>
      <c r="G81" s="67" t="s">
        <v>131</v>
      </c>
      <c r="H81" s="22"/>
      <c r="I81" s="22"/>
      <c r="J81" s="22"/>
      <c r="K81" s="22"/>
      <c r="L81" s="22"/>
      <c r="M81" s="22"/>
      <c r="N81" s="81">
        <v>55949</v>
      </c>
      <c r="O81" s="80">
        <v>0</v>
      </c>
      <c r="P81" s="81">
        <f t="shared" si="57"/>
        <v>55949</v>
      </c>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79">
        <v>12600</v>
      </c>
      <c r="EZ81" s="102">
        <v>0.19</v>
      </c>
      <c r="FA81" s="103">
        <f t="shared" si="55"/>
        <v>14994</v>
      </c>
      <c r="FB81" s="22"/>
      <c r="FC81" s="22"/>
      <c r="FD81" s="22"/>
      <c r="FE81" s="22"/>
      <c r="FF81" s="22"/>
      <c r="FG81" s="22"/>
      <c r="FH81" s="22"/>
      <c r="FI81" s="22"/>
      <c r="FJ81" s="22"/>
      <c r="FK81" s="19" t="e">
        <f t="shared" ca="1" si="9"/>
        <v>#NAME?</v>
      </c>
      <c r="FL81" s="19" t="e">
        <f t="shared" ca="1" si="10"/>
        <v>#NAME?</v>
      </c>
      <c r="FM81" s="19">
        <f t="shared" si="11"/>
        <v>1338.5471698113208</v>
      </c>
      <c r="FN81" s="19"/>
      <c r="FO81" s="20">
        <v>5.2900000000000003E-2</v>
      </c>
      <c r="FP81" s="19">
        <f t="shared" si="31"/>
        <v>0</v>
      </c>
      <c r="FQ81" s="19"/>
      <c r="FR81" s="20">
        <v>5.2900000000000003E-2</v>
      </c>
      <c r="FS81" s="19">
        <f t="shared" si="32"/>
        <v>0</v>
      </c>
      <c r="FT81" s="19"/>
      <c r="FU81" s="98">
        <f t="shared" si="14"/>
        <v>53</v>
      </c>
      <c r="FV81" s="99" t="e">
        <f t="shared" si="15"/>
        <v>#DIV/0!</v>
      </c>
      <c r="FW81" s="100">
        <f t="shared" si="40"/>
        <v>1338.5471698113208</v>
      </c>
      <c r="FX81" s="101"/>
      <c r="FY81" s="101"/>
    </row>
    <row r="82" spans="1:181" ht="15.75" customHeight="1" x14ac:dyDescent="0.2">
      <c r="A82" s="66" t="s">
        <v>673</v>
      </c>
      <c r="B82" s="66">
        <v>21</v>
      </c>
      <c r="C82" s="66" t="s">
        <v>223</v>
      </c>
      <c r="D82" s="66" t="s">
        <v>31</v>
      </c>
      <c r="E82" s="67" t="s">
        <v>224</v>
      </c>
      <c r="F82" s="35">
        <v>24101601</v>
      </c>
      <c r="G82" s="67" t="s">
        <v>131</v>
      </c>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79">
        <v>272000</v>
      </c>
      <c r="EZ82" s="102">
        <v>0.19</v>
      </c>
      <c r="FA82" s="103">
        <f t="shared" si="55"/>
        <v>323680</v>
      </c>
      <c r="FB82" s="22"/>
      <c r="FC82" s="22"/>
      <c r="FD82" s="22"/>
      <c r="FE82" s="22"/>
      <c r="FF82" s="22"/>
      <c r="FG82" s="22"/>
      <c r="FH82" s="22"/>
      <c r="FI82" s="22"/>
      <c r="FJ82" s="22"/>
      <c r="FK82" s="19" t="e">
        <f t="shared" ca="1" si="9"/>
        <v>#NAME?</v>
      </c>
      <c r="FL82" s="19" t="e">
        <f t="shared" ca="1" si="10"/>
        <v>#NAME?</v>
      </c>
      <c r="FM82" s="19">
        <f t="shared" si="11"/>
        <v>6107.1698113207549</v>
      </c>
      <c r="FN82" s="19">
        <v>294266</v>
      </c>
      <c r="FO82" s="20">
        <v>5.2900000000000003E-2</v>
      </c>
      <c r="FP82" s="19">
        <f t="shared" si="31"/>
        <v>309832.67139999999</v>
      </c>
      <c r="FQ82" s="19">
        <v>362500</v>
      </c>
      <c r="FR82" s="20">
        <v>5.2900000000000003E-2</v>
      </c>
      <c r="FS82" s="19">
        <f t="shared" si="32"/>
        <v>381676.25</v>
      </c>
      <c r="FT82" s="19">
        <f>(FP82+FS82)/2</f>
        <v>345754.4607</v>
      </c>
      <c r="FU82" s="98">
        <f t="shared" si="14"/>
        <v>53</v>
      </c>
      <c r="FV82" s="99">
        <f t="shared" si="15"/>
        <v>240166.90259902496</v>
      </c>
      <c r="FW82" s="100">
        <f t="shared" si="40"/>
        <v>6107.1698113207549</v>
      </c>
      <c r="FX82" s="101"/>
      <c r="FY82" s="101"/>
    </row>
    <row r="83" spans="1:181" ht="15.75" customHeight="1" x14ac:dyDescent="0.2">
      <c r="A83" s="66" t="s">
        <v>674</v>
      </c>
      <c r="B83" s="66">
        <v>1</v>
      </c>
      <c r="C83" s="66" t="s">
        <v>225</v>
      </c>
      <c r="D83" s="66" t="s">
        <v>31</v>
      </c>
      <c r="E83" s="67" t="s">
        <v>226</v>
      </c>
      <c r="F83" s="66">
        <v>10151501</v>
      </c>
      <c r="G83" s="67" t="s">
        <v>131</v>
      </c>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81">
        <v>385000</v>
      </c>
      <c r="BE83" s="80">
        <v>0</v>
      </c>
      <c r="BF83" s="81">
        <f>BD83 * (1 + BE83)</f>
        <v>385000</v>
      </c>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22"/>
      <c r="EW83" s="22"/>
      <c r="EX83" s="22"/>
      <c r="EY83" s="79">
        <v>105000</v>
      </c>
      <c r="EZ83" s="102">
        <v>0.19</v>
      </c>
      <c r="FA83" s="103">
        <f t="shared" si="55"/>
        <v>124950</v>
      </c>
      <c r="FB83" s="22"/>
      <c r="FC83" s="22"/>
      <c r="FD83" s="22"/>
      <c r="FE83" s="22"/>
      <c r="FF83" s="22"/>
      <c r="FG83" s="22"/>
      <c r="FH83" s="22"/>
      <c r="FI83" s="22"/>
      <c r="FJ83" s="22"/>
      <c r="FK83" s="19" t="e">
        <f t="shared" ca="1" si="9"/>
        <v>#NAME?</v>
      </c>
      <c r="FL83" s="19" t="e">
        <f t="shared" ca="1" si="10"/>
        <v>#NAME?</v>
      </c>
      <c r="FM83" s="19">
        <f t="shared" si="11"/>
        <v>9621.6981132075471</v>
      </c>
      <c r="FN83" s="19"/>
      <c r="FO83" s="20">
        <v>5.2900000000000003E-2</v>
      </c>
      <c r="FP83" s="19">
        <f t="shared" si="31"/>
        <v>0</v>
      </c>
      <c r="FQ83" s="19"/>
      <c r="FR83" s="20">
        <v>5.2900000000000003E-2</v>
      </c>
      <c r="FS83" s="19">
        <f t="shared" si="32"/>
        <v>0</v>
      </c>
      <c r="FT83" s="19"/>
      <c r="FU83" s="98">
        <f t="shared" si="14"/>
        <v>53</v>
      </c>
      <c r="FV83" s="99" t="e">
        <f t="shared" si="15"/>
        <v>#DIV/0!</v>
      </c>
      <c r="FW83" s="100">
        <f t="shared" si="40"/>
        <v>9621.6981132075471</v>
      </c>
      <c r="FX83" s="101"/>
      <c r="FY83" s="101"/>
    </row>
    <row r="84" spans="1:181" ht="15.75" customHeight="1" x14ac:dyDescent="0.2">
      <c r="A84" s="66" t="s">
        <v>671</v>
      </c>
      <c r="B84" s="66">
        <v>17</v>
      </c>
      <c r="C84" s="66" t="s">
        <v>227</v>
      </c>
      <c r="D84" s="66" t="s">
        <v>31</v>
      </c>
      <c r="E84" s="67" t="s">
        <v>228</v>
      </c>
      <c r="F84" s="35">
        <v>21102401</v>
      </c>
      <c r="G84" s="67" t="s">
        <v>75</v>
      </c>
      <c r="H84" s="22"/>
      <c r="I84" s="22"/>
      <c r="J84" s="22"/>
      <c r="K84" s="22"/>
      <c r="L84" s="22"/>
      <c r="M84" s="22"/>
      <c r="N84" s="22"/>
      <c r="O84" s="22"/>
      <c r="P84" s="22"/>
      <c r="Q84" s="103">
        <v>101000</v>
      </c>
      <c r="R84" s="102">
        <v>0.05</v>
      </c>
      <c r="S84" s="103">
        <f>Q84 * (1 + R84)</f>
        <v>106050</v>
      </c>
      <c r="T84" s="79">
        <v>156000</v>
      </c>
      <c r="U84" s="107">
        <v>0</v>
      </c>
      <c r="V84" s="103">
        <f>T84 * (1 + U84)</f>
        <v>156000</v>
      </c>
      <c r="W84" s="103">
        <v>85000</v>
      </c>
      <c r="X84" s="102">
        <v>0</v>
      </c>
      <c r="Y84" s="103">
        <f>W84 * (1 + X84)</f>
        <v>85000</v>
      </c>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19"/>
      <c r="EZ84" s="68"/>
      <c r="FA84" s="69"/>
      <c r="FB84" s="22"/>
      <c r="FC84" s="22"/>
      <c r="FD84" s="22"/>
      <c r="FE84" s="22"/>
      <c r="FF84" s="22"/>
      <c r="FG84" s="22"/>
      <c r="FH84" s="22"/>
      <c r="FI84" s="22"/>
      <c r="FJ84" s="22"/>
      <c r="FK84" s="19" t="e">
        <f t="shared" ca="1" si="9"/>
        <v>#NAME?</v>
      </c>
      <c r="FL84" s="19" t="e">
        <f t="shared" ca="1" si="10"/>
        <v>#NAME?</v>
      </c>
      <c r="FM84" s="19">
        <f t="shared" si="11"/>
        <v>6548.1132075471696</v>
      </c>
      <c r="FN84" s="19">
        <v>96067</v>
      </c>
      <c r="FO84" s="20">
        <v>5.2900000000000003E-2</v>
      </c>
      <c r="FP84" s="19">
        <f t="shared" si="31"/>
        <v>101148.9443</v>
      </c>
      <c r="FQ84" s="19"/>
      <c r="FR84" s="20">
        <v>5.2900000000000003E-2</v>
      </c>
      <c r="FS84" s="19">
        <f t="shared" si="32"/>
        <v>0</v>
      </c>
      <c r="FT84" s="19">
        <f>(FP84)</f>
        <v>101148.9443</v>
      </c>
      <c r="FU84" s="98">
        <f t="shared" si="14"/>
        <v>53</v>
      </c>
      <c r="FV84" s="99">
        <f t="shared" si="15"/>
        <v>66892.889171356597</v>
      </c>
      <c r="FW84" s="100">
        <f t="shared" si="40"/>
        <v>6548.1132075471696</v>
      </c>
      <c r="FX84" s="101"/>
      <c r="FY84" s="101"/>
    </row>
    <row r="85" spans="1:181" ht="15.75" customHeight="1" x14ac:dyDescent="0.2">
      <c r="A85" s="66" t="s">
        <v>48</v>
      </c>
      <c r="B85" s="66">
        <v>3</v>
      </c>
      <c r="C85" s="66" t="s">
        <v>229</v>
      </c>
      <c r="D85" s="66" t="s">
        <v>31</v>
      </c>
      <c r="E85" s="67" t="s">
        <v>230</v>
      </c>
      <c r="F85" s="35">
        <v>24131501</v>
      </c>
      <c r="G85" s="67" t="s">
        <v>51</v>
      </c>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81">
        <v>1054900</v>
      </c>
      <c r="EW85" s="102">
        <v>0.19</v>
      </c>
      <c r="EX85" s="103">
        <f>EV85 * (1 + EW85)</f>
        <v>1255331</v>
      </c>
      <c r="EY85" s="79">
        <v>845600</v>
      </c>
      <c r="EZ85" s="102">
        <v>0.19</v>
      </c>
      <c r="FA85" s="103">
        <f>EY85 * (1 + EZ85)</f>
        <v>1006264</v>
      </c>
      <c r="FB85" s="22"/>
      <c r="FC85" s="22"/>
      <c r="FD85" s="22"/>
      <c r="FE85" s="22"/>
      <c r="FF85" s="22"/>
      <c r="FG85" s="22"/>
      <c r="FH85" s="22"/>
      <c r="FI85" s="22"/>
      <c r="FJ85" s="22"/>
      <c r="FK85" s="19" t="e">
        <f t="shared" ca="1" si="9"/>
        <v>#NAME?</v>
      </c>
      <c r="FL85" s="19" t="e">
        <f t="shared" ca="1" si="10"/>
        <v>#NAME?</v>
      </c>
      <c r="FM85" s="19">
        <f t="shared" si="11"/>
        <v>42671.603773584902</v>
      </c>
      <c r="FN85" s="19"/>
      <c r="FO85" s="20">
        <v>5.2900000000000003E-2</v>
      </c>
      <c r="FP85" s="19">
        <f t="shared" si="31"/>
        <v>0</v>
      </c>
      <c r="FQ85" s="19">
        <v>1197500</v>
      </c>
      <c r="FR85" s="20">
        <v>5.2900000000000003E-2</v>
      </c>
      <c r="FS85" s="19">
        <f t="shared" si="32"/>
        <v>1260847.75</v>
      </c>
      <c r="FT85" s="19">
        <f t="shared" ref="FT85:FT86" si="58">(FS85)</f>
        <v>1260847.75</v>
      </c>
      <c r="FU85" s="98">
        <f t="shared" si="14"/>
        <v>53</v>
      </c>
      <c r="FV85" s="99">
        <f t="shared" si="15"/>
        <v>861380.61367639352</v>
      </c>
      <c r="FW85" s="100">
        <f t="shared" si="40"/>
        <v>42671.603773584902</v>
      </c>
      <c r="FX85" s="101"/>
      <c r="FY85" s="101"/>
    </row>
    <row r="86" spans="1:181" ht="15.75" customHeight="1" x14ac:dyDescent="0.2">
      <c r="A86" s="66" t="s">
        <v>673</v>
      </c>
      <c r="B86" s="66">
        <v>11</v>
      </c>
      <c r="C86" s="66" t="s">
        <v>231</v>
      </c>
      <c r="D86" s="66" t="s">
        <v>65</v>
      </c>
      <c r="E86" s="67" t="s">
        <v>232</v>
      </c>
      <c r="F86" s="35">
        <v>30102206</v>
      </c>
      <c r="G86" s="67" t="s">
        <v>56</v>
      </c>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81">
        <v>36974</v>
      </c>
      <c r="CO86" s="80">
        <v>0.19</v>
      </c>
      <c r="CP86" s="81">
        <f>CN86 * (1 + CO86)</f>
        <v>43999.06</v>
      </c>
      <c r="CQ86" s="22"/>
      <c r="CR86" s="22"/>
      <c r="CS86" s="22"/>
      <c r="CT86" s="22"/>
      <c r="CU86" s="22"/>
      <c r="CV86" s="22"/>
      <c r="CW86" s="79">
        <v>42000</v>
      </c>
      <c r="CX86" s="107">
        <v>0.19</v>
      </c>
      <c r="CY86" s="79">
        <f>CW86 * (1 + CX86)</f>
        <v>49980</v>
      </c>
      <c r="CZ86" s="22"/>
      <c r="DA86" s="22"/>
      <c r="DB86" s="22"/>
      <c r="DC86" s="81">
        <v>42000</v>
      </c>
      <c r="DD86" s="80">
        <v>0</v>
      </c>
      <c r="DE86" s="81">
        <f>DC86 * (1 + DD86)</f>
        <v>42000</v>
      </c>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19"/>
      <c r="EZ86" s="68"/>
      <c r="FA86" s="69"/>
      <c r="FB86" s="22"/>
      <c r="FC86" s="22"/>
      <c r="FD86" s="22"/>
      <c r="FE86" s="22"/>
      <c r="FF86" s="22"/>
      <c r="FG86" s="22"/>
      <c r="FH86" s="22"/>
      <c r="FI86" s="22"/>
      <c r="FJ86" s="22"/>
      <c r="FK86" s="19" t="e">
        <f t="shared" ca="1" si="9"/>
        <v>#NAME?</v>
      </c>
      <c r="FL86" s="19" t="e">
        <f t="shared" ca="1" si="10"/>
        <v>#NAME?</v>
      </c>
      <c r="FM86" s="19">
        <f t="shared" si="11"/>
        <v>2565.6426415094338</v>
      </c>
      <c r="FN86" s="19"/>
      <c r="FO86" s="20">
        <v>5.2900000000000003E-2</v>
      </c>
      <c r="FP86" s="19">
        <f t="shared" si="31"/>
        <v>0</v>
      </c>
      <c r="FQ86" s="19">
        <v>116399</v>
      </c>
      <c r="FR86" s="20">
        <v>5.2900000000000003E-2</v>
      </c>
      <c r="FS86" s="19">
        <f t="shared" si="32"/>
        <v>122556.5071</v>
      </c>
      <c r="FT86" s="19">
        <f t="shared" si="58"/>
        <v>122556.5071</v>
      </c>
      <c r="FU86" s="98">
        <f t="shared" si="14"/>
        <v>53</v>
      </c>
      <c r="FV86" s="99">
        <f t="shared" si="15"/>
        <v>84846.353939034569</v>
      </c>
      <c r="FW86" s="100">
        <f t="shared" si="40"/>
        <v>2565.6426415094338</v>
      </c>
      <c r="FX86" s="101"/>
      <c r="FY86" s="101"/>
    </row>
    <row r="87" spans="1:181" ht="15.75" customHeight="1" x14ac:dyDescent="0.2">
      <c r="A87" s="66" t="s">
        <v>671</v>
      </c>
      <c r="B87" s="66">
        <v>65</v>
      </c>
      <c r="C87" s="66" t="s">
        <v>233</v>
      </c>
      <c r="D87" s="66" t="s">
        <v>31</v>
      </c>
      <c r="E87" s="67" t="s">
        <v>234</v>
      </c>
      <c r="F87" s="66">
        <v>21102401</v>
      </c>
      <c r="G87" s="67" t="s">
        <v>235</v>
      </c>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103">
        <v>25000</v>
      </c>
      <c r="CF87" s="102">
        <v>0</v>
      </c>
      <c r="CG87" s="103">
        <f t="shared" ref="CG87:CG88" si="59">CE87 * (1 + CF87)</f>
        <v>25000</v>
      </c>
      <c r="CH87" s="109">
        <v>60000</v>
      </c>
      <c r="CI87" s="107">
        <v>0</v>
      </c>
      <c r="CJ87" s="103">
        <f t="shared" ref="CJ87:CJ88" si="60">CH87 * (1 + CI87)</f>
        <v>60000</v>
      </c>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79">
        <v>3200</v>
      </c>
      <c r="EZ87" s="102">
        <v>0</v>
      </c>
      <c r="FA87" s="103">
        <f t="shared" ref="FA87:FA88" si="61">EY87 * (1 + EZ87)</f>
        <v>3200</v>
      </c>
      <c r="FB87" s="22"/>
      <c r="FC87" s="22"/>
      <c r="FD87" s="22"/>
      <c r="FE87" s="22"/>
      <c r="FF87" s="22"/>
      <c r="FG87" s="22"/>
      <c r="FH87" s="22"/>
      <c r="FI87" s="22"/>
      <c r="FJ87" s="22"/>
      <c r="FK87" s="19" t="e">
        <f t="shared" ca="1" si="9"/>
        <v>#NAME?</v>
      </c>
      <c r="FL87" s="19" t="e">
        <f t="shared" ca="1" si="10"/>
        <v>#NAME?</v>
      </c>
      <c r="FM87" s="19">
        <f t="shared" si="11"/>
        <v>1664.1509433962265</v>
      </c>
      <c r="FN87" s="19"/>
      <c r="FO87" s="20">
        <v>5.2900000000000003E-2</v>
      </c>
      <c r="FP87" s="19">
        <f t="shared" si="31"/>
        <v>0</v>
      </c>
      <c r="FQ87" s="19"/>
      <c r="FR87" s="20">
        <v>5.2900000000000003E-2</v>
      </c>
      <c r="FS87" s="19">
        <f t="shared" si="32"/>
        <v>0</v>
      </c>
      <c r="FT87" s="19"/>
      <c r="FU87" s="98">
        <f t="shared" si="14"/>
        <v>53</v>
      </c>
      <c r="FV87" s="99" t="e">
        <f t="shared" si="15"/>
        <v>#DIV/0!</v>
      </c>
      <c r="FW87" s="100">
        <f t="shared" si="40"/>
        <v>1664.1509433962265</v>
      </c>
      <c r="FX87" s="101"/>
      <c r="FY87" s="101"/>
    </row>
    <row r="88" spans="1:181" ht="15.75" customHeight="1" x14ac:dyDescent="0.2">
      <c r="A88" s="66" t="s">
        <v>671</v>
      </c>
      <c r="B88" s="66">
        <v>64</v>
      </c>
      <c r="C88" s="66" t="s">
        <v>236</v>
      </c>
      <c r="D88" s="66" t="s">
        <v>31</v>
      </c>
      <c r="E88" s="67" t="s">
        <v>237</v>
      </c>
      <c r="F88" s="66">
        <v>21102401</v>
      </c>
      <c r="G88" s="67" t="s">
        <v>235</v>
      </c>
      <c r="H88" s="22"/>
      <c r="I88" s="22"/>
      <c r="J88" s="22"/>
      <c r="K88" s="22"/>
      <c r="L88" s="22"/>
      <c r="M88" s="22"/>
      <c r="N88" s="22"/>
      <c r="O88" s="22"/>
      <c r="P88" s="22"/>
      <c r="Q88" s="22"/>
      <c r="R88" s="30"/>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103">
        <v>151000</v>
      </c>
      <c r="CF88" s="102">
        <v>0</v>
      </c>
      <c r="CG88" s="103">
        <f t="shared" si="59"/>
        <v>151000</v>
      </c>
      <c r="CH88" s="109">
        <v>16000</v>
      </c>
      <c r="CI88" s="107">
        <v>0</v>
      </c>
      <c r="CJ88" s="103">
        <f t="shared" si="60"/>
        <v>16000</v>
      </c>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79">
        <v>185400</v>
      </c>
      <c r="EZ88" s="102">
        <v>0</v>
      </c>
      <c r="FA88" s="103">
        <f t="shared" si="61"/>
        <v>185400</v>
      </c>
      <c r="FB88" s="22"/>
      <c r="FC88" s="22"/>
      <c r="FD88" s="22"/>
      <c r="FE88" s="22"/>
      <c r="FF88" s="22"/>
      <c r="FG88" s="22"/>
      <c r="FH88" s="22"/>
      <c r="FI88" s="22"/>
      <c r="FJ88" s="22"/>
      <c r="FK88" s="19" t="e">
        <f t="shared" ca="1" si="9"/>
        <v>#NAME?</v>
      </c>
      <c r="FL88" s="19" t="e">
        <f t="shared" ca="1" si="10"/>
        <v>#NAME?</v>
      </c>
      <c r="FM88" s="19">
        <f t="shared" si="11"/>
        <v>6649.0566037735853</v>
      </c>
      <c r="FN88" s="19"/>
      <c r="FO88" s="20">
        <v>5.2900000000000003E-2</v>
      </c>
      <c r="FP88" s="19">
        <f t="shared" si="31"/>
        <v>0</v>
      </c>
      <c r="FQ88" s="19"/>
      <c r="FR88" s="20">
        <v>5.2900000000000003E-2</v>
      </c>
      <c r="FS88" s="19">
        <f t="shared" si="32"/>
        <v>0</v>
      </c>
      <c r="FT88" s="19"/>
      <c r="FU88" s="98">
        <f t="shared" si="14"/>
        <v>53</v>
      </c>
      <c r="FV88" s="99" t="e">
        <f t="shared" si="15"/>
        <v>#DIV/0!</v>
      </c>
      <c r="FW88" s="100">
        <f t="shared" si="40"/>
        <v>6649.0566037735853</v>
      </c>
      <c r="FX88" s="101"/>
      <c r="FY88" s="101"/>
    </row>
    <row r="89" spans="1:181" ht="15.75" customHeight="1" x14ac:dyDescent="0.2">
      <c r="A89" s="66" t="s">
        <v>671</v>
      </c>
      <c r="B89" s="66">
        <v>19</v>
      </c>
      <c r="C89" s="66" t="s">
        <v>238</v>
      </c>
      <c r="D89" s="66" t="s">
        <v>31</v>
      </c>
      <c r="E89" s="67" t="s">
        <v>239</v>
      </c>
      <c r="F89" s="35">
        <v>21102401</v>
      </c>
      <c r="G89" s="67" t="s">
        <v>75</v>
      </c>
      <c r="H89" s="22"/>
      <c r="I89" s="22"/>
      <c r="J89" s="22"/>
      <c r="K89" s="22"/>
      <c r="L89" s="22"/>
      <c r="M89" s="22"/>
      <c r="N89" s="22"/>
      <c r="O89" s="22"/>
      <c r="P89" s="22"/>
      <c r="Q89" s="103">
        <v>3400</v>
      </c>
      <c r="R89" s="102">
        <v>0</v>
      </c>
      <c r="S89" s="103">
        <f t="shared" ref="S89:S90" si="62">Q89 * (1 + R89)</f>
        <v>3400</v>
      </c>
      <c r="T89" s="79">
        <v>4100</v>
      </c>
      <c r="U89" s="107">
        <v>0</v>
      </c>
      <c r="V89" s="103">
        <f t="shared" ref="V89:V90" si="63">T89 * (1 + U89)</f>
        <v>4100</v>
      </c>
      <c r="W89" s="103">
        <v>3000</v>
      </c>
      <c r="X89" s="102">
        <v>0</v>
      </c>
      <c r="Y89" s="103">
        <f t="shared" ref="Y89:Y90" si="64">W89 * (1 + X89)</f>
        <v>3000</v>
      </c>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19"/>
      <c r="EZ89" s="68"/>
      <c r="FA89" s="69"/>
      <c r="FB89" s="22"/>
      <c r="FC89" s="22"/>
      <c r="FD89" s="22"/>
      <c r="FE89" s="22"/>
      <c r="FF89" s="22"/>
      <c r="FG89" s="22"/>
      <c r="FH89" s="22"/>
      <c r="FI89" s="22"/>
      <c r="FJ89" s="22"/>
      <c r="FK89" s="19" t="e">
        <f t="shared" ca="1" si="9"/>
        <v>#NAME?</v>
      </c>
      <c r="FL89" s="19" t="e">
        <f t="shared" ca="1" si="10"/>
        <v>#NAME?</v>
      </c>
      <c r="FM89" s="19">
        <f t="shared" si="11"/>
        <v>198.11320754716982</v>
      </c>
      <c r="FN89" s="19">
        <v>3375</v>
      </c>
      <c r="FO89" s="20">
        <v>5.2900000000000003E-2</v>
      </c>
      <c r="FP89" s="19">
        <f t="shared" si="31"/>
        <v>3553.5374999999999</v>
      </c>
      <c r="FQ89" s="19"/>
      <c r="FR89" s="20">
        <v>5.2900000000000003E-2</v>
      </c>
      <c r="FS89" s="19">
        <f t="shared" si="32"/>
        <v>0</v>
      </c>
      <c r="FT89" s="19">
        <f>(FS89)</f>
        <v>0</v>
      </c>
      <c r="FU89" s="98">
        <f t="shared" si="14"/>
        <v>53</v>
      </c>
      <c r="FV89" s="99">
        <f t="shared" si="15"/>
        <v>140.08719249922169</v>
      </c>
      <c r="FW89" s="100">
        <f>FM89</f>
        <v>198.11320754716982</v>
      </c>
      <c r="FX89" s="101"/>
      <c r="FY89" s="101"/>
    </row>
    <row r="90" spans="1:181" ht="15.75" customHeight="1" x14ac:dyDescent="0.2">
      <c r="A90" s="66" t="s">
        <v>671</v>
      </c>
      <c r="B90" s="66">
        <v>18</v>
      </c>
      <c r="C90" s="66" t="s">
        <v>240</v>
      </c>
      <c r="D90" s="66" t="s">
        <v>31</v>
      </c>
      <c r="E90" s="67" t="s">
        <v>241</v>
      </c>
      <c r="F90" s="35">
        <v>21102401</v>
      </c>
      <c r="G90" s="67" t="s">
        <v>75</v>
      </c>
      <c r="H90" s="22"/>
      <c r="I90" s="22"/>
      <c r="J90" s="22"/>
      <c r="K90" s="22"/>
      <c r="L90" s="22"/>
      <c r="M90" s="22"/>
      <c r="N90" s="22"/>
      <c r="O90" s="22"/>
      <c r="P90" s="22"/>
      <c r="Q90" s="103">
        <v>4050</v>
      </c>
      <c r="R90" s="102">
        <v>0</v>
      </c>
      <c r="S90" s="103">
        <f t="shared" si="62"/>
        <v>4050</v>
      </c>
      <c r="T90" s="79">
        <v>4800</v>
      </c>
      <c r="U90" s="107">
        <v>0</v>
      </c>
      <c r="V90" s="103">
        <f t="shared" si="63"/>
        <v>4800</v>
      </c>
      <c r="W90" s="103">
        <v>5000</v>
      </c>
      <c r="X90" s="102">
        <v>0</v>
      </c>
      <c r="Y90" s="103">
        <f t="shared" si="64"/>
        <v>5000</v>
      </c>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19"/>
      <c r="EZ90" s="68"/>
      <c r="FA90" s="69"/>
      <c r="FB90" s="22"/>
      <c r="FC90" s="22"/>
      <c r="FD90" s="22"/>
      <c r="FE90" s="22"/>
      <c r="FF90" s="22"/>
      <c r="FG90" s="22"/>
      <c r="FH90" s="22"/>
      <c r="FI90" s="22"/>
      <c r="FJ90" s="22"/>
      <c r="FK90" s="19" t="e">
        <f t="shared" ca="1" si="9"/>
        <v>#NAME?</v>
      </c>
      <c r="FL90" s="19" t="e">
        <f t="shared" ca="1" si="10"/>
        <v>#NAME?</v>
      </c>
      <c r="FM90" s="19">
        <f t="shared" si="11"/>
        <v>261.32075471698113</v>
      </c>
      <c r="FN90" s="19">
        <v>3675</v>
      </c>
      <c r="FO90" s="20">
        <v>5.2900000000000003E-2</v>
      </c>
      <c r="FP90" s="19">
        <f t="shared" si="31"/>
        <v>3869.4074999999998</v>
      </c>
      <c r="FQ90" s="19"/>
      <c r="FR90" s="20">
        <v>5.2900000000000003E-2</v>
      </c>
      <c r="FS90" s="19">
        <f t="shared" si="32"/>
        <v>0</v>
      </c>
      <c r="FT90" s="19">
        <f>(FP90)</f>
        <v>3869.4074999999998</v>
      </c>
      <c r="FU90" s="98">
        <f t="shared" si="14"/>
        <v>53</v>
      </c>
      <c r="FV90" s="99">
        <f t="shared" si="15"/>
        <v>2551.3026046989221</v>
      </c>
      <c r="FW90" s="100">
        <f t="shared" ref="FW90:FW167" si="65">MIN(FM90,FT90)</f>
        <v>261.32075471698113</v>
      </c>
      <c r="FX90" s="101"/>
      <c r="FY90" s="101"/>
    </row>
    <row r="91" spans="1:181" ht="15.75" customHeight="1" x14ac:dyDescent="0.2">
      <c r="A91" s="110" t="s">
        <v>671</v>
      </c>
      <c r="B91" s="66">
        <v>63</v>
      </c>
      <c r="C91" s="66" t="s">
        <v>242</v>
      </c>
      <c r="D91" s="66" t="s">
        <v>31</v>
      </c>
      <c r="E91" s="67" t="s">
        <v>237</v>
      </c>
      <c r="F91" s="66">
        <v>21102401</v>
      </c>
      <c r="G91" s="67" t="s">
        <v>235</v>
      </c>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103">
        <v>151000</v>
      </c>
      <c r="CF91" s="102">
        <v>0</v>
      </c>
      <c r="CG91" s="103">
        <f>CE91 * (1 + CF91)</f>
        <v>151000</v>
      </c>
      <c r="CH91" s="109">
        <v>16000</v>
      </c>
      <c r="CI91" s="107">
        <v>0</v>
      </c>
      <c r="CJ91" s="103">
        <f>CH91 * (1 + CI91)</f>
        <v>16000</v>
      </c>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79">
        <v>161000</v>
      </c>
      <c r="EZ91" s="102">
        <v>0.19</v>
      </c>
      <c r="FA91" s="103">
        <f t="shared" ref="FA91:FA92" si="66">EY91 * (1 + EZ91)</f>
        <v>191590</v>
      </c>
      <c r="FB91" s="22"/>
      <c r="FC91" s="22"/>
      <c r="FD91" s="22"/>
      <c r="FE91" s="22"/>
      <c r="FF91" s="22"/>
      <c r="FG91" s="22"/>
      <c r="FH91" s="22"/>
      <c r="FI91" s="22"/>
      <c r="FJ91" s="22"/>
      <c r="FK91" s="19" t="e">
        <f t="shared" ca="1" si="9"/>
        <v>#NAME?</v>
      </c>
      <c r="FL91" s="19" t="e">
        <f t="shared" ca="1" si="10"/>
        <v>#NAME?</v>
      </c>
      <c r="FM91" s="19">
        <f t="shared" si="11"/>
        <v>6765.8490566037735</v>
      </c>
      <c r="FN91" s="19"/>
      <c r="FO91" s="20">
        <v>5.2900000000000003E-2</v>
      </c>
      <c r="FP91" s="19">
        <f t="shared" si="31"/>
        <v>0</v>
      </c>
      <c r="FQ91" s="19"/>
      <c r="FR91" s="20">
        <v>5.2900000000000003E-2</v>
      </c>
      <c r="FS91" s="19">
        <f t="shared" si="32"/>
        <v>0</v>
      </c>
      <c r="FT91" s="19">
        <f t="shared" ref="FT91:FT93" si="67">(FP91+FS91)/2</f>
        <v>0</v>
      </c>
      <c r="FU91" s="98">
        <f t="shared" si="14"/>
        <v>53</v>
      </c>
      <c r="FV91" s="99">
        <f t="shared" si="15"/>
        <v>4784.1777484091335</v>
      </c>
      <c r="FW91" s="100">
        <f t="shared" si="65"/>
        <v>0</v>
      </c>
      <c r="FX91" s="101"/>
      <c r="FY91" s="101"/>
    </row>
    <row r="92" spans="1:181" ht="15.75" customHeight="1" x14ac:dyDescent="0.2">
      <c r="A92" s="110" t="s">
        <v>113</v>
      </c>
      <c r="B92" s="66">
        <v>19</v>
      </c>
      <c r="C92" s="35" t="s">
        <v>243</v>
      </c>
      <c r="D92" s="35" t="s">
        <v>244</v>
      </c>
      <c r="E92" s="71" t="s">
        <v>245</v>
      </c>
      <c r="F92" s="35">
        <v>24111206</v>
      </c>
      <c r="G92" s="71" t="s">
        <v>246</v>
      </c>
      <c r="H92" s="22"/>
      <c r="I92" s="22"/>
      <c r="J92" s="22"/>
      <c r="K92" s="22"/>
      <c r="L92" s="22"/>
      <c r="M92" s="22"/>
      <c r="N92" s="81">
        <v>660478</v>
      </c>
      <c r="O92" s="81">
        <v>0</v>
      </c>
      <c r="P92" s="81">
        <f>N92 * (1 + O92)</f>
        <v>660478</v>
      </c>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79">
        <v>230000</v>
      </c>
      <c r="EZ92" s="102">
        <v>0.19</v>
      </c>
      <c r="FA92" s="103">
        <f t="shared" si="66"/>
        <v>273700</v>
      </c>
      <c r="FB92" s="22"/>
      <c r="FC92" s="22"/>
      <c r="FD92" s="22"/>
      <c r="FE92" s="22"/>
      <c r="FF92" s="22"/>
      <c r="FG92" s="22"/>
      <c r="FH92" s="22"/>
      <c r="FI92" s="22"/>
      <c r="FJ92" s="22"/>
      <c r="FK92" s="19" t="e">
        <f t="shared" ca="1" si="9"/>
        <v>#NAME?</v>
      </c>
      <c r="FL92" s="19" t="e">
        <f t="shared" ca="1" si="10"/>
        <v>#NAME?</v>
      </c>
      <c r="FM92" s="19">
        <f t="shared" si="11"/>
        <v>17626</v>
      </c>
      <c r="FN92" s="19"/>
      <c r="FO92" s="20">
        <v>5.2900000000000003E-2</v>
      </c>
      <c r="FP92" s="19">
        <f t="shared" si="31"/>
        <v>0</v>
      </c>
      <c r="FQ92" s="19"/>
      <c r="FR92" s="20">
        <v>5.2900000000000003E-2</v>
      </c>
      <c r="FS92" s="19">
        <f t="shared" si="32"/>
        <v>0</v>
      </c>
      <c r="FT92" s="19">
        <f t="shared" si="67"/>
        <v>0</v>
      </c>
      <c r="FU92" s="98">
        <f t="shared" si="14"/>
        <v>53</v>
      </c>
      <c r="FV92" s="99">
        <f t="shared" si="15"/>
        <v>12463.464125194087</v>
      </c>
      <c r="FW92" s="100">
        <f t="shared" si="65"/>
        <v>0</v>
      </c>
      <c r="FX92" s="101"/>
      <c r="FY92" s="101"/>
    </row>
    <row r="93" spans="1:181" ht="15.75" customHeight="1" x14ac:dyDescent="0.2">
      <c r="A93" s="66" t="s">
        <v>673</v>
      </c>
      <c r="B93" s="66">
        <v>16</v>
      </c>
      <c r="C93" s="66" t="s">
        <v>247</v>
      </c>
      <c r="D93" s="66" t="s">
        <v>31</v>
      </c>
      <c r="E93" s="67" t="s">
        <v>248</v>
      </c>
      <c r="F93" s="35">
        <v>39121309</v>
      </c>
      <c r="G93" s="67" t="s">
        <v>56</v>
      </c>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81">
        <v>30900</v>
      </c>
      <c r="DD93" s="80">
        <v>0</v>
      </c>
      <c r="DE93" s="81">
        <f>DC93 * (1 + DD93)</f>
        <v>30900</v>
      </c>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19"/>
      <c r="EZ93" s="68"/>
      <c r="FA93" s="69"/>
      <c r="FB93" s="22"/>
      <c r="FC93" s="22"/>
      <c r="FD93" s="22"/>
      <c r="FE93" s="22"/>
      <c r="FF93" s="22"/>
      <c r="FG93" s="22"/>
      <c r="FH93" s="22"/>
      <c r="FI93" s="22"/>
      <c r="FJ93" s="22"/>
      <c r="FK93" s="19" t="e">
        <f t="shared" ca="1" si="9"/>
        <v>#NAME?</v>
      </c>
      <c r="FL93" s="19" t="e">
        <f t="shared" ca="1" si="10"/>
        <v>#NAME?</v>
      </c>
      <c r="FM93" s="19">
        <f t="shared" si="11"/>
        <v>583.01886792452831</v>
      </c>
      <c r="FN93" s="19">
        <v>26206</v>
      </c>
      <c r="FO93" s="20">
        <v>5.2900000000000003E-2</v>
      </c>
      <c r="FP93" s="19">
        <f t="shared" si="31"/>
        <v>27592.297399999999</v>
      </c>
      <c r="FQ93" s="19">
        <v>39000</v>
      </c>
      <c r="FR93" s="20">
        <v>5.2900000000000003E-2</v>
      </c>
      <c r="FS93" s="19">
        <f t="shared" si="32"/>
        <v>41063.1</v>
      </c>
      <c r="FT93" s="19">
        <f t="shared" si="67"/>
        <v>34327.698700000001</v>
      </c>
      <c r="FU93" s="98">
        <f t="shared" si="14"/>
        <v>53</v>
      </c>
      <c r="FV93" s="99">
        <f t="shared" si="15"/>
        <v>23861.091938229496</v>
      </c>
      <c r="FW93" s="100">
        <f t="shared" si="65"/>
        <v>583.01886792452831</v>
      </c>
      <c r="FX93" s="101"/>
      <c r="FY93" s="101"/>
    </row>
    <row r="94" spans="1:181" ht="15.75" customHeight="1" x14ac:dyDescent="0.2">
      <c r="A94" s="66" t="s">
        <v>671</v>
      </c>
      <c r="B94" s="66">
        <v>21</v>
      </c>
      <c r="C94" s="66" t="s">
        <v>249</v>
      </c>
      <c r="D94" s="66" t="s">
        <v>31</v>
      </c>
      <c r="E94" s="67" t="s">
        <v>250</v>
      </c>
      <c r="F94" s="35">
        <v>21102401</v>
      </c>
      <c r="G94" s="67" t="s">
        <v>75</v>
      </c>
      <c r="H94" s="22"/>
      <c r="I94" s="22"/>
      <c r="J94" s="22"/>
      <c r="K94" s="22"/>
      <c r="L94" s="22"/>
      <c r="M94" s="22"/>
      <c r="N94" s="22"/>
      <c r="O94" s="22"/>
      <c r="P94" s="22"/>
      <c r="Q94" s="103">
        <v>30300</v>
      </c>
      <c r="R94" s="111">
        <v>0.19</v>
      </c>
      <c r="S94" s="103">
        <f>Q94 * (1 + R94)</f>
        <v>36057</v>
      </c>
      <c r="T94" s="79">
        <v>69600</v>
      </c>
      <c r="U94" s="107">
        <v>0</v>
      </c>
      <c r="V94" s="103">
        <f>T94 * (1 + U94)</f>
        <v>69600</v>
      </c>
      <c r="W94" s="103">
        <v>50000</v>
      </c>
      <c r="X94" s="102">
        <v>0</v>
      </c>
      <c r="Y94" s="103">
        <f>W94 * (1 + X94)</f>
        <v>50000</v>
      </c>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19"/>
      <c r="EZ94" s="68"/>
      <c r="FA94" s="69"/>
      <c r="FB94" s="22"/>
      <c r="FC94" s="22"/>
      <c r="FD94" s="22"/>
      <c r="FE94" s="22"/>
      <c r="FF94" s="22"/>
      <c r="FG94" s="22"/>
      <c r="FH94" s="22"/>
      <c r="FI94" s="22"/>
      <c r="FJ94" s="22"/>
      <c r="FK94" s="19" t="e">
        <f t="shared" ca="1" si="9"/>
        <v>#NAME?</v>
      </c>
      <c r="FL94" s="19" t="e">
        <f t="shared" ca="1" si="10"/>
        <v>#NAME?</v>
      </c>
      <c r="FM94" s="19">
        <f t="shared" si="11"/>
        <v>2936.9245283018868</v>
      </c>
      <c r="FN94" s="19">
        <v>67714</v>
      </c>
      <c r="FO94" s="20">
        <v>5.2900000000000003E-2</v>
      </c>
      <c r="FP94" s="19">
        <f t="shared" si="31"/>
        <v>71296.070600000006</v>
      </c>
      <c r="FQ94" s="19"/>
      <c r="FR94" s="20">
        <v>5.2900000000000003E-2</v>
      </c>
      <c r="FS94" s="19">
        <f t="shared" si="32"/>
        <v>0</v>
      </c>
      <c r="FT94" s="19">
        <f>(FP94)</f>
        <v>71296.070600000006</v>
      </c>
      <c r="FU94" s="98">
        <f t="shared" si="14"/>
        <v>53</v>
      </c>
      <c r="FV94" s="99">
        <f t="shared" si="15"/>
        <v>48337.215743419489</v>
      </c>
      <c r="FW94" s="100">
        <f t="shared" si="65"/>
        <v>2936.9245283018868</v>
      </c>
      <c r="FX94" s="101"/>
      <c r="FY94" s="101"/>
    </row>
    <row r="95" spans="1:181" ht="15.75" customHeight="1" x14ac:dyDescent="0.2">
      <c r="A95" s="110" t="s">
        <v>671</v>
      </c>
      <c r="B95" s="66">
        <v>52</v>
      </c>
      <c r="C95" s="66" t="s">
        <v>251</v>
      </c>
      <c r="D95" s="66" t="s">
        <v>31</v>
      </c>
      <c r="E95" s="67" t="s">
        <v>252</v>
      </c>
      <c r="F95" s="66">
        <v>21102401</v>
      </c>
      <c r="G95" s="67" t="s">
        <v>92</v>
      </c>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103">
        <v>320000</v>
      </c>
      <c r="CF95" s="102">
        <v>0</v>
      </c>
      <c r="CG95" s="103">
        <f>CE95 * (1 + CF95)</f>
        <v>320000</v>
      </c>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79">
        <v>350000</v>
      </c>
      <c r="EZ95" s="102">
        <v>0.19</v>
      </c>
      <c r="FA95" s="103">
        <f>EY95 * (1 + EZ95)</f>
        <v>416500</v>
      </c>
      <c r="FB95" s="22"/>
      <c r="FC95" s="22"/>
      <c r="FD95" s="22"/>
      <c r="FE95" s="22"/>
      <c r="FF95" s="22"/>
      <c r="FG95" s="22"/>
      <c r="FH95" s="22"/>
      <c r="FI95" s="22"/>
      <c r="FJ95" s="22"/>
      <c r="FK95" s="19" t="e">
        <f t="shared" ca="1" si="9"/>
        <v>#NAME?</v>
      </c>
      <c r="FL95" s="19" t="e">
        <f t="shared" ca="1" si="10"/>
        <v>#NAME?</v>
      </c>
      <c r="FM95" s="19">
        <f t="shared" si="11"/>
        <v>13896.226415094339</v>
      </c>
      <c r="FN95" s="19"/>
      <c r="FO95" s="20">
        <v>5.2900000000000003E-2</v>
      </c>
      <c r="FP95" s="19">
        <f t="shared" si="31"/>
        <v>0</v>
      </c>
      <c r="FQ95" s="19"/>
      <c r="FR95" s="20">
        <v>5.2900000000000003E-2</v>
      </c>
      <c r="FS95" s="19">
        <f t="shared" si="32"/>
        <v>0</v>
      </c>
      <c r="FT95" s="19">
        <f>(FP95+FS95)/2</f>
        <v>0</v>
      </c>
      <c r="FU95" s="98">
        <f t="shared" si="14"/>
        <v>53</v>
      </c>
      <c r="FV95" s="99">
        <f t="shared" si="15"/>
        <v>9826.115931016835</v>
      </c>
      <c r="FW95" s="100">
        <f t="shared" si="65"/>
        <v>0</v>
      </c>
      <c r="FX95" s="101"/>
      <c r="FY95" s="101"/>
    </row>
    <row r="96" spans="1:181" ht="15.75" customHeight="1" x14ac:dyDescent="0.2">
      <c r="A96" s="66" t="s">
        <v>672</v>
      </c>
      <c r="B96" s="66">
        <v>37</v>
      </c>
      <c r="C96" s="35" t="s">
        <v>253</v>
      </c>
      <c r="D96" s="35" t="s">
        <v>31</v>
      </c>
      <c r="E96" s="71" t="s">
        <v>254</v>
      </c>
      <c r="F96" s="35">
        <v>47131805</v>
      </c>
      <c r="G96" s="71" t="s">
        <v>255</v>
      </c>
      <c r="H96" s="22"/>
      <c r="I96" s="22"/>
      <c r="J96" s="22"/>
      <c r="K96" s="22"/>
      <c r="L96" s="22"/>
      <c r="M96" s="22"/>
      <c r="N96" s="22"/>
      <c r="O96" s="22"/>
      <c r="P96" s="22"/>
      <c r="Q96" s="22"/>
      <c r="R96" s="22"/>
      <c r="S96" s="22"/>
      <c r="T96" s="22"/>
      <c r="U96" s="22"/>
      <c r="V96" s="22"/>
      <c r="W96" s="22"/>
      <c r="X96" s="22"/>
      <c r="Y96" s="22"/>
      <c r="Z96" s="22"/>
      <c r="AA96" s="22"/>
      <c r="AB96" s="22"/>
      <c r="AC96" s="22"/>
      <c r="AD96" s="22"/>
      <c r="AE96" s="22"/>
      <c r="AF96" s="81">
        <v>61099</v>
      </c>
      <c r="AG96" s="80">
        <v>0</v>
      </c>
      <c r="AH96" s="81">
        <f>AF96 * (1 + AG96)</f>
        <v>61099</v>
      </c>
      <c r="AI96" s="22"/>
      <c r="AJ96" s="22"/>
      <c r="AK96" s="22"/>
      <c r="AL96" s="22"/>
      <c r="AM96" s="22"/>
      <c r="AN96" s="22"/>
      <c r="AO96" s="79">
        <v>55545</v>
      </c>
      <c r="AP96" s="79">
        <v>0</v>
      </c>
      <c r="AQ96" s="79">
        <f>AO96 * (1 + AP96)</f>
        <v>55545</v>
      </c>
      <c r="AR96" s="22"/>
      <c r="AS96" s="22"/>
      <c r="AT96" s="22"/>
      <c r="AU96" s="22"/>
      <c r="AV96" s="22"/>
      <c r="AW96" s="22"/>
      <c r="AX96" s="22"/>
      <c r="AY96" s="22"/>
      <c r="AZ96" s="22"/>
      <c r="BA96" s="81">
        <v>334200</v>
      </c>
      <c r="BB96" s="80">
        <v>0</v>
      </c>
      <c r="BC96" s="81">
        <f>BA96 * (1 + BB96)</f>
        <v>334200</v>
      </c>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19"/>
      <c r="EZ96" s="68"/>
      <c r="FA96" s="69"/>
      <c r="FB96" s="22"/>
      <c r="FC96" s="22"/>
      <c r="FD96" s="22"/>
      <c r="FE96" s="22"/>
      <c r="FF96" s="22"/>
      <c r="FG96" s="22"/>
      <c r="FH96" s="22"/>
      <c r="FI96" s="22"/>
      <c r="FJ96" s="22"/>
      <c r="FK96" s="19" t="e">
        <f t="shared" ca="1" si="9"/>
        <v>#NAME?</v>
      </c>
      <c r="FL96" s="19" t="e">
        <f t="shared" ca="1" si="10"/>
        <v>#NAME?</v>
      </c>
      <c r="FM96" s="19">
        <f t="shared" si="11"/>
        <v>8506.4905660377353</v>
      </c>
      <c r="FN96" s="19"/>
      <c r="FO96" s="20">
        <v>5.2900000000000003E-2</v>
      </c>
      <c r="FP96" s="19">
        <f t="shared" si="31"/>
        <v>0</v>
      </c>
      <c r="FQ96" s="19"/>
      <c r="FR96" s="20">
        <v>5.2900000000000003E-2</v>
      </c>
      <c r="FS96" s="19">
        <f t="shared" si="32"/>
        <v>0</v>
      </c>
      <c r="FT96" s="19"/>
      <c r="FU96" s="98">
        <f t="shared" si="14"/>
        <v>53</v>
      </c>
      <c r="FV96" s="99" t="e">
        <f t="shared" si="15"/>
        <v>#DIV/0!</v>
      </c>
      <c r="FW96" s="100">
        <f t="shared" si="65"/>
        <v>8506.4905660377353</v>
      </c>
      <c r="FX96" s="101"/>
      <c r="FY96" s="101"/>
    </row>
    <row r="97" spans="1:181" ht="63" customHeight="1" x14ac:dyDescent="0.2">
      <c r="A97" s="66" t="s">
        <v>673</v>
      </c>
      <c r="B97" s="66">
        <v>36</v>
      </c>
      <c r="C97" s="66" t="s">
        <v>256</v>
      </c>
      <c r="D97" s="66" t="s">
        <v>257</v>
      </c>
      <c r="E97" s="67" t="s">
        <v>258</v>
      </c>
      <c r="F97" s="66">
        <v>47131805</v>
      </c>
      <c r="G97" s="67" t="s">
        <v>259</v>
      </c>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79">
        <v>21600</v>
      </c>
      <c r="BQ97" s="80">
        <v>0</v>
      </c>
      <c r="BR97" s="81">
        <f>BP97 * (1 + BQ97)</f>
        <v>21600</v>
      </c>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79">
        <v>15400</v>
      </c>
      <c r="EZ97" s="102">
        <v>0.19</v>
      </c>
      <c r="FA97" s="103">
        <f t="shared" ref="FA97:FA100" si="68">EY97 * (1 + EZ97)</f>
        <v>18326</v>
      </c>
      <c r="FB97" s="22"/>
      <c r="FC97" s="22"/>
      <c r="FD97" s="22"/>
      <c r="FE97" s="22"/>
      <c r="FF97" s="22"/>
      <c r="FG97" s="22"/>
      <c r="FH97" s="22"/>
      <c r="FI97" s="22"/>
      <c r="FJ97" s="22"/>
      <c r="FK97" s="19" t="e">
        <f t="shared" ca="1" si="9"/>
        <v>#NAME?</v>
      </c>
      <c r="FL97" s="19" t="e">
        <f t="shared" ca="1" si="10"/>
        <v>#NAME?</v>
      </c>
      <c r="FM97" s="19">
        <f t="shared" si="11"/>
        <v>753.32075471698113</v>
      </c>
      <c r="FN97" s="19">
        <v>46980</v>
      </c>
      <c r="FO97" s="20">
        <v>5.2900000000000003E-2</v>
      </c>
      <c r="FP97" s="19">
        <f t="shared" si="31"/>
        <v>49465.241999999998</v>
      </c>
      <c r="FQ97" s="19"/>
      <c r="FR97" s="20">
        <v>5.2900000000000003E-2</v>
      </c>
      <c r="FS97" s="19">
        <f t="shared" si="32"/>
        <v>0</v>
      </c>
      <c r="FT97" s="19">
        <f>(FP97)</f>
        <v>49465.241999999998</v>
      </c>
      <c r="FU97" s="98">
        <f t="shared" si="14"/>
        <v>53</v>
      </c>
      <c r="FV97" s="99">
        <f t="shared" si="15"/>
        <v>34444.529837164671</v>
      </c>
      <c r="FW97" s="100">
        <f t="shared" si="65"/>
        <v>753.32075471698113</v>
      </c>
      <c r="FX97" s="101"/>
      <c r="FY97" s="101"/>
    </row>
    <row r="98" spans="1:181" ht="15.75" customHeight="1" x14ac:dyDescent="0.2">
      <c r="A98" s="66" t="s">
        <v>671</v>
      </c>
      <c r="B98" s="66">
        <v>59</v>
      </c>
      <c r="C98" s="66" t="s">
        <v>260</v>
      </c>
      <c r="D98" s="66" t="s">
        <v>31</v>
      </c>
      <c r="E98" s="67" t="s">
        <v>261</v>
      </c>
      <c r="F98" s="66">
        <v>21102401</v>
      </c>
      <c r="G98" s="67" t="s">
        <v>262</v>
      </c>
      <c r="H98" s="22"/>
      <c r="I98" s="22"/>
      <c r="J98" s="22"/>
      <c r="K98" s="22"/>
      <c r="L98" s="22"/>
      <c r="M98" s="22"/>
      <c r="N98" s="22"/>
      <c r="O98" s="22"/>
      <c r="P98" s="22"/>
      <c r="Q98" s="22"/>
      <c r="R98" s="22"/>
      <c r="S98" s="22"/>
      <c r="T98" s="79">
        <v>72000</v>
      </c>
      <c r="U98" s="107">
        <v>0</v>
      </c>
      <c r="V98" s="103">
        <f>T98 * (1 + U98)</f>
        <v>72000</v>
      </c>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103">
        <v>65000</v>
      </c>
      <c r="CF98" s="102">
        <v>0</v>
      </c>
      <c r="CG98" s="103">
        <f>CE98 * (1 + CF98)</f>
        <v>65000</v>
      </c>
      <c r="CH98" s="79">
        <v>50000</v>
      </c>
      <c r="CI98" s="107">
        <v>0</v>
      </c>
      <c r="CJ98" s="103">
        <f>CH98 * (1 + CI98)</f>
        <v>50000</v>
      </c>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79">
        <v>72000</v>
      </c>
      <c r="EZ98" s="102">
        <v>0</v>
      </c>
      <c r="FA98" s="103">
        <f t="shared" si="68"/>
        <v>72000</v>
      </c>
      <c r="FB98" s="22"/>
      <c r="FC98" s="22"/>
      <c r="FD98" s="22"/>
      <c r="FE98" s="22"/>
      <c r="FF98" s="22"/>
      <c r="FG98" s="22"/>
      <c r="FH98" s="22"/>
      <c r="FI98" s="22"/>
      <c r="FJ98" s="22"/>
      <c r="FK98" s="19" t="e">
        <f t="shared" ca="1" si="9"/>
        <v>#NAME?</v>
      </c>
      <c r="FL98" s="19" t="e">
        <f t="shared" ca="1" si="10"/>
        <v>#NAME?</v>
      </c>
      <c r="FM98" s="19">
        <f t="shared" si="11"/>
        <v>4886.7924528301883</v>
      </c>
      <c r="FN98" s="19"/>
      <c r="FO98" s="20">
        <v>5.2900000000000003E-2</v>
      </c>
      <c r="FP98" s="19">
        <f t="shared" si="31"/>
        <v>0</v>
      </c>
      <c r="FQ98" s="19"/>
      <c r="FR98" s="20">
        <v>5.2900000000000003E-2</v>
      </c>
      <c r="FS98" s="19">
        <f t="shared" si="32"/>
        <v>0</v>
      </c>
      <c r="FT98" s="19"/>
      <c r="FU98" s="98">
        <f t="shared" si="14"/>
        <v>53</v>
      </c>
      <c r="FV98" s="99" t="e">
        <f t="shared" si="15"/>
        <v>#DIV/0!</v>
      </c>
      <c r="FW98" s="100">
        <f t="shared" si="65"/>
        <v>4886.7924528301883</v>
      </c>
      <c r="FX98" s="101"/>
      <c r="FY98" s="101"/>
    </row>
    <row r="99" spans="1:181" ht="15.75" customHeight="1" x14ac:dyDescent="0.2">
      <c r="A99" s="66" t="s">
        <v>113</v>
      </c>
      <c r="B99" s="66">
        <v>16</v>
      </c>
      <c r="C99" s="35" t="s">
        <v>263</v>
      </c>
      <c r="D99" s="35" t="s">
        <v>31</v>
      </c>
      <c r="E99" s="71" t="s">
        <v>265</v>
      </c>
      <c r="F99" s="35">
        <v>10191703</v>
      </c>
      <c r="G99" s="71" t="s">
        <v>187</v>
      </c>
      <c r="H99" s="22"/>
      <c r="I99" s="22"/>
      <c r="J99" s="22"/>
      <c r="K99" s="22"/>
      <c r="L99" s="22"/>
      <c r="M99" s="22"/>
      <c r="N99" s="81">
        <v>2128000</v>
      </c>
      <c r="O99" s="81">
        <v>0</v>
      </c>
      <c r="P99" s="81">
        <f>N99 * (1 + O99)</f>
        <v>2128000</v>
      </c>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79">
        <v>2500000</v>
      </c>
      <c r="EZ99" s="102">
        <v>0.19</v>
      </c>
      <c r="FA99" s="103">
        <f t="shared" si="68"/>
        <v>2975000</v>
      </c>
      <c r="FB99" s="22"/>
      <c r="FC99" s="22"/>
      <c r="FD99" s="22"/>
      <c r="FE99" s="22"/>
      <c r="FF99" s="22"/>
      <c r="FG99" s="22"/>
      <c r="FH99" s="22"/>
      <c r="FI99" s="22"/>
      <c r="FJ99" s="22"/>
      <c r="FK99" s="19" t="e">
        <f t="shared" ca="1" si="9"/>
        <v>#NAME?</v>
      </c>
      <c r="FL99" s="19" t="e">
        <f t="shared" ca="1" si="10"/>
        <v>#NAME?</v>
      </c>
      <c r="FM99" s="19">
        <f t="shared" si="11"/>
        <v>96283.018867924533</v>
      </c>
      <c r="FN99" s="19"/>
      <c r="FO99" s="20">
        <v>5.2900000000000003E-2</v>
      </c>
      <c r="FP99" s="19">
        <f t="shared" si="31"/>
        <v>0</v>
      </c>
      <c r="FQ99" s="19"/>
      <c r="FR99" s="20">
        <v>5.2900000000000003E-2</v>
      </c>
      <c r="FS99" s="19">
        <f t="shared" si="32"/>
        <v>0</v>
      </c>
      <c r="FT99" s="19"/>
      <c r="FU99" s="98">
        <f t="shared" si="14"/>
        <v>53</v>
      </c>
      <c r="FV99" s="99" t="e">
        <f t="shared" si="15"/>
        <v>#DIV/0!</v>
      </c>
      <c r="FW99" s="100">
        <f t="shared" si="65"/>
        <v>96283.018867924533</v>
      </c>
      <c r="FX99" s="101"/>
      <c r="FY99" s="101"/>
    </row>
    <row r="100" spans="1:181" ht="15.75" customHeight="1" x14ac:dyDescent="0.2">
      <c r="A100" s="66" t="s">
        <v>107</v>
      </c>
      <c r="B100" s="66">
        <v>19</v>
      </c>
      <c r="C100" s="66" t="s">
        <v>266</v>
      </c>
      <c r="D100" s="66" t="s">
        <v>31</v>
      </c>
      <c r="E100" s="67" t="s">
        <v>267</v>
      </c>
      <c r="F100" s="35"/>
      <c r="G100" s="67" t="s">
        <v>268</v>
      </c>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79">
        <v>1345000</v>
      </c>
      <c r="EZ100" s="102">
        <v>0.19</v>
      </c>
      <c r="FA100" s="103">
        <f t="shared" si="68"/>
        <v>1600550</v>
      </c>
      <c r="FB100" s="22"/>
      <c r="FC100" s="22"/>
      <c r="FD100" s="22"/>
      <c r="FE100" s="22"/>
      <c r="FF100" s="22"/>
      <c r="FG100" s="22"/>
      <c r="FH100" s="22"/>
      <c r="FI100" s="22"/>
      <c r="FJ100" s="22"/>
      <c r="FK100" s="19" t="e">
        <f t="shared" ca="1" si="9"/>
        <v>#NAME?</v>
      </c>
      <c r="FL100" s="19" t="e">
        <f t="shared" ca="1" si="10"/>
        <v>#NAME?</v>
      </c>
      <c r="FM100" s="19">
        <f t="shared" si="11"/>
        <v>30199.056603773584</v>
      </c>
      <c r="FN100" s="19"/>
      <c r="FO100" s="20">
        <v>5.2900000000000003E-2</v>
      </c>
      <c r="FP100" s="19">
        <f t="shared" si="31"/>
        <v>0</v>
      </c>
      <c r="FQ100" s="19">
        <v>1735500</v>
      </c>
      <c r="FR100" s="20">
        <v>5.2900000000000003E-2</v>
      </c>
      <c r="FS100" s="19">
        <f t="shared" si="32"/>
        <v>1827307.95</v>
      </c>
      <c r="FT100" s="19">
        <f>(FS100)</f>
        <v>1827307.95</v>
      </c>
      <c r="FU100" s="98">
        <f t="shared" si="14"/>
        <v>53</v>
      </c>
      <c r="FV100" s="99">
        <f t="shared" si="15"/>
        <v>1270747.885051124</v>
      </c>
      <c r="FW100" s="100">
        <f t="shared" si="65"/>
        <v>30199.056603773584</v>
      </c>
      <c r="FX100" s="101"/>
      <c r="FY100" s="101"/>
    </row>
    <row r="101" spans="1:181" ht="15.75" customHeight="1" x14ac:dyDescent="0.2">
      <c r="A101" s="66" t="s">
        <v>673</v>
      </c>
      <c r="B101" s="66">
        <v>14</v>
      </c>
      <c r="C101" s="66" t="s">
        <v>269</v>
      </c>
      <c r="D101" s="66" t="s">
        <v>31</v>
      </c>
      <c r="E101" s="67" t="s">
        <v>270</v>
      </c>
      <c r="F101" s="35">
        <v>39121613</v>
      </c>
      <c r="G101" s="67" t="s">
        <v>56</v>
      </c>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81">
        <v>27900</v>
      </c>
      <c r="DD101" s="80">
        <v>0</v>
      </c>
      <c r="DE101" s="81">
        <f>DC101 * (1 + DD101)</f>
        <v>27900</v>
      </c>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19"/>
      <c r="EZ101" s="68"/>
      <c r="FA101" s="69"/>
      <c r="FB101" s="22"/>
      <c r="FC101" s="22"/>
      <c r="FD101" s="22"/>
      <c r="FE101" s="22"/>
      <c r="FF101" s="22"/>
      <c r="FG101" s="22"/>
      <c r="FH101" s="22"/>
      <c r="FI101" s="22"/>
      <c r="FJ101" s="22"/>
      <c r="FK101" s="19" t="e">
        <f t="shared" ca="1" si="9"/>
        <v>#NAME?</v>
      </c>
      <c r="FL101" s="19" t="e">
        <f t="shared" ca="1" si="10"/>
        <v>#NAME?</v>
      </c>
      <c r="FM101" s="19">
        <f t="shared" si="11"/>
        <v>526.41509433962267</v>
      </c>
      <c r="FN101" s="19">
        <v>32408</v>
      </c>
      <c r="FO101" s="20">
        <v>5.2900000000000003E-2</v>
      </c>
      <c r="FP101" s="19">
        <f t="shared" si="31"/>
        <v>34122.383199999997</v>
      </c>
      <c r="FQ101" s="19">
        <v>25219</v>
      </c>
      <c r="FR101" s="20">
        <v>5.2900000000000003E-2</v>
      </c>
      <c r="FS101" s="19">
        <f t="shared" si="32"/>
        <v>26553.0851</v>
      </c>
      <c r="FT101" s="19">
        <f>(FP101+FS101)/2</f>
        <v>30337.734149999997</v>
      </c>
      <c r="FU101" s="98">
        <f t="shared" si="14"/>
        <v>53</v>
      </c>
      <c r="FV101" s="99">
        <f t="shared" si="15"/>
        <v>21079.785860373191</v>
      </c>
      <c r="FW101" s="100">
        <f t="shared" si="65"/>
        <v>526.41509433962267</v>
      </c>
      <c r="FX101" s="101"/>
      <c r="FY101" s="101"/>
    </row>
    <row r="102" spans="1:181" ht="15.75" customHeight="1" x14ac:dyDescent="0.2">
      <c r="A102" s="66" t="s">
        <v>674</v>
      </c>
      <c r="B102" s="66">
        <v>6</v>
      </c>
      <c r="C102" s="35" t="s">
        <v>271</v>
      </c>
      <c r="D102" s="35" t="s">
        <v>31</v>
      </c>
      <c r="E102" s="71" t="s">
        <v>272</v>
      </c>
      <c r="F102" s="66">
        <v>42211707</v>
      </c>
      <c r="G102" s="67" t="s">
        <v>51</v>
      </c>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81">
        <v>4600000</v>
      </c>
      <c r="BE102" s="80">
        <v>0</v>
      </c>
      <c r="BF102" s="81">
        <f>BD102 * (1 + BE102)</f>
        <v>4600000</v>
      </c>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79">
        <v>3500000</v>
      </c>
      <c r="EZ102" s="102">
        <v>0.19</v>
      </c>
      <c r="FA102" s="103">
        <f t="shared" ref="FA102:FA105" si="69">EY102 * (1 + EZ102)</f>
        <v>4165000</v>
      </c>
      <c r="FB102" s="22"/>
      <c r="FC102" s="22"/>
      <c r="FD102" s="22"/>
      <c r="FE102" s="22"/>
      <c r="FF102" s="22"/>
      <c r="FG102" s="22"/>
      <c r="FH102" s="22"/>
      <c r="FI102" s="22"/>
      <c r="FJ102" s="22"/>
      <c r="FK102" s="19" t="e">
        <f t="shared" ca="1" si="9"/>
        <v>#NAME?</v>
      </c>
      <c r="FL102" s="19" t="e">
        <f t="shared" ca="1" si="10"/>
        <v>#NAME?</v>
      </c>
      <c r="FM102" s="19">
        <f t="shared" si="11"/>
        <v>165377.35849056602</v>
      </c>
      <c r="FN102" s="19"/>
      <c r="FO102" s="20">
        <v>5.2900000000000003E-2</v>
      </c>
      <c r="FP102" s="19">
        <f t="shared" si="31"/>
        <v>0</v>
      </c>
      <c r="FQ102" s="19"/>
      <c r="FR102" s="20">
        <v>5.2900000000000003E-2</v>
      </c>
      <c r="FS102" s="19">
        <f t="shared" si="32"/>
        <v>0</v>
      </c>
      <c r="FT102" s="19"/>
      <c r="FU102" s="98">
        <f t="shared" si="14"/>
        <v>53</v>
      </c>
      <c r="FV102" s="99" t="e">
        <f t="shared" si="15"/>
        <v>#DIV/0!</v>
      </c>
      <c r="FW102" s="100">
        <f t="shared" si="65"/>
        <v>165377.35849056602</v>
      </c>
      <c r="FX102" s="101"/>
      <c r="FY102" s="101"/>
    </row>
    <row r="103" spans="1:181" ht="15.75" customHeight="1" x14ac:dyDescent="0.2">
      <c r="A103" s="66" t="s">
        <v>673</v>
      </c>
      <c r="B103" s="66">
        <v>35</v>
      </c>
      <c r="C103" s="66" t="s">
        <v>273</v>
      </c>
      <c r="D103" s="66" t="s">
        <v>257</v>
      </c>
      <c r="E103" s="67" t="s">
        <v>274</v>
      </c>
      <c r="F103" s="35">
        <v>47131800</v>
      </c>
      <c r="G103" s="67" t="s">
        <v>259</v>
      </c>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81">
        <v>22387</v>
      </c>
      <c r="BQ103" s="80">
        <v>0.19</v>
      </c>
      <c r="BR103" s="81">
        <f>BP103 * (1 + BQ103)</f>
        <v>26640.53</v>
      </c>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79">
        <v>20700</v>
      </c>
      <c r="EZ103" s="102">
        <v>0.19</v>
      </c>
      <c r="FA103" s="103">
        <f t="shared" si="69"/>
        <v>24633</v>
      </c>
      <c r="FB103" s="22"/>
      <c r="FC103" s="22"/>
      <c r="FD103" s="22"/>
      <c r="FE103" s="22"/>
      <c r="FF103" s="22"/>
      <c r="FG103" s="22"/>
      <c r="FH103" s="22"/>
      <c r="FI103" s="22"/>
      <c r="FJ103" s="22"/>
      <c r="FK103" s="19" t="e">
        <f t="shared" ca="1" si="9"/>
        <v>#NAME?</v>
      </c>
      <c r="FL103" s="19" t="e">
        <f t="shared" ca="1" si="10"/>
        <v>#NAME?</v>
      </c>
      <c r="FM103" s="19">
        <f t="shared" si="11"/>
        <v>967.42509433962266</v>
      </c>
      <c r="FN103" s="19">
        <v>54063</v>
      </c>
      <c r="FO103" s="20">
        <v>5.2900000000000003E-2</v>
      </c>
      <c r="FP103" s="19">
        <f t="shared" si="31"/>
        <v>56922.932699999998</v>
      </c>
      <c r="FQ103" s="19"/>
      <c r="FR103" s="20">
        <v>5.2900000000000003E-2</v>
      </c>
      <c r="FS103" s="19">
        <f t="shared" si="32"/>
        <v>0</v>
      </c>
      <c r="FT103" s="19">
        <f>(FP103)</f>
        <v>56922.932699999998</v>
      </c>
      <c r="FU103" s="98">
        <f t="shared" si="14"/>
        <v>53</v>
      </c>
      <c r="FV103" s="99">
        <f t="shared" si="15"/>
        <v>39566.518872697881</v>
      </c>
      <c r="FW103" s="100">
        <f t="shared" si="65"/>
        <v>967.42509433962266</v>
      </c>
      <c r="FX103" s="101"/>
      <c r="FY103" s="101"/>
    </row>
    <row r="104" spans="1:181" ht="15.75" customHeight="1" x14ac:dyDescent="0.2">
      <c r="A104" s="66" t="s">
        <v>79</v>
      </c>
      <c r="B104" s="66">
        <v>12</v>
      </c>
      <c r="C104" s="66" t="s">
        <v>275</v>
      </c>
      <c r="D104" s="66" t="s">
        <v>31</v>
      </c>
      <c r="E104" s="67" t="s">
        <v>276</v>
      </c>
      <c r="F104" s="35">
        <v>40151503</v>
      </c>
      <c r="G104" s="67" t="s">
        <v>268</v>
      </c>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79">
        <v>245800</v>
      </c>
      <c r="EZ104" s="102">
        <v>0.19</v>
      </c>
      <c r="FA104" s="103">
        <f t="shared" si="69"/>
        <v>292502</v>
      </c>
      <c r="FB104" s="22"/>
      <c r="FC104" s="22"/>
      <c r="FD104" s="22"/>
      <c r="FE104" s="22"/>
      <c r="FF104" s="22"/>
      <c r="FG104" s="22"/>
      <c r="FH104" s="22"/>
      <c r="FI104" s="22"/>
      <c r="FJ104" s="22"/>
      <c r="FK104" s="19" t="e">
        <f t="shared" ca="1" si="9"/>
        <v>#NAME?</v>
      </c>
      <c r="FL104" s="19" t="e">
        <f t="shared" ca="1" si="10"/>
        <v>#NAME?</v>
      </c>
      <c r="FM104" s="19">
        <f t="shared" si="11"/>
        <v>5518.9056603773588</v>
      </c>
      <c r="FN104" s="19">
        <v>1636538</v>
      </c>
      <c r="FO104" s="20">
        <v>5.2900000000000003E-2</v>
      </c>
      <c r="FP104" s="19">
        <f t="shared" si="31"/>
        <v>1723110.8602</v>
      </c>
      <c r="FQ104" s="19">
        <v>1062500</v>
      </c>
      <c r="FR104" s="20">
        <v>5.2900000000000003E-2</v>
      </c>
      <c r="FS104" s="19">
        <f t="shared" si="32"/>
        <v>1118706.25</v>
      </c>
      <c r="FT104" s="19">
        <f>(FP104+FS104)/2</f>
        <v>1420908.5551</v>
      </c>
      <c r="FU104" s="98">
        <f t="shared" si="14"/>
        <v>53</v>
      </c>
      <c r="FV104" s="99">
        <f t="shared" si="15"/>
        <v>1000831.6191400074</v>
      </c>
      <c r="FW104" s="100">
        <f t="shared" si="65"/>
        <v>5518.9056603773588</v>
      </c>
      <c r="FX104" s="101"/>
      <c r="FY104" s="101"/>
    </row>
    <row r="105" spans="1:181" ht="15.75" customHeight="1" x14ac:dyDescent="0.2">
      <c r="A105" s="66" t="s">
        <v>79</v>
      </c>
      <c r="B105" s="66">
        <v>11</v>
      </c>
      <c r="C105" s="35" t="s">
        <v>277</v>
      </c>
      <c r="D105" s="35" t="s">
        <v>31</v>
      </c>
      <c r="E105" s="71" t="s">
        <v>278</v>
      </c>
      <c r="F105" s="35">
        <v>40151503</v>
      </c>
      <c r="G105" s="71" t="s">
        <v>279</v>
      </c>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79">
        <v>929900</v>
      </c>
      <c r="EZ105" s="102">
        <v>0.19</v>
      </c>
      <c r="FA105" s="103">
        <f t="shared" si="69"/>
        <v>1106581</v>
      </c>
      <c r="FB105" s="22"/>
      <c r="FC105" s="22"/>
      <c r="FD105" s="22"/>
      <c r="FE105" s="22"/>
      <c r="FF105" s="22"/>
      <c r="FG105" s="22"/>
      <c r="FH105" s="22"/>
      <c r="FI105" s="22"/>
      <c r="FJ105" s="22"/>
      <c r="FK105" s="19" t="e">
        <f t="shared" ca="1" si="9"/>
        <v>#NAME?</v>
      </c>
      <c r="FL105" s="19" t="e">
        <f t="shared" ca="1" si="10"/>
        <v>#NAME?</v>
      </c>
      <c r="FM105" s="19">
        <f t="shared" si="11"/>
        <v>20878.886792452831</v>
      </c>
      <c r="FN105" s="19"/>
      <c r="FO105" s="20">
        <v>5.2900000000000003E-2</v>
      </c>
      <c r="FP105" s="19">
        <f t="shared" si="31"/>
        <v>0</v>
      </c>
      <c r="FQ105" s="19">
        <v>1312500</v>
      </c>
      <c r="FR105" s="20">
        <v>5.2900000000000003E-2</v>
      </c>
      <c r="FS105" s="19">
        <f t="shared" si="32"/>
        <v>1381931.25</v>
      </c>
      <c r="FT105" s="19">
        <f>(FS105)</f>
        <v>1381931.25</v>
      </c>
      <c r="FU105" s="98">
        <f t="shared" si="14"/>
        <v>53</v>
      </c>
      <c r="FV105" s="99">
        <f t="shared" si="15"/>
        <v>962409.35557403252</v>
      </c>
      <c r="FW105" s="100">
        <f t="shared" si="65"/>
        <v>20878.886792452831</v>
      </c>
      <c r="FX105" s="101"/>
      <c r="FY105" s="101"/>
    </row>
    <row r="106" spans="1:181" ht="15.75" customHeight="1" x14ac:dyDescent="0.2">
      <c r="A106" s="66" t="s">
        <v>671</v>
      </c>
      <c r="B106" s="66">
        <v>22</v>
      </c>
      <c r="C106" s="66" t="s">
        <v>280</v>
      </c>
      <c r="D106" s="66" t="s">
        <v>31</v>
      </c>
      <c r="E106" s="67" t="s">
        <v>281</v>
      </c>
      <c r="F106" s="35">
        <v>21102401</v>
      </c>
      <c r="G106" s="67" t="s">
        <v>75</v>
      </c>
      <c r="H106" s="22"/>
      <c r="I106" s="22"/>
      <c r="J106" s="22"/>
      <c r="K106" s="22"/>
      <c r="L106" s="22"/>
      <c r="M106" s="22"/>
      <c r="N106" s="22"/>
      <c r="O106" s="22"/>
      <c r="P106" s="22"/>
      <c r="Q106" s="103">
        <v>17000</v>
      </c>
      <c r="R106" s="111">
        <v>0</v>
      </c>
      <c r="S106" s="103">
        <f>Q106 * (1 + R106)</f>
        <v>17000</v>
      </c>
      <c r="T106" s="79">
        <v>21600</v>
      </c>
      <c r="U106" s="107">
        <v>0</v>
      </c>
      <c r="V106" s="103">
        <f>T106 * (1 + U106)</f>
        <v>21600</v>
      </c>
      <c r="W106" s="103">
        <v>20000</v>
      </c>
      <c r="X106" s="102">
        <v>0</v>
      </c>
      <c r="Y106" s="103">
        <f>W106 * (1 + X106)</f>
        <v>20000</v>
      </c>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19"/>
      <c r="EZ106" s="68"/>
      <c r="FA106" s="69"/>
      <c r="FB106" s="22"/>
      <c r="FC106" s="22"/>
      <c r="FD106" s="22"/>
      <c r="FE106" s="22"/>
      <c r="FF106" s="22"/>
      <c r="FG106" s="22"/>
      <c r="FH106" s="22"/>
      <c r="FI106" s="22"/>
      <c r="FJ106" s="22"/>
      <c r="FK106" s="19" t="e">
        <f t="shared" ca="1" si="9"/>
        <v>#NAME?</v>
      </c>
      <c r="FL106" s="19" t="e">
        <f t="shared" ca="1" si="10"/>
        <v>#NAME?</v>
      </c>
      <c r="FM106" s="19">
        <f t="shared" si="11"/>
        <v>1105.6603773584907</v>
      </c>
      <c r="FN106" s="19">
        <v>19313</v>
      </c>
      <c r="FO106" s="20">
        <v>5.2900000000000003E-2</v>
      </c>
      <c r="FP106" s="19">
        <f t="shared" si="31"/>
        <v>20334.6577</v>
      </c>
      <c r="FQ106" s="19"/>
      <c r="FR106" s="20">
        <v>5.2900000000000003E-2</v>
      </c>
      <c r="FS106" s="19">
        <f t="shared" si="32"/>
        <v>0</v>
      </c>
      <c r="FT106" s="19">
        <f>(FP106)</f>
        <v>20334.6577</v>
      </c>
      <c r="FU106" s="98">
        <f t="shared" si="14"/>
        <v>53</v>
      </c>
      <c r="FV106" s="99">
        <f t="shared" si="15"/>
        <v>13596.954402257777</v>
      </c>
      <c r="FW106" s="100">
        <f t="shared" si="65"/>
        <v>1105.6603773584907</v>
      </c>
      <c r="FX106" s="101"/>
      <c r="FY106" s="101"/>
    </row>
    <row r="107" spans="1:181" ht="15.75" customHeight="1" x14ac:dyDescent="0.2">
      <c r="A107" s="66" t="s">
        <v>107</v>
      </c>
      <c r="B107" s="66">
        <v>30</v>
      </c>
      <c r="C107" s="66" t="s">
        <v>282</v>
      </c>
      <c r="D107" s="66" t="s">
        <v>31</v>
      </c>
      <c r="E107" s="67" t="s">
        <v>283</v>
      </c>
      <c r="F107" s="35"/>
      <c r="G107" s="67" t="s">
        <v>284</v>
      </c>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79">
        <v>3109243</v>
      </c>
      <c r="EK107" s="80">
        <v>0.19</v>
      </c>
      <c r="EL107" s="81">
        <f>EJ107 * (1 + EK107)</f>
        <v>3699999.17</v>
      </c>
      <c r="EM107" s="22"/>
      <c r="EN107" s="22"/>
      <c r="EO107" s="22"/>
      <c r="EP107" s="22"/>
      <c r="EQ107" s="22"/>
      <c r="ER107" s="22"/>
      <c r="ES107" s="22"/>
      <c r="ET107" s="22"/>
      <c r="EU107" s="22"/>
      <c r="EV107" s="22"/>
      <c r="EW107" s="22"/>
      <c r="EX107" s="22"/>
      <c r="EY107" s="79">
        <v>2450000</v>
      </c>
      <c r="EZ107" s="102">
        <v>0.19</v>
      </c>
      <c r="FA107" s="103">
        <f t="shared" ref="FA107:FA113" si="70">EY107 * (1 + EZ107)</f>
        <v>2915500</v>
      </c>
      <c r="FB107" s="22"/>
      <c r="FC107" s="22"/>
      <c r="FD107" s="22"/>
      <c r="FE107" s="22"/>
      <c r="FF107" s="22"/>
      <c r="FG107" s="22"/>
      <c r="FH107" s="22"/>
      <c r="FI107" s="22"/>
      <c r="FJ107" s="22"/>
      <c r="FK107" s="19" t="e">
        <f t="shared" ca="1" si="9"/>
        <v>#NAME?</v>
      </c>
      <c r="FL107" s="19" t="e">
        <f t="shared" ca="1" si="10"/>
        <v>#NAME?</v>
      </c>
      <c r="FM107" s="19">
        <f t="shared" si="11"/>
        <v>124820.73905660378</v>
      </c>
      <c r="FN107" s="19"/>
      <c r="FO107" s="20">
        <v>5.2900000000000003E-2</v>
      </c>
      <c r="FP107" s="19">
        <f t="shared" si="31"/>
        <v>0</v>
      </c>
      <c r="FQ107" s="19"/>
      <c r="FR107" s="20">
        <v>5.2900000000000003E-2</v>
      </c>
      <c r="FS107" s="19">
        <f t="shared" si="32"/>
        <v>0</v>
      </c>
      <c r="FT107" s="19"/>
      <c r="FU107" s="98">
        <f t="shared" si="14"/>
        <v>53</v>
      </c>
      <c r="FV107" s="99" t="e">
        <f t="shared" si="15"/>
        <v>#DIV/0!</v>
      </c>
      <c r="FW107" s="100">
        <f t="shared" si="65"/>
        <v>124820.73905660378</v>
      </c>
      <c r="FX107" s="101"/>
      <c r="FY107" s="101"/>
    </row>
    <row r="108" spans="1:181" ht="15.75" customHeight="1" x14ac:dyDescent="0.2">
      <c r="A108" s="66" t="s">
        <v>673</v>
      </c>
      <c r="B108" s="66">
        <v>44</v>
      </c>
      <c r="C108" s="66" t="s">
        <v>285</v>
      </c>
      <c r="D108" s="66" t="s">
        <v>31</v>
      </c>
      <c r="E108" s="67" t="s">
        <v>286</v>
      </c>
      <c r="F108" s="66">
        <v>24101608</v>
      </c>
      <c r="G108" s="67" t="s">
        <v>51</v>
      </c>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81">
        <v>1739000</v>
      </c>
      <c r="BK108" s="80">
        <v>0</v>
      </c>
      <c r="BL108" s="81">
        <f>BJ108 * (1 + BK108)</f>
        <v>1739000</v>
      </c>
      <c r="BM108" s="22"/>
      <c r="BN108" s="22"/>
      <c r="BO108" s="22"/>
      <c r="BP108" s="22"/>
      <c r="BQ108" s="22"/>
      <c r="BR108" s="22"/>
      <c r="BS108" s="22"/>
      <c r="BT108" s="22"/>
      <c r="BU108" s="22"/>
      <c r="BV108" s="22"/>
      <c r="BW108" s="22"/>
      <c r="BX108" s="22"/>
      <c r="BY108" s="79">
        <v>1550000</v>
      </c>
      <c r="BZ108" s="80">
        <v>0</v>
      </c>
      <c r="CA108" s="81">
        <f>BY108 * (1 + BZ108)</f>
        <v>1550000</v>
      </c>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79">
        <v>1800000</v>
      </c>
      <c r="EZ108" s="102">
        <v>0</v>
      </c>
      <c r="FA108" s="103">
        <f t="shared" si="70"/>
        <v>1800000</v>
      </c>
      <c r="FB108" s="22"/>
      <c r="FC108" s="22"/>
      <c r="FD108" s="22"/>
      <c r="FE108" s="22"/>
      <c r="FF108" s="22"/>
      <c r="FG108" s="22"/>
      <c r="FH108" s="22"/>
      <c r="FI108" s="22"/>
      <c r="FJ108" s="22"/>
      <c r="FK108" s="19" t="e">
        <f t="shared" ca="1" si="9"/>
        <v>#NAME?</v>
      </c>
      <c r="FL108" s="19" t="e">
        <f t="shared" ca="1" si="10"/>
        <v>#NAME?</v>
      </c>
      <c r="FM108" s="19">
        <f t="shared" si="11"/>
        <v>96018.867924528298</v>
      </c>
      <c r="FN108" s="19"/>
      <c r="FO108" s="20">
        <v>5.2900000000000003E-2</v>
      </c>
      <c r="FP108" s="19">
        <f t="shared" si="31"/>
        <v>0</v>
      </c>
      <c r="FQ108" s="19"/>
      <c r="FR108" s="20">
        <v>5.2900000000000003E-2</v>
      </c>
      <c r="FS108" s="19">
        <f t="shared" si="32"/>
        <v>0</v>
      </c>
      <c r="FT108" s="19"/>
      <c r="FU108" s="98">
        <f t="shared" si="14"/>
        <v>53</v>
      </c>
      <c r="FV108" s="99" t="e">
        <f t="shared" si="15"/>
        <v>#DIV/0!</v>
      </c>
      <c r="FW108" s="100">
        <f t="shared" si="65"/>
        <v>96018.867924528298</v>
      </c>
      <c r="FX108" s="101"/>
      <c r="FY108" s="101"/>
    </row>
    <row r="109" spans="1:181" ht="15.75" customHeight="1" x14ac:dyDescent="0.2">
      <c r="A109" s="66" t="s">
        <v>48</v>
      </c>
      <c r="B109" s="66">
        <v>7</v>
      </c>
      <c r="C109" s="73" t="s">
        <v>287</v>
      </c>
      <c r="D109" s="73" t="s">
        <v>31</v>
      </c>
      <c r="E109" s="74" t="s">
        <v>288</v>
      </c>
      <c r="F109" s="35">
        <v>21111602</v>
      </c>
      <c r="G109" s="74" t="s">
        <v>289</v>
      </c>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81">
        <v>289000</v>
      </c>
      <c r="DP109" s="80">
        <v>0.19</v>
      </c>
      <c r="DQ109" s="81">
        <f t="shared" ref="DQ109:DQ110" si="71">DO109 * (1 + DP109)</f>
        <v>343910</v>
      </c>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79">
        <v>214300</v>
      </c>
      <c r="EZ109" s="102">
        <v>0.19</v>
      </c>
      <c r="FA109" s="103">
        <f t="shared" si="70"/>
        <v>255017</v>
      </c>
      <c r="FB109" s="22"/>
      <c r="FC109" s="22"/>
      <c r="FD109" s="22"/>
      <c r="FE109" s="22"/>
      <c r="FF109" s="22"/>
      <c r="FG109" s="22"/>
      <c r="FH109" s="22"/>
      <c r="FI109" s="22"/>
      <c r="FJ109" s="22"/>
      <c r="FK109" s="19" t="e">
        <f t="shared" ca="1" si="9"/>
        <v>#NAME?</v>
      </c>
      <c r="FL109" s="19" t="e">
        <f t="shared" ca="1" si="10"/>
        <v>#NAME?</v>
      </c>
      <c r="FM109" s="19">
        <f t="shared" si="11"/>
        <v>11300.509433962265</v>
      </c>
      <c r="FN109" s="19"/>
      <c r="FO109" s="20">
        <v>5.2900000000000003E-2</v>
      </c>
      <c r="FP109" s="19">
        <f t="shared" si="31"/>
        <v>0</v>
      </c>
      <c r="FQ109" s="19"/>
      <c r="FR109" s="20">
        <v>5.2900000000000003E-2</v>
      </c>
      <c r="FS109" s="19">
        <f t="shared" si="32"/>
        <v>0</v>
      </c>
      <c r="FT109" s="19"/>
      <c r="FU109" s="98">
        <f t="shared" si="14"/>
        <v>53</v>
      </c>
      <c r="FV109" s="99" t="e">
        <f t="shared" si="15"/>
        <v>#DIV/0!</v>
      </c>
      <c r="FW109" s="100">
        <f t="shared" si="65"/>
        <v>11300.509433962265</v>
      </c>
      <c r="FX109" s="101"/>
      <c r="FY109" s="101"/>
    </row>
    <row r="110" spans="1:181" ht="15.75" customHeight="1" x14ac:dyDescent="0.2">
      <c r="A110" s="66" t="s">
        <v>48</v>
      </c>
      <c r="B110" s="66">
        <v>8</v>
      </c>
      <c r="C110" s="73" t="s">
        <v>287</v>
      </c>
      <c r="D110" s="73" t="s">
        <v>31</v>
      </c>
      <c r="E110" s="74" t="s">
        <v>290</v>
      </c>
      <c r="F110" s="35">
        <v>21111602</v>
      </c>
      <c r="G110" s="74" t="s">
        <v>289</v>
      </c>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81">
        <v>333000</v>
      </c>
      <c r="DP110" s="80">
        <v>0.19</v>
      </c>
      <c r="DQ110" s="81">
        <f t="shared" si="71"/>
        <v>396270</v>
      </c>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79">
        <v>245300</v>
      </c>
      <c r="EZ110" s="102">
        <v>0.19</v>
      </c>
      <c r="FA110" s="103">
        <f t="shared" si="70"/>
        <v>291907</v>
      </c>
      <c r="FB110" s="22"/>
      <c r="FC110" s="22"/>
      <c r="FD110" s="22"/>
      <c r="FE110" s="22"/>
      <c r="FF110" s="22"/>
      <c r="FG110" s="22"/>
      <c r="FH110" s="22"/>
      <c r="FI110" s="22"/>
      <c r="FJ110" s="22"/>
      <c r="FK110" s="19" t="e">
        <f t="shared" ca="1" si="9"/>
        <v>#NAME?</v>
      </c>
      <c r="FL110" s="19" t="e">
        <f t="shared" ca="1" si="10"/>
        <v>#NAME?</v>
      </c>
      <c r="FM110" s="19">
        <f t="shared" si="11"/>
        <v>12984.471698113208</v>
      </c>
      <c r="FN110" s="19"/>
      <c r="FO110" s="20">
        <v>5.2900000000000003E-2</v>
      </c>
      <c r="FP110" s="19">
        <f t="shared" si="31"/>
        <v>0</v>
      </c>
      <c r="FQ110" s="19"/>
      <c r="FR110" s="20">
        <v>5.2900000000000003E-2</v>
      </c>
      <c r="FS110" s="19">
        <f t="shared" si="32"/>
        <v>0</v>
      </c>
      <c r="FT110" s="19"/>
      <c r="FU110" s="98">
        <f t="shared" si="14"/>
        <v>53</v>
      </c>
      <c r="FV110" s="99" t="e">
        <f t="shared" si="15"/>
        <v>#DIV/0!</v>
      </c>
      <c r="FW110" s="100">
        <f t="shared" si="65"/>
        <v>12984.471698113208</v>
      </c>
      <c r="FX110" s="101"/>
      <c r="FY110" s="101"/>
    </row>
    <row r="111" spans="1:181" ht="15.75" customHeight="1" x14ac:dyDescent="0.2">
      <c r="A111" s="66" t="s">
        <v>671</v>
      </c>
      <c r="B111" s="66">
        <v>58</v>
      </c>
      <c r="C111" s="66" t="s">
        <v>291</v>
      </c>
      <c r="D111" s="66" t="s">
        <v>31</v>
      </c>
      <c r="E111" s="67" t="s">
        <v>292</v>
      </c>
      <c r="F111" s="66">
        <v>21102401</v>
      </c>
      <c r="G111" s="67" t="s">
        <v>293</v>
      </c>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103">
        <v>45000</v>
      </c>
      <c r="CF111" s="102">
        <v>0</v>
      </c>
      <c r="CG111" s="103">
        <f>CE111 * (1 + CF111)</f>
        <v>45000</v>
      </c>
      <c r="CH111" s="79">
        <v>20000</v>
      </c>
      <c r="CI111" s="107">
        <v>0</v>
      </c>
      <c r="CJ111" s="103">
        <f>CH111 * (1 + CI111)</f>
        <v>20000</v>
      </c>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79">
        <v>55000</v>
      </c>
      <c r="EZ111" s="102">
        <v>0</v>
      </c>
      <c r="FA111" s="103">
        <f t="shared" si="70"/>
        <v>55000</v>
      </c>
      <c r="FB111" s="22"/>
      <c r="FC111" s="22"/>
      <c r="FD111" s="22"/>
      <c r="FE111" s="22"/>
      <c r="FF111" s="22"/>
      <c r="FG111" s="22"/>
      <c r="FH111" s="22"/>
      <c r="FI111" s="22"/>
      <c r="FJ111" s="22"/>
      <c r="FK111" s="19" t="e">
        <f t="shared" ca="1" si="9"/>
        <v>#NAME?</v>
      </c>
      <c r="FL111" s="19" t="e">
        <f t="shared" ca="1" si="10"/>
        <v>#NAME?</v>
      </c>
      <c r="FM111" s="19">
        <f t="shared" si="11"/>
        <v>2264.1509433962265</v>
      </c>
      <c r="FN111" s="19"/>
      <c r="FO111" s="20">
        <v>5.2900000000000003E-2</v>
      </c>
      <c r="FP111" s="19">
        <f t="shared" si="31"/>
        <v>0</v>
      </c>
      <c r="FQ111" s="19"/>
      <c r="FR111" s="20">
        <v>5.2900000000000003E-2</v>
      </c>
      <c r="FS111" s="19">
        <f t="shared" si="32"/>
        <v>0</v>
      </c>
      <c r="FT111" s="19"/>
      <c r="FU111" s="98">
        <f t="shared" si="14"/>
        <v>53</v>
      </c>
      <c r="FV111" s="99" t="e">
        <f t="shared" si="15"/>
        <v>#DIV/0!</v>
      </c>
      <c r="FW111" s="100">
        <f t="shared" si="65"/>
        <v>2264.1509433962265</v>
      </c>
      <c r="FX111" s="101"/>
      <c r="FY111" s="101"/>
    </row>
    <row r="112" spans="1:181" ht="15.75" customHeight="1" x14ac:dyDescent="0.2">
      <c r="A112" s="66" t="s">
        <v>674</v>
      </c>
      <c r="B112" s="66">
        <v>5</v>
      </c>
      <c r="C112" s="35" t="s">
        <v>294</v>
      </c>
      <c r="D112" s="35" t="s">
        <v>31</v>
      </c>
      <c r="E112" s="71" t="s">
        <v>295</v>
      </c>
      <c r="F112" s="35">
        <v>21101909</v>
      </c>
      <c r="G112" s="67" t="s">
        <v>51</v>
      </c>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81">
        <v>3800000</v>
      </c>
      <c r="BE112" s="80">
        <v>0</v>
      </c>
      <c r="BF112" s="81">
        <f>BD112 * (1 + BE112)</f>
        <v>3800000</v>
      </c>
      <c r="BG112" s="22"/>
      <c r="BH112" s="22"/>
      <c r="BI112" s="22"/>
      <c r="BJ112" s="22"/>
      <c r="BK112" s="22"/>
      <c r="BL112" s="22"/>
      <c r="BM112" s="46"/>
      <c r="BN112" s="46"/>
      <c r="BO112" s="46"/>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79">
        <v>1556000</v>
      </c>
      <c r="EZ112" s="102">
        <v>0.19</v>
      </c>
      <c r="FA112" s="103">
        <f t="shared" si="70"/>
        <v>1851640</v>
      </c>
      <c r="FB112" s="22"/>
      <c r="FC112" s="22"/>
      <c r="FD112" s="22"/>
      <c r="FE112" s="22"/>
      <c r="FF112" s="22"/>
      <c r="FG112" s="22"/>
      <c r="FH112" s="22"/>
      <c r="FI112" s="22"/>
      <c r="FJ112" s="22"/>
      <c r="FK112" s="19" t="e">
        <f t="shared" ca="1" si="9"/>
        <v>#NAME?</v>
      </c>
      <c r="FL112" s="19" t="e">
        <f t="shared" ca="1" si="10"/>
        <v>#NAME?</v>
      </c>
      <c r="FM112" s="19">
        <f t="shared" si="11"/>
        <v>106634.71698113208</v>
      </c>
      <c r="FN112" s="19"/>
      <c r="FO112" s="20">
        <v>5.2900000000000003E-2</v>
      </c>
      <c r="FP112" s="19">
        <f t="shared" si="31"/>
        <v>0</v>
      </c>
      <c r="FQ112" s="19">
        <v>2299999</v>
      </c>
      <c r="FR112" s="20">
        <v>5.2900000000000003E-2</v>
      </c>
      <c r="FS112" s="19">
        <f t="shared" si="32"/>
        <v>2421668.9471</v>
      </c>
      <c r="FT112" s="19">
        <f t="shared" ref="FT112:FT113" si="72">(FS112)</f>
        <v>2421668.9471</v>
      </c>
      <c r="FU112" s="98">
        <f t="shared" si="14"/>
        <v>53</v>
      </c>
      <c r="FV112" s="99">
        <f t="shared" si="15"/>
        <v>1636976.40279603</v>
      </c>
      <c r="FW112" s="100">
        <f t="shared" si="65"/>
        <v>106634.71698113208</v>
      </c>
      <c r="FX112" s="101"/>
      <c r="FY112" s="101"/>
    </row>
    <row r="113" spans="1:181" ht="15.75" customHeight="1" x14ac:dyDescent="0.2">
      <c r="A113" s="66" t="s">
        <v>673</v>
      </c>
      <c r="B113" s="66">
        <v>39</v>
      </c>
      <c r="C113" s="66" t="s">
        <v>296</v>
      </c>
      <c r="D113" s="66" t="s">
        <v>31</v>
      </c>
      <c r="E113" s="67" t="s">
        <v>297</v>
      </c>
      <c r="F113" s="66">
        <v>24101609</v>
      </c>
      <c r="G113" s="67" t="s">
        <v>51</v>
      </c>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37"/>
      <c r="BN113" s="37"/>
      <c r="BO113" s="37"/>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79">
        <v>2800000</v>
      </c>
      <c r="EZ113" s="102">
        <v>0.19</v>
      </c>
      <c r="FA113" s="103">
        <f t="shared" si="70"/>
        <v>3332000</v>
      </c>
      <c r="FB113" s="81">
        <v>4873949</v>
      </c>
      <c r="FC113" s="80">
        <v>0.19</v>
      </c>
      <c r="FD113" s="81">
        <f>FB113 * (1 + FC113)</f>
        <v>5799999.3099999996</v>
      </c>
      <c r="FE113" s="22"/>
      <c r="FF113" s="22"/>
      <c r="FG113" s="22"/>
      <c r="FH113" s="22"/>
      <c r="FI113" s="22"/>
      <c r="FJ113" s="22"/>
      <c r="FK113" s="19" t="e">
        <f t="shared" ca="1" si="9"/>
        <v>#NAME?</v>
      </c>
      <c r="FL113" s="19" t="e">
        <f t="shared" ca="1" si="10"/>
        <v>#NAME?</v>
      </c>
      <c r="FM113" s="19">
        <f t="shared" si="11"/>
        <v>172301.87377358487</v>
      </c>
      <c r="FN113" s="19"/>
      <c r="FO113" s="20">
        <v>5.2900000000000003E-2</v>
      </c>
      <c r="FP113" s="19">
        <f t="shared" si="31"/>
        <v>0</v>
      </c>
      <c r="FQ113" s="19">
        <v>3150000</v>
      </c>
      <c r="FR113" s="20">
        <v>5.2900000000000003E-2</v>
      </c>
      <c r="FS113" s="19">
        <f t="shared" si="32"/>
        <v>3316635</v>
      </c>
      <c r="FT113" s="19">
        <f t="shared" si="72"/>
        <v>3316635</v>
      </c>
      <c r="FU113" s="98">
        <f t="shared" si="14"/>
        <v>53</v>
      </c>
      <c r="FV113" s="99">
        <f t="shared" si="15"/>
        <v>2223379.2758641946</v>
      </c>
      <c r="FW113" s="100">
        <f t="shared" si="65"/>
        <v>172301.87377358487</v>
      </c>
      <c r="FX113" s="101"/>
      <c r="FY113" s="101"/>
    </row>
    <row r="114" spans="1:181" ht="15.75" customHeight="1" x14ac:dyDescent="0.2">
      <c r="A114" s="66" t="s">
        <v>671</v>
      </c>
      <c r="B114" s="66">
        <v>23</v>
      </c>
      <c r="C114" s="66" t="s">
        <v>298</v>
      </c>
      <c r="D114" s="66" t="s">
        <v>31</v>
      </c>
      <c r="E114" s="67" t="s">
        <v>299</v>
      </c>
      <c r="F114" s="35">
        <v>21102401</v>
      </c>
      <c r="G114" s="67" t="s">
        <v>75</v>
      </c>
      <c r="H114" s="22"/>
      <c r="I114" s="22"/>
      <c r="J114" s="22"/>
      <c r="K114" s="22"/>
      <c r="L114" s="22"/>
      <c r="M114" s="22"/>
      <c r="N114" s="22"/>
      <c r="O114" s="22"/>
      <c r="P114" s="22"/>
      <c r="Q114" s="103">
        <v>7973400</v>
      </c>
      <c r="R114" s="111">
        <v>0</v>
      </c>
      <c r="S114" s="103">
        <f>Q114 * (1 + R114)</f>
        <v>7973400</v>
      </c>
      <c r="T114" s="79">
        <v>10080000</v>
      </c>
      <c r="U114" s="107">
        <v>0</v>
      </c>
      <c r="V114" s="103">
        <f>T114 * (1 + U114)</f>
        <v>10080000</v>
      </c>
      <c r="W114" s="103">
        <v>5000000</v>
      </c>
      <c r="X114" s="102">
        <v>0</v>
      </c>
      <c r="Y114" s="103">
        <f>W114 * (1 + X114)</f>
        <v>5000000</v>
      </c>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19"/>
      <c r="EZ114" s="68"/>
      <c r="FA114" s="69"/>
      <c r="FB114" s="22"/>
      <c r="FC114" s="22"/>
      <c r="FD114" s="22"/>
      <c r="FE114" s="22"/>
      <c r="FF114" s="22"/>
      <c r="FG114" s="22"/>
      <c r="FH114" s="22"/>
      <c r="FI114" s="22"/>
      <c r="FJ114" s="22"/>
      <c r="FK114" s="19" t="e">
        <f t="shared" ca="1" si="9"/>
        <v>#NAME?</v>
      </c>
      <c r="FL114" s="19" t="e">
        <f t="shared" ca="1" si="10"/>
        <v>#NAME?</v>
      </c>
      <c r="FM114" s="19">
        <f t="shared" si="11"/>
        <v>434969.8113207547</v>
      </c>
      <c r="FN114" s="19"/>
      <c r="FO114" s="20">
        <v>5.2900000000000003E-2</v>
      </c>
      <c r="FP114" s="19">
        <f t="shared" si="31"/>
        <v>0</v>
      </c>
      <c r="FQ114" s="19"/>
      <c r="FR114" s="20">
        <v>5.2900000000000003E-2</v>
      </c>
      <c r="FS114" s="19">
        <f t="shared" si="32"/>
        <v>0</v>
      </c>
      <c r="FT114" s="19"/>
      <c r="FU114" s="98">
        <f t="shared" si="14"/>
        <v>53</v>
      </c>
      <c r="FV114" s="99" t="e">
        <f t="shared" si="15"/>
        <v>#DIV/0!</v>
      </c>
      <c r="FW114" s="100">
        <f t="shared" si="65"/>
        <v>434969.8113207547</v>
      </c>
      <c r="FX114" s="101"/>
      <c r="FY114" s="101"/>
    </row>
    <row r="115" spans="1:181" ht="15.75" customHeight="1" x14ac:dyDescent="0.2">
      <c r="A115" s="66" t="s">
        <v>672</v>
      </c>
      <c r="B115" s="66">
        <v>4</v>
      </c>
      <c r="C115" s="66" t="s">
        <v>300</v>
      </c>
      <c r="D115" s="66" t="s">
        <v>301</v>
      </c>
      <c r="E115" s="67" t="s">
        <v>302</v>
      </c>
      <c r="F115" s="35">
        <v>56101701</v>
      </c>
      <c r="G115" s="67" t="s">
        <v>303</v>
      </c>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79">
        <v>218000</v>
      </c>
      <c r="EZ115" s="102">
        <v>0.19</v>
      </c>
      <c r="FA115" s="103">
        <f t="shared" ref="FA115:FA117" si="73">EY115 * (1 + EZ115)</f>
        <v>259420</v>
      </c>
      <c r="FB115" s="22"/>
      <c r="FC115" s="22"/>
      <c r="FD115" s="22"/>
      <c r="FE115" s="22"/>
      <c r="FF115" s="22"/>
      <c r="FG115" s="22"/>
      <c r="FH115" s="22"/>
      <c r="FI115" s="22"/>
      <c r="FJ115" s="22"/>
      <c r="FK115" s="19" t="e">
        <f t="shared" ca="1" si="9"/>
        <v>#NAME?</v>
      </c>
      <c r="FL115" s="19" t="e">
        <f t="shared" ca="1" si="10"/>
        <v>#NAME?</v>
      </c>
      <c r="FM115" s="19">
        <f t="shared" si="11"/>
        <v>4894.7169811320755</v>
      </c>
      <c r="FN115" s="19">
        <v>476829</v>
      </c>
      <c r="FO115" s="20">
        <v>5.2900000000000003E-2</v>
      </c>
      <c r="FP115" s="19">
        <f t="shared" si="31"/>
        <v>502053.25410000002</v>
      </c>
      <c r="FQ115" s="19">
        <v>305333</v>
      </c>
      <c r="FR115" s="20">
        <v>5.2900000000000003E-2</v>
      </c>
      <c r="FS115" s="19">
        <f t="shared" si="32"/>
        <v>321485.11570000002</v>
      </c>
      <c r="FT115" s="19">
        <f t="shared" ref="FT115:FT116" si="74">(FP115+FS115)/2</f>
        <v>411769.18489999999</v>
      </c>
      <c r="FU115" s="98">
        <f t="shared" si="14"/>
        <v>53</v>
      </c>
      <c r="FV115" s="99">
        <f t="shared" si="15"/>
        <v>287703.69535709993</v>
      </c>
      <c r="FW115" s="100">
        <f t="shared" si="65"/>
        <v>4894.7169811320755</v>
      </c>
      <c r="FX115" s="101"/>
      <c r="FY115" s="101"/>
    </row>
    <row r="116" spans="1:181" ht="15.75" customHeight="1" x14ac:dyDescent="0.2">
      <c r="A116" s="66" t="s">
        <v>672</v>
      </c>
      <c r="B116" s="66">
        <v>7</v>
      </c>
      <c r="C116" s="66" t="s">
        <v>304</v>
      </c>
      <c r="D116" s="66" t="s">
        <v>31</v>
      </c>
      <c r="E116" s="67" t="s">
        <v>305</v>
      </c>
      <c r="F116" s="35">
        <v>24112702</v>
      </c>
      <c r="G116" s="67" t="s">
        <v>51</v>
      </c>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79">
        <v>165000</v>
      </c>
      <c r="EZ116" s="102">
        <v>0.19</v>
      </c>
      <c r="FA116" s="103">
        <f t="shared" si="73"/>
        <v>196350</v>
      </c>
      <c r="FB116" s="22"/>
      <c r="FC116" s="22"/>
      <c r="FD116" s="22"/>
      <c r="FE116" s="22"/>
      <c r="FF116" s="22"/>
      <c r="FG116" s="22"/>
      <c r="FH116" s="22"/>
      <c r="FI116" s="22"/>
      <c r="FJ116" s="22"/>
      <c r="FK116" s="19" t="e">
        <f t="shared" ca="1" si="9"/>
        <v>#NAME?</v>
      </c>
      <c r="FL116" s="19" t="e">
        <f t="shared" ca="1" si="10"/>
        <v>#NAME?</v>
      </c>
      <c r="FM116" s="19">
        <f t="shared" si="11"/>
        <v>3704.7169811320755</v>
      </c>
      <c r="FN116" s="19">
        <v>169632</v>
      </c>
      <c r="FO116" s="20">
        <v>5.2900000000000003E-2</v>
      </c>
      <c r="FP116" s="19">
        <f t="shared" si="31"/>
        <v>178605.53279999999</v>
      </c>
      <c r="FQ116" s="19">
        <v>309900</v>
      </c>
      <c r="FR116" s="20">
        <v>5.2900000000000003E-2</v>
      </c>
      <c r="FS116" s="19">
        <f t="shared" si="32"/>
        <v>326293.71000000002</v>
      </c>
      <c r="FT116" s="19">
        <f t="shared" si="74"/>
        <v>252449.6214</v>
      </c>
      <c r="FU116" s="98">
        <f t="shared" si="14"/>
        <v>53</v>
      </c>
      <c r="FV116" s="99">
        <f t="shared" si="15"/>
        <v>175889.20870018113</v>
      </c>
      <c r="FW116" s="100">
        <f t="shared" si="65"/>
        <v>3704.7169811320755</v>
      </c>
      <c r="FX116" s="101"/>
      <c r="FY116" s="101"/>
    </row>
    <row r="117" spans="1:181" ht="15.75" customHeight="1" x14ac:dyDescent="0.2">
      <c r="A117" s="66" t="s">
        <v>107</v>
      </c>
      <c r="B117" s="66">
        <v>29</v>
      </c>
      <c r="C117" s="66" t="s">
        <v>693</v>
      </c>
      <c r="D117" s="66" t="s">
        <v>31</v>
      </c>
      <c r="E117" s="67" t="s">
        <v>694</v>
      </c>
      <c r="F117" s="35"/>
      <c r="G117" s="67" t="s">
        <v>284</v>
      </c>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79">
        <v>556000</v>
      </c>
      <c r="EZ117" s="102">
        <v>0.19</v>
      </c>
      <c r="FA117" s="103">
        <f t="shared" si="73"/>
        <v>661640</v>
      </c>
      <c r="FB117" s="22"/>
      <c r="FC117" s="22"/>
      <c r="FD117" s="22"/>
      <c r="FE117" s="22"/>
      <c r="FF117" s="22"/>
      <c r="FG117" s="22"/>
      <c r="FH117" s="22"/>
      <c r="FI117" s="22"/>
      <c r="FJ117" s="22"/>
      <c r="FK117" s="19" t="e">
        <f t="shared" ca="1" si="9"/>
        <v>#NAME?</v>
      </c>
      <c r="FL117" s="19" t="e">
        <f t="shared" ca="1" si="10"/>
        <v>#NAME?</v>
      </c>
      <c r="FM117" s="19">
        <f t="shared" si="11"/>
        <v>12483.773584905661</v>
      </c>
      <c r="FN117" s="19"/>
      <c r="FO117" s="20">
        <v>5.2900000000000003E-2</v>
      </c>
      <c r="FP117" s="19">
        <f t="shared" si="31"/>
        <v>0</v>
      </c>
      <c r="FQ117" s="19"/>
      <c r="FR117" s="20">
        <v>5.2900000000000003E-2</v>
      </c>
      <c r="FS117" s="19">
        <f t="shared" si="32"/>
        <v>0</v>
      </c>
      <c r="FT117" s="19"/>
      <c r="FU117" s="98">
        <f t="shared" si="14"/>
        <v>53</v>
      </c>
      <c r="FV117" s="99" t="e">
        <f t="shared" si="15"/>
        <v>#DIV/0!</v>
      </c>
      <c r="FW117" s="100">
        <f t="shared" si="65"/>
        <v>12483.773584905661</v>
      </c>
      <c r="FX117" s="101"/>
      <c r="FY117" s="101"/>
    </row>
    <row r="118" spans="1:181" ht="15.75" customHeight="1" x14ac:dyDescent="0.2">
      <c r="A118" s="66" t="s">
        <v>671</v>
      </c>
      <c r="B118" s="66">
        <v>24</v>
      </c>
      <c r="C118" s="66" t="s">
        <v>306</v>
      </c>
      <c r="D118" s="66" t="s">
        <v>31</v>
      </c>
      <c r="E118" s="67" t="s">
        <v>307</v>
      </c>
      <c r="F118" s="35">
        <v>21102401</v>
      </c>
      <c r="G118" s="67" t="s">
        <v>75</v>
      </c>
      <c r="H118" s="22"/>
      <c r="I118" s="22"/>
      <c r="J118" s="22"/>
      <c r="K118" s="22"/>
      <c r="L118" s="22"/>
      <c r="M118" s="22"/>
      <c r="N118" s="22"/>
      <c r="O118" s="22"/>
      <c r="P118" s="22"/>
      <c r="Q118" s="79">
        <v>23400</v>
      </c>
      <c r="R118" s="107">
        <v>0</v>
      </c>
      <c r="S118" s="103">
        <f>Q118 * (1 + R118)</f>
        <v>23400</v>
      </c>
      <c r="T118" s="79">
        <v>26400</v>
      </c>
      <c r="U118" s="107">
        <v>0</v>
      </c>
      <c r="V118" s="103">
        <f>T118 * (1 + U118)</f>
        <v>26400</v>
      </c>
      <c r="W118" s="103">
        <v>32000</v>
      </c>
      <c r="X118" s="102">
        <v>0</v>
      </c>
      <c r="Y118" s="103">
        <f>W118 * (1 + X118)</f>
        <v>32000</v>
      </c>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c r="DA118" s="22"/>
      <c r="DB118" s="22"/>
      <c r="DC118" s="22"/>
      <c r="DD118" s="22"/>
      <c r="DE118" s="22"/>
      <c r="DF118" s="22"/>
      <c r="DG118" s="22"/>
      <c r="DH118" s="22"/>
      <c r="DI118" s="22"/>
      <c r="DJ118" s="22"/>
      <c r="DK118" s="22"/>
      <c r="DL118" s="22"/>
      <c r="DM118" s="22"/>
      <c r="DN118" s="22"/>
      <c r="DO118" s="22"/>
      <c r="DP118" s="22"/>
      <c r="DQ118" s="22"/>
      <c r="DR118" s="22"/>
      <c r="DS118" s="22"/>
      <c r="DT118" s="22"/>
      <c r="DU118" s="22"/>
      <c r="DV118" s="22"/>
      <c r="DW118" s="22"/>
      <c r="DX118" s="22"/>
      <c r="DY118" s="22"/>
      <c r="DZ118" s="22"/>
      <c r="EA118" s="22"/>
      <c r="EB118" s="22"/>
      <c r="EC118" s="22"/>
      <c r="ED118" s="22"/>
      <c r="EE118" s="22"/>
      <c r="EF118" s="22"/>
      <c r="EG118" s="22"/>
      <c r="EH118" s="22"/>
      <c r="EI118" s="22"/>
      <c r="EJ118" s="22"/>
      <c r="EK118" s="22"/>
      <c r="EL118" s="22"/>
      <c r="EM118" s="22"/>
      <c r="EN118" s="22"/>
      <c r="EO118" s="22"/>
      <c r="EP118" s="22"/>
      <c r="EQ118" s="22"/>
      <c r="ER118" s="22"/>
      <c r="ES118" s="22"/>
      <c r="ET118" s="22"/>
      <c r="EU118" s="22"/>
      <c r="EV118" s="22"/>
      <c r="EW118" s="22"/>
      <c r="EX118" s="22"/>
      <c r="EY118" s="19"/>
      <c r="EZ118" s="68"/>
      <c r="FA118" s="69"/>
      <c r="FB118" s="22"/>
      <c r="FC118" s="22"/>
      <c r="FD118" s="22"/>
      <c r="FE118" s="22"/>
      <c r="FF118" s="22"/>
      <c r="FG118" s="22"/>
      <c r="FH118" s="22"/>
      <c r="FI118" s="22"/>
      <c r="FJ118" s="22"/>
      <c r="FK118" s="19" t="e">
        <f t="shared" ca="1" si="9"/>
        <v>#NAME?</v>
      </c>
      <c r="FL118" s="19" t="e">
        <f t="shared" ca="1" si="10"/>
        <v>#NAME?</v>
      </c>
      <c r="FM118" s="19">
        <f t="shared" si="11"/>
        <v>1543.3962264150944</v>
      </c>
      <c r="FN118" s="19">
        <v>22281</v>
      </c>
      <c r="FO118" s="20">
        <v>5.2900000000000003E-2</v>
      </c>
      <c r="FP118" s="19">
        <f t="shared" si="31"/>
        <v>23459.6649</v>
      </c>
      <c r="FQ118" s="19"/>
      <c r="FR118" s="20">
        <v>5.2900000000000003E-2</v>
      </c>
      <c r="FS118" s="19">
        <f t="shared" si="32"/>
        <v>0</v>
      </c>
      <c r="FT118" s="19">
        <f t="shared" ref="FT118:FT119" si="75">(FP118)</f>
        <v>23459.6649</v>
      </c>
      <c r="FU118" s="98">
        <f t="shared" si="14"/>
        <v>53</v>
      </c>
      <c r="FV118" s="99">
        <f t="shared" si="15"/>
        <v>15497.142197398189</v>
      </c>
      <c r="FW118" s="100">
        <f t="shared" si="65"/>
        <v>1543.3962264150944</v>
      </c>
      <c r="FX118" s="101"/>
      <c r="FY118" s="101"/>
    </row>
    <row r="119" spans="1:181" ht="15.75" customHeight="1" x14ac:dyDescent="0.2">
      <c r="A119" s="66" t="s">
        <v>672</v>
      </c>
      <c r="B119" s="66">
        <v>12</v>
      </c>
      <c r="C119" s="66" t="s">
        <v>308</v>
      </c>
      <c r="D119" s="35" t="s">
        <v>31</v>
      </c>
      <c r="E119" s="71" t="s">
        <v>309</v>
      </c>
      <c r="F119" s="35">
        <v>46191506</v>
      </c>
      <c r="G119" s="71" t="s">
        <v>147</v>
      </c>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81">
        <v>86509</v>
      </c>
      <c r="AG119" s="80">
        <v>0</v>
      </c>
      <c r="AH119" s="81">
        <f t="shared" ref="AH119:AH120" si="76">AF119 * (1 + AG119)</f>
        <v>86509</v>
      </c>
      <c r="AI119" s="22"/>
      <c r="AJ119" s="22"/>
      <c r="AK119" s="22"/>
      <c r="AL119" s="22"/>
      <c r="AM119" s="22"/>
      <c r="AN119" s="22"/>
      <c r="AO119" s="79">
        <v>78645</v>
      </c>
      <c r="AP119" s="79">
        <v>0</v>
      </c>
      <c r="AQ119" s="79">
        <f t="shared" ref="AQ119:AQ120" si="77">AO119 * (1 + AP119)</f>
        <v>78645</v>
      </c>
      <c r="AR119" s="22"/>
      <c r="AS119" s="22"/>
      <c r="AT119" s="22"/>
      <c r="AU119" s="22"/>
      <c r="AV119" s="22"/>
      <c r="AW119" s="22"/>
      <c r="AX119" s="22"/>
      <c r="AY119" s="22"/>
      <c r="AZ119" s="22"/>
      <c r="BA119" s="81">
        <v>75000</v>
      </c>
      <c r="BB119" s="80">
        <v>0</v>
      </c>
      <c r="BC119" s="81">
        <f t="shared" ref="BC119:BC120" si="78">BA119 * (1 + BB119)</f>
        <v>75000</v>
      </c>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c r="DA119" s="22"/>
      <c r="DB119" s="22"/>
      <c r="DC119" s="22"/>
      <c r="DD119" s="22"/>
      <c r="DE119" s="22"/>
      <c r="DF119" s="22"/>
      <c r="DG119" s="22"/>
      <c r="DH119" s="22"/>
      <c r="DI119" s="22"/>
      <c r="DJ119" s="22"/>
      <c r="DK119" s="22"/>
      <c r="DL119" s="22"/>
      <c r="DM119" s="22"/>
      <c r="DN119" s="22"/>
      <c r="DO119" s="22"/>
      <c r="DP119" s="22"/>
      <c r="DQ119" s="22"/>
      <c r="DR119" s="22"/>
      <c r="DS119" s="22"/>
      <c r="DT119" s="22"/>
      <c r="DU119" s="22"/>
      <c r="DV119" s="22"/>
      <c r="DW119" s="22"/>
      <c r="DX119" s="22"/>
      <c r="DY119" s="22"/>
      <c r="DZ119" s="22"/>
      <c r="EA119" s="22"/>
      <c r="EB119" s="22"/>
      <c r="EC119" s="22"/>
      <c r="ED119" s="22"/>
      <c r="EE119" s="22"/>
      <c r="EF119" s="22"/>
      <c r="EG119" s="22"/>
      <c r="EH119" s="22"/>
      <c r="EI119" s="22"/>
      <c r="EJ119" s="22"/>
      <c r="EK119" s="22"/>
      <c r="EL119" s="22"/>
      <c r="EM119" s="22"/>
      <c r="EN119" s="22"/>
      <c r="EO119" s="22"/>
      <c r="EP119" s="22"/>
      <c r="EQ119" s="22"/>
      <c r="ER119" s="22"/>
      <c r="ES119" s="22"/>
      <c r="ET119" s="22"/>
      <c r="EU119" s="22"/>
      <c r="EV119" s="22"/>
      <c r="EW119" s="22"/>
      <c r="EX119" s="22"/>
      <c r="EY119" s="19"/>
      <c r="EZ119" s="68"/>
      <c r="FA119" s="69"/>
      <c r="FB119" s="22"/>
      <c r="FC119" s="22"/>
      <c r="FD119" s="22"/>
      <c r="FE119" s="22"/>
      <c r="FF119" s="22"/>
      <c r="FG119" s="22"/>
      <c r="FH119" s="22"/>
      <c r="FI119" s="22"/>
      <c r="FJ119" s="22"/>
      <c r="FK119" s="19" t="e">
        <f t="shared" ca="1" si="9"/>
        <v>#NAME?</v>
      </c>
      <c r="FL119" s="19" t="e">
        <f t="shared" ca="1" si="10"/>
        <v>#NAME?</v>
      </c>
      <c r="FM119" s="19">
        <f t="shared" si="11"/>
        <v>4531.2075471698117</v>
      </c>
      <c r="FN119" s="19">
        <v>68053</v>
      </c>
      <c r="FO119" s="20">
        <v>5.2900000000000003E-2</v>
      </c>
      <c r="FP119" s="19">
        <f t="shared" si="31"/>
        <v>71653.003700000001</v>
      </c>
      <c r="FQ119" s="19"/>
      <c r="FR119" s="20">
        <v>5.2900000000000003E-2</v>
      </c>
      <c r="FS119" s="19">
        <f t="shared" si="32"/>
        <v>0</v>
      </c>
      <c r="FT119" s="19">
        <f t="shared" si="75"/>
        <v>71653.003700000001</v>
      </c>
      <c r="FU119" s="98">
        <f t="shared" si="14"/>
        <v>53</v>
      </c>
      <c r="FV119" s="99">
        <f t="shared" si="15"/>
        <v>47462.277225087339</v>
      </c>
      <c r="FW119" s="100">
        <f t="shared" si="65"/>
        <v>4531.2075471698117</v>
      </c>
      <c r="FX119" s="101"/>
      <c r="FY119" s="101"/>
    </row>
    <row r="120" spans="1:181" ht="15.75" customHeight="1" x14ac:dyDescent="0.2">
      <c r="A120" s="66" t="s">
        <v>672</v>
      </c>
      <c r="B120" s="66">
        <v>30</v>
      </c>
      <c r="C120" s="35" t="s">
        <v>310</v>
      </c>
      <c r="D120" s="35" t="s">
        <v>31</v>
      </c>
      <c r="E120" s="71" t="s">
        <v>311</v>
      </c>
      <c r="F120" s="66">
        <v>46181500</v>
      </c>
      <c r="G120" s="71" t="s">
        <v>104</v>
      </c>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81">
        <v>92284</v>
      </c>
      <c r="AG120" s="80">
        <v>0</v>
      </c>
      <c r="AH120" s="81">
        <f t="shared" si="76"/>
        <v>92284</v>
      </c>
      <c r="AI120" s="22"/>
      <c r="AJ120" s="22"/>
      <c r="AK120" s="22"/>
      <c r="AL120" s="22"/>
      <c r="AM120" s="22"/>
      <c r="AN120" s="22"/>
      <c r="AO120" s="79">
        <v>83895</v>
      </c>
      <c r="AP120" s="79">
        <v>0</v>
      </c>
      <c r="AQ120" s="79">
        <f t="shared" si="77"/>
        <v>83895</v>
      </c>
      <c r="AR120" s="22"/>
      <c r="AS120" s="22"/>
      <c r="AT120" s="22"/>
      <c r="AU120" s="22"/>
      <c r="AV120" s="22"/>
      <c r="AW120" s="22"/>
      <c r="AX120" s="22"/>
      <c r="AY120" s="22"/>
      <c r="AZ120" s="22"/>
      <c r="BA120" s="81">
        <v>82000</v>
      </c>
      <c r="BB120" s="80">
        <v>0</v>
      </c>
      <c r="BC120" s="81">
        <f t="shared" si="78"/>
        <v>82000</v>
      </c>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c r="DA120" s="22"/>
      <c r="DB120" s="22"/>
      <c r="DC120" s="22"/>
      <c r="DD120" s="22"/>
      <c r="DE120" s="22"/>
      <c r="DF120" s="22"/>
      <c r="DG120" s="22"/>
      <c r="DH120" s="22"/>
      <c r="DI120" s="22"/>
      <c r="DJ120" s="22"/>
      <c r="DK120" s="22"/>
      <c r="DL120" s="22"/>
      <c r="DM120" s="22"/>
      <c r="DN120" s="22"/>
      <c r="DO120" s="22"/>
      <c r="DP120" s="22"/>
      <c r="DQ120" s="22"/>
      <c r="DR120" s="22"/>
      <c r="DS120" s="22"/>
      <c r="DT120" s="22"/>
      <c r="DU120" s="22"/>
      <c r="DV120" s="22"/>
      <c r="DW120" s="22"/>
      <c r="DX120" s="22"/>
      <c r="DY120" s="22"/>
      <c r="DZ120" s="22"/>
      <c r="EA120" s="22"/>
      <c r="EB120" s="22"/>
      <c r="EC120" s="22"/>
      <c r="ED120" s="22"/>
      <c r="EE120" s="22"/>
      <c r="EF120" s="22"/>
      <c r="EG120" s="22"/>
      <c r="EH120" s="22"/>
      <c r="EI120" s="22"/>
      <c r="EJ120" s="22"/>
      <c r="EK120" s="22"/>
      <c r="EL120" s="22"/>
      <c r="EM120" s="22"/>
      <c r="EN120" s="22"/>
      <c r="EO120" s="22"/>
      <c r="EP120" s="22"/>
      <c r="EQ120" s="22"/>
      <c r="ER120" s="22"/>
      <c r="ES120" s="22"/>
      <c r="ET120" s="22"/>
      <c r="EU120" s="22"/>
      <c r="EV120" s="22"/>
      <c r="EW120" s="22"/>
      <c r="EX120" s="22"/>
      <c r="EY120" s="19"/>
      <c r="EZ120" s="68"/>
      <c r="FA120" s="69"/>
      <c r="FB120" s="22"/>
      <c r="FC120" s="22"/>
      <c r="FD120" s="22"/>
      <c r="FE120" s="22"/>
      <c r="FF120" s="22"/>
      <c r="FG120" s="22"/>
      <c r="FH120" s="22"/>
      <c r="FI120" s="22"/>
      <c r="FJ120" s="22"/>
      <c r="FK120" s="19" t="e">
        <f t="shared" ca="1" si="9"/>
        <v>#NAME?</v>
      </c>
      <c r="FL120" s="19" t="e">
        <f t="shared" ca="1" si="10"/>
        <v>#NAME?</v>
      </c>
      <c r="FM120" s="19">
        <f t="shared" si="11"/>
        <v>4871.3018867924529</v>
      </c>
      <c r="FN120" s="19"/>
      <c r="FO120" s="20">
        <v>5.2900000000000003E-2</v>
      </c>
      <c r="FP120" s="19">
        <f t="shared" si="31"/>
        <v>0</v>
      </c>
      <c r="FQ120" s="19"/>
      <c r="FR120" s="20">
        <v>5.2900000000000003E-2</v>
      </c>
      <c r="FS120" s="19">
        <f t="shared" si="32"/>
        <v>0</v>
      </c>
      <c r="FT120" s="19"/>
      <c r="FU120" s="98">
        <f t="shared" si="14"/>
        <v>53</v>
      </c>
      <c r="FV120" s="99" t="e">
        <f t="shared" si="15"/>
        <v>#DIV/0!</v>
      </c>
      <c r="FW120" s="100">
        <f t="shared" si="65"/>
        <v>4871.3018867924529</v>
      </c>
      <c r="FX120" s="101"/>
      <c r="FY120" s="101"/>
    </row>
    <row r="121" spans="1:181" ht="15.75" customHeight="1" x14ac:dyDescent="0.2">
      <c r="A121" s="66" t="s">
        <v>113</v>
      </c>
      <c r="B121" s="35">
        <v>23</v>
      </c>
      <c r="C121" s="35" t="s">
        <v>312</v>
      </c>
      <c r="D121" s="35" t="s">
        <v>31</v>
      </c>
      <c r="E121" s="71" t="s">
        <v>313</v>
      </c>
      <c r="F121" s="35">
        <v>44103103</v>
      </c>
      <c r="G121" s="71" t="s">
        <v>131</v>
      </c>
      <c r="H121" s="22"/>
      <c r="I121" s="22"/>
      <c r="J121" s="22"/>
      <c r="K121" s="22"/>
      <c r="L121" s="22"/>
      <c r="M121" s="22"/>
      <c r="N121" s="81">
        <v>397537</v>
      </c>
      <c r="O121" s="81">
        <v>0</v>
      </c>
      <c r="P121" s="81">
        <f>N121 * (1 + O121)</f>
        <v>397537</v>
      </c>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c r="DA121" s="22"/>
      <c r="DB121" s="22"/>
      <c r="DC121" s="22"/>
      <c r="DD121" s="22"/>
      <c r="DE121" s="22"/>
      <c r="DF121" s="22"/>
      <c r="DG121" s="22"/>
      <c r="DH121" s="22"/>
      <c r="DI121" s="22"/>
      <c r="DJ121" s="22"/>
      <c r="DK121" s="22"/>
      <c r="DL121" s="22"/>
      <c r="DM121" s="22"/>
      <c r="DN121" s="22"/>
      <c r="DO121" s="22"/>
      <c r="DP121" s="22"/>
      <c r="DQ121" s="22"/>
      <c r="DR121" s="22"/>
      <c r="DS121" s="22"/>
      <c r="DT121" s="22"/>
      <c r="DU121" s="22"/>
      <c r="DV121" s="22"/>
      <c r="DW121" s="22"/>
      <c r="DX121" s="22"/>
      <c r="DY121" s="22"/>
      <c r="DZ121" s="22"/>
      <c r="EA121" s="22"/>
      <c r="EB121" s="22"/>
      <c r="EC121" s="22"/>
      <c r="ED121" s="22"/>
      <c r="EE121" s="22"/>
      <c r="EF121" s="22"/>
      <c r="EG121" s="22"/>
      <c r="EH121" s="22"/>
      <c r="EI121" s="22"/>
      <c r="EJ121" s="22"/>
      <c r="EK121" s="22"/>
      <c r="EL121" s="22"/>
      <c r="EM121" s="22"/>
      <c r="EN121" s="22"/>
      <c r="EO121" s="22"/>
      <c r="EP121" s="22"/>
      <c r="EQ121" s="22"/>
      <c r="ER121" s="22"/>
      <c r="ES121" s="22"/>
      <c r="ET121" s="22"/>
      <c r="EU121" s="22"/>
      <c r="EV121" s="22"/>
      <c r="EW121" s="22"/>
      <c r="EX121" s="22"/>
      <c r="EY121" s="79">
        <v>69000</v>
      </c>
      <c r="EZ121" s="102">
        <v>0.19</v>
      </c>
      <c r="FA121" s="103">
        <f t="shared" ref="FA121:FA122" si="79">EY121 * (1 + EZ121)</f>
        <v>82110</v>
      </c>
      <c r="FB121" s="22"/>
      <c r="FC121" s="22"/>
      <c r="FD121" s="22"/>
      <c r="FE121" s="22"/>
      <c r="FF121" s="22"/>
      <c r="FG121" s="22"/>
      <c r="FH121" s="22"/>
      <c r="FI121" s="22"/>
      <c r="FJ121" s="22"/>
      <c r="FK121" s="19" t="e">
        <f t="shared" ca="1" si="9"/>
        <v>#NAME?</v>
      </c>
      <c r="FL121" s="19" t="e">
        <f t="shared" ca="1" si="10"/>
        <v>#NAME?</v>
      </c>
      <c r="FM121" s="19">
        <f t="shared" si="11"/>
        <v>9049.9433962264156</v>
      </c>
      <c r="FN121" s="19"/>
      <c r="FO121" s="20">
        <v>5.2900000000000003E-2</v>
      </c>
      <c r="FP121" s="19">
        <f t="shared" si="31"/>
        <v>0</v>
      </c>
      <c r="FQ121" s="19"/>
      <c r="FR121" s="20">
        <v>5.2900000000000003E-2</v>
      </c>
      <c r="FS121" s="19">
        <f t="shared" si="32"/>
        <v>0</v>
      </c>
      <c r="FT121" s="19"/>
      <c r="FU121" s="98">
        <f t="shared" si="14"/>
        <v>53</v>
      </c>
      <c r="FV121" s="99" t="e">
        <f t="shared" si="15"/>
        <v>#DIV/0!</v>
      </c>
      <c r="FW121" s="100">
        <f t="shared" si="65"/>
        <v>9049.9433962264156</v>
      </c>
      <c r="FX121" s="101"/>
      <c r="FY121" s="101"/>
    </row>
    <row r="122" spans="1:181" ht="15.75" customHeight="1" x14ac:dyDescent="0.2">
      <c r="A122" s="66" t="s">
        <v>79</v>
      </c>
      <c r="B122" s="66">
        <v>31</v>
      </c>
      <c r="C122" s="35" t="s">
        <v>314</v>
      </c>
      <c r="D122" s="35" t="s">
        <v>31</v>
      </c>
      <c r="E122" s="71" t="s">
        <v>315</v>
      </c>
      <c r="F122" s="35">
        <v>10171504</v>
      </c>
      <c r="G122" s="71" t="s">
        <v>156</v>
      </c>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79">
        <v>32500</v>
      </c>
      <c r="EZ122" s="102">
        <v>0</v>
      </c>
      <c r="FA122" s="103">
        <f t="shared" si="79"/>
        <v>32500</v>
      </c>
      <c r="FB122" s="22"/>
      <c r="FC122" s="22"/>
      <c r="FD122" s="22"/>
      <c r="FE122" s="22"/>
      <c r="FF122" s="22"/>
      <c r="FG122" s="22"/>
      <c r="FH122" s="22"/>
      <c r="FI122" s="22"/>
      <c r="FJ122" s="22"/>
      <c r="FK122" s="19" t="e">
        <f t="shared" ca="1" si="9"/>
        <v>#NAME?</v>
      </c>
      <c r="FL122" s="19" t="e">
        <f t="shared" ca="1" si="10"/>
        <v>#NAME?</v>
      </c>
      <c r="FM122" s="19">
        <f t="shared" si="11"/>
        <v>613.20754716981128</v>
      </c>
      <c r="FN122" s="19">
        <v>55494</v>
      </c>
      <c r="FO122" s="20">
        <v>5.2900000000000003E-2</v>
      </c>
      <c r="FP122" s="19">
        <f t="shared" si="31"/>
        <v>58429.632599999997</v>
      </c>
      <c r="FQ122" s="19"/>
      <c r="FR122" s="20">
        <v>5.2900000000000003E-2</v>
      </c>
      <c r="FS122" s="19">
        <f t="shared" si="32"/>
        <v>0</v>
      </c>
      <c r="FT122" s="19">
        <f>FP122</f>
        <v>58429.632599999997</v>
      </c>
      <c r="FU122" s="98">
        <f t="shared" si="14"/>
        <v>53</v>
      </c>
      <c r="FV122" s="99">
        <f t="shared" si="15"/>
        <v>40882.386218820015</v>
      </c>
      <c r="FW122" s="100">
        <f t="shared" si="65"/>
        <v>613.20754716981128</v>
      </c>
      <c r="FX122" s="101"/>
      <c r="FY122" s="101"/>
    </row>
    <row r="123" spans="1:181" ht="15.75" customHeight="1" x14ac:dyDescent="0.2">
      <c r="A123" s="66" t="s">
        <v>671</v>
      </c>
      <c r="B123" s="66">
        <v>25</v>
      </c>
      <c r="C123" s="66" t="s">
        <v>316</v>
      </c>
      <c r="D123" s="66" t="s">
        <v>31</v>
      </c>
      <c r="E123" s="67" t="s">
        <v>317</v>
      </c>
      <c r="F123" s="35">
        <v>21102401</v>
      </c>
      <c r="G123" s="67" t="s">
        <v>75</v>
      </c>
      <c r="H123" s="22"/>
      <c r="I123" s="22"/>
      <c r="J123" s="22"/>
      <c r="K123" s="22"/>
      <c r="L123" s="22"/>
      <c r="M123" s="22"/>
      <c r="N123" s="22"/>
      <c r="O123" s="22"/>
      <c r="P123" s="22"/>
      <c r="Q123" s="79">
        <v>17000</v>
      </c>
      <c r="R123" s="107">
        <v>0</v>
      </c>
      <c r="S123" s="103">
        <f>Q123 * (1 + R123)</f>
        <v>17000</v>
      </c>
      <c r="T123" s="79">
        <v>16800</v>
      </c>
      <c r="U123" s="107">
        <v>0</v>
      </c>
      <c r="V123" s="103">
        <f>T123 * (1 + U123)</f>
        <v>16800</v>
      </c>
      <c r="W123" s="103">
        <v>20000</v>
      </c>
      <c r="X123" s="102">
        <v>0</v>
      </c>
      <c r="Y123" s="103">
        <f>W123 * (1 + X123)</f>
        <v>20000</v>
      </c>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c r="DA123" s="22"/>
      <c r="DB123" s="22"/>
      <c r="DC123" s="22"/>
      <c r="DD123" s="22"/>
      <c r="DE123" s="22"/>
      <c r="DF123" s="22"/>
      <c r="DG123" s="22"/>
      <c r="DH123" s="22"/>
      <c r="DI123" s="22"/>
      <c r="DJ123" s="22"/>
      <c r="DK123" s="22"/>
      <c r="DL123" s="22"/>
      <c r="DM123" s="22"/>
      <c r="DN123" s="22"/>
      <c r="DO123" s="22"/>
      <c r="DP123" s="22"/>
      <c r="DQ123" s="22"/>
      <c r="DR123" s="22"/>
      <c r="DS123" s="22"/>
      <c r="DT123" s="22"/>
      <c r="DU123" s="22"/>
      <c r="DV123" s="22"/>
      <c r="DW123" s="22"/>
      <c r="DX123" s="22"/>
      <c r="DY123" s="22"/>
      <c r="DZ123" s="22"/>
      <c r="EA123" s="22"/>
      <c r="EB123" s="22"/>
      <c r="EC123" s="22"/>
      <c r="ED123" s="22"/>
      <c r="EE123" s="22"/>
      <c r="EF123" s="22"/>
      <c r="EG123" s="22"/>
      <c r="EH123" s="22"/>
      <c r="EI123" s="22"/>
      <c r="EJ123" s="22"/>
      <c r="EK123" s="22"/>
      <c r="EL123" s="22"/>
      <c r="EM123" s="22"/>
      <c r="EN123" s="22"/>
      <c r="EO123" s="22"/>
      <c r="EP123" s="22"/>
      <c r="EQ123" s="22"/>
      <c r="ER123" s="22"/>
      <c r="ES123" s="22"/>
      <c r="ET123" s="22"/>
      <c r="EU123" s="22"/>
      <c r="EV123" s="22"/>
      <c r="EW123" s="22"/>
      <c r="EX123" s="22"/>
      <c r="EY123" s="19"/>
      <c r="EZ123" s="68"/>
      <c r="FA123" s="69"/>
      <c r="FB123" s="22"/>
      <c r="FC123" s="22"/>
      <c r="FD123" s="22"/>
      <c r="FE123" s="22"/>
      <c r="FF123" s="22"/>
      <c r="FG123" s="22"/>
      <c r="FH123" s="22"/>
      <c r="FI123" s="22"/>
      <c r="FJ123" s="22"/>
      <c r="FK123" s="19" t="e">
        <f t="shared" ca="1" si="9"/>
        <v>#NAME?</v>
      </c>
      <c r="FL123" s="19" t="e">
        <f t="shared" ca="1" si="10"/>
        <v>#NAME?</v>
      </c>
      <c r="FM123" s="19">
        <f t="shared" si="11"/>
        <v>1015.0943396226415</v>
      </c>
      <c r="FN123" s="19">
        <v>16780</v>
      </c>
      <c r="FO123" s="20">
        <v>5.2900000000000003E-2</v>
      </c>
      <c r="FP123" s="19">
        <f t="shared" si="31"/>
        <v>17667.662</v>
      </c>
      <c r="FQ123" s="19"/>
      <c r="FR123" s="20">
        <v>5.2900000000000003E-2</v>
      </c>
      <c r="FS123" s="19">
        <f t="shared" si="32"/>
        <v>0</v>
      </c>
      <c r="FT123" s="19">
        <f>(FP123)</f>
        <v>17667.662</v>
      </c>
      <c r="FU123" s="98">
        <f t="shared" si="14"/>
        <v>53</v>
      </c>
      <c r="FV123" s="99">
        <f t="shared" si="15"/>
        <v>11775.14351682063</v>
      </c>
      <c r="FW123" s="100">
        <f t="shared" si="65"/>
        <v>1015.0943396226415</v>
      </c>
      <c r="FX123" s="101"/>
      <c r="FY123" s="101"/>
    </row>
    <row r="124" spans="1:181" ht="15.75" customHeight="1" x14ac:dyDescent="0.2">
      <c r="A124" s="66" t="s">
        <v>673</v>
      </c>
      <c r="B124" s="66">
        <v>32</v>
      </c>
      <c r="C124" s="66" t="s">
        <v>318</v>
      </c>
      <c r="D124" s="66" t="s">
        <v>31</v>
      </c>
      <c r="E124" s="67" t="s">
        <v>319</v>
      </c>
      <c r="F124" s="66">
        <v>24101609</v>
      </c>
      <c r="G124" s="67" t="s">
        <v>51</v>
      </c>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81">
        <v>80505</v>
      </c>
      <c r="BQ124" s="80">
        <v>0.19</v>
      </c>
      <c r="BR124" s="81">
        <f>BP124 * (1 + BQ124)</f>
        <v>95800.95</v>
      </c>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c r="DA124" s="22"/>
      <c r="DB124" s="22"/>
      <c r="DC124" s="22"/>
      <c r="DD124" s="22"/>
      <c r="DE124" s="22"/>
      <c r="DF124" s="22"/>
      <c r="DG124" s="22"/>
      <c r="DH124" s="22"/>
      <c r="DI124" s="22"/>
      <c r="DJ124" s="22"/>
      <c r="DK124" s="22"/>
      <c r="DL124" s="22"/>
      <c r="DM124" s="22"/>
      <c r="DN124" s="22"/>
      <c r="DO124" s="22"/>
      <c r="DP124" s="22"/>
      <c r="DQ124" s="22"/>
      <c r="DR124" s="22"/>
      <c r="DS124" s="22"/>
      <c r="DT124" s="22"/>
      <c r="DU124" s="22"/>
      <c r="DV124" s="22"/>
      <c r="DW124" s="22"/>
      <c r="DX124" s="22"/>
      <c r="DY124" s="22"/>
      <c r="DZ124" s="22"/>
      <c r="EA124" s="22"/>
      <c r="EB124" s="22"/>
      <c r="EC124" s="22"/>
      <c r="ED124" s="22"/>
      <c r="EE124" s="22"/>
      <c r="EF124" s="22"/>
      <c r="EG124" s="22"/>
      <c r="EH124" s="22"/>
      <c r="EI124" s="22"/>
      <c r="EJ124" s="22"/>
      <c r="EK124" s="22"/>
      <c r="EL124" s="22"/>
      <c r="EM124" s="22"/>
      <c r="EN124" s="22"/>
      <c r="EO124" s="22"/>
      <c r="EP124" s="22"/>
      <c r="EQ124" s="22"/>
      <c r="ER124" s="22"/>
      <c r="ES124" s="22"/>
      <c r="ET124" s="22"/>
      <c r="EU124" s="22"/>
      <c r="EV124" s="22"/>
      <c r="EW124" s="22"/>
      <c r="EX124" s="22"/>
      <c r="EY124" s="19"/>
      <c r="EZ124" s="68"/>
      <c r="FA124" s="69"/>
      <c r="FB124" s="22"/>
      <c r="FC124" s="22"/>
      <c r="FD124" s="22"/>
      <c r="FE124" s="22"/>
      <c r="FF124" s="22"/>
      <c r="FG124" s="22"/>
      <c r="FH124" s="22"/>
      <c r="FI124" s="22"/>
      <c r="FJ124" s="22"/>
      <c r="FK124" s="19" t="e">
        <f t="shared" ca="1" si="9"/>
        <v>#NAME?</v>
      </c>
      <c r="FL124" s="19" t="e">
        <f t="shared" ca="1" si="10"/>
        <v>#NAME?</v>
      </c>
      <c r="FM124" s="19">
        <f t="shared" si="11"/>
        <v>1807.5650943396226</v>
      </c>
      <c r="FN124" s="19">
        <v>82250</v>
      </c>
      <c r="FO124" s="20">
        <v>5.2900000000000003E-2</v>
      </c>
      <c r="FP124" s="19">
        <f t="shared" si="31"/>
        <v>86601.024999999994</v>
      </c>
      <c r="FQ124" s="19">
        <v>9200</v>
      </c>
      <c r="FR124" s="20">
        <v>5.2900000000000003E-2</v>
      </c>
      <c r="FS124" s="19">
        <f t="shared" si="32"/>
        <v>9686.68</v>
      </c>
      <c r="FT124" s="19">
        <f>(FP124+FS124)/2</f>
        <v>48143.852499999994</v>
      </c>
      <c r="FU124" s="98">
        <f t="shared" si="14"/>
        <v>53</v>
      </c>
      <c r="FV124" s="99">
        <f t="shared" si="15"/>
        <v>32764.703039551263</v>
      </c>
      <c r="FW124" s="100">
        <f t="shared" si="65"/>
        <v>1807.5650943396226</v>
      </c>
      <c r="FX124" s="101"/>
      <c r="FY124" s="101"/>
    </row>
    <row r="125" spans="1:181" ht="15.75" customHeight="1" x14ac:dyDescent="0.2">
      <c r="A125" s="66" t="s">
        <v>671</v>
      </c>
      <c r="B125" s="66">
        <v>27</v>
      </c>
      <c r="C125" s="66" t="s">
        <v>320</v>
      </c>
      <c r="D125" s="66" t="s">
        <v>31</v>
      </c>
      <c r="E125" s="67" t="s">
        <v>321</v>
      </c>
      <c r="F125" s="35">
        <v>21102401</v>
      </c>
      <c r="G125" s="67" t="s">
        <v>75</v>
      </c>
      <c r="H125" s="22"/>
      <c r="I125" s="22"/>
      <c r="J125" s="22"/>
      <c r="K125" s="22"/>
      <c r="L125" s="22"/>
      <c r="M125" s="22"/>
      <c r="N125" s="22"/>
      <c r="O125" s="22"/>
      <c r="P125" s="22"/>
      <c r="Q125" s="22"/>
      <c r="R125" s="22"/>
      <c r="S125" s="22"/>
      <c r="T125" s="79">
        <v>144000</v>
      </c>
      <c r="U125" s="107">
        <v>0</v>
      </c>
      <c r="V125" s="103">
        <f>T125 * (1 + U125)</f>
        <v>144000</v>
      </c>
      <c r="W125" s="103">
        <v>200000</v>
      </c>
      <c r="X125" s="102">
        <v>0</v>
      </c>
      <c r="Y125" s="103">
        <f>W125 * (1 + X125)</f>
        <v>200000</v>
      </c>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c r="DA125" s="22"/>
      <c r="DB125" s="22"/>
      <c r="DC125" s="22"/>
      <c r="DD125" s="22"/>
      <c r="DE125" s="22"/>
      <c r="DF125" s="22"/>
      <c r="DG125" s="22"/>
      <c r="DH125" s="22"/>
      <c r="DI125" s="22"/>
      <c r="DJ125" s="22"/>
      <c r="DK125" s="22"/>
      <c r="DL125" s="22"/>
      <c r="DM125" s="22"/>
      <c r="DN125" s="22"/>
      <c r="DO125" s="22"/>
      <c r="DP125" s="22"/>
      <c r="DQ125" s="22"/>
      <c r="DR125" s="22"/>
      <c r="DS125" s="22"/>
      <c r="DT125" s="22"/>
      <c r="DU125" s="22"/>
      <c r="DV125" s="22"/>
      <c r="DW125" s="22"/>
      <c r="DX125" s="22"/>
      <c r="DY125" s="22"/>
      <c r="DZ125" s="22"/>
      <c r="EA125" s="22"/>
      <c r="EB125" s="22"/>
      <c r="EC125" s="22"/>
      <c r="ED125" s="22"/>
      <c r="EE125" s="22"/>
      <c r="EF125" s="22"/>
      <c r="EG125" s="22"/>
      <c r="EH125" s="22"/>
      <c r="EI125" s="22"/>
      <c r="EJ125" s="22"/>
      <c r="EK125" s="22"/>
      <c r="EL125" s="22"/>
      <c r="EM125" s="22"/>
      <c r="EN125" s="22"/>
      <c r="EO125" s="22"/>
      <c r="EP125" s="22"/>
      <c r="EQ125" s="22"/>
      <c r="ER125" s="22"/>
      <c r="ES125" s="22"/>
      <c r="ET125" s="22"/>
      <c r="EU125" s="22"/>
      <c r="EV125" s="22"/>
      <c r="EW125" s="22"/>
      <c r="EX125" s="22"/>
      <c r="EY125" s="19"/>
      <c r="EZ125" s="68"/>
      <c r="FA125" s="69"/>
      <c r="FB125" s="22"/>
      <c r="FC125" s="22"/>
      <c r="FD125" s="22"/>
      <c r="FE125" s="22"/>
      <c r="FF125" s="22"/>
      <c r="FG125" s="22"/>
      <c r="FH125" s="22"/>
      <c r="FI125" s="22"/>
      <c r="FJ125" s="22"/>
      <c r="FK125" s="19" t="e">
        <f t="shared" ca="1" si="9"/>
        <v>#NAME?</v>
      </c>
      <c r="FL125" s="19" t="e">
        <f t="shared" ca="1" si="10"/>
        <v>#NAME?</v>
      </c>
      <c r="FM125" s="19">
        <f t="shared" si="11"/>
        <v>6490.566037735849</v>
      </c>
      <c r="FN125" s="19">
        <v>122833</v>
      </c>
      <c r="FO125" s="20">
        <v>5.2900000000000003E-2</v>
      </c>
      <c r="FP125" s="19">
        <f t="shared" si="31"/>
        <v>129330.86569999999</v>
      </c>
      <c r="FQ125" s="19"/>
      <c r="FR125" s="20">
        <v>5.2900000000000003E-2</v>
      </c>
      <c r="FS125" s="19">
        <f t="shared" si="32"/>
        <v>0</v>
      </c>
      <c r="FT125" s="19">
        <f>(FP125)</f>
        <v>129330.86569999999</v>
      </c>
      <c r="FU125" s="98">
        <f t="shared" si="14"/>
        <v>53</v>
      </c>
      <c r="FV125" s="99">
        <f t="shared" si="15"/>
        <v>86861.208894174546</v>
      </c>
      <c r="FW125" s="100">
        <f t="shared" si="65"/>
        <v>6490.566037735849</v>
      </c>
      <c r="FX125" s="101"/>
      <c r="FY125" s="101"/>
    </row>
    <row r="126" spans="1:181" ht="15.75" customHeight="1" x14ac:dyDescent="0.2">
      <c r="A126" s="66" t="s">
        <v>79</v>
      </c>
      <c r="B126" s="66">
        <v>13</v>
      </c>
      <c r="C126" s="66" t="s">
        <v>322</v>
      </c>
      <c r="D126" s="66" t="s">
        <v>31</v>
      </c>
      <c r="E126" s="67" t="s">
        <v>323</v>
      </c>
      <c r="F126" s="35">
        <v>21101811</v>
      </c>
      <c r="G126" s="67" t="s">
        <v>268</v>
      </c>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c r="DW126" s="22"/>
      <c r="DX126" s="81">
        <v>1609892</v>
      </c>
      <c r="DY126" s="80">
        <v>0.05</v>
      </c>
      <c r="DZ126" s="81">
        <f t="shared" ref="DZ126:DZ128" si="80">DX126 * (1 + DY126)</f>
        <v>1690386.6</v>
      </c>
      <c r="EA126" s="22"/>
      <c r="EB126" s="22"/>
      <c r="EC126" s="22"/>
      <c r="ED126" s="22"/>
      <c r="EE126" s="22"/>
      <c r="EF126" s="22"/>
      <c r="EG126" s="22"/>
      <c r="EH126" s="22"/>
      <c r="EI126" s="22"/>
      <c r="EJ126" s="22"/>
      <c r="EK126" s="22"/>
      <c r="EL126" s="22"/>
      <c r="EM126" s="22"/>
      <c r="EN126" s="22"/>
      <c r="EO126" s="22"/>
      <c r="EP126" s="22"/>
      <c r="EQ126" s="22"/>
      <c r="ER126" s="22"/>
      <c r="ES126" s="22"/>
      <c r="ET126" s="22"/>
      <c r="EU126" s="22"/>
      <c r="EV126" s="81">
        <v>1599900</v>
      </c>
      <c r="EW126" s="102">
        <v>0.05</v>
      </c>
      <c r="EX126" s="103">
        <f t="shared" ref="EX126:EX128" si="81">EV126 * (1 + EW126)</f>
        <v>1679895</v>
      </c>
      <c r="EY126" s="19"/>
      <c r="EZ126" s="68"/>
      <c r="FA126" s="69"/>
      <c r="FB126" s="22"/>
      <c r="FC126" s="22"/>
      <c r="FD126" s="22"/>
      <c r="FE126" s="22"/>
      <c r="FF126" s="22"/>
      <c r="FG126" s="22"/>
      <c r="FH126" s="22"/>
      <c r="FI126" s="22"/>
      <c r="FJ126" s="22"/>
      <c r="FK126" s="19" t="e">
        <f t="shared" ca="1" si="9"/>
        <v>#NAME?</v>
      </c>
      <c r="FL126" s="19" t="e">
        <f t="shared" ca="1" si="10"/>
        <v>#NAME?</v>
      </c>
      <c r="FM126" s="19">
        <f t="shared" si="11"/>
        <v>63590.21886792453</v>
      </c>
      <c r="FN126" s="19">
        <v>545962</v>
      </c>
      <c r="FO126" s="20">
        <v>5.2900000000000003E-2</v>
      </c>
      <c r="FP126" s="19">
        <f t="shared" si="31"/>
        <v>574843.3898</v>
      </c>
      <c r="FQ126" s="19">
        <v>2150000</v>
      </c>
      <c r="FR126" s="20">
        <v>5.2900000000000003E-2</v>
      </c>
      <c r="FS126" s="19">
        <f t="shared" si="32"/>
        <v>2263735</v>
      </c>
      <c r="FT126" s="19">
        <f>(FP126+FS126)/2</f>
        <v>1419289.1949</v>
      </c>
      <c r="FU126" s="98">
        <f t="shared" si="14"/>
        <v>53</v>
      </c>
      <c r="FV126" s="99">
        <f t="shared" si="15"/>
        <v>958623.93919993937</v>
      </c>
      <c r="FW126" s="100">
        <f t="shared" si="65"/>
        <v>63590.21886792453</v>
      </c>
      <c r="FX126" s="101"/>
      <c r="FY126" s="101"/>
    </row>
    <row r="127" spans="1:181" ht="15.75" customHeight="1" x14ac:dyDescent="0.2">
      <c r="A127" s="66" t="s">
        <v>79</v>
      </c>
      <c r="B127" s="66">
        <v>14</v>
      </c>
      <c r="C127" s="66" t="s">
        <v>324</v>
      </c>
      <c r="D127" s="66" t="s">
        <v>31</v>
      </c>
      <c r="E127" s="67" t="s">
        <v>325</v>
      </c>
      <c r="F127" s="35">
        <v>27112001</v>
      </c>
      <c r="G127" s="67" t="s">
        <v>268</v>
      </c>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c r="DA127" s="22"/>
      <c r="DB127" s="22"/>
      <c r="DC127" s="22"/>
      <c r="DD127" s="22"/>
      <c r="DE127" s="22"/>
      <c r="DF127" s="22"/>
      <c r="DG127" s="22"/>
      <c r="DH127" s="22"/>
      <c r="DI127" s="22"/>
      <c r="DJ127" s="22"/>
      <c r="DK127" s="22"/>
      <c r="DL127" s="22"/>
      <c r="DM127" s="22"/>
      <c r="DN127" s="22"/>
      <c r="DO127" s="22"/>
      <c r="DP127" s="22"/>
      <c r="DQ127" s="22"/>
      <c r="DR127" s="22"/>
      <c r="DS127" s="22"/>
      <c r="DT127" s="22"/>
      <c r="DU127" s="22"/>
      <c r="DV127" s="22"/>
      <c r="DW127" s="22"/>
      <c r="DX127" s="81">
        <v>391065</v>
      </c>
      <c r="DY127" s="80">
        <v>0.05</v>
      </c>
      <c r="DZ127" s="81">
        <f t="shared" si="80"/>
        <v>410618.25</v>
      </c>
      <c r="EA127" s="22"/>
      <c r="EB127" s="22"/>
      <c r="EC127" s="22"/>
      <c r="ED127" s="22"/>
      <c r="EE127" s="22"/>
      <c r="EF127" s="22"/>
      <c r="EG127" s="22"/>
      <c r="EH127" s="22"/>
      <c r="EI127" s="22"/>
      <c r="EJ127" s="22"/>
      <c r="EK127" s="22"/>
      <c r="EL127" s="22"/>
      <c r="EM127" s="22"/>
      <c r="EN127" s="22"/>
      <c r="EO127" s="22"/>
      <c r="EP127" s="22"/>
      <c r="EQ127" s="22"/>
      <c r="ER127" s="22"/>
      <c r="ES127" s="22"/>
      <c r="ET127" s="22"/>
      <c r="EU127" s="22"/>
      <c r="EV127" s="81">
        <v>279900</v>
      </c>
      <c r="EW127" s="102">
        <v>0.05</v>
      </c>
      <c r="EX127" s="103">
        <f t="shared" si="81"/>
        <v>293895</v>
      </c>
      <c r="EY127" s="19"/>
      <c r="EZ127" s="68"/>
      <c r="FA127" s="69"/>
      <c r="FB127" s="22"/>
      <c r="FC127" s="22"/>
      <c r="FD127" s="22"/>
      <c r="FE127" s="22"/>
      <c r="FF127" s="22"/>
      <c r="FG127" s="22"/>
      <c r="FH127" s="22"/>
      <c r="FI127" s="22"/>
      <c r="FJ127" s="22"/>
      <c r="FK127" s="19" t="e">
        <f t="shared" ca="1" si="9"/>
        <v>#NAME?</v>
      </c>
      <c r="FL127" s="19" t="e">
        <f t="shared" ca="1" si="10"/>
        <v>#NAME?</v>
      </c>
      <c r="FM127" s="19">
        <f t="shared" si="11"/>
        <v>13292.702830188678</v>
      </c>
      <c r="FN127" s="19"/>
      <c r="FO127" s="20">
        <v>5.2900000000000003E-2</v>
      </c>
      <c r="FP127" s="19">
        <f t="shared" si="31"/>
        <v>0</v>
      </c>
      <c r="FQ127" s="19">
        <v>520000</v>
      </c>
      <c r="FR127" s="20">
        <v>5.2900000000000003E-2</v>
      </c>
      <c r="FS127" s="19">
        <f t="shared" si="32"/>
        <v>547508</v>
      </c>
      <c r="FT127" s="19">
        <f>(FS127)</f>
        <v>547508</v>
      </c>
      <c r="FU127" s="98">
        <f t="shared" si="14"/>
        <v>53</v>
      </c>
      <c r="FV127" s="99">
        <f t="shared" si="15"/>
        <v>377747.25924236019</v>
      </c>
      <c r="FW127" s="100">
        <f t="shared" si="65"/>
        <v>13292.702830188678</v>
      </c>
      <c r="FX127" s="101"/>
      <c r="FY127" s="101"/>
    </row>
    <row r="128" spans="1:181" ht="15.75" customHeight="1" x14ac:dyDescent="0.2">
      <c r="A128" s="66" t="s">
        <v>79</v>
      </c>
      <c r="B128" s="66">
        <v>15</v>
      </c>
      <c r="C128" s="66" t="s">
        <v>326</v>
      </c>
      <c r="D128" s="66" t="s">
        <v>31</v>
      </c>
      <c r="E128" s="67" t="s">
        <v>327</v>
      </c>
      <c r="F128" s="35">
        <v>21101811</v>
      </c>
      <c r="G128" s="67" t="s">
        <v>268</v>
      </c>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c r="DA128" s="22"/>
      <c r="DB128" s="22"/>
      <c r="DC128" s="22"/>
      <c r="DD128" s="22"/>
      <c r="DE128" s="22"/>
      <c r="DF128" s="22"/>
      <c r="DG128" s="22"/>
      <c r="DH128" s="22"/>
      <c r="DI128" s="22"/>
      <c r="DJ128" s="22"/>
      <c r="DK128" s="22"/>
      <c r="DL128" s="22"/>
      <c r="DM128" s="22"/>
      <c r="DN128" s="22"/>
      <c r="DO128" s="22"/>
      <c r="DP128" s="22"/>
      <c r="DQ128" s="22"/>
      <c r="DR128" s="22"/>
      <c r="DS128" s="22"/>
      <c r="DT128" s="22"/>
      <c r="DU128" s="22"/>
      <c r="DV128" s="22"/>
      <c r="DW128" s="22"/>
      <c r="DX128" s="81">
        <v>839251</v>
      </c>
      <c r="DY128" s="80">
        <v>0.05</v>
      </c>
      <c r="DZ128" s="81">
        <f t="shared" si="80"/>
        <v>881213.55</v>
      </c>
      <c r="EA128" s="22"/>
      <c r="EB128" s="22"/>
      <c r="EC128" s="22"/>
      <c r="ED128" s="22"/>
      <c r="EE128" s="22"/>
      <c r="EF128" s="22"/>
      <c r="EG128" s="22"/>
      <c r="EH128" s="22"/>
      <c r="EI128" s="22"/>
      <c r="EJ128" s="22"/>
      <c r="EK128" s="22"/>
      <c r="EL128" s="22"/>
      <c r="EM128" s="22"/>
      <c r="EN128" s="22"/>
      <c r="EO128" s="22"/>
      <c r="EP128" s="22"/>
      <c r="EQ128" s="22"/>
      <c r="ER128" s="22"/>
      <c r="ES128" s="22"/>
      <c r="ET128" s="22"/>
      <c r="EU128" s="22"/>
      <c r="EV128" s="81">
        <v>629900</v>
      </c>
      <c r="EW128" s="102">
        <v>0.05</v>
      </c>
      <c r="EX128" s="103">
        <f t="shared" si="81"/>
        <v>661395</v>
      </c>
      <c r="EY128" s="79">
        <v>645800</v>
      </c>
      <c r="EZ128" s="102">
        <v>0.05</v>
      </c>
      <c r="FA128" s="103">
        <f t="shared" ref="FA128:FA130" si="82">EY128 * (1 + EZ128)</f>
        <v>678090</v>
      </c>
      <c r="FB128" s="22"/>
      <c r="FC128" s="22"/>
      <c r="FD128" s="22"/>
      <c r="FE128" s="22"/>
      <c r="FF128" s="22"/>
      <c r="FG128" s="22"/>
      <c r="FH128" s="22"/>
      <c r="FI128" s="22"/>
      <c r="FJ128" s="22"/>
      <c r="FK128" s="19" t="e">
        <f t="shared" ca="1" si="9"/>
        <v>#NAME?</v>
      </c>
      <c r="FL128" s="19" t="e">
        <f t="shared" ca="1" si="10"/>
        <v>#NAME?</v>
      </c>
      <c r="FM128" s="19">
        <f t="shared" si="11"/>
        <v>41899.972641509434</v>
      </c>
      <c r="FN128" s="19"/>
      <c r="FO128" s="20">
        <v>5.2900000000000003E-2</v>
      </c>
      <c r="FP128" s="19">
        <f t="shared" si="31"/>
        <v>0</v>
      </c>
      <c r="FQ128" s="19"/>
      <c r="FR128" s="20">
        <v>5.2900000000000003E-2</v>
      </c>
      <c r="FS128" s="19">
        <f t="shared" si="32"/>
        <v>0</v>
      </c>
      <c r="FT128" s="19"/>
      <c r="FU128" s="98">
        <f t="shared" si="14"/>
        <v>53</v>
      </c>
      <c r="FV128" s="99" t="e">
        <f t="shared" si="15"/>
        <v>#DIV/0!</v>
      </c>
      <c r="FW128" s="100">
        <f t="shared" si="65"/>
        <v>41899.972641509434</v>
      </c>
      <c r="FX128" s="101"/>
      <c r="FY128" s="101"/>
    </row>
    <row r="129" spans="1:181" ht="15.75" customHeight="1" x14ac:dyDescent="0.2">
      <c r="A129" s="66" t="s">
        <v>672</v>
      </c>
      <c r="B129" s="66">
        <v>41</v>
      </c>
      <c r="C129" s="66" t="s">
        <v>328</v>
      </c>
      <c r="D129" s="66" t="s">
        <v>31</v>
      </c>
      <c r="E129" s="67" t="s">
        <v>329</v>
      </c>
      <c r="F129" s="35">
        <v>21101809</v>
      </c>
      <c r="G129" s="67" t="s">
        <v>75</v>
      </c>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81">
        <v>235000</v>
      </c>
      <c r="BE129" s="80">
        <v>0</v>
      </c>
      <c r="BF129" s="81">
        <f>BD129 * (1 + BE129)</f>
        <v>235000</v>
      </c>
      <c r="BG129" s="79">
        <v>130477</v>
      </c>
      <c r="BH129" s="80">
        <v>0.05</v>
      </c>
      <c r="BI129" s="81">
        <f>BG129 * (1 + BH129)</f>
        <v>137000.85</v>
      </c>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c r="DA129" s="22"/>
      <c r="DB129" s="22"/>
      <c r="DC129" s="22"/>
      <c r="DD129" s="22"/>
      <c r="DE129" s="22"/>
      <c r="DF129" s="22"/>
      <c r="DG129" s="22"/>
      <c r="DH129" s="22"/>
      <c r="DI129" s="22"/>
      <c r="DJ129" s="22"/>
      <c r="DK129" s="22"/>
      <c r="DL129" s="22"/>
      <c r="DM129" s="22"/>
      <c r="DN129" s="22"/>
      <c r="DO129" s="22"/>
      <c r="DP129" s="22"/>
      <c r="DQ129" s="22"/>
      <c r="DR129" s="22"/>
      <c r="DS129" s="22"/>
      <c r="DT129" s="22"/>
      <c r="DU129" s="22"/>
      <c r="DV129" s="22"/>
      <c r="DW129" s="22"/>
      <c r="DX129" s="22"/>
      <c r="DY129" s="22"/>
      <c r="DZ129" s="22"/>
      <c r="EA129" s="22"/>
      <c r="EB129" s="22"/>
      <c r="EC129" s="22"/>
      <c r="ED129" s="22"/>
      <c r="EE129" s="22"/>
      <c r="EF129" s="22"/>
      <c r="EG129" s="22"/>
      <c r="EH129" s="22"/>
      <c r="EI129" s="22"/>
      <c r="EJ129" s="22"/>
      <c r="EK129" s="22"/>
      <c r="EL129" s="22"/>
      <c r="EM129" s="22"/>
      <c r="EN129" s="22"/>
      <c r="EO129" s="22"/>
      <c r="EP129" s="22"/>
      <c r="EQ129" s="22"/>
      <c r="ER129" s="22"/>
      <c r="ES129" s="22"/>
      <c r="ET129" s="22"/>
      <c r="EU129" s="22"/>
      <c r="EV129" s="22"/>
      <c r="EW129" s="22"/>
      <c r="EX129" s="22"/>
      <c r="EY129" s="81">
        <v>164000</v>
      </c>
      <c r="EZ129" s="107">
        <v>0.05</v>
      </c>
      <c r="FA129" s="81">
        <f t="shared" si="82"/>
        <v>172200</v>
      </c>
      <c r="FB129" s="22"/>
      <c r="FC129" s="22"/>
      <c r="FD129" s="22"/>
      <c r="FE129" s="22"/>
      <c r="FF129" s="22"/>
      <c r="FG129" s="22"/>
      <c r="FH129" s="22"/>
      <c r="FI129" s="22"/>
      <c r="FJ129" s="22"/>
      <c r="FK129" s="19" t="e">
        <f t="shared" ca="1" si="9"/>
        <v>#NAME?</v>
      </c>
      <c r="FL129" s="19" t="e">
        <f t="shared" ca="1" si="10"/>
        <v>#NAME?</v>
      </c>
      <c r="FM129" s="19">
        <f t="shared" si="11"/>
        <v>10267.940566037736</v>
      </c>
      <c r="FN129" s="19"/>
      <c r="FO129" s="20">
        <v>5.2900000000000003E-2</v>
      </c>
      <c r="FP129" s="19">
        <f t="shared" si="31"/>
        <v>0</v>
      </c>
      <c r="FQ129" s="19"/>
      <c r="FR129" s="20">
        <v>5.2900000000000003E-2</v>
      </c>
      <c r="FS129" s="19">
        <f t="shared" si="32"/>
        <v>0</v>
      </c>
      <c r="FT129" s="19"/>
      <c r="FU129" s="98">
        <f t="shared" si="14"/>
        <v>53</v>
      </c>
      <c r="FV129" s="99" t="e">
        <f t="shared" si="15"/>
        <v>#DIV/0!</v>
      </c>
      <c r="FW129" s="100">
        <f t="shared" si="65"/>
        <v>10267.940566037736</v>
      </c>
      <c r="FX129" s="101" t="s">
        <v>704</v>
      </c>
      <c r="FY129" s="101"/>
    </row>
    <row r="130" spans="1:181" ht="15.75" customHeight="1" x14ac:dyDescent="0.2">
      <c r="A130" s="66" t="s">
        <v>671</v>
      </c>
      <c r="B130" s="66">
        <v>54</v>
      </c>
      <c r="C130" s="66" t="s">
        <v>330</v>
      </c>
      <c r="D130" s="66" t="s">
        <v>31</v>
      </c>
      <c r="E130" s="67" t="s">
        <v>331</v>
      </c>
      <c r="F130" s="66">
        <v>21102401</v>
      </c>
      <c r="G130" s="67" t="s">
        <v>332</v>
      </c>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103">
        <v>65000</v>
      </c>
      <c r="CF130" s="102">
        <v>0</v>
      </c>
      <c r="CG130" s="103">
        <f>CE130 * (1 + CF130)</f>
        <v>65000</v>
      </c>
      <c r="CH130" s="79">
        <v>65000</v>
      </c>
      <c r="CI130" s="107">
        <v>0</v>
      </c>
      <c r="CJ130" s="103">
        <f>CH130 * (1 + CI130)</f>
        <v>65000</v>
      </c>
      <c r="CK130" s="22"/>
      <c r="CL130" s="22"/>
      <c r="CM130" s="22"/>
      <c r="CN130" s="22"/>
      <c r="CO130" s="22"/>
      <c r="CP130" s="22"/>
      <c r="CQ130" s="22"/>
      <c r="CR130" s="22"/>
      <c r="CS130" s="22"/>
      <c r="CT130" s="22"/>
      <c r="CU130" s="22"/>
      <c r="CV130" s="22"/>
      <c r="CW130" s="22"/>
      <c r="CX130" s="22"/>
      <c r="CY130" s="22"/>
      <c r="CZ130" s="22"/>
      <c r="DA130" s="22"/>
      <c r="DB130" s="22"/>
      <c r="DC130" s="22"/>
      <c r="DD130" s="22"/>
      <c r="DE130" s="22"/>
      <c r="DF130" s="22"/>
      <c r="DG130" s="22"/>
      <c r="DH130" s="22"/>
      <c r="DI130" s="22"/>
      <c r="DJ130" s="22"/>
      <c r="DK130" s="22"/>
      <c r="DL130" s="22"/>
      <c r="DM130" s="22"/>
      <c r="DN130" s="22"/>
      <c r="DO130" s="22"/>
      <c r="DP130" s="22"/>
      <c r="DQ130" s="22"/>
      <c r="DR130" s="22"/>
      <c r="DS130" s="22"/>
      <c r="DT130" s="22"/>
      <c r="DU130" s="22"/>
      <c r="DV130" s="22"/>
      <c r="DW130" s="22"/>
      <c r="DX130" s="22"/>
      <c r="DY130" s="22"/>
      <c r="DZ130" s="22"/>
      <c r="EA130" s="22"/>
      <c r="EB130" s="22"/>
      <c r="EC130" s="22"/>
      <c r="ED130" s="22"/>
      <c r="EE130" s="22"/>
      <c r="EF130" s="22"/>
      <c r="EG130" s="22"/>
      <c r="EH130" s="22"/>
      <c r="EI130" s="22"/>
      <c r="EJ130" s="22"/>
      <c r="EK130" s="22"/>
      <c r="EL130" s="22"/>
      <c r="EM130" s="22"/>
      <c r="EN130" s="22"/>
      <c r="EO130" s="22"/>
      <c r="EP130" s="22"/>
      <c r="EQ130" s="22"/>
      <c r="ER130" s="22"/>
      <c r="ES130" s="22"/>
      <c r="ET130" s="22"/>
      <c r="EU130" s="22"/>
      <c r="EV130" s="22"/>
      <c r="EW130" s="22"/>
      <c r="EX130" s="22"/>
      <c r="EY130" s="79">
        <v>74000</v>
      </c>
      <c r="EZ130" s="102">
        <v>0</v>
      </c>
      <c r="FA130" s="103">
        <f t="shared" si="82"/>
        <v>74000</v>
      </c>
      <c r="FB130" s="22"/>
      <c r="FC130" s="22"/>
      <c r="FD130" s="22"/>
      <c r="FE130" s="22"/>
      <c r="FF130" s="22"/>
      <c r="FG130" s="22"/>
      <c r="FH130" s="22"/>
      <c r="FI130" s="22"/>
      <c r="FJ130" s="22"/>
      <c r="FK130" s="19" t="e">
        <f t="shared" ca="1" si="9"/>
        <v>#NAME?</v>
      </c>
      <c r="FL130" s="19" t="e">
        <f t="shared" ca="1" si="10"/>
        <v>#NAME?</v>
      </c>
      <c r="FM130" s="19">
        <f t="shared" si="11"/>
        <v>3849.0566037735848</v>
      </c>
      <c r="FN130" s="19"/>
      <c r="FO130" s="20">
        <v>5.2900000000000003E-2</v>
      </c>
      <c r="FP130" s="19">
        <f t="shared" si="31"/>
        <v>0</v>
      </c>
      <c r="FQ130" s="19"/>
      <c r="FR130" s="20">
        <v>5.2900000000000003E-2</v>
      </c>
      <c r="FS130" s="19">
        <f t="shared" si="32"/>
        <v>0</v>
      </c>
      <c r="FT130" s="19"/>
      <c r="FU130" s="98">
        <f t="shared" si="14"/>
        <v>53</v>
      </c>
      <c r="FV130" s="99" t="e">
        <f t="shared" si="15"/>
        <v>#DIV/0!</v>
      </c>
      <c r="FW130" s="100">
        <f t="shared" si="65"/>
        <v>3849.0566037735848</v>
      </c>
      <c r="FX130" s="101"/>
      <c r="FY130" s="101"/>
    </row>
    <row r="131" spans="1:181" ht="15.75" customHeight="1" x14ac:dyDescent="0.2">
      <c r="A131" s="66" t="s">
        <v>671</v>
      </c>
      <c r="B131" s="66">
        <v>28</v>
      </c>
      <c r="C131" s="66" t="s">
        <v>333</v>
      </c>
      <c r="D131" s="66" t="s">
        <v>31</v>
      </c>
      <c r="E131" s="67" t="s">
        <v>334</v>
      </c>
      <c r="F131" s="35">
        <v>21102401</v>
      </c>
      <c r="G131" s="67" t="s">
        <v>75</v>
      </c>
      <c r="H131" s="22"/>
      <c r="I131" s="22"/>
      <c r="J131" s="22"/>
      <c r="K131" s="22"/>
      <c r="L131" s="22"/>
      <c r="M131" s="22"/>
      <c r="N131" s="22"/>
      <c r="O131" s="22"/>
      <c r="P131" s="22"/>
      <c r="Q131" s="79">
        <v>37200</v>
      </c>
      <c r="R131" s="107">
        <v>0</v>
      </c>
      <c r="S131" s="103">
        <f>Q131 * (1 + R131)</f>
        <v>37200</v>
      </c>
      <c r="T131" s="79">
        <v>36000</v>
      </c>
      <c r="U131" s="107">
        <v>0</v>
      </c>
      <c r="V131" s="103">
        <f>T131 * (1 + U131)</f>
        <v>36000</v>
      </c>
      <c r="W131" s="103">
        <v>50000</v>
      </c>
      <c r="X131" s="102">
        <v>0</v>
      </c>
      <c r="Y131" s="103">
        <f>W131 * (1 + X131)</f>
        <v>50000</v>
      </c>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19"/>
      <c r="EZ131" s="68"/>
      <c r="FA131" s="69"/>
      <c r="FB131" s="22"/>
      <c r="FC131" s="22"/>
      <c r="FD131" s="22"/>
      <c r="FE131" s="22"/>
      <c r="FF131" s="22"/>
      <c r="FG131" s="22"/>
      <c r="FH131" s="22"/>
      <c r="FI131" s="22"/>
      <c r="FJ131" s="22"/>
      <c r="FK131" s="19" t="e">
        <f t="shared" ca="1" si="9"/>
        <v>#NAME?</v>
      </c>
      <c r="FL131" s="19" t="e">
        <f t="shared" ca="1" si="10"/>
        <v>#NAME?</v>
      </c>
      <c r="FM131" s="19">
        <f t="shared" si="11"/>
        <v>2324.5283018867926</v>
      </c>
      <c r="FN131" s="19">
        <v>33423</v>
      </c>
      <c r="FO131" s="20">
        <v>5.2900000000000003E-2</v>
      </c>
      <c r="FP131" s="19">
        <f t="shared" si="31"/>
        <v>35191.076699999998</v>
      </c>
      <c r="FQ131" s="19"/>
      <c r="FR131" s="20">
        <v>5.2900000000000003E-2</v>
      </c>
      <c r="FS131" s="19">
        <f t="shared" si="32"/>
        <v>0</v>
      </c>
      <c r="FT131" s="19">
        <f>(FP131)</f>
        <v>35191.076699999998</v>
      </c>
      <c r="FU131" s="98">
        <f t="shared" si="14"/>
        <v>53</v>
      </c>
      <c r="FV131" s="99">
        <f t="shared" si="15"/>
        <v>23240.159246501709</v>
      </c>
      <c r="FW131" s="100">
        <f t="shared" si="65"/>
        <v>2324.5283018867926</v>
      </c>
      <c r="FX131" s="101"/>
      <c r="FY131" s="101"/>
    </row>
    <row r="132" spans="1:181" ht="15.75" customHeight="1" x14ac:dyDescent="0.2">
      <c r="A132" s="66" t="s">
        <v>672</v>
      </c>
      <c r="B132" s="66">
        <v>14</v>
      </c>
      <c r="C132" s="66" t="s">
        <v>335</v>
      </c>
      <c r="D132" s="35" t="s">
        <v>31</v>
      </c>
      <c r="E132" s="71" t="s">
        <v>336</v>
      </c>
      <c r="F132" s="66">
        <v>21101701</v>
      </c>
      <c r="G132" s="67" t="s">
        <v>42</v>
      </c>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81">
        <v>2610184</v>
      </c>
      <c r="AG132" s="80">
        <v>0</v>
      </c>
      <c r="AH132" s="81">
        <f>AF132 * (1 + AG132)</f>
        <v>2610184</v>
      </c>
      <c r="AI132" s="22"/>
      <c r="AJ132" s="22"/>
      <c r="AK132" s="22"/>
      <c r="AL132" s="22"/>
      <c r="AM132" s="22"/>
      <c r="AN132" s="22"/>
      <c r="AO132" s="79">
        <v>2372895</v>
      </c>
      <c r="AP132" s="79">
        <v>0</v>
      </c>
      <c r="AQ132" s="79">
        <f>AO132 * (1 + AP132)</f>
        <v>2372895</v>
      </c>
      <c r="AR132" s="81">
        <v>2058823</v>
      </c>
      <c r="AS132" s="80">
        <v>0.19</v>
      </c>
      <c r="AT132" s="81">
        <f>AR132 * (1 + AS132)</f>
        <v>2449999.37</v>
      </c>
      <c r="AU132" s="22"/>
      <c r="AV132" s="22"/>
      <c r="AW132" s="22"/>
      <c r="AX132" s="22"/>
      <c r="AY132" s="22"/>
      <c r="AZ132" s="22"/>
      <c r="BA132" s="81">
        <v>1560000</v>
      </c>
      <c r="BB132" s="80">
        <v>0</v>
      </c>
      <c r="BC132" s="81">
        <f>BA132 * (1 + BB132)</f>
        <v>1560000</v>
      </c>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19"/>
      <c r="EZ132" s="68"/>
      <c r="FA132" s="69"/>
      <c r="FB132" s="22"/>
      <c r="FC132" s="22"/>
      <c r="FD132" s="22"/>
      <c r="FE132" s="22"/>
      <c r="FF132" s="22"/>
      <c r="FG132" s="22"/>
      <c r="FH132" s="22"/>
      <c r="FI132" s="22"/>
      <c r="FJ132" s="22"/>
      <c r="FK132" s="19" t="e">
        <f t="shared" ca="1" si="9"/>
        <v>#NAME?</v>
      </c>
      <c r="FL132" s="19" t="e">
        <f t="shared" ca="1" si="10"/>
        <v>#NAME?</v>
      </c>
      <c r="FM132" s="19">
        <f t="shared" si="11"/>
        <v>169680.72396226416</v>
      </c>
      <c r="FN132" s="19">
        <v>2523384</v>
      </c>
      <c r="FO132" s="20">
        <v>5.2900000000000003E-2</v>
      </c>
      <c r="FP132" s="19">
        <f t="shared" si="31"/>
        <v>2656871.0136000002</v>
      </c>
      <c r="FQ132" s="19">
        <v>1800000</v>
      </c>
      <c r="FR132" s="20">
        <v>5.2900000000000003E-2</v>
      </c>
      <c r="FS132" s="19">
        <f t="shared" si="32"/>
        <v>1895220</v>
      </c>
      <c r="FT132" s="19">
        <f>(FP132+FS132)/2</f>
        <v>2276045.5068000001</v>
      </c>
      <c r="FU132" s="98">
        <f t="shared" si="14"/>
        <v>53</v>
      </c>
      <c r="FV132" s="99">
        <f t="shared" si="15"/>
        <v>1489424.821597093</v>
      </c>
      <c r="FW132" s="100">
        <f t="shared" si="65"/>
        <v>169680.72396226416</v>
      </c>
      <c r="FX132" s="101"/>
      <c r="FY132" s="101"/>
    </row>
    <row r="133" spans="1:181" ht="15.75" customHeight="1" x14ac:dyDescent="0.2">
      <c r="A133" s="66" t="s">
        <v>671</v>
      </c>
      <c r="B133" s="66">
        <v>36</v>
      </c>
      <c r="C133" s="66" t="s">
        <v>337</v>
      </c>
      <c r="D133" s="66" t="s">
        <v>31</v>
      </c>
      <c r="E133" s="67" t="s">
        <v>338</v>
      </c>
      <c r="F133" s="35">
        <v>21102401</v>
      </c>
      <c r="G133" s="67" t="s">
        <v>75</v>
      </c>
      <c r="H133" s="22"/>
      <c r="I133" s="22"/>
      <c r="J133" s="22"/>
      <c r="K133" s="22"/>
      <c r="L133" s="22"/>
      <c r="M133" s="22"/>
      <c r="N133" s="22"/>
      <c r="O133" s="22"/>
      <c r="P133" s="22"/>
      <c r="Q133" s="79">
        <v>37200</v>
      </c>
      <c r="R133" s="107">
        <v>0</v>
      </c>
      <c r="S133" s="103">
        <f>Q133 * (1 + R133)</f>
        <v>37200</v>
      </c>
      <c r="T133" s="79">
        <v>43200</v>
      </c>
      <c r="U133" s="107">
        <v>0</v>
      </c>
      <c r="V133" s="103">
        <f>T133 * (1 + U133)</f>
        <v>43200</v>
      </c>
      <c r="W133" s="103">
        <v>30000</v>
      </c>
      <c r="X133" s="102">
        <v>0</v>
      </c>
      <c r="Y133" s="103">
        <f>W133 * (1 + X133)</f>
        <v>30000</v>
      </c>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19"/>
      <c r="EZ133" s="68"/>
      <c r="FA133" s="69"/>
      <c r="FB133" s="22"/>
      <c r="FC133" s="22"/>
      <c r="FD133" s="22"/>
      <c r="FE133" s="22"/>
      <c r="FF133" s="22"/>
      <c r="FG133" s="22"/>
      <c r="FH133" s="22"/>
      <c r="FI133" s="22"/>
      <c r="FJ133" s="22"/>
      <c r="FK133" s="19" t="e">
        <f t="shared" ca="1" si="9"/>
        <v>#NAME?</v>
      </c>
      <c r="FL133" s="19" t="e">
        <f t="shared" ca="1" si="10"/>
        <v>#NAME?</v>
      </c>
      <c r="FM133" s="19">
        <f t="shared" si="11"/>
        <v>2083.0188679245284</v>
      </c>
      <c r="FN133" s="19">
        <v>32273</v>
      </c>
      <c r="FO133" s="20">
        <v>5.2900000000000003E-2</v>
      </c>
      <c r="FP133" s="19">
        <f t="shared" si="31"/>
        <v>33980.241699999999</v>
      </c>
      <c r="FQ133" s="19"/>
      <c r="FR133" s="20">
        <v>5.2900000000000003E-2</v>
      </c>
      <c r="FS133" s="19">
        <f t="shared" si="32"/>
        <v>0</v>
      </c>
      <c r="FT133" s="19">
        <f>(FP133)</f>
        <v>33980.241699999999</v>
      </c>
      <c r="FU133" s="98">
        <f t="shared" si="14"/>
        <v>53</v>
      </c>
      <c r="FV133" s="99">
        <f t="shared" si="15"/>
        <v>22554.742565578941</v>
      </c>
      <c r="FW133" s="100">
        <f t="shared" si="65"/>
        <v>2083.0188679245284</v>
      </c>
      <c r="FX133" s="101"/>
      <c r="FY133" s="101"/>
    </row>
    <row r="134" spans="1:181" ht="15.75" customHeight="1" x14ac:dyDescent="0.2">
      <c r="A134" s="66" t="s">
        <v>672</v>
      </c>
      <c r="B134" s="66">
        <v>1</v>
      </c>
      <c r="C134" s="66" t="s">
        <v>339</v>
      </c>
      <c r="D134" s="66" t="s">
        <v>340</v>
      </c>
      <c r="E134" s="67" t="s">
        <v>341</v>
      </c>
      <c r="F134" s="35" t="s">
        <v>677</v>
      </c>
      <c r="G134" s="67" t="s">
        <v>342</v>
      </c>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79">
        <v>35000</v>
      </c>
      <c r="EZ134" s="102">
        <v>0</v>
      </c>
      <c r="FA134" s="103">
        <f t="shared" ref="FA134:FA135" si="83">EY134 * (1 + EZ134)</f>
        <v>35000</v>
      </c>
      <c r="FB134" s="22"/>
      <c r="FC134" s="22"/>
      <c r="FD134" s="22"/>
      <c r="FE134" s="22"/>
      <c r="FF134" s="22"/>
      <c r="FG134" s="22"/>
      <c r="FH134" s="22"/>
      <c r="FI134" s="22"/>
      <c r="FJ134" s="22"/>
      <c r="FK134" s="19" t="e">
        <f t="shared" ca="1" si="9"/>
        <v>#NAME?</v>
      </c>
      <c r="FL134" s="19" t="e">
        <f t="shared" ca="1" si="10"/>
        <v>#NAME?</v>
      </c>
      <c r="FM134" s="19">
        <f t="shared" si="11"/>
        <v>660.37735849056605</v>
      </c>
      <c r="FN134" s="19">
        <v>37111</v>
      </c>
      <c r="FO134" s="20">
        <v>5.2900000000000003E-2</v>
      </c>
      <c r="FP134" s="19">
        <f t="shared" si="31"/>
        <v>39074.171900000001</v>
      </c>
      <c r="FQ134" s="19">
        <v>40000</v>
      </c>
      <c r="FR134" s="20">
        <v>5.2900000000000003E-2</v>
      </c>
      <c r="FS134" s="19">
        <f t="shared" si="32"/>
        <v>42116</v>
      </c>
      <c r="FT134" s="19">
        <f>(FP134+FS134)/2</f>
        <v>40595.085950000001</v>
      </c>
      <c r="FU134" s="98">
        <f t="shared" si="14"/>
        <v>53</v>
      </c>
      <c r="FV134" s="99">
        <f t="shared" si="15"/>
        <v>28238.103249764998</v>
      </c>
      <c r="FW134" s="100">
        <f t="shared" si="65"/>
        <v>660.37735849056605</v>
      </c>
      <c r="FX134" s="101"/>
      <c r="FY134" s="101"/>
    </row>
    <row r="135" spans="1:181" ht="15.75" customHeight="1" x14ac:dyDescent="0.2">
      <c r="A135" s="66" t="s">
        <v>79</v>
      </c>
      <c r="B135" s="66">
        <v>26</v>
      </c>
      <c r="C135" s="72" t="s">
        <v>343</v>
      </c>
      <c r="D135" s="35" t="s">
        <v>344</v>
      </c>
      <c r="E135" s="71" t="s">
        <v>345</v>
      </c>
      <c r="F135" s="35">
        <v>10171501</v>
      </c>
      <c r="G135" s="71" t="s">
        <v>346</v>
      </c>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79">
        <v>48000</v>
      </c>
      <c r="EZ135" s="102">
        <v>0</v>
      </c>
      <c r="FA135" s="103">
        <f t="shared" si="83"/>
        <v>48000</v>
      </c>
      <c r="FB135" s="22"/>
      <c r="FC135" s="22"/>
      <c r="FD135" s="22"/>
      <c r="FE135" s="22"/>
      <c r="FF135" s="22"/>
      <c r="FG135" s="22"/>
      <c r="FH135" s="22"/>
      <c r="FI135" s="22"/>
      <c r="FJ135" s="22"/>
      <c r="FK135" s="19" t="e">
        <f t="shared" ca="1" si="9"/>
        <v>#NAME?</v>
      </c>
      <c r="FL135" s="19" t="e">
        <f t="shared" ca="1" si="10"/>
        <v>#NAME?</v>
      </c>
      <c r="FM135" s="19">
        <f t="shared" si="11"/>
        <v>905.66037735849056</v>
      </c>
      <c r="FN135" s="19">
        <v>24146</v>
      </c>
      <c r="FO135" s="20">
        <v>5.2900000000000003E-2</v>
      </c>
      <c r="FP135" s="19">
        <f t="shared" si="31"/>
        <v>25423.323400000001</v>
      </c>
      <c r="FQ135" s="19"/>
      <c r="FR135" s="20">
        <v>5.2900000000000003E-2</v>
      </c>
      <c r="FS135" s="19">
        <f t="shared" si="32"/>
        <v>0</v>
      </c>
      <c r="FT135" s="19">
        <f>(FP135)</f>
        <v>25423.323400000001</v>
      </c>
      <c r="FU135" s="98">
        <f t="shared" si="14"/>
        <v>53</v>
      </c>
      <c r="FV135" s="99">
        <f t="shared" si="15"/>
        <v>17336.605782156479</v>
      </c>
      <c r="FW135" s="100">
        <f t="shared" si="65"/>
        <v>905.66037735849056</v>
      </c>
      <c r="FX135" s="101"/>
      <c r="FY135" s="101"/>
    </row>
    <row r="136" spans="1:181" ht="15.75" customHeight="1" x14ac:dyDescent="0.2">
      <c r="A136" s="66" t="s">
        <v>672</v>
      </c>
      <c r="B136" s="66">
        <v>31</v>
      </c>
      <c r="C136" s="35" t="s">
        <v>347</v>
      </c>
      <c r="D136" s="35" t="s">
        <v>31</v>
      </c>
      <c r="E136" s="71" t="s">
        <v>347</v>
      </c>
      <c r="F136" s="66">
        <v>46181500</v>
      </c>
      <c r="G136" s="71" t="s">
        <v>104</v>
      </c>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81">
        <v>100369</v>
      </c>
      <c r="AG136" s="80">
        <v>0</v>
      </c>
      <c r="AH136" s="81">
        <f>AF136 * (1 + AG136)</f>
        <v>100369</v>
      </c>
      <c r="AI136" s="22"/>
      <c r="AJ136" s="22"/>
      <c r="AK136" s="22"/>
      <c r="AL136" s="22"/>
      <c r="AM136" s="22"/>
      <c r="AN136" s="22"/>
      <c r="AO136" s="79">
        <v>91245</v>
      </c>
      <c r="AP136" s="79">
        <v>0</v>
      </c>
      <c r="AQ136" s="79">
        <f>AO136 * (1 + AP136)</f>
        <v>91245</v>
      </c>
      <c r="AR136" s="22"/>
      <c r="AS136" s="22"/>
      <c r="AT136" s="22"/>
      <c r="AU136" s="22"/>
      <c r="AV136" s="22"/>
      <c r="AW136" s="22"/>
      <c r="AX136" s="22"/>
      <c r="AY136" s="22"/>
      <c r="AZ136" s="22"/>
      <c r="BA136" s="81">
        <v>55300</v>
      </c>
      <c r="BB136" s="80">
        <v>0</v>
      </c>
      <c r="BC136" s="81">
        <f>BA136 * (1 + BB136)</f>
        <v>55300</v>
      </c>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19"/>
      <c r="EZ136" s="68"/>
      <c r="FA136" s="69"/>
      <c r="FB136" s="22"/>
      <c r="FC136" s="22"/>
      <c r="FD136" s="22"/>
      <c r="FE136" s="22"/>
      <c r="FF136" s="22"/>
      <c r="FG136" s="22"/>
      <c r="FH136" s="22"/>
      <c r="FI136" s="22"/>
      <c r="FJ136" s="22"/>
      <c r="FK136" s="19" t="e">
        <f t="shared" ca="1" si="9"/>
        <v>#NAME?</v>
      </c>
      <c r="FL136" s="19" t="e">
        <f t="shared" ca="1" si="10"/>
        <v>#NAME?</v>
      </c>
      <c r="FM136" s="19">
        <f t="shared" si="11"/>
        <v>4658.7547169811323</v>
      </c>
      <c r="FN136" s="19"/>
      <c r="FO136" s="20">
        <v>5.2900000000000003E-2</v>
      </c>
      <c r="FP136" s="19">
        <f t="shared" si="31"/>
        <v>0</v>
      </c>
      <c r="FQ136" s="19"/>
      <c r="FR136" s="20">
        <v>5.2900000000000003E-2</v>
      </c>
      <c r="FS136" s="19">
        <f t="shared" si="32"/>
        <v>0</v>
      </c>
      <c r="FT136" s="19"/>
      <c r="FU136" s="98">
        <f t="shared" si="14"/>
        <v>53</v>
      </c>
      <c r="FV136" s="99" t="e">
        <f t="shared" si="15"/>
        <v>#DIV/0!</v>
      </c>
      <c r="FW136" s="100">
        <f t="shared" si="65"/>
        <v>4658.7547169811323</v>
      </c>
      <c r="FX136" s="101"/>
      <c r="FY136" s="101"/>
    </row>
    <row r="137" spans="1:181" ht="15.75" customHeight="1" x14ac:dyDescent="0.2">
      <c r="A137" s="66" t="s">
        <v>673</v>
      </c>
      <c r="B137" s="66">
        <v>4</v>
      </c>
      <c r="C137" s="66" t="s">
        <v>348</v>
      </c>
      <c r="D137" s="66" t="s">
        <v>31</v>
      </c>
      <c r="E137" s="67" t="s">
        <v>349</v>
      </c>
      <c r="F137" s="35">
        <v>21101914</v>
      </c>
      <c r="G137" s="67" t="s">
        <v>350</v>
      </c>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c r="DA137" s="22"/>
      <c r="DB137" s="22"/>
      <c r="DC137" s="81">
        <v>299900</v>
      </c>
      <c r="DD137" s="80">
        <v>0</v>
      </c>
      <c r="DE137" s="81">
        <f>DC137 * (1 + DD137)</f>
        <v>299900</v>
      </c>
      <c r="DF137" s="22"/>
      <c r="DG137" s="22"/>
      <c r="DH137" s="22"/>
      <c r="DI137" s="22"/>
      <c r="DJ137" s="22"/>
      <c r="DK137" s="22"/>
      <c r="DL137" s="22"/>
      <c r="DM137" s="22"/>
      <c r="DN137" s="22"/>
      <c r="DO137" s="22"/>
      <c r="DP137" s="22"/>
      <c r="DQ137" s="22"/>
      <c r="DR137" s="22"/>
      <c r="DS137" s="22"/>
      <c r="DT137" s="22"/>
      <c r="DU137" s="22"/>
      <c r="DV137" s="22"/>
      <c r="DW137" s="22"/>
      <c r="DX137" s="22"/>
      <c r="DY137" s="22"/>
      <c r="DZ137" s="22"/>
      <c r="EA137" s="22"/>
      <c r="EB137" s="22"/>
      <c r="EC137" s="22"/>
      <c r="ED137" s="22"/>
      <c r="EE137" s="22"/>
      <c r="EF137" s="22"/>
      <c r="EG137" s="22"/>
      <c r="EH137" s="22"/>
      <c r="EI137" s="22"/>
      <c r="EJ137" s="22"/>
      <c r="EK137" s="22"/>
      <c r="EL137" s="22"/>
      <c r="EM137" s="22"/>
      <c r="EN137" s="22"/>
      <c r="EO137" s="22"/>
      <c r="EP137" s="22"/>
      <c r="EQ137" s="22"/>
      <c r="ER137" s="22"/>
      <c r="ES137" s="22"/>
      <c r="ET137" s="22"/>
      <c r="EU137" s="22"/>
      <c r="EV137" s="22"/>
      <c r="EW137" s="22"/>
      <c r="EX137" s="22"/>
      <c r="EY137" s="79">
        <v>305000</v>
      </c>
      <c r="EZ137" s="102">
        <v>0</v>
      </c>
      <c r="FA137" s="103">
        <f t="shared" ref="FA137:FA145" si="84">EY137 * (1 + EZ137)</f>
        <v>305000</v>
      </c>
      <c r="FB137" s="22"/>
      <c r="FC137" s="22"/>
      <c r="FD137" s="22"/>
      <c r="FE137" s="22"/>
      <c r="FF137" s="22"/>
      <c r="FG137" s="22"/>
      <c r="FH137" s="22"/>
      <c r="FI137" s="22"/>
      <c r="FJ137" s="22"/>
      <c r="FK137" s="19" t="e">
        <f t="shared" ca="1" si="9"/>
        <v>#NAME?</v>
      </c>
      <c r="FL137" s="19" t="e">
        <f t="shared" ca="1" si="10"/>
        <v>#NAME?</v>
      </c>
      <c r="FM137" s="19">
        <f t="shared" si="11"/>
        <v>11413.207547169812</v>
      </c>
      <c r="FN137" s="19">
        <v>293736</v>
      </c>
      <c r="FO137" s="20">
        <v>5.2900000000000003E-2</v>
      </c>
      <c r="FP137" s="19">
        <f t="shared" si="31"/>
        <v>309274.63439999998</v>
      </c>
      <c r="FQ137" s="19"/>
      <c r="FR137" s="20">
        <v>5.2900000000000003E-2</v>
      </c>
      <c r="FS137" s="19">
        <f t="shared" si="32"/>
        <v>0</v>
      </c>
      <c r="FT137" s="19">
        <f>(FP137)</f>
        <v>309274.63439999998</v>
      </c>
      <c r="FU137" s="98">
        <f t="shared" si="14"/>
        <v>53</v>
      </c>
      <c r="FV137" s="99">
        <f t="shared" si="15"/>
        <v>210619.83478153698</v>
      </c>
      <c r="FW137" s="100">
        <f t="shared" si="65"/>
        <v>11413.207547169812</v>
      </c>
      <c r="FX137" s="101"/>
      <c r="FY137" s="101"/>
    </row>
    <row r="138" spans="1:181" ht="15.75" customHeight="1" x14ac:dyDescent="0.2">
      <c r="A138" s="66" t="s">
        <v>113</v>
      </c>
      <c r="B138" s="66">
        <v>8</v>
      </c>
      <c r="C138" s="66" t="s">
        <v>351</v>
      </c>
      <c r="D138" s="66" t="s">
        <v>31</v>
      </c>
      <c r="E138" s="67" t="s">
        <v>352</v>
      </c>
      <c r="F138" s="35">
        <v>10191701</v>
      </c>
      <c r="G138" s="67" t="s">
        <v>51</v>
      </c>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81">
        <v>4250000</v>
      </c>
      <c r="BE138" s="80">
        <v>0</v>
      </c>
      <c r="BF138" s="81">
        <f>BD138 * (1 + BE138)</f>
        <v>4250000</v>
      </c>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c r="DA138" s="22"/>
      <c r="DB138" s="22"/>
      <c r="DC138" s="22"/>
      <c r="DD138" s="22"/>
      <c r="DE138" s="22"/>
      <c r="DF138" s="22"/>
      <c r="DG138" s="22"/>
      <c r="DH138" s="22"/>
      <c r="DI138" s="22"/>
      <c r="DJ138" s="22"/>
      <c r="DK138" s="22"/>
      <c r="DL138" s="22"/>
      <c r="DM138" s="22"/>
      <c r="DN138" s="22"/>
      <c r="DO138" s="22"/>
      <c r="DP138" s="22"/>
      <c r="DQ138" s="22"/>
      <c r="DR138" s="22"/>
      <c r="DS138" s="22"/>
      <c r="DT138" s="22"/>
      <c r="DU138" s="22"/>
      <c r="DV138" s="22"/>
      <c r="DW138" s="22"/>
      <c r="DX138" s="22"/>
      <c r="DY138" s="22"/>
      <c r="DZ138" s="22"/>
      <c r="EA138" s="22"/>
      <c r="EB138" s="22"/>
      <c r="EC138" s="22"/>
      <c r="ED138" s="22"/>
      <c r="EE138" s="22"/>
      <c r="EF138" s="22"/>
      <c r="EG138" s="22"/>
      <c r="EH138" s="22"/>
      <c r="EI138" s="22"/>
      <c r="EJ138" s="22"/>
      <c r="EK138" s="22"/>
      <c r="EL138" s="22"/>
      <c r="EM138" s="22"/>
      <c r="EN138" s="22"/>
      <c r="EO138" s="22"/>
      <c r="EP138" s="22"/>
      <c r="EQ138" s="22"/>
      <c r="ER138" s="22"/>
      <c r="ES138" s="22"/>
      <c r="ET138" s="22"/>
      <c r="EU138" s="22"/>
      <c r="EV138" s="22"/>
      <c r="EW138" s="22"/>
      <c r="EX138" s="22"/>
      <c r="EY138" s="79">
        <v>850000</v>
      </c>
      <c r="EZ138" s="102">
        <v>0</v>
      </c>
      <c r="FA138" s="103">
        <f t="shared" si="84"/>
        <v>850000</v>
      </c>
      <c r="FB138" s="22"/>
      <c r="FC138" s="22"/>
      <c r="FD138" s="22"/>
      <c r="FE138" s="22"/>
      <c r="FF138" s="22"/>
      <c r="FG138" s="22"/>
      <c r="FH138" s="22"/>
      <c r="FI138" s="22"/>
      <c r="FJ138" s="22"/>
      <c r="FK138" s="19" t="e">
        <f t="shared" ca="1" si="9"/>
        <v>#NAME?</v>
      </c>
      <c r="FL138" s="19" t="e">
        <f t="shared" ca="1" si="10"/>
        <v>#NAME?</v>
      </c>
      <c r="FM138" s="19">
        <f t="shared" si="11"/>
        <v>96226.415094339623</v>
      </c>
      <c r="FN138" s="19"/>
      <c r="FO138" s="20">
        <v>5.2900000000000003E-2</v>
      </c>
      <c r="FP138" s="19">
        <f t="shared" si="31"/>
        <v>0</v>
      </c>
      <c r="FQ138" s="19">
        <v>944999</v>
      </c>
      <c r="FR138" s="20">
        <v>5.2900000000000003E-2</v>
      </c>
      <c r="FS138" s="19">
        <f t="shared" si="32"/>
        <v>994989.44709999999</v>
      </c>
      <c r="FT138" s="19">
        <f>(FS138)</f>
        <v>994989.44709999999</v>
      </c>
      <c r="FU138" s="98">
        <f t="shared" si="14"/>
        <v>53</v>
      </c>
      <c r="FV138" s="99">
        <f t="shared" si="15"/>
        <v>635521.43461098464</v>
      </c>
      <c r="FW138" s="100">
        <f t="shared" si="65"/>
        <v>96226.415094339623</v>
      </c>
      <c r="FX138" s="101"/>
      <c r="FY138" s="101"/>
    </row>
    <row r="139" spans="1:181" ht="15.75" customHeight="1" x14ac:dyDescent="0.2">
      <c r="A139" s="66" t="s">
        <v>673</v>
      </c>
      <c r="B139" s="66">
        <v>29</v>
      </c>
      <c r="C139" s="66" t="s">
        <v>353</v>
      </c>
      <c r="D139" s="66" t="s">
        <v>31</v>
      </c>
      <c r="E139" s="67" t="s">
        <v>354</v>
      </c>
      <c r="F139" s="66">
        <v>42221608</v>
      </c>
      <c r="G139" s="67" t="s">
        <v>303</v>
      </c>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81">
        <v>13656</v>
      </c>
      <c r="BQ139" s="80">
        <v>0.19</v>
      </c>
      <c r="BR139" s="81">
        <f>BP139 * (1 + BQ139)</f>
        <v>16250.64</v>
      </c>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c r="DA139" s="22"/>
      <c r="DB139" s="22"/>
      <c r="DC139" s="22"/>
      <c r="DD139" s="22"/>
      <c r="DE139" s="22"/>
      <c r="DF139" s="22"/>
      <c r="DG139" s="22"/>
      <c r="DH139" s="22"/>
      <c r="DI139" s="22"/>
      <c r="DJ139" s="22"/>
      <c r="DK139" s="22"/>
      <c r="DL139" s="22"/>
      <c r="DM139" s="22"/>
      <c r="DN139" s="22"/>
      <c r="DO139" s="22"/>
      <c r="DP139" s="22"/>
      <c r="DQ139" s="22"/>
      <c r="DR139" s="22"/>
      <c r="DS139" s="22"/>
      <c r="DT139" s="22"/>
      <c r="DU139" s="22"/>
      <c r="DV139" s="22"/>
      <c r="DW139" s="22"/>
      <c r="DX139" s="22"/>
      <c r="DY139" s="22"/>
      <c r="DZ139" s="22"/>
      <c r="EA139" s="22"/>
      <c r="EB139" s="22"/>
      <c r="EC139" s="22"/>
      <c r="ED139" s="22"/>
      <c r="EE139" s="22"/>
      <c r="EF139" s="22"/>
      <c r="EG139" s="22"/>
      <c r="EH139" s="22"/>
      <c r="EI139" s="22"/>
      <c r="EJ139" s="22"/>
      <c r="EK139" s="22"/>
      <c r="EL139" s="22"/>
      <c r="EM139" s="22"/>
      <c r="EN139" s="22"/>
      <c r="EO139" s="22"/>
      <c r="EP139" s="22"/>
      <c r="EQ139" s="22"/>
      <c r="ER139" s="22"/>
      <c r="ES139" s="22"/>
      <c r="ET139" s="22"/>
      <c r="EU139" s="22"/>
      <c r="EV139" s="22"/>
      <c r="EW139" s="22"/>
      <c r="EX139" s="22"/>
      <c r="EY139" s="79">
        <v>47000</v>
      </c>
      <c r="EZ139" s="102">
        <v>0.19</v>
      </c>
      <c r="FA139" s="103">
        <f t="shared" si="84"/>
        <v>55930</v>
      </c>
      <c r="FB139" s="22"/>
      <c r="FC139" s="22"/>
      <c r="FD139" s="22"/>
      <c r="FE139" s="22"/>
      <c r="FF139" s="22"/>
      <c r="FG139" s="22"/>
      <c r="FH139" s="22"/>
      <c r="FI139" s="22"/>
      <c r="FJ139" s="22"/>
      <c r="FK139" s="19" t="e">
        <f t="shared" ca="1" si="9"/>
        <v>#NAME?</v>
      </c>
      <c r="FL139" s="19" t="e">
        <f t="shared" ca="1" si="10"/>
        <v>#NAME?</v>
      </c>
      <c r="FM139" s="19">
        <f t="shared" si="11"/>
        <v>1361.8988679245283</v>
      </c>
      <c r="FN139" s="19">
        <v>27726</v>
      </c>
      <c r="FO139" s="20">
        <v>5.2900000000000003E-2</v>
      </c>
      <c r="FP139" s="19">
        <f t="shared" si="31"/>
        <v>29192.705399999999</v>
      </c>
      <c r="FQ139" s="19"/>
      <c r="FR139" s="20">
        <v>5.2900000000000003E-2</v>
      </c>
      <c r="FS139" s="19">
        <f t="shared" si="32"/>
        <v>0</v>
      </c>
      <c r="FT139" s="19">
        <f>(FP139)</f>
        <v>29192.705399999999</v>
      </c>
      <c r="FU139" s="98">
        <f t="shared" si="14"/>
        <v>53</v>
      </c>
      <c r="FV139" s="99">
        <f t="shared" si="15"/>
        <v>19679.352024721426</v>
      </c>
      <c r="FW139" s="100">
        <f t="shared" si="65"/>
        <v>1361.8988679245283</v>
      </c>
      <c r="FX139" s="101"/>
      <c r="FY139" s="101"/>
    </row>
    <row r="140" spans="1:181" ht="15.75" customHeight="1" x14ac:dyDescent="0.2">
      <c r="A140" s="66" t="s">
        <v>140</v>
      </c>
      <c r="B140" s="66">
        <v>5</v>
      </c>
      <c r="C140" s="66" t="s">
        <v>355</v>
      </c>
      <c r="D140" s="66" t="s">
        <v>31</v>
      </c>
      <c r="E140" s="67" t="s">
        <v>356</v>
      </c>
      <c r="F140" s="35">
        <v>10131501</v>
      </c>
      <c r="G140" s="67" t="s">
        <v>51</v>
      </c>
      <c r="H140" s="22"/>
      <c r="I140" s="22"/>
      <c r="J140" s="22"/>
      <c r="K140" s="22"/>
      <c r="L140" s="22"/>
      <c r="M140" s="22"/>
      <c r="N140" s="81">
        <v>438900</v>
      </c>
      <c r="O140" s="81">
        <v>0</v>
      </c>
      <c r="P140" s="81">
        <f t="shared" ref="P140:P142" si="85">N140 * (1 + O140)</f>
        <v>438900</v>
      </c>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2"/>
      <c r="DG140" s="22"/>
      <c r="DH140" s="22"/>
      <c r="DI140" s="22"/>
      <c r="DJ140" s="22"/>
      <c r="DK140" s="22"/>
      <c r="DL140" s="22"/>
      <c r="DM140" s="22"/>
      <c r="DN140" s="22"/>
      <c r="DO140" s="22"/>
      <c r="DP140" s="22"/>
      <c r="DQ140" s="22"/>
      <c r="DR140" s="22"/>
      <c r="DS140" s="22"/>
      <c r="DT140" s="22"/>
      <c r="DU140" s="22"/>
      <c r="DV140" s="22"/>
      <c r="DW140" s="22"/>
      <c r="DX140" s="22"/>
      <c r="DY140" s="22"/>
      <c r="DZ140" s="22"/>
      <c r="EA140" s="22"/>
      <c r="EB140" s="22"/>
      <c r="EC140" s="22"/>
      <c r="ED140" s="22"/>
      <c r="EE140" s="22"/>
      <c r="EF140" s="22"/>
      <c r="EG140" s="22"/>
      <c r="EH140" s="22"/>
      <c r="EI140" s="22"/>
      <c r="EJ140" s="22"/>
      <c r="EK140" s="22"/>
      <c r="EL140" s="22"/>
      <c r="EM140" s="22"/>
      <c r="EN140" s="22"/>
      <c r="EO140" s="22"/>
      <c r="EP140" s="22"/>
      <c r="EQ140" s="22"/>
      <c r="ER140" s="22"/>
      <c r="ES140" s="22"/>
      <c r="ET140" s="22"/>
      <c r="EU140" s="22"/>
      <c r="EV140" s="22"/>
      <c r="EW140" s="22"/>
      <c r="EX140" s="22"/>
      <c r="EY140" s="79">
        <v>345900</v>
      </c>
      <c r="EZ140" s="102">
        <v>0.19</v>
      </c>
      <c r="FA140" s="103">
        <f t="shared" si="84"/>
        <v>411621</v>
      </c>
      <c r="FB140" s="22"/>
      <c r="FC140" s="22"/>
      <c r="FD140" s="22"/>
      <c r="FE140" s="22"/>
      <c r="FF140" s="22"/>
      <c r="FG140" s="22"/>
      <c r="FH140" s="22"/>
      <c r="FI140" s="22"/>
      <c r="FJ140" s="22"/>
      <c r="FK140" s="19" t="e">
        <f t="shared" ca="1" si="9"/>
        <v>#NAME?</v>
      </c>
      <c r="FL140" s="19" t="e">
        <f t="shared" ca="1" si="10"/>
        <v>#NAME?</v>
      </c>
      <c r="FM140" s="19">
        <f t="shared" si="11"/>
        <v>16047.566037735849</v>
      </c>
      <c r="FN140" s="19"/>
      <c r="FO140" s="20">
        <v>5.2900000000000003E-2</v>
      </c>
      <c r="FP140" s="19">
        <f t="shared" si="31"/>
        <v>0</v>
      </c>
      <c r="FQ140" s="19">
        <v>297500</v>
      </c>
      <c r="FR140" s="20">
        <v>5.2900000000000003E-2</v>
      </c>
      <c r="FS140" s="19">
        <f t="shared" si="32"/>
        <v>313237.75</v>
      </c>
      <c r="FT140" s="19">
        <f>(FS140)</f>
        <v>313237.75</v>
      </c>
      <c r="FU140" s="98">
        <f t="shared" si="14"/>
        <v>53</v>
      </c>
      <c r="FV140" s="99">
        <f t="shared" si="15"/>
        <v>210145.19438179451</v>
      </c>
      <c r="FW140" s="100">
        <f t="shared" si="65"/>
        <v>16047.566037735849</v>
      </c>
      <c r="FX140" s="101"/>
      <c r="FY140" s="101"/>
    </row>
    <row r="141" spans="1:181" ht="15.75" customHeight="1" x14ac:dyDescent="0.2">
      <c r="A141" s="66" t="s">
        <v>140</v>
      </c>
      <c r="B141" s="66">
        <v>4</v>
      </c>
      <c r="C141" s="66" t="s">
        <v>357</v>
      </c>
      <c r="D141" s="66" t="s">
        <v>31</v>
      </c>
      <c r="E141" s="67" t="s">
        <v>358</v>
      </c>
      <c r="F141" s="35">
        <v>10131501</v>
      </c>
      <c r="G141" s="67" t="s">
        <v>51</v>
      </c>
      <c r="H141" s="22"/>
      <c r="I141" s="22"/>
      <c r="J141" s="22"/>
      <c r="K141" s="22"/>
      <c r="L141" s="22"/>
      <c r="M141" s="22"/>
      <c r="N141" s="81">
        <v>824600</v>
      </c>
      <c r="O141" s="81">
        <v>0</v>
      </c>
      <c r="P141" s="81">
        <f t="shared" si="85"/>
        <v>824600</v>
      </c>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c r="DA141" s="22"/>
      <c r="DB141" s="22"/>
      <c r="DC141" s="22"/>
      <c r="DD141" s="22"/>
      <c r="DE141" s="22"/>
      <c r="DF141" s="22"/>
      <c r="DG141" s="22"/>
      <c r="DH141" s="22"/>
      <c r="DI141" s="22"/>
      <c r="DJ141" s="22"/>
      <c r="DK141" s="22"/>
      <c r="DL141" s="22"/>
      <c r="DM141" s="22"/>
      <c r="DN141" s="22"/>
      <c r="DO141" s="22"/>
      <c r="DP141" s="22"/>
      <c r="DQ141" s="22"/>
      <c r="DR141" s="22"/>
      <c r="DS141" s="22"/>
      <c r="DT141" s="22"/>
      <c r="DU141" s="22"/>
      <c r="DV141" s="22"/>
      <c r="DW141" s="22"/>
      <c r="DX141" s="22"/>
      <c r="DY141" s="22"/>
      <c r="DZ141" s="22"/>
      <c r="EA141" s="22"/>
      <c r="EB141" s="22"/>
      <c r="EC141" s="22"/>
      <c r="ED141" s="22"/>
      <c r="EE141" s="22"/>
      <c r="EF141" s="22"/>
      <c r="EG141" s="22"/>
      <c r="EH141" s="22"/>
      <c r="EI141" s="22"/>
      <c r="EJ141" s="22"/>
      <c r="EK141" s="22"/>
      <c r="EL141" s="22"/>
      <c r="EM141" s="22"/>
      <c r="EN141" s="22"/>
      <c r="EO141" s="22"/>
      <c r="EP141" s="22"/>
      <c r="EQ141" s="22"/>
      <c r="ER141" s="22"/>
      <c r="ES141" s="22"/>
      <c r="ET141" s="22"/>
      <c r="EU141" s="22"/>
      <c r="EV141" s="22"/>
      <c r="EW141" s="22"/>
      <c r="EX141" s="22"/>
      <c r="EY141" s="79">
        <v>615000</v>
      </c>
      <c r="EZ141" s="102">
        <v>0.19</v>
      </c>
      <c r="FA141" s="103">
        <f t="shared" si="84"/>
        <v>731850</v>
      </c>
      <c r="FB141" s="22"/>
      <c r="FC141" s="22"/>
      <c r="FD141" s="22"/>
      <c r="FE141" s="22"/>
      <c r="FF141" s="22"/>
      <c r="FG141" s="22"/>
      <c r="FH141" s="22"/>
      <c r="FI141" s="22"/>
      <c r="FJ141" s="22"/>
      <c r="FK141" s="19" t="e">
        <f t="shared" ca="1" si="9"/>
        <v>#NAME?</v>
      </c>
      <c r="FL141" s="19" t="e">
        <f t="shared" ca="1" si="10"/>
        <v>#NAME?</v>
      </c>
      <c r="FM141" s="19">
        <f t="shared" si="11"/>
        <v>29366.981132075471</v>
      </c>
      <c r="FN141" s="19"/>
      <c r="FO141" s="20">
        <v>5.2900000000000003E-2</v>
      </c>
      <c r="FP141" s="19">
        <f t="shared" si="31"/>
        <v>0</v>
      </c>
      <c r="FQ141" s="19"/>
      <c r="FR141" s="20">
        <v>5.2900000000000003E-2</v>
      </c>
      <c r="FS141" s="19">
        <f t="shared" si="32"/>
        <v>0</v>
      </c>
      <c r="FT141" s="19"/>
      <c r="FU141" s="98">
        <f t="shared" si="14"/>
        <v>53</v>
      </c>
      <c r="FV141" s="99" t="e">
        <f t="shared" si="15"/>
        <v>#DIV/0!</v>
      </c>
      <c r="FW141" s="100">
        <f t="shared" si="65"/>
        <v>29366.981132075471</v>
      </c>
      <c r="FX141" s="101"/>
      <c r="FY141" s="101"/>
    </row>
    <row r="142" spans="1:181" ht="15.75" customHeight="1" x14ac:dyDescent="0.2">
      <c r="A142" s="66" t="s">
        <v>140</v>
      </c>
      <c r="B142" s="66">
        <v>3</v>
      </c>
      <c r="C142" s="66" t="s">
        <v>359</v>
      </c>
      <c r="D142" s="66" t="s">
        <v>31</v>
      </c>
      <c r="E142" s="67" t="s">
        <v>360</v>
      </c>
      <c r="F142" s="35">
        <v>10131501</v>
      </c>
      <c r="G142" s="67" t="s">
        <v>51</v>
      </c>
      <c r="H142" s="22"/>
      <c r="I142" s="22"/>
      <c r="J142" s="22"/>
      <c r="K142" s="22"/>
      <c r="L142" s="22"/>
      <c r="M142" s="22"/>
      <c r="N142" s="81">
        <v>1429750</v>
      </c>
      <c r="O142" s="81">
        <v>0</v>
      </c>
      <c r="P142" s="81">
        <f t="shared" si="85"/>
        <v>1429750</v>
      </c>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c r="DA142" s="22"/>
      <c r="DB142" s="22"/>
      <c r="DC142" s="22"/>
      <c r="DD142" s="22"/>
      <c r="DE142" s="22"/>
      <c r="DF142" s="22"/>
      <c r="DG142" s="22"/>
      <c r="DH142" s="22"/>
      <c r="DI142" s="22"/>
      <c r="DJ142" s="22"/>
      <c r="DK142" s="22"/>
      <c r="DL142" s="22"/>
      <c r="DM142" s="22"/>
      <c r="DN142" s="22"/>
      <c r="DO142" s="22"/>
      <c r="DP142" s="22"/>
      <c r="DQ142" s="22"/>
      <c r="DR142" s="22"/>
      <c r="DS142" s="22"/>
      <c r="DT142" s="22"/>
      <c r="DU142" s="22"/>
      <c r="DV142" s="22"/>
      <c r="DW142" s="22"/>
      <c r="DX142" s="22"/>
      <c r="DY142" s="22"/>
      <c r="DZ142" s="22"/>
      <c r="EA142" s="22"/>
      <c r="EB142" s="22"/>
      <c r="EC142" s="22"/>
      <c r="ED142" s="22"/>
      <c r="EE142" s="22"/>
      <c r="EF142" s="22"/>
      <c r="EG142" s="22"/>
      <c r="EH142" s="22"/>
      <c r="EI142" s="22"/>
      <c r="EJ142" s="22"/>
      <c r="EK142" s="22"/>
      <c r="EL142" s="22"/>
      <c r="EM142" s="22"/>
      <c r="EN142" s="22"/>
      <c r="EO142" s="22"/>
      <c r="EP142" s="22"/>
      <c r="EQ142" s="22"/>
      <c r="ER142" s="22"/>
      <c r="ES142" s="22"/>
      <c r="ET142" s="22"/>
      <c r="EU142" s="22"/>
      <c r="EV142" s="22"/>
      <c r="EW142" s="22"/>
      <c r="EX142" s="22"/>
      <c r="EY142" s="79">
        <v>999000</v>
      </c>
      <c r="EZ142" s="102">
        <v>0.19</v>
      </c>
      <c r="FA142" s="103">
        <f t="shared" si="84"/>
        <v>1188810</v>
      </c>
      <c r="FB142" s="22"/>
      <c r="FC142" s="22"/>
      <c r="FD142" s="22"/>
      <c r="FE142" s="22"/>
      <c r="FF142" s="22"/>
      <c r="FG142" s="22"/>
      <c r="FH142" s="22"/>
      <c r="FI142" s="22"/>
      <c r="FJ142" s="22"/>
      <c r="FK142" s="19" t="e">
        <f t="shared" ca="1" si="9"/>
        <v>#NAME?</v>
      </c>
      <c r="FL142" s="19" t="e">
        <f t="shared" ca="1" si="10"/>
        <v>#NAME?</v>
      </c>
      <c r="FM142" s="19">
        <f t="shared" si="11"/>
        <v>49406.792452830188</v>
      </c>
      <c r="FN142" s="19"/>
      <c r="FO142" s="20">
        <v>5.2900000000000003E-2</v>
      </c>
      <c r="FP142" s="19">
        <f t="shared" si="31"/>
        <v>0</v>
      </c>
      <c r="FQ142" s="19"/>
      <c r="FR142" s="20">
        <v>5.2900000000000003E-2</v>
      </c>
      <c r="FS142" s="19">
        <f t="shared" si="32"/>
        <v>0</v>
      </c>
      <c r="FT142" s="19"/>
      <c r="FU142" s="98">
        <f t="shared" si="14"/>
        <v>53</v>
      </c>
      <c r="FV142" s="99" t="e">
        <f t="shared" si="15"/>
        <v>#DIV/0!</v>
      </c>
      <c r="FW142" s="100">
        <f t="shared" si="65"/>
        <v>49406.792452830188</v>
      </c>
      <c r="FX142" s="101"/>
      <c r="FY142" s="101"/>
    </row>
    <row r="143" spans="1:181" ht="15.75" customHeight="1" x14ac:dyDescent="0.2">
      <c r="A143" s="66" t="s">
        <v>674</v>
      </c>
      <c r="B143" s="66">
        <v>9</v>
      </c>
      <c r="C143" s="35" t="s">
        <v>361</v>
      </c>
      <c r="D143" s="35" t="s">
        <v>362</v>
      </c>
      <c r="E143" s="71" t="s">
        <v>363</v>
      </c>
      <c r="F143" s="35">
        <v>10191708</v>
      </c>
      <c r="G143" s="71" t="s">
        <v>364</v>
      </c>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81">
        <v>30000</v>
      </c>
      <c r="BE143" s="80">
        <v>0</v>
      </c>
      <c r="BF143" s="81">
        <f>BD143 * (1 + BE143)</f>
        <v>30000</v>
      </c>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c r="DA143" s="22"/>
      <c r="DB143" s="22"/>
      <c r="DC143" s="22"/>
      <c r="DD143" s="22"/>
      <c r="DE143" s="22"/>
      <c r="DF143" s="22"/>
      <c r="DG143" s="22"/>
      <c r="DH143" s="22"/>
      <c r="DI143" s="22"/>
      <c r="DJ143" s="22"/>
      <c r="DK143" s="22"/>
      <c r="DL143" s="22"/>
      <c r="DM143" s="22"/>
      <c r="DN143" s="22"/>
      <c r="DO143" s="22"/>
      <c r="DP143" s="22"/>
      <c r="DQ143" s="22"/>
      <c r="DR143" s="22"/>
      <c r="DS143" s="22"/>
      <c r="DT143" s="22"/>
      <c r="DU143" s="22"/>
      <c r="DV143" s="22"/>
      <c r="DW143" s="22"/>
      <c r="DX143" s="22"/>
      <c r="DY143" s="22"/>
      <c r="DZ143" s="22"/>
      <c r="EA143" s="22"/>
      <c r="EB143" s="22"/>
      <c r="EC143" s="22"/>
      <c r="ED143" s="22"/>
      <c r="EE143" s="22"/>
      <c r="EF143" s="22"/>
      <c r="EG143" s="22"/>
      <c r="EH143" s="22"/>
      <c r="EI143" s="22"/>
      <c r="EJ143" s="22"/>
      <c r="EK143" s="22"/>
      <c r="EL143" s="22"/>
      <c r="EM143" s="22"/>
      <c r="EN143" s="22"/>
      <c r="EO143" s="22"/>
      <c r="EP143" s="22"/>
      <c r="EQ143" s="22"/>
      <c r="ER143" s="22"/>
      <c r="ES143" s="22"/>
      <c r="ET143" s="22"/>
      <c r="EU143" s="22"/>
      <c r="EV143" s="22"/>
      <c r="EW143" s="22"/>
      <c r="EX143" s="22"/>
      <c r="EY143" s="79">
        <v>205800</v>
      </c>
      <c r="EZ143" s="102">
        <v>0.19</v>
      </c>
      <c r="FA143" s="103">
        <f t="shared" si="84"/>
        <v>244902</v>
      </c>
      <c r="FB143" s="22"/>
      <c r="FC143" s="22"/>
      <c r="FD143" s="22"/>
      <c r="FE143" s="22"/>
      <c r="FF143" s="22"/>
      <c r="FG143" s="22"/>
      <c r="FH143" s="22"/>
      <c r="FI143" s="22"/>
      <c r="FJ143" s="22"/>
      <c r="FK143" s="19" t="e">
        <f t="shared" ca="1" si="9"/>
        <v>#NAME?</v>
      </c>
      <c r="FL143" s="19" t="e">
        <f t="shared" ca="1" si="10"/>
        <v>#NAME?</v>
      </c>
      <c r="FM143" s="19">
        <f t="shared" si="11"/>
        <v>5186.8301886792451</v>
      </c>
      <c r="FN143" s="19"/>
      <c r="FO143" s="20">
        <v>5.2900000000000003E-2</v>
      </c>
      <c r="FP143" s="19">
        <f t="shared" si="31"/>
        <v>0</v>
      </c>
      <c r="FQ143" s="19"/>
      <c r="FR143" s="20">
        <v>5.2900000000000003E-2</v>
      </c>
      <c r="FS143" s="19">
        <f t="shared" si="32"/>
        <v>0</v>
      </c>
      <c r="FT143" s="19"/>
      <c r="FU143" s="98">
        <f t="shared" si="14"/>
        <v>53</v>
      </c>
      <c r="FV143" s="99" t="e">
        <f t="shared" si="15"/>
        <v>#DIV/0!</v>
      </c>
      <c r="FW143" s="100">
        <f t="shared" si="65"/>
        <v>5186.8301886792451</v>
      </c>
      <c r="FX143" s="101"/>
      <c r="FY143" s="101"/>
    </row>
    <row r="144" spans="1:181" ht="15.75" customHeight="1" x14ac:dyDescent="0.2">
      <c r="A144" s="66" t="s">
        <v>673</v>
      </c>
      <c r="B144" s="66">
        <v>23</v>
      </c>
      <c r="C144" s="72" t="s">
        <v>365</v>
      </c>
      <c r="D144" s="35" t="s">
        <v>31</v>
      </c>
      <c r="E144" s="77" t="s">
        <v>366</v>
      </c>
      <c r="F144" s="35">
        <v>24101602</v>
      </c>
      <c r="G144" s="71" t="s">
        <v>131</v>
      </c>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79">
        <v>18000</v>
      </c>
      <c r="CX144" s="107">
        <v>0</v>
      </c>
      <c r="CY144" s="79">
        <f>CW144 * (1 + CX144)</f>
        <v>18000</v>
      </c>
      <c r="CZ144" s="22"/>
      <c r="DA144" s="22"/>
      <c r="DB144" s="22"/>
      <c r="DC144" s="22"/>
      <c r="DD144" s="22"/>
      <c r="DE144" s="22"/>
      <c r="DF144" s="22"/>
      <c r="DG144" s="22"/>
      <c r="DH144" s="22"/>
      <c r="DI144" s="22"/>
      <c r="DJ144" s="22"/>
      <c r="DK144" s="22"/>
      <c r="DL144" s="22"/>
      <c r="DM144" s="22"/>
      <c r="DN144" s="22"/>
      <c r="DO144" s="22"/>
      <c r="DP144" s="22"/>
      <c r="DQ144" s="22"/>
      <c r="DR144" s="22"/>
      <c r="DS144" s="22"/>
      <c r="DT144" s="22"/>
      <c r="DU144" s="22"/>
      <c r="DV144" s="22"/>
      <c r="DW144" s="22"/>
      <c r="DX144" s="22"/>
      <c r="DY144" s="22"/>
      <c r="DZ144" s="22"/>
      <c r="EA144" s="22"/>
      <c r="EB144" s="22"/>
      <c r="EC144" s="22"/>
      <c r="ED144" s="22"/>
      <c r="EE144" s="22"/>
      <c r="EF144" s="22"/>
      <c r="EG144" s="22"/>
      <c r="EH144" s="22"/>
      <c r="EI144" s="22"/>
      <c r="EJ144" s="22"/>
      <c r="EK144" s="22"/>
      <c r="EL144" s="22"/>
      <c r="EM144" s="22"/>
      <c r="EN144" s="22"/>
      <c r="EO144" s="22"/>
      <c r="EP144" s="22"/>
      <c r="EQ144" s="22"/>
      <c r="ER144" s="22"/>
      <c r="ES144" s="22"/>
      <c r="ET144" s="22"/>
      <c r="EU144" s="22"/>
      <c r="EV144" s="22"/>
      <c r="EW144" s="22"/>
      <c r="EX144" s="22"/>
      <c r="EY144" s="79">
        <v>25000</v>
      </c>
      <c r="EZ144" s="102">
        <v>0.19</v>
      </c>
      <c r="FA144" s="103">
        <f t="shared" si="84"/>
        <v>29750</v>
      </c>
      <c r="FB144" s="22"/>
      <c r="FC144" s="22"/>
      <c r="FD144" s="22"/>
      <c r="FE144" s="22"/>
      <c r="FF144" s="22"/>
      <c r="FG144" s="22"/>
      <c r="FH144" s="22"/>
      <c r="FI144" s="22"/>
      <c r="FJ144" s="22"/>
      <c r="FK144" s="19" t="e">
        <f t="shared" ca="1" si="9"/>
        <v>#NAME?</v>
      </c>
      <c r="FL144" s="19" t="e">
        <f t="shared" ca="1" si="10"/>
        <v>#NAME?</v>
      </c>
      <c r="FM144" s="19">
        <f t="shared" si="11"/>
        <v>900.94339622641508</v>
      </c>
      <c r="FN144" s="19">
        <v>24572</v>
      </c>
      <c r="FO144" s="20">
        <v>5.2900000000000003E-2</v>
      </c>
      <c r="FP144" s="19">
        <f t="shared" si="31"/>
        <v>25871.858800000002</v>
      </c>
      <c r="FQ144" s="19"/>
      <c r="FR144" s="20">
        <v>5.2900000000000003E-2</v>
      </c>
      <c r="FS144" s="19">
        <f t="shared" si="32"/>
        <v>0</v>
      </c>
      <c r="FT144" s="19">
        <f>(FP144)</f>
        <v>25871.858800000002</v>
      </c>
      <c r="FU144" s="98">
        <f t="shared" si="14"/>
        <v>53</v>
      </c>
      <c r="FV144" s="99">
        <f t="shared" si="15"/>
        <v>17657.10361444392</v>
      </c>
      <c r="FW144" s="100">
        <f t="shared" si="65"/>
        <v>900.94339622641508</v>
      </c>
      <c r="FX144" s="101"/>
      <c r="FY144" s="101"/>
    </row>
    <row r="145" spans="1:181" ht="15.75" customHeight="1" x14ac:dyDescent="0.2">
      <c r="A145" s="66" t="s">
        <v>672</v>
      </c>
      <c r="B145" s="66">
        <v>44</v>
      </c>
      <c r="C145" s="72" t="s">
        <v>367</v>
      </c>
      <c r="D145" s="35" t="s">
        <v>31</v>
      </c>
      <c r="E145" s="71" t="s">
        <v>368</v>
      </c>
      <c r="F145" s="35">
        <v>10151500</v>
      </c>
      <c r="G145" s="71" t="s">
        <v>369</v>
      </c>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81">
        <v>82000</v>
      </c>
      <c r="BE145" s="80">
        <v>0</v>
      </c>
      <c r="BF145" s="81">
        <f>BD145 * (1 + BE145)</f>
        <v>82000</v>
      </c>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c r="DA145" s="22"/>
      <c r="DB145" s="22"/>
      <c r="DC145" s="22"/>
      <c r="DD145" s="22"/>
      <c r="DE145" s="22"/>
      <c r="DF145" s="22"/>
      <c r="DG145" s="22"/>
      <c r="DH145" s="22"/>
      <c r="DI145" s="22"/>
      <c r="DJ145" s="22"/>
      <c r="DK145" s="22"/>
      <c r="DL145" s="22"/>
      <c r="DM145" s="22"/>
      <c r="DN145" s="22"/>
      <c r="DO145" s="22"/>
      <c r="DP145" s="22"/>
      <c r="DQ145" s="22"/>
      <c r="DR145" s="22"/>
      <c r="DS145" s="22"/>
      <c r="DT145" s="22"/>
      <c r="DU145" s="22"/>
      <c r="DV145" s="22"/>
      <c r="DW145" s="22"/>
      <c r="DX145" s="22"/>
      <c r="DY145" s="22"/>
      <c r="DZ145" s="22"/>
      <c r="EA145" s="22"/>
      <c r="EB145" s="22"/>
      <c r="EC145" s="22"/>
      <c r="ED145" s="22"/>
      <c r="EE145" s="22"/>
      <c r="EF145" s="22"/>
      <c r="EG145" s="22"/>
      <c r="EH145" s="22"/>
      <c r="EI145" s="22"/>
      <c r="EJ145" s="22"/>
      <c r="EK145" s="22"/>
      <c r="EL145" s="22"/>
      <c r="EM145" s="22"/>
      <c r="EN145" s="22"/>
      <c r="EO145" s="22"/>
      <c r="EP145" s="22"/>
      <c r="EQ145" s="22"/>
      <c r="ER145" s="22"/>
      <c r="ES145" s="22"/>
      <c r="ET145" s="22"/>
      <c r="EU145" s="22"/>
      <c r="EV145" s="22"/>
      <c r="EW145" s="22"/>
      <c r="EX145" s="22"/>
      <c r="EY145" s="79">
        <v>250000</v>
      </c>
      <c r="EZ145" s="102">
        <v>0</v>
      </c>
      <c r="FA145" s="103">
        <f t="shared" si="84"/>
        <v>250000</v>
      </c>
      <c r="FB145" s="22"/>
      <c r="FC145" s="22"/>
      <c r="FD145" s="22"/>
      <c r="FE145" s="22"/>
      <c r="FF145" s="22"/>
      <c r="FG145" s="22"/>
      <c r="FH145" s="22"/>
      <c r="FI145" s="22"/>
      <c r="FJ145" s="22"/>
      <c r="FK145" s="19" t="e">
        <f t="shared" ca="1" si="9"/>
        <v>#NAME?</v>
      </c>
      <c r="FL145" s="19" t="e">
        <f t="shared" ca="1" si="10"/>
        <v>#NAME?</v>
      </c>
      <c r="FM145" s="19">
        <f t="shared" si="11"/>
        <v>6264.1509433962265</v>
      </c>
      <c r="FN145" s="19"/>
      <c r="FO145" s="20">
        <v>5.2900000000000003E-2</v>
      </c>
      <c r="FP145" s="19">
        <f t="shared" si="31"/>
        <v>0</v>
      </c>
      <c r="FQ145" s="19"/>
      <c r="FR145" s="20">
        <v>5.2900000000000003E-2</v>
      </c>
      <c r="FS145" s="19">
        <f t="shared" si="32"/>
        <v>0</v>
      </c>
      <c r="FT145" s="19"/>
      <c r="FU145" s="98">
        <f t="shared" si="14"/>
        <v>53</v>
      </c>
      <c r="FV145" s="99" t="e">
        <f t="shared" si="15"/>
        <v>#DIV/0!</v>
      </c>
      <c r="FW145" s="100">
        <f t="shared" si="65"/>
        <v>6264.1509433962265</v>
      </c>
      <c r="FX145" s="101"/>
      <c r="FY145" s="101"/>
    </row>
    <row r="146" spans="1:181" ht="15.75" customHeight="1" x14ac:dyDescent="0.2">
      <c r="A146" s="66" t="s">
        <v>673</v>
      </c>
      <c r="B146" s="66">
        <v>5</v>
      </c>
      <c r="C146" s="66" t="s">
        <v>370</v>
      </c>
      <c r="D146" s="66" t="s">
        <v>31</v>
      </c>
      <c r="E146" s="67" t="s">
        <v>371</v>
      </c>
      <c r="F146" s="35">
        <v>21101914</v>
      </c>
      <c r="G146" s="67" t="s">
        <v>350</v>
      </c>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81">
        <v>1126171</v>
      </c>
      <c r="CL146" s="81">
        <f>123814-28154</f>
        <v>95660</v>
      </c>
      <c r="CM146" s="81">
        <f>SUM(CK146:CL146)</f>
        <v>1221831</v>
      </c>
      <c r="CN146" s="22"/>
      <c r="CO146" s="22"/>
      <c r="CP146" s="22"/>
      <c r="CQ146" s="22"/>
      <c r="CR146" s="22"/>
      <c r="CS146" s="22"/>
      <c r="CT146" s="79">
        <v>818584</v>
      </c>
      <c r="CU146" s="79">
        <f>134916-20465</f>
        <v>114451</v>
      </c>
      <c r="CV146" s="81">
        <f>CT146+CU146</f>
        <v>933035</v>
      </c>
      <c r="CW146" s="22"/>
      <c r="CX146" s="22"/>
      <c r="CY146" s="22"/>
      <c r="CZ146" s="22"/>
      <c r="DA146" s="22"/>
      <c r="DB146" s="22"/>
      <c r="DC146" s="81">
        <v>1775900</v>
      </c>
      <c r="DD146" s="80">
        <v>0</v>
      </c>
      <c r="DE146" s="81">
        <f>DC146 * (1 + DD146)</f>
        <v>1775900</v>
      </c>
      <c r="DF146" s="22"/>
      <c r="DG146" s="22"/>
      <c r="DH146" s="22"/>
      <c r="DI146" s="22"/>
      <c r="DJ146" s="22"/>
      <c r="DK146" s="22"/>
      <c r="DL146" s="22"/>
      <c r="DM146" s="22"/>
      <c r="DN146" s="22"/>
      <c r="DO146" s="22"/>
      <c r="DP146" s="22"/>
      <c r="DQ146" s="22"/>
      <c r="DR146" s="22"/>
      <c r="DS146" s="22"/>
      <c r="DT146" s="22"/>
      <c r="DU146" s="22"/>
      <c r="DV146" s="22"/>
      <c r="DW146" s="22"/>
      <c r="DX146" s="22"/>
      <c r="DY146" s="22"/>
      <c r="DZ146" s="22"/>
      <c r="EA146" s="22"/>
      <c r="EB146" s="22"/>
      <c r="EC146" s="22"/>
      <c r="ED146" s="22"/>
      <c r="EE146" s="22"/>
      <c r="EF146" s="22"/>
      <c r="EG146" s="22"/>
      <c r="EH146" s="22"/>
      <c r="EI146" s="22"/>
      <c r="EJ146" s="22"/>
      <c r="EK146" s="22"/>
      <c r="EL146" s="22"/>
      <c r="EM146" s="22"/>
      <c r="EN146" s="22"/>
      <c r="EO146" s="22"/>
      <c r="EP146" s="22"/>
      <c r="EQ146" s="22"/>
      <c r="ER146" s="22"/>
      <c r="ES146" s="22"/>
      <c r="ET146" s="22"/>
      <c r="EU146" s="22"/>
      <c r="EV146" s="22"/>
      <c r="EW146" s="22"/>
      <c r="EX146" s="22"/>
      <c r="EY146" s="19"/>
      <c r="EZ146" s="68"/>
      <c r="FA146" s="69"/>
      <c r="FB146" s="22"/>
      <c r="FC146" s="22"/>
      <c r="FD146" s="22"/>
      <c r="FE146" s="22"/>
      <c r="FF146" s="22"/>
      <c r="FG146" s="22"/>
      <c r="FH146" s="79">
        <v>1500000</v>
      </c>
      <c r="FI146" s="79">
        <f>285000-37500</f>
        <v>247500</v>
      </c>
      <c r="FJ146" s="81">
        <f>FI146+FH146</f>
        <v>1747500</v>
      </c>
      <c r="FK146" s="19" t="e">
        <f t="shared" ca="1" si="9"/>
        <v>#NAME?</v>
      </c>
      <c r="FL146" s="19" t="e">
        <f t="shared" ca="1" si="10"/>
        <v>#NAME?</v>
      </c>
      <c r="FM146" s="19">
        <f t="shared" si="11"/>
        <v>107137.09433962264</v>
      </c>
      <c r="FN146" s="19">
        <v>878749</v>
      </c>
      <c r="FO146" s="20">
        <v>5.2900000000000003E-2</v>
      </c>
      <c r="FP146" s="19">
        <f t="shared" si="31"/>
        <v>925234.82209999999</v>
      </c>
      <c r="FQ146" s="19">
        <v>1648999</v>
      </c>
      <c r="FR146" s="20">
        <v>5.2900000000000003E-2</v>
      </c>
      <c r="FS146" s="19">
        <f t="shared" si="32"/>
        <v>1736231.0471000001</v>
      </c>
      <c r="FT146" s="19">
        <f>(FP146+FS146)/2</f>
        <v>1330732.9346</v>
      </c>
      <c r="FU146" s="98">
        <f t="shared" si="14"/>
        <v>53</v>
      </c>
      <c r="FV146" s="112">
        <f t="shared" si="15"/>
        <v>865212.91607976437</v>
      </c>
      <c r="FW146" s="100">
        <f t="shared" si="65"/>
        <v>107137.09433962264</v>
      </c>
      <c r="FX146" s="101"/>
      <c r="FY146" s="101"/>
    </row>
    <row r="147" spans="1:181" ht="15.75" customHeight="1" x14ac:dyDescent="0.2">
      <c r="A147" s="110" t="s">
        <v>671</v>
      </c>
      <c r="B147" s="110">
        <v>29</v>
      </c>
      <c r="C147" s="110" t="s">
        <v>372</v>
      </c>
      <c r="D147" s="110" t="s">
        <v>31</v>
      </c>
      <c r="E147" s="113" t="s">
        <v>373</v>
      </c>
      <c r="F147" s="114">
        <v>21102401</v>
      </c>
      <c r="G147" s="113" t="s">
        <v>75</v>
      </c>
      <c r="H147" s="22"/>
      <c r="I147" s="22"/>
      <c r="J147" s="22"/>
      <c r="K147" s="22"/>
      <c r="L147" s="22"/>
      <c r="M147" s="22"/>
      <c r="N147" s="22"/>
      <c r="O147" s="22"/>
      <c r="P147" s="22"/>
      <c r="Q147" s="79">
        <v>69100</v>
      </c>
      <c r="R147" s="107">
        <v>0.19</v>
      </c>
      <c r="S147" s="103">
        <f>Q147 * (1 + R147)</f>
        <v>82229</v>
      </c>
      <c r="T147" s="79">
        <v>240000</v>
      </c>
      <c r="U147" s="107">
        <v>0</v>
      </c>
      <c r="V147" s="103">
        <f>T147 * (1 + U147)</f>
        <v>240000</v>
      </c>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c r="DA147" s="22"/>
      <c r="DB147" s="22"/>
      <c r="DC147" s="22"/>
      <c r="DD147" s="22"/>
      <c r="DE147" s="22"/>
      <c r="DF147" s="22"/>
      <c r="DG147" s="22"/>
      <c r="DH147" s="22"/>
      <c r="DI147" s="22"/>
      <c r="DJ147" s="22"/>
      <c r="DK147" s="22"/>
      <c r="DL147" s="22"/>
      <c r="DM147" s="22"/>
      <c r="DN147" s="22"/>
      <c r="DO147" s="22"/>
      <c r="DP147" s="22"/>
      <c r="DQ147" s="22"/>
      <c r="DR147" s="22"/>
      <c r="DS147" s="22"/>
      <c r="DT147" s="22"/>
      <c r="DU147" s="22"/>
      <c r="DV147" s="22"/>
      <c r="DW147" s="22"/>
      <c r="DX147" s="22"/>
      <c r="DY147" s="22"/>
      <c r="DZ147" s="22"/>
      <c r="EA147" s="22"/>
      <c r="EB147" s="22"/>
      <c r="EC147" s="22"/>
      <c r="ED147" s="22"/>
      <c r="EE147" s="22"/>
      <c r="EF147" s="22"/>
      <c r="EG147" s="22"/>
      <c r="EH147" s="22"/>
      <c r="EI147" s="22"/>
      <c r="EJ147" s="22"/>
      <c r="EK147" s="22"/>
      <c r="EL147" s="22"/>
      <c r="EM147" s="22"/>
      <c r="EN147" s="22"/>
      <c r="EO147" s="22"/>
      <c r="EP147" s="22"/>
      <c r="EQ147" s="22"/>
      <c r="ER147" s="22"/>
      <c r="ES147" s="22"/>
      <c r="ET147" s="22"/>
      <c r="EU147" s="22"/>
      <c r="EV147" s="22"/>
      <c r="EW147" s="22"/>
      <c r="EX147" s="22"/>
      <c r="EY147" s="19"/>
      <c r="EZ147" s="68"/>
      <c r="FA147" s="69"/>
      <c r="FB147" s="22"/>
      <c r="FC147" s="22"/>
      <c r="FD147" s="22"/>
      <c r="FE147" s="22"/>
      <c r="FF147" s="22"/>
      <c r="FG147" s="22"/>
      <c r="FH147" s="22"/>
      <c r="FI147" s="22"/>
      <c r="FJ147" s="22"/>
      <c r="FK147" s="19" t="e">
        <f t="shared" ca="1" si="9"/>
        <v>#NAME?</v>
      </c>
      <c r="FL147" s="19" t="e">
        <f t="shared" ca="1" si="10"/>
        <v>#NAME?</v>
      </c>
      <c r="FM147" s="19">
        <f t="shared" si="11"/>
        <v>6079.7924528301883</v>
      </c>
      <c r="FN147" s="115">
        <v>89846</v>
      </c>
      <c r="FO147" s="116">
        <v>5.2900000000000003E-2</v>
      </c>
      <c r="FP147" s="115">
        <f t="shared" si="31"/>
        <v>94598.853399999993</v>
      </c>
      <c r="FQ147" s="115"/>
      <c r="FR147" s="116">
        <v>5.2900000000000003E-2</v>
      </c>
      <c r="FS147" s="115">
        <f t="shared" si="32"/>
        <v>0</v>
      </c>
      <c r="FT147" s="115">
        <f>(FP147)</f>
        <v>94598.853399999993</v>
      </c>
      <c r="FU147" s="98">
        <f t="shared" si="14"/>
        <v>53</v>
      </c>
      <c r="FV147" s="117">
        <f t="shared" si="15"/>
        <v>62592.428260009074</v>
      </c>
      <c r="FW147" s="118">
        <f t="shared" si="65"/>
        <v>6079.7924528301883</v>
      </c>
      <c r="FX147" s="119"/>
      <c r="FY147" s="119"/>
    </row>
    <row r="148" spans="1:181" ht="15.75" customHeight="1" x14ac:dyDescent="0.2">
      <c r="A148" s="66" t="s">
        <v>673</v>
      </c>
      <c r="B148" s="66">
        <v>46</v>
      </c>
      <c r="C148" s="35" t="s">
        <v>374</v>
      </c>
      <c r="D148" s="35" t="s">
        <v>678</v>
      </c>
      <c r="E148" s="71" t="s">
        <v>376</v>
      </c>
      <c r="F148" s="66">
        <v>43231500</v>
      </c>
      <c r="G148" s="67" t="s">
        <v>51</v>
      </c>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81">
        <v>5700000</v>
      </c>
      <c r="DG148" s="80">
        <v>0</v>
      </c>
      <c r="DH148" s="81">
        <f>DF148 * (1 + DG148)</f>
        <v>5700000</v>
      </c>
      <c r="DI148" s="81">
        <v>6200000</v>
      </c>
      <c r="DJ148" s="80">
        <v>0</v>
      </c>
      <c r="DK148" s="81">
        <f>DI148 * (1 + DJ148)</f>
        <v>6200000</v>
      </c>
      <c r="DL148" s="22"/>
      <c r="DM148" s="22"/>
      <c r="DN148" s="22"/>
      <c r="DO148" s="22"/>
      <c r="DP148" s="22"/>
      <c r="DQ148" s="22"/>
      <c r="DR148" s="22"/>
      <c r="DS148" s="22"/>
      <c r="DT148" s="22"/>
      <c r="DU148" s="22"/>
      <c r="DV148" s="22"/>
      <c r="DW148" s="22"/>
      <c r="DX148" s="22"/>
      <c r="DY148" s="22"/>
      <c r="DZ148" s="22"/>
      <c r="EA148" s="22"/>
      <c r="EB148" s="22"/>
      <c r="EC148" s="22"/>
      <c r="ED148" s="22"/>
      <c r="EE148" s="22"/>
      <c r="EF148" s="22"/>
      <c r="EG148" s="22"/>
      <c r="EH148" s="22"/>
      <c r="EI148" s="22"/>
      <c r="EJ148" s="22"/>
      <c r="EK148" s="22"/>
      <c r="EL148" s="22"/>
      <c r="EM148" s="22"/>
      <c r="EN148" s="22"/>
      <c r="EO148" s="22"/>
      <c r="EP148" s="22"/>
      <c r="EQ148" s="22"/>
      <c r="ER148" s="22"/>
      <c r="ES148" s="22"/>
      <c r="ET148" s="22"/>
      <c r="EU148" s="22"/>
      <c r="EV148" s="22"/>
      <c r="EW148" s="22"/>
      <c r="EX148" s="22"/>
      <c r="EY148" s="19"/>
      <c r="EZ148" s="68"/>
      <c r="FA148" s="69"/>
      <c r="FB148" s="22"/>
      <c r="FC148" s="22"/>
      <c r="FD148" s="22"/>
      <c r="FE148" s="22"/>
      <c r="FF148" s="22"/>
      <c r="FG148" s="22"/>
      <c r="FH148" s="22"/>
      <c r="FI148" s="22"/>
      <c r="FJ148" s="22"/>
      <c r="FK148" s="19" t="e">
        <f t="shared" ca="1" si="9"/>
        <v>#NAME?</v>
      </c>
      <c r="FL148" s="19" t="e">
        <f t="shared" ca="1" si="10"/>
        <v>#NAME?</v>
      </c>
      <c r="FM148" s="19">
        <f t="shared" si="11"/>
        <v>224528.30188679244</v>
      </c>
      <c r="FN148" s="19"/>
      <c r="FO148" s="20">
        <v>5.2900000000000003E-2</v>
      </c>
      <c r="FP148" s="19">
        <f t="shared" si="31"/>
        <v>0</v>
      </c>
      <c r="FQ148" s="19"/>
      <c r="FR148" s="20">
        <v>5.2900000000000003E-2</v>
      </c>
      <c r="FS148" s="19">
        <f t="shared" si="32"/>
        <v>0</v>
      </c>
      <c r="FT148" s="19"/>
      <c r="FU148" s="98">
        <f t="shared" si="14"/>
        <v>53</v>
      </c>
      <c r="FV148" s="99" t="e">
        <f t="shared" si="15"/>
        <v>#DIV/0!</v>
      </c>
      <c r="FW148" s="100">
        <f t="shared" si="65"/>
        <v>224528.30188679244</v>
      </c>
      <c r="FX148" s="101"/>
      <c r="FY148" s="101"/>
    </row>
    <row r="149" spans="1:181" ht="15.75" customHeight="1" x14ac:dyDescent="0.2">
      <c r="A149" s="66" t="s">
        <v>671</v>
      </c>
      <c r="B149" s="66">
        <v>7</v>
      </c>
      <c r="C149" s="66" t="s">
        <v>377</v>
      </c>
      <c r="D149" s="66" t="s">
        <v>31</v>
      </c>
      <c r="E149" s="67" t="s">
        <v>378</v>
      </c>
      <c r="F149" s="35">
        <v>21102401</v>
      </c>
      <c r="G149" s="67" t="s">
        <v>75</v>
      </c>
      <c r="H149" s="22"/>
      <c r="I149" s="22"/>
      <c r="J149" s="22"/>
      <c r="K149" s="22"/>
      <c r="L149" s="22"/>
      <c r="M149" s="22"/>
      <c r="N149" s="81">
        <v>192850</v>
      </c>
      <c r="O149" s="81">
        <v>0</v>
      </c>
      <c r="P149" s="81">
        <f t="shared" ref="P149:P150" si="86">N149 * (1 + O149)</f>
        <v>192850</v>
      </c>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79">
        <v>20500</v>
      </c>
      <c r="EZ149" s="102">
        <v>0</v>
      </c>
      <c r="FA149" s="103">
        <f t="shared" ref="FA149:FA152" si="87">EY149 * (1 + EZ149)</f>
        <v>20500</v>
      </c>
      <c r="FB149" s="22"/>
      <c r="FC149" s="22"/>
      <c r="FD149" s="22"/>
      <c r="FE149" s="22"/>
      <c r="FF149" s="22"/>
      <c r="FG149" s="22"/>
      <c r="FH149" s="22"/>
      <c r="FI149" s="22"/>
      <c r="FJ149" s="22"/>
      <c r="FK149" s="19" t="e">
        <f t="shared" ca="1" si="9"/>
        <v>#NAME?</v>
      </c>
      <c r="FL149" s="19" t="e">
        <f t="shared" ca="1" si="10"/>
        <v>#NAME?</v>
      </c>
      <c r="FM149" s="19">
        <f t="shared" si="11"/>
        <v>4025.4716981132074</v>
      </c>
      <c r="FN149" s="19">
        <v>3313</v>
      </c>
      <c r="FO149" s="20">
        <v>5.2900000000000003E-2</v>
      </c>
      <c r="FP149" s="19">
        <f t="shared" si="31"/>
        <v>3488.2577000000001</v>
      </c>
      <c r="FQ149" s="19"/>
      <c r="FR149" s="20">
        <v>5.2900000000000003E-2</v>
      </c>
      <c r="FS149" s="19">
        <f t="shared" si="32"/>
        <v>0</v>
      </c>
      <c r="FT149" s="19">
        <f>(FP149)</f>
        <v>3488.2577000000001</v>
      </c>
      <c r="FU149" s="98">
        <f t="shared" si="14"/>
        <v>53</v>
      </c>
      <c r="FV149" s="99">
        <f t="shared" si="15"/>
        <v>379.86766101418601</v>
      </c>
      <c r="FW149" s="100">
        <f t="shared" si="65"/>
        <v>3488.2577000000001</v>
      </c>
      <c r="FX149" s="101"/>
      <c r="FY149" s="101"/>
    </row>
    <row r="150" spans="1:181" ht="15.75" customHeight="1" x14ac:dyDescent="0.2">
      <c r="A150" s="66" t="s">
        <v>113</v>
      </c>
      <c r="B150" s="66">
        <v>15</v>
      </c>
      <c r="C150" s="35" t="s">
        <v>379</v>
      </c>
      <c r="D150" s="35" t="s">
        <v>31</v>
      </c>
      <c r="E150" s="71" t="s">
        <v>380</v>
      </c>
      <c r="F150" s="35">
        <v>40101809</v>
      </c>
      <c r="G150" s="71" t="s">
        <v>381</v>
      </c>
      <c r="H150" s="22"/>
      <c r="I150" s="22"/>
      <c r="J150" s="22"/>
      <c r="K150" s="22"/>
      <c r="L150" s="22"/>
      <c r="M150" s="22"/>
      <c r="N150" s="81">
        <v>58387</v>
      </c>
      <c r="O150" s="81">
        <v>0</v>
      </c>
      <c r="P150" s="81">
        <f t="shared" si="86"/>
        <v>58387</v>
      </c>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c r="DA150" s="22"/>
      <c r="DB150" s="22"/>
      <c r="DC150" s="22"/>
      <c r="DD150" s="22"/>
      <c r="DE150" s="22"/>
      <c r="DF150" s="22"/>
      <c r="DG150" s="22"/>
      <c r="DH150" s="22"/>
      <c r="DI150" s="22"/>
      <c r="DJ150" s="22"/>
      <c r="DK150" s="22"/>
      <c r="DL150" s="22"/>
      <c r="DM150" s="22"/>
      <c r="DN150" s="22"/>
      <c r="DO150" s="22"/>
      <c r="DP150" s="22"/>
      <c r="DQ150" s="22"/>
      <c r="DR150" s="22"/>
      <c r="DS150" s="22"/>
      <c r="DT150" s="22"/>
      <c r="DU150" s="22"/>
      <c r="DV150" s="22"/>
      <c r="DW150" s="22"/>
      <c r="DX150" s="22"/>
      <c r="DY150" s="22"/>
      <c r="DZ150" s="22"/>
      <c r="EA150" s="22"/>
      <c r="EB150" s="22"/>
      <c r="EC150" s="22"/>
      <c r="ED150" s="22"/>
      <c r="EE150" s="22"/>
      <c r="EF150" s="22"/>
      <c r="EG150" s="22"/>
      <c r="EH150" s="22"/>
      <c r="EI150" s="22"/>
      <c r="EJ150" s="22"/>
      <c r="EK150" s="22"/>
      <c r="EL150" s="22"/>
      <c r="EM150" s="22"/>
      <c r="EN150" s="22"/>
      <c r="EO150" s="22"/>
      <c r="EP150" s="22"/>
      <c r="EQ150" s="22"/>
      <c r="ER150" s="22"/>
      <c r="ES150" s="22"/>
      <c r="ET150" s="22"/>
      <c r="EU150" s="22"/>
      <c r="EV150" s="22"/>
      <c r="EW150" s="22"/>
      <c r="EX150" s="22"/>
      <c r="EY150" s="79">
        <v>77500</v>
      </c>
      <c r="EZ150" s="102">
        <v>0.19</v>
      </c>
      <c r="FA150" s="103">
        <f t="shared" si="87"/>
        <v>92225</v>
      </c>
      <c r="FB150" s="22"/>
      <c r="FC150" s="22"/>
      <c r="FD150" s="22"/>
      <c r="FE150" s="22"/>
      <c r="FF150" s="22"/>
      <c r="FG150" s="22"/>
      <c r="FH150" s="22"/>
      <c r="FI150" s="22"/>
      <c r="FJ150" s="22"/>
      <c r="FK150" s="19" t="e">
        <f t="shared" ca="1" si="9"/>
        <v>#NAME?</v>
      </c>
      <c r="FL150" s="19" t="e">
        <f t="shared" ca="1" si="10"/>
        <v>#NAME?</v>
      </c>
      <c r="FM150" s="19">
        <f t="shared" si="11"/>
        <v>2841.7358490566039</v>
      </c>
      <c r="FN150" s="19"/>
      <c r="FO150" s="20">
        <v>5.2900000000000003E-2</v>
      </c>
      <c r="FP150" s="19">
        <f t="shared" si="31"/>
        <v>0</v>
      </c>
      <c r="FQ150" s="19"/>
      <c r="FR150" s="20">
        <v>5.2900000000000003E-2</v>
      </c>
      <c r="FS150" s="19">
        <f t="shared" si="32"/>
        <v>0</v>
      </c>
      <c r="FT150" s="19"/>
      <c r="FU150" s="98">
        <f t="shared" si="14"/>
        <v>53</v>
      </c>
      <c r="FV150" s="99" t="e">
        <f t="shared" si="15"/>
        <v>#DIV/0!</v>
      </c>
      <c r="FW150" s="100">
        <f t="shared" si="65"/>
        <v>2841.7358490566039</v>
      </c>
      <c r="FX150" s="101"/>
      <c r="FY150" s="101"/>
    </row>
    <row r="151" spans="1:181" ht="15.75" customHeight="1" x14ac:dyDescent="0.2">
      <c r="A151" s="66" t="s">
        <v>107</v>
      </c>
      <c r="B151" s="66">
        <v>4</v>
      </c>
      <c r="C151" s="66" t="s">
        <v>382</v>
      </c>
      <c r="D151" s="66" t="s">
        <v>31</v>
      </c>
      <c r="E151" s="67" t="s">
        <v>383</v>
      </c>
      <c r="F151" s="35">
        <v>30181504</v>
      </c>
      <c r="G151" s="67" t="s">
        <v>110</v>
      </c>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2"/>
      <c r="DP151" s="22"/>
      <c r="DQ151" s="22"/>
      <c r="DR151" s="22"/>
      <c r="DS151" s="22"/>
      <c r="DT151" s="22"/>
      <c r="DU151" s="22"/>
      <c r="DV151" s="22"/>
      <c r="DW151" s="22"/>
      <c r="DX151" s="22"/>
      <c r="DY151" s="22"/>
      <c r="DZ151" s="22"/>
      <c r="EA151" s="22"/>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79">
        <v>987500</v>
      </c>
      <c r="EZ151" s="102">
        <v>0.19</v>
      </c>
      <c r="FA151" s="103">
        <f t="shared" si="87"/>
        <v>1175125</v>
      </c>
      <c r="FB151" s="22"/>
      <c r="FC151" s="22"/>
      <c r="FD151" s="22"/>
      <c r="FE151" s="22"/>
      <c r="FF151" s="22"/>
      <c r="FG151" s="22"/>
      <c r="FH151" s="22"/>
      <c r="FI151" s="22"/>
      <c r="FJ151" s="22"/>
      <c r="FK151" s="19" t="e">
        <f t="shared" ca="1" si="9"/>
        <v>#NAME?</v>
      </c>
      <c r="FL151" s="19" t="e">
        <f t="shared" ca="1" si="10"/>
        <v>#NAME?</v>
      </c>
      <c r="FM151" s="19">
        <f t="shared" si="11"/>
        <v>22172.169811320753</v>
      </c>
      <c r="FN151" s="19">
        <v>1687873</v>
      </c>
      <c r="FO151" s="20">
        <v>5.2900000000000003E-2</v>
      </c>
      <c r="FP151" s="19">
        <f t="shared" si="31"/>
        <v>1777161.4816999999</v>
      </c>
      <c r="FQ151" s="19"/>
      <c r="FR151" s="20">
        <v>5.2900000000000003E-2</v>
      </c>
      <c r="FS151" s="19">
        <f t="shared" si="32"/>
        <v>0</v>
      </c>
      <c r="FT151" s="19">
        <f>(FP151)</f>
        <v>1777161.4816999999</v>
      </c>
      <c r="FU151" s="98">
        <f t="shared" si="14"/>
        <v>53</v>
      </c>
      <c r="FV151" s="99">
        <f t="shared" si="15"/>
        <v>1240964.8433463979</v>
      </c>
      <c r="FW151" s="100">
        <f t="shared" si="65"/>
        <v>22172.169811320753</v>
      </c>
      <c r="FX151" s="101"/>
      <c r="FY151" s="101"/>
    </row>
    <row r="152" spans="1:181" ht="15.75" customHeight="1" x14ac:dyDescent="0.2">
      <c r="A152" s="66" t="s">
        <v>673</v>
      </c>
      <c r="B152" s="66">
        <v>48</v>
      </c>
      <c r="C152" s="35" t="s">
        <v>384</v>
      </c>
      <c r="D152" s="35" t="s">
        <v>31</v>
      </c>
      <c r="E152" s="71" t="s">
        <v>385</v>
      </c>
      <c r="F152" s="66">
        <v>27112109</v>
      </c>
      <c r="G152" s="18" t="s">
        <v>72</v>
      </c>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81">
        <v>65967</v>
      </c>
      <c r="BQ152" s="80">
        <v>0.19</v>
      </c>
      <c r="BR152" s="81">
        <f>BP152 * (1 + BQ152)</f>
        <v>78500.73</v>
      </c>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c r="DA152" s="22"/>
      <c r="DB152" s="22"/>
      <c r="DC152" s="22"/>
      <c r="DD152" s="22"/>
      <c r="DE152" s="22"/>
      <c r="DF152" s="22"/>
      <c r="DG152" s="22"/>
      <c r="DH152" s="22"/>
      <c r="DI152" s="22"/>
      <c r="DJ152" s="22"/>
      <c r="DK152" s="22"/>
      <c r="DL152" s="22"/>
      <c r="DM152" s="22"/>
      <c r="DN152" s="22"/>
      <c r="DO152" s="22"/>
      <c r="DP152" s="22"/>
      <c r="DQ152" s="22"/>
      <c r="DR152" s="22"/>
      <c r="DS152" s="22"/>
      <c r="DT152" s="22"/>
      <c r="DU152" s="22"/>
      <c r="DV152" s="22"/>
      <c r="DW152" s="22"/>
      <c r="DX152" s="22"/>
      <c r="DY152" s="22"/>
      <c r="DZ152" s="22"/>
      <c r="EA152" s="22"/>
      <c r="EB152" s="22"/>
      <c r="EC152" s="22"/>
      <c r="ED152" s="22"/>
      <c r="EE152" s="22"/>
      <c r="EF152" s="22"/>
      <c r="EG152" s="22"/>
      <c r="EH152" s="22"/>
      <c r="EI152" s="22"/>
      <c r="EJ152" s="22"/>
      <c r="EK152" s="22"/>
      <c r="EL152" s="22"/>
      <c r="EM152" s="22"/>
      <c r="EN152" s="22"/>
      <c r="EO152" s="22"/>
      <c r="EP152" s="22"/>
      <c r="EQ152" s="22"/>
      <c r="ER152" s="22"/>
      <c r="ES152" s="22"/>
      <c r="ET152" s="22"/>
      <c r="EU152" s="22"/>
      <c r="EV152" s="22"/>
      <c r="EW152" s="22"/>
      <c r="EX152" s="22"/>
      <c r="EY152" s="79">
        <v>45600</v>
      </c>
      <c r="EZ152" s="102">
        <v>0.19</v>
      </c>
      <c r="FA152" s="103">
        <f t="shared" si="87"/>
        <v>54264</v>
      </c>
      <c r="FB152" s="22"/>
      <c r="FC152" s="22"/>
      <c r="FD152" s="22"/>
      <c r="FE152" s="22"/>
      <c r="FF152" s="22"/>
      <c r="FG152" s="22"/>
      <c r="FH152" s="22"/>
      <c r="FI152" s="22"/>
      <c r="FJ152" s="22"/>
      <c r="FK152" s="19" t="e">
        <f t="shared" ca="1" si="9"/>
        <v>#NAME?</v>
      </c>
      <c r="FL152" s="19" t="e">
        <f t="shared" ca="1" si="10"/>
        <v>#NAME?</v>
      </c>
      <c r="FM152" s="19">
        <f t="shared" si="11"/>
        <v>2504.9949056603768</v>
      </c>
      <c r="FN152" s="19"/>
      <c r="FO152" s="20">
        <v>5.2900000000000003E-2</v>
      </c>
      <c r="FP152" s="19">
        <f t="shared" si="31"/>
        <v>0</v>
      </c>
      <c r="FQ152" s="19"/>
      <c r="FR152" s="20">
        <v>5.2900000000000003E-2</v>
      </c>
      <c r="FS152" s="19">
        <f t="shared" si="32"/>
        <v>0</v>
      </c>
      <c r="FT152" s="19"/>
      <c r="FU152" s="98">
        <f t="shared" si="14"/>
        <v>53</v>
      </c>
      <c r="FV152" s="99" t="e">
        <f t="shared" si="15"/>
        <v>#DIV/0!</v>
      </c>
      <c r="FW152" s="100">
        <f t="shared" si="65"/>
        <v>2504.9949056603768</v>
      </c>
      <c r="FX152" s="101"/>
      <c r="FY152" s="101"/>
    </row>
    <row r="153" spans="1:181" ht="65.25" customHeight="1" x14ac:dyDescent="0.2">
      <c r="A153" s="66" t="s">
        <v>671</v>
      </c>
      <c r="B153" s="66">
        <v>31</v>
      </c>
      <c r="C153" s="66" t="s">
        <v>386</v>
      </c>
      <c r="D153" s="66" t="s">
        <v>31</v>
      </c>
      <c r="E153" s="67" t="s">
        <v>387</v>
      </c>
      <c r="F153" s="35">
        <v>21102401</v>
      </c>
      <c r="G153" s="67" t="s">
        <v>75</v>
      </c>
      <c r="H153" s="22"/>
      <c r="I153" s="22"/>
      <c r="J153" s="22"/>
      <c r="K153" s="22"/>
      <c r="L153" s="22"/>
      <c r="M153" s="22"/>
      <c r="N153" s="22"/>
      <c r="O153" s="22"/>
      <c r="P153" s="22"/>
      <c r="Q153" s="79">
        <v>37200</v>
      </c>
      <c r="R153" s="107">
        <v>0</v>
      </c>
      <c r="S153" s="103">
        <f>Q153 * (1 + R153)</f>
        <v>37200</v>
      </c>
      <c r="T153" s="79">
        <v>26400</v>
      </c>
      <c r="U153" s="107">
        <v>0</v>
      </c>
      <c r="V153" s="103">
        <f>T153 * (1 + U153)</f>
        <v>26400</v>
      </c>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c r="DA153" s="22"/>
      <c r="DB153" s="22"/>
      <c r="DC153" s="22"/>
      <c r="DD153" s="22"/>
      <c r="DE153" s="22"/>
      <c r="DF153" s="22"/>
      <c r="DG153" s="22"/>
      <c r="DH153" s="22"/>
      <c r="DI153" s="22"/>
      <c r="DJ153" s="22"/>
      <c r="DK153" s="22"/>
      <c r="DL153" s="22"/>
      <c r="DM153" s="22"/>
      <c r="DN153" s="22"/>
      <c r="DO153" s="22"/>
      <c r="DP153" s="22"/>
      <c r="DQ153" s="22"/>
      <c r="DR153" s="22"/>
      <c r="DS153" s="22"/>
      <c r="DT153" s="22"/>
      <c r="DU153" s="22"/>
      <c r="DV153" s="22"/>
      <c r="DW153" s="22"/>
      <c r="DX153" s="22"/>
      <c r="DY153" s="22"/>
      <c r="DZ153" s="22"/>
      <c r="EA153" s="22"/>
      <c r="EB153" s="22"/>
      <c r="EC153" s="22"/>
      <c r="ED153" s="22"/>
      <c r="EE153" s="22"/>
      <c r="EF153" s="22"/>
      <c r="EG153" s="22"/>
      <c r="EH153" s="22"/>
      <c r="EI153" s="22"/>
      <c r="EJ153" s="22"/>
      <c r="EK153" s="22"/>
      <c r="EL153" s="22"/>
      <c r="EM153" s="22"/>
      <c r="EN153" s="22"/>
      <c r="EO153" s="22"/>
      <c r="EP153" s="22"/>
      <c r="EQ153" s="22"/>
      <c r="ER153" s="22"/>
      <c r="ES153" s="22"/>
      <c r="ET153" s="22"/>
      <c r="EU153" s="22"/>
      <c r="EV153" s="22"/>
      <c r="EW153" s="22"/>
      <c r="EX153" s="22"/>
      <c r="EY153" s="19"/>
      <c r="EZ153" s="68"/>
      <c r="FA153" s="69"/>
      <c r="FB153" s="22"/>
      <c r="FC153" s="22"/>
      <c r="FD153" s="22"/>
      <c r="FE153" s="22"/>
      <c r="FF153" s="22"/>
      <c r="FG153" s="22"/>
      <c r="FH153" s="22"/>
      <c r="FI153" s="22"/>
      <c r="FJ153" s="22"/>
      <c r="FK153" s="19" t="e">
        <f t="shared" ca="1" si="9"/>
        <v>#NAME?</v>
      </c>
      <c r="FL153" s="19" t="e">
        <f t="shared" ca="1" si="10"/>
        <v>#NAME?</v>
      </c>
      <c r="FM153" s="19">
        <f t="shared" si="11"/>
        <v>1200</v>
      </c>
      <c r="FN153" s="19">
        <v>25093</v>
      </c>
      <c r="FO153" s="20">
        <v>5.2900000000000003E-2</v>
      </c>
      <c r="FP153" s="19">
        <f t="shared" si="31"/>
        <v>26420.419699999999</v>
      </c>
      <c r="FQ153" s="19"/>
      <c r="FR153" s="20">
        <v>5.2900000000000003E-2</v>
      </c>
      <c r="FS153" s="19">
        <f t="shared" si="32"/>
        <v>0</v>
      </c>
      <c r="FT153" s="19">
        <f>(FP153)</f>
        <v>26420.419699999999</v>
      </c>
      <c r="FU153" s="98">
        <f t="shared" si="14"/>
        <v>53</v>
      </c>
      <c r="FV153" s="99">
        <f t="shared" si="15"/>
        <v>17833.529794240792</v>
      </c>
      <c r="FW153" s="100">
        <f t="shared" si="65"/>
        <v>1200</v>
      </c>
      <c r="FX153" s="101"/>
      <c r="FY153" s="101"/>
    </row>
    <row r="154" spans="1:181" ht="15.75" customHeight="1" x14ac:dyDescent="0.2">
      <c r="A154" s="66" t="s">
        <v>671</v>
      </c>
      <c r="B154" s="66">
        <v>57</v>
      </c>
      <c r="C154" s="66" t="s">
        <v>388</v>
      </c>
      <c r="D154" s="66" t="s">
        <v>31</v>
      </c>
      <c r="E154" s="67" t="s">
        <v>389</v>
      </c>
      <c r="F154" s="66">
        <v>21102401</v>
      </c>
      <c r="G154" s="67" t="s">
        <v>78</v>
      </c>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103">
        <v>25000</v>
      </c>
      <c r="CF154" s="102">
        <v>0</v>
      </c>
      <c r="CG154" s="103">
        <f>CE154 * (1 + CF154)</f>
        <v>25000</v>
      </c>
      <c r="CH154" s="79">
        <v>27000</v>
      </c>
      <c r="CI154" s="107">
        <v>0</v>
      </c>
      <c r="CJ154" s="103">
        <f>CH154 * (1 + CI154)</f>
        <v>27000</v>
      </c>
      <c r="CK154" s="22"/>
      <c r="CL154" s="22"/>
      <c r="CM154" s="22"/>
      <c r="CN154" s="22"/>
      <c r="CO154" s="22"/>
      <c r="CP154" s="22"/>
      <c r="CQ154" s="22"/>
      <c r="CR154" s="22"/>
      <c r="CS154" s="22"/>
      <c r="CT154" s="22"/>
      <c r="CU154" s="22"/>
      <c r="CV154" s="22"/>
      <c r="CW154" s="22"/>
      <c r="CX154" s="22"/>
      <c r="CY154" s="22"/>
      <c r="CZ154" s="22"/>
      <c r="DA154" s="22"/>
      <c r="DB154" s="22"/>
      <c r="DC154" s="22"/>
      <c r="DD154" s="22"/>
      <c r="DE154" s="22"/>
      <c r="DF154" s="22"/>
      <c r="DG154" s="22"/>
      <c r="DH154" s="22"/>
      <c r="DI154" s="22"/>
      <c r="DJ154" s="22"/>
      <c r="DK154" s="22"/>
      <c r="DL154" s="22"/>
      <c r="DM154" s="22"/>
      <c r="DN154" s="22"/>
      <c r="DO154" s="22"/>
      <c r="DP154" s="22"/>
      <c r="DQ154" s="22"/>
      <c r="DR154" s="22"/>
      <c r="DS154" s="22"/>
      <c r="DT154" s="22"/>
      <c r="DU154" s="22"/>
      <c r="DV154" s="22"/>
      <c r="DW154" s="22"/>
      <c r="DX154" s="22"/>
      <c r="DY154" s="22"/>
      <c r="DZ154" s="22"/>
      <c r="EA154" s="22"/>
      <c r="EB154" s="22"/>
      <c r="EC154" s="22"/>
      <c r="ED154" s="22"/>
      <c r="EE154" s="22"/>
      <c r="EF154" s="22"/>
      <c r="EG154" s="22"/>
      <c r="EH154" s="22"/>
      <c r="EI154" s="22"/>
      <c r="EJ154" s="22"/>
      <c r="EK154" s="22"/>
      <c r="EL154" s="22"/>
      <c r="EM154" s="22"/>
      <c r="EN154" s="22"/>
      <c r="EO154" s="22"/>
      <c r="EP154" s="22"/>
      <c r="EQ154" s="22"/>
      <c r="ER154" s="22"/>
      <c r="ES154" s="22"/>
      <c r="ET154" s="22"/>
      <c r="EU154" s="22"/>
      <c r="EV154" s="22"/>
      <c r="EW154" s="22"/>
      <c r="EX154" s="22"/>
      <c r="EY154" s="79">
        <v>32000</v>
      </c>
      <c r="EZ154" s="102">
        <v>0</v>
      </c>
      <c r="FA154" s="103">
        <f t="shared" ref="FA154:FA158" si="88">EY154 * (1 + EZ154)</f>
        <v>32000</v>
      </c>
      <c r="FB154" s="22"/>
      <c r="FC154" s="22"/>
      <c r="FD154" s="22"/>
      <c r="FE154" s="22"/>
      <c r="FF154" s="22"/>
      <c r="FG154" s="22"/>
      <c r="FH154" s="22"/>
      <c r="FI154" s="22"/>
      <c r="FJ154" s="22"/>
      <c r="FK154" s="19" t="e">
        <f t="shared" ca="1" si="9"/>
        <v>#NAME?</v>
      </c>
      <c r="FL154" s="19" t="e">
        <f t="shared" ca="1" si="10"/>
        <v>#NAME?</v>
      </c>
      <c r="FM154" s="19">
        <f t="shared" si="11"/>
        <v>1584.9056603773586</v>
      </c>
      <c r="FN154" s="19"/>
      <c r="FO154" s="20">
        <v>5.2900000000000003E-2</v>
      </c>
      <c r="FP154" s="19">
        <f t="shared" si="31"/>
        <v>0</v>
      </c>
      <c r="FQ154" s="19"/>
      <c r="FR154" s="20">
        <v>5.2900000000000003E-2</v>
      </c>
      <c r="FS154" s="19">
        <f t="shared" si="32"/>
        <v>0</v>
      </c>
      <c r="FT154" s="19"/>
      <c r="FU154" s="98">
        <f t="shared" si="14"/>
        <v>53</v>
      </c>
      <c r="FV154" s="99" t="e">
        <f t="shared" si="15"/>
        <v>#DIV/0!</v>
      </c>
      <c r="FW154" s="100">
        <f t="shared" si="65"/>
        <v>1584.9056603773586</v>
      </c>
      <c r="FX154" s="101"/>
      <c r="FY154" s="101"/>
    </row>
    <row r="155" spans="1:181" ht="15.75" customHeight="1" x14ac:dyDescent="0.2">
      <c r="A155" s="66" t="s">
        <v>113</v>
      </c>
      <c r="B155" s="66">
        <v>11</v>
      </c>
      <c r="C155" s="66" t="s">
        <v>390</v>
      </c>
      <c r="D155" s="66" t="s">
        <v>31</v>
      </c>
      <c r="E155" s="67" t="s">
        <v>391</v>
      </c>
      <c r="F155" s="35">
        <v>411136000</v>
      </c>
      <c r="G155" s="67" t="s">
        <v>131</v>
      </c>
      <c r="H155" s="22"/>
      <c r="I155" s="22"/>
      <c r="J155" s="22"/>
      <c r="K155" s="22"/>
      <c r="L155" s="22"/>
      <c r="M155" s="22"/>
      <c r="N155" s="81">
        <v>177794</v>
      </c>
      <c r="O155" s="80">
        <v>0</v>
      </c>
      <c r="P155" s="81">
        <f>N155 * (1 + O155)</f>
        <v>177794</v>
      </c>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c r="DA155" s="22"/>
      <c r="DB155" s="22"/>
      <c r="DC155" s="22"/>
      <c r="DD155" s="22"/>
      <c r="DE155" s="22"/>
      <c r="DF155" s="22"/>
      <c r="DG155" s="22"/>
      <c r="DH155" s="22"/>
      <c r="DI155" s="22"/>
      <c r="DJ155" s="22"/>
      <c r="DK155" s="22"/>
      <c r="DL155" s="22"/>
      <c r="DM155" s="22"/>
      <c r="DN155" s="22"/>
      <c r="DO155" s="22"/>
      <c r="DP155" s="22"/>
      <c r="DQ155" s="22"/>
      <c r="DR155" s="22"/>
      <c r="DS155" s="22"/>
      <c r="DT155" s="22"/>
      <c r="DU155" s="22"/>
      <c r="DV155" s="22"/>
      <c r="DW155" s="22"/>
      <c r="DX155" s="22"/>
      <c r="DY155" s="22"/>
      <c r="DZ155" s="22"/>
      <c r="EA155" s="22"/>
      <c r="EB155" s="22"/>
      <c r="EC155" s="22"/>
      <c r="ED155" s="22"/>
      <c r="EE155" s="22"/>
      <c r="EF155" s="22"/>
      <c r="EG155" s="22"/>
      <c r="EH155" s="22"/>
      <c r="EI155" s="22"/>
      <c r="EJ155" s="22"/>
      <c r="EK155" s="22"/>
      <c r="EL155" s="22"/>
      <c r="EM155" s="22"/>
      <c r="EN155" s="22"/>
      <c r="EO155" s="22"/>
      <c r="EP155" s="22"/>
      <c r="EQ155" s="22"/>
      <c r="ER155" s="22"/>
      <c r="ES155" s="22"/>
      <c r="ET155" s="22"/>
      <c r="EU155" s="22"/>
      <c r="EV155" s="22"/>
      <c r="EW155" s="22"/>
      <c r="EX155" s="22"/>
      <c r="EY155" s="79">
        <v>234500</v>
      </c>
      <c r="EZ155" s="102">
        <v>0.19</v>
      </c>
      <c r="FA155" s="103">
        <f t="shared" si="88"/>
        <v>279055</v>
      </c>
      <c r="FB155" s="22"/>
      <c r="FC155" s="22"/>
      <c r="FD155" s="22"/>
      <c r="FE155" s="22"/>
      <c r="FF155" s="22"/>
      <c r="FG155" s="22"/>
      <c r="FH155" s="22"/>
      <c r="FI155" s="22"/>
      <c r="FJ155" s="22"/>
      <c r="FK155" s="19" t="e">
        <f t="shared" ca="1" si="9"/>
        <v>#NAME?</v>
      </c>
      <c r="FL155" s="19" t="e">
        <f t="shared" ca="1" si="10"/>
        <v>#NAME?</v>
      </c>
      <c r="FM155" s="19">
        <f t="shared" si="11"/>
        <v>8619.7924528301883</v>
      </c>
      <c r="FN155" s="19"/>
      <c r="FO155" s="20">
        <v>5.2900000000000003E-2</v>
      </c>
      <c r="FP155" s="19">
        <f t="shared" si="31"/>
        <v>0</v>
      </c>
      <c r="FQ155" s="19"/>
      <c r="FR155" s="20">
        <v>5.2900000000000003E-2</v>
      </c>
      <c r="FS155" s="19">
        <f t="shared" si="32"/>
        <v>0</v>
      </c>
      <c r="FT155" s="19"/>
      <c r="FU155" s="98">
        <f t="shared" si="14"/>
        <v>53</v>
      </c>
      <c r="FV155" s="99" t="e">
        <f t="shared" si="15"/>
        <v>#DIV/0!</v>
      </c>
      <c r="FW155" s="100">
        <f t="shared" si="65"/>
        <v>8619.7924528301883</v>
      </c>
      <c r="FX155" s="101"/>
      <c r="FY155" s="101"/>
    </row>
    <row r="156" spans="1:181" ht="15.75" customHeight="1" x14ac:dyDescent="0.2">
      <c r="A156" s="66" t="s">
        <v>672</v>
      </c>
      <c r="B156" s="66">
        <v>40</v>
      </c>
      <c r="C156" s="35" t="s">
        <v>392</v>
      </c>
      <c r="D156" s="35" t="s">
        <v>393</v>
      </c>
      <c r="E156" s="71" t="s">
        <v>394</v>
      </c>
      <c r="F156" s="35">
        <v>10191700</v>
      </c>
      <c r="G156" s="71"/>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81">
        <v>480000</v>
      </c>
      <c r="BE156" s="80">
        <v>0</v>
      </c>
      <c r="BF156" s="81">
        <f>BD156 * (1 + BE156)</f>
        <v>480000</v>
      </c>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c r="DA156" s="22"/>
      <c r="DB156" s="22"/>
      <c r="DC156" s="22"/>
      <c r="DD156" s="22"/>
      <c r="DE156" s="22"/>
      <c r="DF156" s="22"/>
      <c r="DG156" s="22"/>
      <c r="DH156" s="22"/>
      <c r="DI156" s="22"/>
      <c r="DJ156" s="22"/>
      <c r="DK156" s="22"/>
      <c r="DL156" s="22"/>
      <c r="DM156" s="22"/>
      <c r="DN156" s="22"/>
      <c r="DO156" s="22"/>
      <c r="DP156" s="22"/>
      <c r="DQ156" s="22"/>
      <c r="DR156" s="22"/>
      <c r="DS156" s="22"/>
      <c r="DT156" s="22"/>
      <c r="DU156" s="22"/>
      <c r="DV156" s="22"/>
      <c r="DW156" s="22"/>
      <c r="DX156" s="22"/>
      <c r="DY156" s="22"/>
      <c r="DZ156" s="22"/>
      <c r="EA156" s="22"/>
      <c r="EB156" s="22"/>
      <c r="EC156" s="22"/>
      <c r="ED156" s="22"/>
      <c r="EE156" s="22"/>
      <c r="EF156" s="22"/>
      <c r="EG156" s="22"/>
      <c r="EH156" s="22"/>
      <c r="EI156" s="22"/>
      <c r="EJ156" s="22"/>
      <c r="EK156" s="22"/>
      <c r="EL156" s="22"/>
      <c r="EM156" s="22"/>
      <c r="EN156" s="22"/>
      <c r="EO156" s="22"/>
      <c r="EP156" s="22"/>
      <c r="EQ156" s="22"/>
      <c r="ER156" s="22"/>
      <c r="ES156" s="22"/>
      <c r="ET156" s="22"/>
      <c r="EU156" s="22"/>
      <c r="EV156" s="22"/>
      <c r="EW156" s="22"/>
      <c r="EX156" s="22"/>
      <c r="EY156" s="79">
        <v>345600</v>
      </c>
      <c r="EZ156" s="102">
        <v>0.19</v>
      </c>
      <c r="FA156" s="103">
        <f t="shared" si="88"/>
        <v>411264</v>
      </c>
      <c r="FB156" s="22"/>
      <c r="FC156" s="22"/>
      <c r="FD156" s="22"/>
      <c r="FE156" s="22"/>
      <c r="FF156" s="22"/>
      <c r="FG156" s="22"/>
      <c r="FH156" s="22"/>
      <c r="FI156" s="22"/>
      <c r="FJ156" s="22"/>
      <c r="FK156" s="19" t="e">
        <f t="shared" ca="1" si="9"/>
        <v>#NAME?</v>
      </c>
      <c r="FL156" s="19" t="e">
        <f t="shared" ca="1" si="10"/>
        <v>#NAME?</v>
      </c>
      <c r="FM156" s="19">
        <f t="shared" si="11"/>
        <v>16816.301886792451</v>
      </c>
      <c r="FN156" s="19"/>
      <c r="FO156" s="20">
        <v>5.2900000000000003E-2</v>
      </c>
      <c r="FP156" s="19">
        <f t="shared" si="31"/>
        <v>0</v>
      </c>
      <c r="FQ156" s="19"/>
      <c r="FR156" s="20">
        <v>5.2900000000000003E-2</v>
      </c>
      <c r="FS156" s="19">
        <f t="shared" si="32"/>
        <v>0</v>
      </c>
      <c r="FT156" s="19"/>
      <c r="FU156" s="98">
        <f t="shared" si="14"/>
        <v>53</v>
      </c>
      <c r="FV156" s="99" t="e">
        <f t="shared" si="15"/>
        <v>#DIV/0!</v>
      </c>
      <c r="FW156" s="100">
        <f t="shared" si="65"/>
        <v>16816.301886792451</v>
      </c>
      <c r="FX156" s="101"/>
      <c r="FY156" s="101"/>
    </row>
    <row r="157" spans="1:181" ht="15.75" customHeight="1" x14ac:dyDescent="0.2">
      <c r="A157" s="66" t="s">
        <v>79</v>
      </c>
      <c r="B157" s="66">
        <v>9</v>
      </c>
      <c r="C157" s="66" t="s">
        <v>395</v>
      </c>
      <c r="D157" s="66" t="s">
        <v>31</v>
      </c>
      <c r="E157" s="67" t="s">
        <v>396</v>
      </c>
      <c r="F157" s="35">
        <v>10151608</v>
      </c>
      <c r="G157" s="67" t="s">
        <v>95</v>
      </c>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c r="DA157" s="22"/>
      <c r="DB157" s="22"/>
      <c r="DC157" s="22"/>
      <c r="DD157" s="22"/>
      <c r="DE157" s="22"/>
      <c r="DF157" s="22"/>
      <c r="DG157" s="22"/>
      <c r="DH157" s="22"/>
      <c r="DI157" s="22"/>
      <c r="DJ157" s="22"/>
      <c r="DK157" s="22"/>
      <c r="DL157" s="22"/>
      <c r="DM157" s="22"/>
      <c r="DN157" s="22"/>
      <c r="DO157" s="22"/>
      <c r="DP157" s="22"/>
      <c r="DQ157" s="22"/>
      <c r="DR157" s="22"/>
      <c r="DS157" s="22"/>
      <c r="DT157" s="22"/>
      <c r="DU157" s="22"/>
      <c r="DV157" s="22"/>
      <c r="DW157" s="22"/>
      <c r="DX157" s="22"/>
      <c r="DY157" s="22"/>
      <c r="DZ157" s="22"/>
      <c r="EA157" s="22"/>
      <c r="EB157" s="22"/>
      <c r="EC157" s="22"/>
      <c r="ED157" s="22"/>
      <c r="EE157" s="22"/>
      <c r="EF157" s="22"/>
      <c r="EG157" s="22"/>
      <c r="EH157" s="22"/>
      <c r="EI157" s="22"/>
      <c r="EJ157" s="22"/>
      <c r="EK157" s="22"/>
      <c r="EL157" s="22"/>
      <c r="EM157" s="22"/>
      <c r="EN157" s="22"/>
      <c r="EO157" s="22"/>
      <c r="EP157" s="81">
        <v>1028571</v>
      </c>
      <c r="EQ157" s="80">
        <v>0.19</v>
      </c>
      <c r="ER157" s="81">
        <f>EP157 * (1 + EQ157)</f>
        <v>1223999.49</v>
      </c>
      <c r="ES157" s="22"/>
      <c r="ET157" s="22"/>
      <c r="EU157" s="22"/>
      <c r="EV157" s="22"/>
      <c r="EW157" s="22"/>
      <c r="EX157" s="22"/>
      <c r="EY157" s="79">
        <v>1150000</v>
      </c>
      <c r="EZ157" s="102">
        <v>0.19</v>
      </c>
      <c r="FA157" s="103">
        <f t="shared" si="88"/>
        <v>1368500</v>
      </c>
      <c r="FB157" s="22"/>
      <c r="FC157" s="22"/>
      <c r="FD157" s="22"/>
      <c r="FE157" s="22"/>
      <c r="FF157" s="22"/>
      <c r="FG157" s="22"/>
      <c r="FH157" s="22"/>
      <c r="FI157" s="22"/>
      <c r="FJ157" s="22"/>
      <c r="FK157" s="19" t="e">
        <f t="shared" ca="1" si="9"/>
        <v>#NAME?</v>
      </c>
      <c r="FL157" s="19" t="e">
        <f t="shared" ca="1" si="10"/>
        <v>#NAME?</v>
      </c>
      <c r="FM157" s="19">
        <f t="shared" si="11"/>
        <v>48915.084716981139</v>
      </c>
      <c r="FN157" s="19"/>
      <c r="FO157" s="20">
        <v>5.2900000000000003E-2</v>
      </c>
      <c r="FP157" s="19">
        <f t="shared" si="31"/>
        <v>0</v>
      </c>
      <c r="FQ157" s="19"/>
      <c r="FR157" s="20">
        <v>5.2900000000000003E-2</v>
      </c>
      <c r="FS157" s="19">
        <f t="shared" si="32"/>
        <v>0</v>
      </c>
      <c r="FT157" s="19"/>
      <c r="FU157" s="98">
        <f t="shared" si="14"/>
        <v>53</v>
      </c>
      <c r="FV157" s="99" t="e">
        <f t="shared" si="15"/>
        <v>#DIV/0!</v>
      </c>
      <c r="FW157" s="100">
        <f t="shared" si="65"/>
        <v>48915.084716981139</v>
      </c>
      <c r="FX157" s="101"/>
      <c r="FY157" s="101"/>
    </row>
    <row r="158" spans="1:181" ht="15.75" customHeight="1" x14ac:dyDescent="0.2">
      <c r="A158" s="66" t="s">
        <v>674</v>
      </c>
      <c r="B158" s="66">
        <v>3</v>
      </c>
      <c r="C158" s="66" t="s">
        <v>397</v>
      </c>
      <c r="D158" s="66" t="s">
        <v>393</v>
      </c>
      <c r="E158" s="67" t="s">
        <v>398</v>
      </c>
      <c r="F158" s="66">
        <v>30152000</v>
      </c>
      <c r="G158" s="67" t="s">
        <v>131</v>
      </c>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81">
        <v>385000</v>
      </c>
      <c r="BE158" s="80">
        <v>0</v>
      </c>
      <c r="BF158" s="81">
        <f>BD158 * (1 + BE158)</f>
        <v>385000</v>
      </c>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c r="DA158" s="22"/>
      <c r="DB158" s="22"/>
      <c r="DC158" s="22"/>
      <c r="DD158" s="22"/>
      <c r="DE158" s="22"/>
      <c r="DF158" s="22"/>
      <c r="DG158" s="22"/>
      <c r="DH158" s="22"/>
      <c r="DI158" s="22"/>
      <c r="DJ158" s="22"/>
      <c r="DK158" s="22"/>
      <c r="DL158" s="22"/>
      <c r="DM158" s="22"/>
      <c r="DN158" s="22"/>
      <c r="DO158" s="22"/>
      <c r="DP158" s="22"/>
      <c r="DQ158" s="22"/>
      <c r="DR158" s="22"/>
      <c r="DS158" s="22"/>
      <c r="DT158" s="22"/>
      <c r="DU158" s="22"/>
      <c r="DV158" s="22"/>
      <c r="DW158" s="22"/>
      <c r="DX158" s="22"/>
      <c r="DY158" s="22"/>
      <c r="DZ158" s="22"/>
      <c r="EA158" s="22"/>
      <c r="EB158" s="22"/>
      <c r="EC158" s="22"/>
      <c r="ED158" s="22"/>
      <c r="EE158" s="22"/>
      <c r="EF158" s="22"/>
      <c r="EG158" s="22"/>
      <c r="EH158" s="22"/>
      <c r="EI158" s="22"/>
      <c r="EJ158" s="22"/>
      <c r="EK158" s="22"/>
      <c r="EL158" s="22"/>
      <c r="EM158" s="22"/>
      <c r="EN158" s="22"/>
      <c r="EO158" s="22"/>
      <c r="EP158" s="22"/>
      <c r="EQ158" s="22"/>
      <c r="ER158" s="22"/>
      <c r="ES158" s="22"/>
      <c r="ET158" s="22"/>
      <c r="EU158" s="22"/>
      <c r="EV158" s="22"/>
      <c r="EW158" s="22"/>
      <c r="EX158" s="22"/>
      <c r="EY158" s="79">
        <v>274500</v>
      </c>
      <c r="EZ158" s="102">
        <v>0.19</v>
      </c>
      <c r="FA158" s="103">
        <f t="shared" si="88"/>
        <v>326655</v>
      </c>
      <c r="FB158" s="22"/>
      <c r="FC158" s="22"/>
      <c r="FD158" s="22"/>
      <c r="FE158" s="22"/>
      <c r="FF158" s="22"/>
      <c r="FG158" s="22"/>
      <c r="FH158" s="22"/>
      <c r="FI158" s="22"/>
      <c r="FJ158" s="22"/>
      <c r="FK158" s="19" t="e">
        <f t="shared" ca="1" si="9"/>
        <v>#NAME?</v>
      </c>
      <c r="FL158" s="19" t="e">
        <f t="shared" ca="1" si="10"/>
        <v>#NAME?</v>
      </c>
      <c r="FM158" s="19">
        <f t="shared" si="11"/>
        <v>13427.452830188678</v>
      </c>
      <c r="FN158" s="19"/>
      <c r="FO158" s="20">
        <v>5.2900000000000003E-2</v>
      </c>
      <c r="FP158" s="19">
        <f t="shared" si="31"/>
        <v>0</v>
      </c>
      <c r="FQ158" s="19"/>
      <c r="FR158" s="20">
        <v>5.2900000000000003E-2</v>
      </c>
      <c r="FS158" s="19">
        <f t="shared" si="32"/>
        <v>0</v>
      </c>
      <c r="FT158" s="19"/>
      <c r="FU158" s="98">
        <f t="shared" si="14"/>
        <v>53</v>
      </c>
      <c r="FV158" s="99" t="e">
        <f t="shared" si="15"/>
        <v>#DIV/0!</v>
      </c>
      <c r="FW158" s="100">
        <f t="shared" si="65"/>
        <v>13427.452830188678</v>
      </c>
      <c r="FX158" s="101"/>
      <c r="FY158" s="101"/>
    </row>
    <row r="159" spans="1:181" ht="15.75" customHeight="1" x14ac:dyDescent="0.2">
      <c r="A159" s="66" t="s">
        <v>672</v>
      </c>
      <c r="B159" s="66">
        <v>36</v>
      </c>
      <c r="C159" s="35" t="s">
        <v>399</v>
      </c>
      <c r="D159" s="35" t="s">
        <v>31</v>
      </c>
      <c r="E159" s="71" t="s">
        <v>400</v>
      </c>
      <c r="F159" s="35">
        <v>30152001</v>
      </c>
      <c r="G159" s="71" t="s">
        <v>104</v>
      </c>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81">
        <v>133287</v>
      </c>
      <c r="AG159" s="80">
        <v>0</v>
      </c>
      <c r="AH159" s="81">
        <f>AF159 * (1 + AG159)</f>
        <v>133287</v>
      </c>
      <c r="AI159" s="22"/>
      <c r="AJ159" s="22"/>
      <c r="AK159" s="22"/>
      <c r="AL159" s="22"/>
      <c r="AM159" s="22"/>
      <c r="AN159" s="22"/>
      <c r="AO159" s="79">
        <v>121170</v>
      </c>
      <c r="AP159" s="80">
        <v>0</v>
      </c>
      <c r="AQ159" s="81">
        <f>AO159 * (1 + AP159)</f>
        <v>121170</v>
      </c>
      <c r="AR159" s="81">
        <v>109243</v>
      </c>
      <c r="AS159" s="80">
        <v>0.19</v>
      </c>
      <c r="AT159" s="81">
        <f>AR159 * (1 + AS159)</f>
        <v>129999.17</v>
      </c>
      <c r="AU159" s="22"/>
      <c r="AV159" s="22"/>
      <c r="AW159" s="22"/>
      <c r="AX159" s="22"/>
      <c r="AY159" s="22"/>
      <c r="AZ159" s="22"/>
      <c r="BA159" s="81">
        <v>239100</v>
      </c>
      <c r="BB159" s="80">
        <v>0</v>
      </c>
      <c r="BC159" s="81">
        <f>BA159 * (1 + BB159)</f>
        <v>239100</v>
      </c>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c r="DA159" s="22"/>
      <c r="DB159" s="22"/>
      <c r="DC159" s="22"/>
      <c r="DD159" s="22"/>
      <c r="DE159" s="22"/>
      <c r="DF159" s="22"/>
      <c r="DG159" s="22"/>
      <c r="DH159" s="22"/>
      <c r="DI159" s="22"/>
      <c r="DJ159" s="22"/>
      <c r="DK159" s="22"/>
      <c r="DL159" s="22"/>
      <c r="DM159" s="22"/>
      <c r="DN159" s="22"/>
      <c r="DO159" s="22"/>
      <c r="DP159" s="22"/>
      <c r="DQ159" s="22"/>
      <c r="DR159" s="22"/>
      <c r="DS159" s="22"/>
      <c r="DT159" s="22"/>
      <c r="DU159" s="22"/>
      <c r="DV159" s="22"/>
      <c r="DW159" s="22"/>
      <c r="DX159" s="22"/>
      <c r="DY159" s="22"/>
      <c r="DZ159" s="22"/>
      <c r="EA159" s="22"/>
      <c r="EB159" s="22"/>
      <c r="EC159" s="22"/>
      <c r="ED159" s="22"/>
      <c r="EE159" s="22"/>
      <c r="EF159" s="22"/>
      <c r="EG159" s="22"/>
      <c r="EH159" s="22"/>
      <c r="EI159" s="22"/>
      <c r="EJ159" s="22"/>
      <c r="EK159" s="22"/>
      <c r="EL159" s="22"/>
      <c r="EM159" s="22"/>
      <c r="EN159" s="22"/>
      <c r="EO159" s="22"/>
      <c r="EP159" s="22"/>
      <c r="EQ159" s="22"/>
      <c r="ER159" s="22"/>
      <c r="ES159" s="22"/>
      <c r="ET159" s="22"/>
      <c r="EU159" s="22"/>
      <c r="EV159" s="22"/>
      <c r="EW159" s="22"/>
      <c r="EX159" s="22"/>
      <c r="EY159" s="19"/>
      <c r="EZ159" s="68"/>
      <c r="FA159" s="69"/>
      <c r="FB159" s="22"/>
      <c r="FC159" s="22"/>
      <c r="FD159" s="22"/>
      <c r="FE159" s="22"/>
      <c r="FF159" s="22"/>
      <c r="FG159" s="22"/>
      <c r="FH159" s="22"/>
      <c r="FI159" s="22"/>
      <c r="FJ159" s="22"/>
      <c r="FK159" s="19" t="e">
        <f t="shared" ca="1" si="9"/>
        <v>#NAME?</v>
      </c>
      <c r="FL159" s="19" t="e">
        <f t="shared" ca="1" si="10"/>
        <v>#NAME?</v>
      </c>
      <c r="FM159" s="19">
        <f t="shared" si="11"/>
        <v>11765.21075471698</v>
      </c>
      <c r="FN159" s="19">
        <v>143989</v>
      </c>
      <c r="FO159" s="20">
        <v>5.2900000000000003E-2</v>
      </c>
      <c r="FP159" s="19">
        <f t="shared" si="31"/>
        <v>151606.01809999999</v>
      </c>
      <c r="FQ159" s="19">
        <v>116250</v>
      </c>
      <c r="FR159" s="20">
        <v>5.2900000000000003E-2</v>
      </c>
      <c r="FS159" s="19">
        <f t="shared" si="32"/>
        <v>122399.625</v>
      </c>
      <c r="FT159" s="19">
        <f t="shared" ref="FT159:FT160" si="89">(FP159+FS159)/2</f>
        <v>137002.82154999999</v>
      </c>
      <c r="FU159" s="98">
        <f t="shared" si="14"/>
        <v>53</v>
      </c>
      <c r="FV159" s="99">
        <f t="shared" si="15"/>
        <v>88556.363852946204</v>
      </c>
      <c r="FW159" s="100">
        <f t="shared" si="65"/>
        <v>11765.21075471698</v>
      </c>
      <c r="FX159" s="101"/>
      <c r="FY159" s="101"/>
    </row>
    <row r="160" spans="1:181" ht="15.75" customHeight="1" x14ac:dyDescent="0.2">
      <c r="A160" s="66" t="s">
        <v>79</v>
      </c>
      <c r="B160" s="66">
        <v>17</v>
      </c>
      <c r="C160" s="72" t="s">
        <v>401</v>
      </c>
      <c r="D160" s="66" t="s">
        <v>31</v>
      </c>
      <c r="E160" s="77" t="s">
        <v>402</v>
      </c>
      <c r="F160" s="35">
        <v>40122000</v>
      </c>
      <c r="G160" s="67" t="s">
        <v>403</v>
      </c>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79">
        <v>216400</v>
      </c>
      <c r="EZ160" s="102">
        <v>0.19</v>
      </c>
      <c r="FA160" s="103">
        <f t="shared" ref="FA160:FA162" si="90">EY160 * (1 + EZ160)</f>
        <v>257516</v>
      </c>
      <c r="FB160" s="22"/>
      <c r="FC160" s="22"/>
      <c r="FD160" s="22"/>
      <c r="FE160" s="22"/>
      <c r="FF160" s="22"/>
      <c r="FG160" s="22"/>
      <c r="FH160" s="22"/>
      <c r="FI160" s="22"/>
      <c r="FJ160" s="22"/>
      <c r="FK160" s="19" t="e">
        <f t="shared" ca="1" si="9"/>
        <v>#NAME?</v>
      </c>
      <c r="FL160" s="19" t="e">
        <f t="shared" ca="1" si="10"/>
        <v>#NAME?</v>
      </c>
      <c r="FM160" s="19">
        <f t="shared" si="11"/>
        <v>4858.7924528301883</v>
      </c>
      <c r="FN160" s="19">
        <v>167792</v>
      </c>
      <c r="FO160" s="20">
        <v>5.2900000000000003E-2</v>
      </c>
      <c r="FP160" s="19">
        <f t="shared" si="31"/>
        <v>176668.19680000001</v>
      </c>
      <c r="FQ160" s="19">
        <v>127500</v>
      </c>
      <c r="FR160" s="20">
        <v>5.2900000000000003E-2</v>
      </c>
      <c r="FS160" s="19">
        <f t="shared" si="32"/>
        <v>134244.75</v>
      </c>
      <c r="FT160" s="19">
        <f t="shared" si="89"/>
        <v>155456.47340000002</v>
      </c>
      <c r="FU160" s="98">
        <f t="shared" si="14"/>
        <v>53</v>
      </c>
      <c r="FV160" s="99">
        <f t="shared" si="15"/>
        <v>106488.64142871191</v>
      </c>
      <c r="FW160" s="100">
        <f t="shared" si="65"/>
        <v>4858.7924528301883</v>
      </c>
      <c r="FX160" s="101"/>
      <c r="FY160" s="101"/>
    </row>
    <row r="161" spans="1:181" ht="15.75" customHeight="1" x14ac:dyDescent="0.2">
      <c r="A161" s="66" t="s">
        <v>113</v>
      </c>
      <c r="B161" s="66">
        <v>12</v>
      </c>
      <c r="C161" s="66" t="s">
        <v>404</v>
      </c>
      <c r="D161" s="66" t="s">
        <v>31</v>
      </c>
      <c r="E161" s="67" t="s">
        <v>405</v>
      </c>
      <c r="F161" s="35">
        <v>21101906</v>
      </c>
      <c r="G161" s="67" t="s">
        <v>51</v>
      </c>
      <c r="H161" s="22"/>
      <c r="I161" s="22"/>
      <c r="J161" s="22"/>
      <c r="K161" s="22"/>
      <c r="L161" s="22"/>
      <c r="M161" s="22"/>
      <c r="N161" s="81">
        <v>3724000</v>
      </c>
      <c r="O161" s="80">
        <v>0</v>
      </c>
      <c r="P161" s="81">
        <f>N161 * (1 + O161)</f>
        <v>3724000</v>
      </c>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46"/>
      <c r="BN161" s="46"/>
      <c r="BO161" s="46"/>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c r="DA161" s="22"/>
      <c r="DB161" s="22"/>
      <c r="DC161" s="22"/>
      <c r="DD161" s="22"/>
      <c r="DE161" s="22"/>
      <c r="DF161" s="22"/>
      <c r="DG161" s="22"/>
      <c r="DH161" s="22"/>
      <c r="DI161" s="22"/>
      <c r="DJ161" s="22"/>
      <c r="DK161" s="22"/>
      <c r="DL161" s="22"/>
      <c r="DM161" s="22"/>
      <c r="DN161" s="22"/>
      <c r="DO161" s="22"/>
      <c r="DP161" s="22"/>
      <c r="DQ161" s="22"/>
      <c r="DR161" s="22"/>
      <c r="DS161" s="22"/>
      <c r="DT161" s="22"/>
      <c r="DU161" s="22"/>
      <c r="DV161" s="22"/>
      <c r="DW161" s="22"/>
      <c r="DX161" s="22"/>
      <c r="DY161" s="22"/>
      <c r="DZ161" s="22"/>
      <c r="EA161" s="22"/>
      <c r="EB161" s="22"/>
      <c r="EC161" s="22"/>
      <c r="ED161" s="22"/>
      <c r="EE161" s="22"/>
      <c r="EF161" s="22"/>
      <c r="EG161" s="22"/>
      <c r="EH161" s="22"/>
      <c r="EI161" s="22"/>
      <c r="EJ161" s="22"/>
      <c r="EK161" s="22"/>
      <c r="EL161" s="22"/>
      <c r="EM161" s="22"/>
      <c r="EN161" s="22"/>
      <c r="EO161" s="22"/>
      <c r="EP161" s="22"/>
      <c r="EQ161" s="22"/>
      <c r="ER161" s="22"/>
      <c r="ES161" s="22"/>
      <c r="ET161" s="22"/>
      <c r="EU161" s="22"/>
      <c r="EV161" s="22"/>
      <c r="EW161" s="22"/>
      <c r="EX161" s="22"/>
      <c r="EY161" s="79">
        <v>4500000</v>
      </c>
      <c r="EZ161" s="102">
        <v>0.19</v>
      </c>
      <c r="FA161" s="103">
        <f t="shared" si="90"/>
        <v>5355000</v>
      </c>
      <c r="FB161" s="22"/>
      <c r="FC161" s="22"/>
      <c r="FD161" s="22"/>
      <c r="FE161" s="22"/>
      <c r="FF161" s="22"/>
      <c r="FG161" s="22"/>
      <c r="FH161" s="22"/>
      <c r="FI161" s="22"/>
      <c r="FJ161" s="22"/>
      <c r="FK161" s="19" t="e">
        <f t="shared" ca="1" si="9"/>
        <v>#NAME?</v>
      </c>
      <c r="FL161" s="19" t="e">
        <f t="shared" ca="1" si="10"/>
        <v>#NAME?</v>
      </c>
      <c r="FM161" s="19">
        <f t="shared" si="11"/>
        <v>171301.88679245283</v>
      </c>
      <c r="FN161" s="19"/>
      <c r="FO161" s="20">
        <v>5.2900000000000003E-2</v>
      </c>
      <c r="FP161" s="19">
        <f t="shared" si="31"/>
        <v>0</v>
      </c>
      <c r="FQ161" s="19"/>
      <c r="FR161" s="20">
        <v>5.2900000000000003E-2</v>
      </c>
      <c r="FS161" s="19">
        <f t="shared" si="32"/>
        <v>0</v>
      </c>
      <c r="FT161" s="19"/>
      <c r="FU161" s="98">
        <f t="shared" si="14"/>
        <v>53</v>
      </c>
      <c r="FV161" s="99" t="e">
        <f t="shared" si="15"/>
        <v>#DIV/0!</v>
      </c>
      <c r="FW161" s="100">
        <f t="shared" si="65"/>
        <v>171301.88679245283</v>
      </c>
      <c r="FX161" s="101"/>
      <c r="FY161" s="101"/>
    </row>
    <row r="162" spans="1:181" ht="15.75" customHeight="1" x14ac:dyDescent="0.2">
      <c r="A162" s="66" t="s">
        <v>673</v>
      </c>
      <c r="B162" s="66">
        <v>34</v>
      </c>
      <c r="C162" s="66" t="s">
        <v>406</v>
      </c>
      <c r="D162" s="66" t="s">
        <v>31</v>
      </c>
      <c r="E162" s="67" t="s">
        <v>407</v>
      </c>
      <c r="F162" s="66">
        <v>24101609</v>
      </c>
      <c r="G162" s="67" t="s">
        <v>51</v>
      </c>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c r="DA162" s="22"/>
      <c r="DB162" s="22"/>
      <c r="DC162" s="22"/>
      <c r="DD162" s="22"/>
      <c r="DE162" s="22"/>
      <c r="DF162" s="22"/>
      <c r="DG162" s="22"/>
      <c r="DH162" s="22"/>
      <c r="DI162" s="22"/>
      <c r="DJ162" s="22"/>
      <c r="DK162" s="22"/>
      <c r="DL162" s="22"/>
      <c r="DM162" s="22"/>
      <c r="DN162" s="22"/>
      <c r="DO162" s="22"/>
      <c r="DP162" s="22"/>
      <c r="DQ162" s="22"/>
      <c r="DR162" s="22"/>
      <c r="DS162" s="22"/>
      <c r="DT162" s="22"/>
      <c r="DU162" s="22"/>
      <c r="DV162" s="22"/>
      <c r="DW162" s="22"/>
      <c r="DX162" s="22"/>
      <c r="DY162" s="22"/>
      <c r="DZ162" s="22"/>
      <c r="EA162" s="22"/>
      <c r="EB162" s="22"/>
      <c r="EC162" s="22"/>
      <c r="ED162" s="22"/>
      <c r="EE162" s="22"/>
      <c r="EF162" s="22"/>
      <c r="EG162" s="22"/>
      <c r="EH162" s="22"/>
      <c r="EI162" s="22"/>
      <c r="EJ162" s="22"/>
      <c r="EK162" s="22"/>
      <c r="EL162" s="22"/>
      <c r="EM162" s="22"/>
      <c r="EN162" s="22"/>
      <c r="EO162" s="22"/>
      <c r="EP162" s="22"/>
      <c r="EQ162" s="22"/>
      <c r="ER162" s="22"/>
      <c r="ES162" s="22"/>
      <c r="ET162" s="22"/>
      <c r="EU162" s="22"/>
      <c r="EV162" s="22"/>
      <c r="EW162" s="22"/>
      <c r="EX162" s="22"/>
      <c r="EY162" s="79">
        <v>5830000</v>
      </c>
      <c r="EZ162" s="102">
        <v>0.05</v>
      </c>
      <c r="FA162" s="103">
        <f t="shared" si="90"/>
        <v>6121500</v>
      </c>
      <c r="FB162" s="81">
        <v>4714285</v>
      </c>
      <c r="FC162" s="80">
        <v>0.05</v>
      </c>
      <c r="FD162" s="81">
        <f t="shared" ref="FD162:FD163" si="91">FB162 * (1 + FC162)</f>
        <v>4949999.25</v>
      </c>
      <c r="FE162" s="22"/>
      <c r="FF162" s="22"/>
      <c r="FG162" s="22"/>
      <c r="FH162" s="22"/>
      <c r="FI162" s="22"/>
      <c r="FJ162" s="22"/>
      <c r="FK162" s="19" t="e">
        <f t="shared" ca="1" si="9"/>
        <v>#NAME?</v>
      </c>
      <c r="FL162" s="19" t="e">
        <f t="shared" ca="1" si="10"/>
        <v>#NAME?</v>
      </c>
      <c r="FM162" s="19">
        <f t="shared" si="11"/>
        <v>208896.21226415093</v>
      </c>
      <c r="FN162" s="19">
        <v>5210610</v>
      </c>
      <c r="FO162" s="20">
        <v>5.2900000000000003E-2</v>
      </c>
      <c r="FP162" s="19">
        <f t="shared" si="31"/>
        <v>5486251.2690000003</v>
      </c>
      <c r="FQ162" s="19"/>
      <c r="FR162" s="20">
        <v>5.2900000000000003E-2</v>
      </c>
      <c r="FS162" s="19">
        <f t="shared" si="32"/>
        <v>0</v>
      </c>
      <c r="FT162" s="19">
        <f>(FP162)</f>
        <v>5486251.2690000003</v>
      </c>
      <c r="FU162" s="98">
        <f t="shared" si="14"/>
        <v>53</v>
      </c>
      <c r="FV162" s="99">
        <f t="shared" si="15"/>
        <v>3731653.5473470357</v>
      </c>
      <c r="FW162" s="100">
        <f t="shared" si="65"/>
        <v>208896.21226415093</v>
      </c>
      <c r="FX162" s="101"/>
      <c r="FY162" s="101"/>
    </row>
    <row r="163" spans="1:181" ht="15.75" customHeight="1" x14ac:dyDescent="0.2">
      <c r="A163" s="66" t="s">
        <v>673</v>
      </c>
      <c r="B163" s="66">
        <v>33</v>
      </c>
      <c r="C163" s="66" t="s">
        <v>408</v>
      </c>
      <c r="D163" s="66" t="s">
        <v>31</v>
      </c>
      <c r="E163" s="67" t="s">
        <v>409</v>
      </c>
      <c r="F163" s="66">
        <v>24101609</v>
      </c>
      <c r="G163" s="67" t="s">
        <v>51</v>
      </c>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37"/>
      <c r="BN163" s="37"/>
      <c r="BO163" s="37"/>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c r="DA163" s="22"/>
      <c r="DB163" s="22"/>
      <c r="DC163" s="22"/>
      <c r="DD163" s="22"/>
      <c r="DE163" s="22"/>
      <c r="DF163" s="22"/>
      <c r="DG163" s="22"/>
      <c r="DH163" s="22"/>
      <c r="DI163" s="22"/>
      <c r="DJ163" s="22"/>
      <c r="DK163" s="22"/>
      <c r="DL163" s="22"/>
      <c r="DM163" s="22"/>
      <c r="DN163" s="22"/>
      <c r="DO163" s="22"/>
      <c r="DP163" s="22"/>
      <c r="DQ163" s="22"/>
      <c r="DR163" s="22"/>
      <c r="DS163" s="22"/>
      <c r="DT163" s="22"/>
      <c r="DU163" s="22"/>
      <c r="DV163" s="22"/>
      <c r="DW163" s="22"/>
      <c r="DX163" s="22"/>
      <c r="DY163" s="22"/>
      <c r="DZ163" s="22"/>
      <c r="EA163" s="22"/>
      <c r="EB163" s="22"/>
      <c r="EC163" s="22"/>
      <c r="ED163" s="22"/>
      <c r="EE163" s="22"/>
      <c r="EF163" s="22"/>
      <c r="EG163" s="22"/>
      <c r="EH163" s="22"/>
      <c r="EI163" s="22"/>
      <c r="EJ163" s="22"/>
      <c r="EK163" s="22"/>
      <c r="EL163" s="22"/>
      <c r="EM163" s="22"/>
      <c r="EN163" s="22"/>
      <c r="EO163" s="22"/>
      <c r="EP163" s="22"/>
      <c r="EQ163" s="22"/>
      <c r="ER163" s="22"/>
      <c r="ES163" s="22"/>
      <c r="ET163" s="22"/>
      <c r="EU163" s="22"/>
      <c r="EV163" s="22"/>
      <c r="EW163" s="22"/>
      <c r="EX163" s="22"/>
      <c r="EY163" s="19"/>
      <c r="EZ163" s="68"/>
      <c r="FA163" s="69"/>
      <c r="FB163" s="81">
        <v>4095238</v>
      </c>
      <c r="FC163" s="80">
        <v>0.05</v>
      </c>
      <c r="FD163" s="81">
        <f t="shared" si="91"/>
        <v>4299999.9000000004</v>
      </c>
      <c r="FE163" s="22"/>
      <c r="FF163" s="22"/>
      <c r="FG163" s="22"/>
      <c r="FH163" s="22"/>
      <c r="FI163" s="22"/>
      <c r="FJ163" s="22"/>
      <c r="FK163" s="19" t="e">
        <f t="shared" ca="1" si="9"/>
        <v>#NAME?</v>
      </c>
      <c r="FL163" s="19" t="e">
        <f t="shared" ca="1" si="10"/>
        <v>#NAME?</v>
      </c>
      <c r="FM163" s="19">
        <f t="shared" si="11"/>
        <v>81132.073584905665</v>
      </c>
      <c r="FN163" s="19">
        <v>5456899</v>
      </c>
      <c r="FO163" s="20">
        <v>5.2900000000000003E-2</v>
      </c>
      <c r="FP163" s="19">
        <f t="shared" si="31"/>
        <v>5745568.9571000002</v>
      </c>
      <c r="FQ163" s="19">
        <v>4300000</v>
      </c>
      <c r="FR163" s="20">
        <v>5.2900000000000003E-2</v>
      </c>
      <c r="FS163" s="19">
        <f t="shared" si="32"/>
        <v>4527470</v>
      </c>
      <c r="FT163" s="19">
        <f>(FP163+FS163)/2</f>
        <v>5136519.4785500001</v>
      </c>
      <c r="FU163" s="98">
        <f t="shared" si="14"/>
        <v>53</v>
      </c>
      <c r="FV163" s="99">
        <f t="shared" si="15"/>
        <v>3574698.7155758818</v>
      </c>
      <c r="FW163" s="100">
        <f t="shared" si="65"/>
        <v>81132.073584905665</v>
      </c>
      <c r="FX163" s="101"/>
      <c r="FY163" s="101"/>
    </row>
    <row r="164" spans="1:181" ht="15.75" customHeight="1" x14ac:dyDescent="0.2">
      <c r="A164" s="66" t="s">
        <v>671</v>
      </c>
      <c r="B164" s="66">
        <v>68</v>
      </c>
      <c r="C164" s="66" t="s">
        <v>410</v>
      </c>
      <c r="D164" s="66" t="s">
        <v>31</v>
      </c>
      <c r="E164" s="67" t="s">
        <v>411</v>
      </c>
      <c r="F164" s="35">
        <v>23151803</v>
      </c>
      <c r="G164" s="67" t="s">
        <v>412</v>
      </c>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c r="DA164" s="22"/>
      <c r="DB164" s="22"/>
      <c r="DC164" s="22"/>
      <c r="DD164" s="22"/>
      <c r="DE164" s="22"/>
      <c r="DF164" s="22"/>
      <c r="DG164" s="22"/>
      <c r="DH164" s="22"/>
      <c r="DI164" s="22"/>
      <c r="DJ164" s="22"/>
      <c r="DK164" s="22"/>
      <c r="DL164" s="22"/>
      <c r="DM164" s="22"/>
      <c r="DN164" s="22"/>
      <c r="DO164" s="22"/>
      <c r="DP164" s="22"/>
      <c r="DQ164" s="22"/>
      <c r="DR164" s="22"/>
      <c r="DS164" s="22"/>
      <c r="DT164" s="22"/>
      <c r="DU164" s="22"/>
      <c r="DV164" s="22"/>
      <c r="DW164" s="22"/>
      <c r="DX164" s="22"/>
      <c r="DY164" s="22"/>
      <c r="DZ164" s="22"/>
      <c r="EA164" s="81">
        <v>1500000</v>
      </c>
      <c r="EB164" s="80">
        <v>0.19</v>
      </c>
      <c r="EC164" s="81">
        <f>EA164 * (1 + EB164)</f>
        <v>1785000</v>
      </c>
      <c r="ED164" s="81">
        <v>300000</v>
      </c>
      <c r="EE164" s="80">
        <v>0.19</v>
      </c>
      <c r="EF164" s="81">
        <f>ED164 * (1 + EE164)</f>
        <v>357000</v>
      </c>
      <c r="EG164" s="22"/>
      <c r="EH164" s="22"/>
      <c r="EI164" s="22"/>
      <c r="EJ164" s="22"/>
      <c r="EK164" s="22"/>
      <c r="EL164" s="22"/>
      <c r="EM164" s="22"/>
      <c r="EN164" s="22"/>
      <c r="EO164" s="22"/>
      <c r="EP164" s="22"/>
      <c r="EQ164" s="22"/>
      <c r="ER164" s="22"/>
      <c r="ES164" s="22"/>
      <c r="ET164" s="22"/>
      <c r="EU164" s="22"/>
      <c r="EV164" s="22"/>
      <c r="EW164" s="22"/>
      <c r="EX164" s="22"/>
      <c r="EY164" s="79">
        <v>250000</v>
      </c>
      <c r="EZ164" s="102">
        <v>0.19</v>
      </c>
      <c r="FA164" s="103">
        <f>EY164 * (1 + EZ164)</f>
        <v>297500</v>
      </c>
      <c r="FB164" s="22"/>
      <c r="FC164" s="22"/>
      <c r="FD164" s="22"/>
      <c r="FE164" s="22"/>
      <c r="FF164" s="22"/>
      <c r="FG164" s="22"/>
      <c r="FH164" s="22"/>
      <c r="FI164" s="22"/>
      <c r="FJ164" s="22"/>
      <c r="FK164" s="19" t="e">
        <f t="shared" ca="1" si="9"/>
        <v>#NAME?</v>
      </c>
      <c r="FL164" s="19" t="e">
        <f t="shared" ca="1" si="10"/>
        <v>#NAME?</v>
      </c>
      <c r="FM164" s="19">
        <f t="shared" si="11"/>
        <v>46028.301886792455</v>
      </c>
      <c r="FN164" s="19"/>
      <c r="FO164" s="20">
        <v>5.2900000000000003E-2</v>
      </c>
      <c r="FP164" s="19">
        <f t="shared" si="31"/>
        <v>0</v>
      </c>
      <c r="FQ164" s="19"/>
      <c r="FR164" s="20">
        <v>5.2900000000000003E-2</v>
      </c>
      <c r="FS164" s="19">
        <f t="shared" si="32"/>
        <v>0</v>
      </c>
      <c r="FT164" s="19"/>
      <c r="FU164" s="98">
        <f t="shared" si="14"/>
        <v>53</v>
      </c>
      <c r="FV164" s="99" t="e">
        <f t="shared" si="15"/>
        <v>#DIV/0!</v>
      </c>
      <c r="FW164" s="100">
        <f t="shared" si="65"/>
        <v>46028.301886792455</v>
      </c>
      <c r="FX164" s="101"/>
      <c r="FY164" s="101"/>
    </row>
    <row r="165" spans="1:181" ht="15.75" customHeight="1" x14ac:dyDescent="0.2">
      <c r="A165" s="66" t="s">
        <v>671</v>
      </c>
      <c r="B165" s="66">
        <v>32</v>
      </c>
      <c r="C165" s="66" t="s">
        <v>413</v>
      </c>
      <c r="D165" s="66" t="s">
        <v>31</v>
      </c>
      <c r="E165" s="67" t="s">
        <v>414</v>
      </c>
      <c r="F165" s="35">
        <v>21102401</v>
      </c>
      <c r="G165" s="67" t="s">
        <v>75</v>
      </c>
      <c r="H165" s="22"/>
      <c r="I165" s="22"/>
      <c r="J165" s="22"/>
      <c r="K165" s="22"/>
      <c r="L165" s="22"/>
      <c r="M165" s="22"/>
      <c r="N165" s="22"/>
      <c r="O165" s="22"/>
      <c r="P165" s="22"/>
      <c r="Q165" s="79">
        <v>26600</v>
      </c>
      <c r="R165" s="107">
        <v>0</v>
      </c>
      <c r="S165" s="103">
        <f>Q165 * (1 + R165)</f>
        <v>26600</v>
      </c>
      <c r="T165" s="79">
        <v>26400</v>
      </c>
      <c r="U165" s="107">
        <v>0</v>
      </c>
      <c r="V165" s="103">
        <f>T165 * (1 + U165)</f>
        <v>26400</v>
      </c>
      <c r="W165" s="103">
        <v>30000</v>
      </c>
      <c r="X165" s="102">
        <v>0</v>
      </c>
      <c r="Y165" s="103">
        <f>W165 * (1 + X165)</f>
        <v>30000</v>
      </c>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c r="DA165" s="22"/>
      <c r="DB165" s="22"/>
      <c r="DC165" s="22"/>
      <c r="DD165" s="22"/>
      <c r="DE165" s="22"/>
      <c r="DF165" s="22"/>
      <c r="DG165" s="22"/>
      <c r="DH165" s="22"/>
      <c r="DI165" s="22"/>
      <c r="DJ165" s="22"/>
      <c r="DK165" s="22"/>
      <c r="DL165" s="22"/>
      <c r="DM165" s="22"/>
      <c r="DN165" s="22"/>
      <c r="DO165" s="22"/>
      <c r="DP165" s="22"/>
      <c r="DQ165" s="22"/>
      <c r="DR165" s="22"/>
      <c r="DS165" s="22"/>
      <c r="DT165" s="22"/>
      <c r="DU165" s="22"/>
      <c r="DV165" s="22"/>
      <c r="DW165" s="22"/>
      <c r="DX165" s="22"/>
      <c r="DY165" s="22"/>
      <c r="DZ165" s="22"/>
      <c r="EA165" s="22"/>
      <c r="EB165" s="22"/>
      <c r="EC165" s="22"/>
      <c r="ED165" s="22"/>
      <c r="EE165" s="22"/>
      <c r="EF165" s="22"/>
      <c r="EG165" s="22"/>
      <c r="EH165" s="22"/>
      <c r="EI165" s="22"/>
      <c r="EJ165" s="22"/>
      <c r="EK165" s="22"/>
      <c r="EL165" s="22"/>
      <c r="EM165" s="22"/>
      <c r="EN165" s="22"/>
      <c r="EO165" s="22"/>
      <c r="EP165" s="22"/>
      <c r="EQ165" s="22"/>
      <c r="ER165" s="22"/>
      <c r="ES165" s="22"/>
      <c r="ET165" s="22"/>
      <c r="EU165" s="22"/>
      <c r="EV165" s="22"/>
      <c r="EW165" s="22"/>
      <c r="EX165" s="22"/>
      <c r="EY165" s="19"/>
      <c r="EZ165" s="68"/>
      <c r="FA165" s="69"/>
      <c r="FB165" s="22"/>
      <c r="FC165" s="22"/>
      <c r="FD165" s="22"/>
      <c r="FE165" s="22"/>
      <c r="FF165" s="22"/>
      <c r="FG165" s="22"/>
      <c r="FH165" s="22"/>
      <c r="FI165" s="22"/>
      <c r="FJ165" s="22"/>
      <c r="FK165" s="19" t="e">
        <f t="shared" ca="1" si="9"/>
        <v>#NAME?</v>
      </c>
      <c r="FL165" s="19" t="e">
        <f t="shared" ca="1" si="10"/>
        <v>#NAME?</v>
      </c>
      <c r="FM165" s="19">
        <f t="shared" si="11"/>
        <v>1566.0377358490566</v>
      </c>
      <c r="FN165" s="19">
        <v>25075</v>
      </c>
      <c r="FO165" s="20">
        <v>5.2900000000000003E-2</v>
      </c>
      <c r="FP165" s="19">
        <f t="shared" si="31"/>
        <v>26401.467499999999</v>
      </c>
      <c r="FQ165" s="19"/>
      <c r="FR165" s="20">
        <v>5.2900000000000003E-2</v>
      </c>
      <c r="FS165" s="19">
        <f t="shared" si="32"/>
        <v>0</v>
      </c>
      <c r="FT165" s="19">
        <f t="shared" ref="FT165:FT166" si="92">(FP165)</f>
        <v>26401.467499999999</v>
      </c>
      <c r="FU165" s="98">
        <f t="shared" si="14"/>
        <v>53</v>
      </c>
      <c r="FV165" s="99">
        <f t="shared" si="15"/>
        <v>17561.300799913355</v>
      </c>
      <c r="FW165" s="100">
        <f t="shared" si="65"/>
        <v>1566.0377358490566</v>
      </c>
      <c r="FX165" s="101"/>
      <c r="FY165" s="101"/>
    </row>
    <row r="166" spans="1:181" ht="15.75" customHeight="1" x14ac:dyDescent="0.2">
      <c r="A166" s="66" t="s">
        <v>673</v>
      </c>
      <c r="B166" s="66">
        <v>19</v>
      </c>
      <c r="C166" s="66" t="s">
        <v>415</v>
      </c>
      <c r="D166" s="66" t="s">
        <v>31</v>
      </c>
      <c r="E166" s="67" t="s">
        <v>416</v>
      </c>
      <c r="F166" s="35">
        <v>44121708</v>
      </c>
      <c r="G166" s="67" t="s">
        <v>171</v>
      </c>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81">
        <v>41596</v>
      </c>
      <c r="CO166" s="80">
        <v>0.19</v>
      </c>
      <c r="CP166" s="81">
        <f>CN166 * (1 + CO166)</f>
        <v>49499.24</v>
      </c>
      <c r="CQ166" s="79">
        <v>38000</v>
      </c>
      <c r="CR166" s="107">
        <v>0.19</v>
      </c>
      <c r="CS166" s="81">
        <f>CQ166 * (1 + CR166)</f>
        <v>45220</v>
      </c>
      <c r="CT166" s="22"/>
      <c r="CU166" s="22"/>
      <c r="CV166" s="22"/>
      <c r="CW166" s="79">
        <v>20000</v>
      </c>
      <c r="CX166" s="107">
        <v>0.19</v>
      </c>
      <c r="CY166" s="79">
        <f>CW166 * (1 + CX166)</f>
        <v>23800</v>
      </c>
      <c r="CZ166" s="22"/>
      <c r="DA166" s="22"/>
      <c r="DB166" s="22"/>
      <c r="DC166" s="22"/>
      <c r="DD166" s="22"/>
      <c r="DE166" s="22"/>
      <c r="DF166" s="22"/>
      <c r="DG166" s="22"/>
      <c r="DH166" s="22"/>
      <c r="DI166" s="22"/>
      <c r="DJ166" s="22"/>
      <c r="DK166" s="22"/>
      <c r="DL166" s="22"/>
      <c r="DM166" s="22"/>
      <c r="DN166" s="22"/>
      <c r="DO166" s="22"/>
      <c r="DP166" s="22"/>
      <c r="DQ166" s="22"/>
      <c r="DR166" s="22"/>
      <c r="DS166" s="22"/>
      <c r="DT166" s="22"/>
      <c r="DU166" s="22"/>
      <c r="DV166" s="22"/>
      <c r="DW166" s="22"/>
      <c r="DX166" s="22"/>
      <c r="DY166" s="22"/>
      <c r="DZ166" s="22"/>
      <c r="EA166" s="22"/>
      <c r="EB166" s="22"/>
      <c r="EC166" s="22"/>
      <c r="ED166" s="22"/>
      <c r="EE166" s="22"/>
      <c r="EF166" s="22"/>
      <c r="EG166" s="22"/>
      <c r="EH166" s="22"/>
      <c r="EI166" s="22"/>
      <c r="EJ166" s="22"/>
      <c r="EK166" s="22"/>
      <c r="EL166" s="22"/>
      <c r="EM166" s="22"/>
      <c r="EN166" s="22"/>
      <c r="EO166" s="22"/>
      <c r="EP166" s="22"/>
      <c r="EQ166" s="22"/>
      <c r="ER166" s="22"/>
      <c r="ES166" s="22"/>
      <c r="ET166" s="22"/>
      <c r="EU166" s="22"/>
      <c r="EV166" s="22"/>
      <c r="EW166" s="22"/>
      <c r="EX166" s="22"/>
      <c r="EY166" s="19"/>
      <c r="EZ166" s="68"/>
      <c r="FA166" s="69"/>
      <c r="FB166" s="22"/>
      <c r="FC166" s="22"/>
      <c r="FD166" s="22"/>
      <c r="FE166" s="22"/>
      <c r="FF166" s="22"/>
      <c r="FG166" s="22"/>
      <c r="FH166" s="22"/>
      <c r="FI166" s="22"/>
      <c r="FJ166" s="22"/>
      <c r="FK166" s="19" t="e">
        <f t="shared" ca="1" si="9"/>
        <v>#NAME?</v>
      </c>
      <c r="FL166" s="19" t="e">
        <f t="shared" ca="1" si="10"/>
        <v>#NAME?</v>
      </c>
      <c r="FM166" s="19">
        <f t="shared" si="11"/>
        <v>2236.212075471698</v>
      </c>
      <c r="FN166" s="19">
        <v>55478</v>
      </c>
      <c r="FO166" s="20">
        <v>5.2900000000000003E-2</v>
      </c>
      <c r="FP166" s="19">
        <f t="shared" si="31"/>
        <v>58412.786200000002</v>
      </c>
      <c r="FQ166" s="19"/>
      <c r="FR166" s="20">
        <v>5.2900000000000003E-2</v>
      </c>
      <c r="FS166" s="19">
        <f t="shared" si="32"/>
        <v>0</v>
      </c>
      <c r="FT166" s="19">
        <f t="shared" si="92"/>
        <v>58412.786200000002</v>
      </c>
      <c r="FU166" s="98">
        <f t="shared" si="14"/>
        <v>53</v>
      </c>
      <c r="FV166" s="99">
        <f t="shared" si="15"/>
        <v>39722.836507282707</v>
      </c>
      <c r="FW166" s="100">
        <f t="shared" si="65"/>
        <v>2236.212075471698</v>
      </c>
      <c r="FX166" s="101"/>
      <c r="FY166" s="101"/>
    </row>
    <row r="167" spans="1:181" ht="15.75" customHeight="1" x14ac:dyDescent="0.2">
      <c r="A167" s="66" t="s">
        <v>107</v>
      </c>
      <c r="B167" s="66">
        <v>27</v>
      </c>
      <c r="C167" s="66" t="s">
        <v>695</v>
      </c>
      <c r="D167" s="66" t="s">
        <v>31</v>
      </c>
      <c r="E167" s="67" t="s">
        <v>696</v>
      </c>
      <c r="F167" s="35"/>
      <c r="G167" s="67" t="s">
        <v>284</v>
      </c>
      <c r="H167" s="22"/>
      <c r="I167" s="22"/>
      <c r="J167" s="22"/>
      <c r="K167" s="81">
        <v>13400000</v>
      </c>
      <c r="L167" s="80">
        <v>0.19</v>
      </c>
      <c r="M167" s="81">
        <f>K167 * (1 + L167)</f>
        <v>15946000</v>
      </c>
      <c r="N167" s="32"/>
      <c r="O167" s="36"/>
      <c r="P167" s="32"/>
      <c r="Q167" s="32"/>
      <c r="R167" s="36"/>
      <c r="S167" s="32"/>
      <c r="T167" s="32"/>
      <c r="U167" s="36"/>
      <c r="V167" s="32"/>
      <c r="W167" s="32"/>
      <c r="X167" s="36"/>
      <c r="Y167" s="32"/>
      <c r="Z167" s="32"/>
      <c r="AA167" s="36"/>
      <c r="AB167" s="32"/>
      <c r="AC167" s="32"/>
      <c r="AD167" s="36"/>
      <c r="AE167" s="32"/>
      <c r="AF167" s="32"/>
      <c r="AG167" s="36"/>
      <c r="AH167" s="32"/>
      <c r="AI167" s="32"/>
      <c r="AJ167" s="36"/>
      <c r="AK167" s="32"/>
      <c r="AL167" s="32"/>
      <c r="AM167" s="36"/>
      <c r="AN167" s="32"/>
      <c r="AO167" s="32"/>
      <c r="AP167" s="36"/>
      <c r="AQ167" s="32"/>
      <c r="AR167" s="32"/>
      <c r="AS167" s="36"/>
      <c r="AT167" s="32"/>
      <c r="AU167" s="32"/>
      <c r="AV167" s="36"/>
      <c r="AW167" s="32"/>
      <c r="AX167" s="32"/>
      <c r="AY167" s="36"/>
      <c r="AZ167" s="32"/>
      <c r="BA167" s="32"/>
      <c r="BB167" s="36"/>
      <c r="BC167" s="32"/>
      <c r="BD167" s="32"/>
      <c r="BE167" s="36"/>
      <c r="BF167" s="32"/>
      <c r="BG167" s="32"/>
      <c r="BH167" s="36"/>
      <c r="BI167" s="32"/>
      <c r="BJ167" s="32"/>
      <c r="BK167" s="36"/>
      <c r="BL167" s="32"/>
      <c r="BM167" s="32"/>
      <c r="BN167" s="36"/>
      <c r="BO167" s="32"/>
      <c r="BP167" s="32"/>
      <c r="BQ167" s="36"/>
      <c r="BR167" s="32"/>
      <c r="BS167" s="32"/>
      <c r="BT167" s="36"/>
      <c r="BU167" s="32"/>
      <c r="BV167" s="32"/>
      <c r="BW167" s="36"/>
      <c r="BX167" s="32"/>
      <c r="BY167" s="32"/>
      <c r="BZ167" s="36"/>
      <c r="CA167" s="32"/>
      <c r="CB167" s="32"/>
      <c r="CC167" s="36"/>
      <c r="CD167" s="32"/>
      <c r="CE167" s="32"/>
      <c r="CF167" s="36"/>
      <c r="CG167" s="32"/>
      <c r="CH167" s="32"/>
      <c r="CI167" s="36"/>
      <c r="CJ167" s="32"/>
      <c r="CK167" s="32"/>
      <c r="CL167" s="36"/>
      <c r="CM167" s="32"/>
      <c r="CN167" s="32"/>
      <c r="CO167" s="36"/>
      <c r="CP167" s="32"/>
      <c r="CQ167" s="32"/>
      <c r="CR167" s="36"/>
      <c r="CS167" s="32"/>
      <c r="CT167" s="32"/>
      <c r="CU167" s="36"/>
      <c r="CV167" s="32"/>
      <c r="CW167" s="32"/>
      <c r="CX167" s="36"/>
      <c r="CY167" s="32"/>
      <c r="CZ167" s="32"/>
      <c r="DA167" s="36"/>
      <c r="DB167" s="32"/>
      <c r="DC167" s="32"/>
      <c r="DD167" s="36"/>
      <c r="DE167" s="32"/>
      <c r="DF167" s="32"/>
      <c r="DG167" s="36"/>
      <c r="DH167" s="32"/>
      <c r="DI167" s="32"/>
      <c r="DJ167" s="36"/>
      <c r="DK167" s="32"/>
      <c r="DL167" s="32"/>
      <c r="DM167" s="36"/>
      <c r="DN167" s="32"/>
      <c r="DO167" s="32"/>
      <c r="DP167" s="36"/>
      <c r="DQ167" s="32"/>
      <c r="DR167" s="32"/>
      <c r="DS167" s="36"/>
      <c r="DT167" s="32"/>
      <c r="DU167" s="32"/>
      <c r="DV167" s="36"/>
      <c r="DW167" s="32"/>
      <c r="DX167" s="32"/>
      <c r="DY167" s="32"/>
      <c r="DZ167" s="32"/>
      <c r="EA167" s="32"/>
      <c r="EB167" s="32"/>
      <c r="EC167" s="32"/>
      <c r="ED167" s="32"/>
      <c r="EE167" s="32"/>
      <c r="EF167" s="32"/>
      <c r="EG167" s="32"/>
      <c r="EH167" s="32"/>
      <c r="EI167" s="32"/>
      <c r="EJ167" s="32"/>
      <c r="EK167" s="32"/>
      <c r="EL167" s="32"/>
      <c r="EM167" s="32"/>
      <c r="EN167" s="32"/>
      <c r="EO167" s="32"/>
      <c r="EP167" s="32"/>
      <c r="EQ167" s="32"/>
      <c r="ER167" s="32"/>
      <c r="ES167" s="32"/>
      <c r="ET167" s="32"/>
      <c r="EU167" s="32"/>
      <c r="EV167" s="32"/>
      <c r="EW167" s="32"/>
      <c r="EX167" s="32"/>
      <c r="EY167" s="79">
        <v>5450000</v>
      </c>
      <c r="EZ167" s="102">
        <v>0.19</v>
      </c>
      <c r="FA167" s="103">
        <f t="shared" ref="FA167:FA176" si="93">EY167 * (1 + EZ167)</f>
        <v>6485500</v>
      </c>
      <c r="FB167" s="32"/>
      <c r="FC167" s="32"/>
      <c r="FD167" s="32"/>
      <c r="FE167" s="32"/>
      <c r="FF167" s="32"/>
      <c r="FG167" s="32"/>
      <c r="FH167" s="32"/>
      <c r="FI167" s="32"/>
      <c r="FJ167" s="32"/>
      <c r="FK167" s="19" t="e">
        <f t="shared" ca="1" si="9"/>
        <v>#NAME?</v>
      </c>
      <c r="FL167" s="19" t="e">
        <f t="shared" ca="1" si="10"/>
        <v>#NAME?</v>
      </c>
      <c r="FM167" s="19">
        <f t="shared" si="11"/>
        <v>423235.84905660379</v>
      </c>
      <c r="FN167" s="19"/>
      <c r="FO167" s="20">
        <v>5.2900000000000003E-2</v>
      </c>
      <c r="FP167" s="19">
        <f t="shared" si="31"/>
        <v>0</v>
      </c>
      <c r="FQ167" s="19"/>
      <c r="FR167" s="20">
        <v>5.2900000000000003E-2</v>
      </c>
      <c r="FS167" s="19">
        <f t="shared" si="32"/>
        <v>0</v>
      </c>
      <c r="FT167" s="19"/>
      <c r="FU167" s="98">
        <f t="shared" si="14"/>
        <v>53</v>
      </c>
      <c r="FV167" s="99" t="e">
        <f t="shared" si="15"/>
        <v>#DIV/0!</v>
      </c>
      <c r="FW167" s="100">
        <f t="shared" si="65"/>
        <v>423235.84905660379</v>
      </c>
      <c r="FX167" s="101"/>
      <c r="FY167" s="101"/>
    </row>
    <row r="168" spans="1:181" ht="15.75" customHeight="1" x14ac:dyDescent="0.2">
      <c r="A168" s="66" t="s">
        <v>79</v>
      </c>
      <c r="B168" s="66">
        <v>18</v>
      </c>
      <c r="C168" s="72" t="s">
        <v>417</v>
      </c>
      <c r="D168" s="66" t="s">
        <v>31</v>
      </c>
      <c r="E168" s="77" t="s">
        <v>418</v>
      </c>
      <c r="F168" s="35">
        <v>46182005</v>
      </c>
      <c r="G168" s="67" t="s">
        <v>95</v>
      </c>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c r="DA168" s="22"/>
      <c r="DB168" s="22"/>
      <c r="DC168" s="22"/>
      <c r="DD168" s="22"/>
      <c r="DE168" s="22"/>
      <c r="DF168" s="22"/>
      <c r="DG168" s="22"/>
      <c r="DH168" s="22"/>
      <c r="DI168" s="22"/>
      <c r="DJ168" s="22"/>
      <c r="DK168" s="22"/>
      <c r="DL168" s="22"/>
      <c r="DM168" s="22"/>
      <c r="DN168" s="22"/>
      <c r="DO168" s="22"/>
      <c r="DP168" s="22"/>
      <c r="DQ168" s="22"/>
      <c r="DR168" s="22"/>
      <c r="DS168" s="22"/>
      <c r="DT168" s="22"/>
      <c r="DU168" s="22"/>
      <c r="DV168" s="22"/>
      <c r="DW168" s="22"/>
      <c r="DX168" s="22"/>
      <c r="DY168" s="22"/>
      <c r="DZ168" s="22"/>
      <c r="EA168" s="22"/>
      <c r="EB168" s="22"/>
      <c r="EC168" s="22"/>
      <c r="ED168" s="22"/>
      <c r="EE168" s="22"/>
      <c r="EF168" s="22"/>
      <c r="EG168" s="22"/>
      <c r="EH168" s="22"/>
      <c r="EI168" s="22"/>
      <c r="EJ168" s="22"/>
      <c r="EK168" s="22"/>
      <c r="EL168" s="22"/>
      <c r="EM168" s="22"/>
      <c r="EN168" s="22"/>
      <c r="EO168" s="22"/>
      <c r="EP168" s="22"/>
      <c r="EQ168" s="22"/>
      <c r="ER168" s="22"/>
      <c r="ES168" s="22"/>
      <c r="ET168" s="22"/>
      <c r="EU168" s="22"/>
      <c r="EV168" s="22"/>
      <c r="EW168" s="22"/>
      <c r="EX168" s="22"/>
      <c r="EY168" s="79">
        <v>230000</v>
      </c>
      <c r="EZ168" s="102">
        <v>0.19</v>
      </c>
      <c r="FA168" s="103">
        <f t="shared" si="93"/>
        <v>273700</v>
      </c>
      <c r="FB168" s="22"/>
      <c r="FC168" s="22"/>
      <c r="FD168" s="22"/>
      <c r="FE168" s="22"/>
      <c r="FF168" s="22"/>
      <c r="FG168" s="22"/>
      <c r="FH168" s="22"/>
      <c r="FI168" s="22"/>
      <c r="FJ168" s="22"/>
      <c r="FK168" s="19" t="e">
        <f t="shared" ca="1" si="9"/>
        <v>#NAME?</v>
      </c>
      <c r="FL168" s="19" t="e">
        <f t="shared" ca="1" si="10"/>
        <v>#NAME?</v>
      </c>
      <c r="FM168" s="19">
        <f t="shared" si="11"/>
        <v>5164.1509433962265</v>
      </c>
      <c r="FN168" s="19"/>
      <c r="FO168" s="20">
        <v>5.2900000000000003E-2</v>
      </c>
      <c r="FP168" s="19">
        <f t="shared" si="31"/>
        <v>0</v>
      </c>
      <c r="FQ168" s="19">
        <v>148125</v>
      </c>
      <c r="FR168" s="20">
        <v>5.2900000000000003E-2</v>
      </c>
      <c r="FS168" s="19">
        <f t="shared" si="32"/>
        <v>155960.8125</v>
      </c>
      <c r="FT168" s="19">
        <f>(FS168)</f>
        <v>155960.8125</v>
      </c>
      <c r="FU168" s="98">
        <f t="shared" si="14"/>
        <v>53</v>
      </c>
      <c r="FV168" s="99">
        <f t="shared" si="15"/>
        <v>106629.34196696727</v>
      </c>
      <c r="FW168" s="100">
        <f>FT168</f>
        <v>155960.8125</v>
      </c>
      <c r="FX168" s="101"/>
      <c r="FY168" s="101"/>
    </row>
    <row r="169" spans="1:181" ht="15.75" customHeight="1" x14ac:dyDescent="0.2">
      <c r="A169" s="66" t="s">
        <v>671</v>
      </c>
      <c r="B169" s="66">
        <v>8</v>
      </c>
      <c r="C169" s="66" t="s">
        <v>419</v>
      </c>
      <c r="D169" s="66" t="s">
        <v>31</v>
      </c>
      <c r="E169" s="67" t="s">
        <v>420</v>
      </c>
      <c r="F169" s="35">
        <v>21102401</v>
      </c>
      <c r="G169" s="67" t="s">
        <v>75</v>
      </c>
      <c r="H169" s="22"/>
      <c r="I169" s="22"/>
      <c r="J169" s="22"/>
      <c r="K169" s="22"/>
      <c r="L169" s="22"/>
      <c r="M169" s="22"/>
      <c r="N169" s="81">
        <v>162260</v>
      </c>
      <c r="O169" s="81">
        <v>0</v>
      </c>
      <c r="P169" s="81">
        <f>N169 * (1 + O169)</f>
        <v>162260</v>
      </c>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c r="DA169" s="22"/>
      <c r="DB169" s="22"/>
      <c r="DC169" s="22"/>
      <c r="DD169" s="22"/>
      <c r="DE169" s="22"/>
      <c r="DF169" s="22"/>
      <c r="DG169" s="22"/>
      <c r="DH169" s="22"/>
      <c r="DI169" s="22"/>
      <c r="DJ169" s="22"/>
      <c r="DK169" s="22"/>
      <c r="DL169" s="22"/>
      <c r="DM169" s="22"/>
      <c r="DN169" s="22"/>
      <c r="DO169" s="22"/>
      <c r="DP169" s="22"/>
      <c r="DQ169" s="22"/>
      <c r="DR169" s="22"/>
      <c r="DS169" s="22"/>
      <c r="DT169" s="22"/>
      <c r="DU169" s="22"/>
      <c r="DV169" s="22"/>
      <c r="DW169" s="22"/>
      <c r="DX169" s="22"/>
      <c r="DY169" s="22"/>
      <c r="DZ169" s="22"/>
      <c r="EA169" s="22"/>
      <c r="EB169" s="22"/>
      <c r="EC169" s="22"/>
      <c r="ED169" s="22"/>
      <c r="EE169" s="22"/>
      <c r="EF169" s="22"/>
      <c r="EG169" s="22"/>
      <c r="EH169" s="22"/>
      <c r="EI169" s="22"/>
      <c r="EJ169" s="22"/>
      <c r="EK169" s="22"/>
      <c r="EL169" s="22"/>
      <c r="EM169" s="22"/>
      <c r="EN169" s="22"/>
      <c r="EO169" s="22"/>
      <c r="EP169" s="22"/>
      <c r="EQ169" s="22"/>
      <c r="ER169" s="22"/>
      <c r="ES169" s="22"/>
      <c r="ET169" s="22"/>
      <c r="EU169" s="22"/>
      <c r="EV169" s="22"/>
      <c r="EW169" s="22"/>
      <c r="EX169" s="22"/>
      <c r="EY169" s="79">
        <v>175000</v>
      </c>
      <c r="EZ169" s="102">
        <v>0.19</v>
      </c>
      <c r="FA169" s="103">
        <f t="shared" si="93"/>
        <v>208250</v>
      </c>
      <c r="FB169" s="22"/>
      <c r="FC169" s="22"/>
      <c r="FD169" s="22"/>
      <c r="FE169" s="22"/>
      <c r="FF169" s="22"/>
      <c r="FG169" s="22"/>
      <c r="FH169" s="22"/>
      <c r="FI169" s="22"/>
      <c r="FJ169" s="22"/>
      <c r="FK169" s="19" t="e">
        <f t="shared" ca="1" si="9"/>
        <v>#NAME?</v>
      </c>
      <c r="FL169" s="19" t="e">
        <f t="shared" ca="1" si="10"/>
        <v>#NAME?</v>
      </c>
      <c r="FM169" s="19">
        <f t="shared" si="11"/>
        <v>6990.7547169811323</v>
      </c>
      <c r="FN169" s="19">
        <v>91774</v>
      </c>
      <c r="FO169" s="20">
        <v>5.2900000000000003E-2</v>
      </c>
      <c r="FP169" s="19">
        <f t="shared" si="31"/>
        <v>96628.844599999997</v>
      </c>
      <c r="FQ169" s="19"/>
      <c r="FR169" s="20">
        <v>5.2900000000000003E-2</v>
      </c>
      <c r="FS169" s="19">
        <f t="shared" si="32"/>
        <v>0</v>
      </c>
      <c r="FT169" s="19">
        <f>(FP169)</f>
        <v>96628.844599999997</v>
      </c>
      <c r="FU169" s="98">
        <f t="shared" si="14"/>
        <v>53</v>
      </c>
      <c r="FV169" s="99">
        <f t="shared" si="15"/>
        <v>63383.701208891915</v>
      </c>
      <c r="FW169" s="100">
        <f>MIN(FM169,FT169)</f>
        <v>6990.7547169811323</v>
      </c>
      <c r="FX169" s="101"/>
      <c r="FY169" s="101"/>
    </row>
    <row r="170" spans="1:181" ht="15.75" customHeight="1" x14ac:dyDescent="0.2">
      <c r="A170" s="66" t="s">
        <v>79</v>
      </c>
      <c r="B170" s="66">
        <v>19</v>
      </c>
      <c r="C170" s="72" t="s">
        <v>421</v>
      </c>
      <c r="D170" s="66" t="s">
        <v>31</v>
      </c>
      <c r="E170" s="77" t="s">
        <v>422</v>
      </c>
      <c r="F170" s="35">
        <v>41112210</v>
      </c>
      <c r="G170" s="67" t="s">
        <v>423</v>
      </c>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c r="DA170" s="22"/>
      <c r="DB170" s="22"/>
      <c r="DC170" s="22"/>
      <c r="DD170" s="22"/>
      <c r="DE170" s="22"/>
      <c r="DF170" s="22"/>
      <c r="DG170" s="22"/>
      <c r="DH170" s="22"/>
      <c r="DI170" s="22"/>
      <c r="DJ170" s="22"/>
      <c r="DK170" s="22"/>
      <c r="DL170" s="22"/>
      <c r="DM170" s="22"/>
      <c r="DN170" s="22"/>
      <c r="DO170" s="22"/>
      <c r="DP170" s="22"/>
      <c r="DQ170" s="22"/>
      <c r="DR170" s="22"/>
      <c r="DS170" s="22"/>
      <c r="DT170" s="22"/>
      <c r="DU170" s="22"/>
      <c r="DV170" s="22"/>
      <c r="DW170" s="22"/>
      <c r="DX170" s="22"/>
      <c r="DY170" s="22"/>
      <c r="DZ170" s="22"/>
      <c r="EA170" s="22"/>
      <c r="EB170" s="22"/>
      <c r="EC170" s="22"/>
      <c r="ED170" s="22"/>
      <c r="EE170" s="22"/>
      <c r="EF170" s="22"/>
      <c r="EG170" s="22"/>
      <c r="EH170" s="22"/>
      <c r="EI170" s="22"/>
      <c r="EJ170" s="22"/>
      <c r="EK170" s="22"/>
      <c r="EL170" s="22"/>
      <c r="EM170" s="22"/>
      <c r="EN170" s="22"/>
      <c r="EO170" s="22"/>
      <c r="EP170" s="22"/>
      <c r="EQ170" s="22"/>
      <c r="ER170" s="22"/>
      <c r="ES170" s="22"/>
      <c r="ET170" s="22"/>
      <c r="EU170" s="22"/>
      <c r="EV170" s="22"/>
      <c r="EW170" s="22"/>
      <c r="EX170" s="22"/>
      <c r="EY170" s="79">
        <v>195000</v>
      </c>
      <c r="EZ170" s="102">
        <v>0.19</v>
      </c>
      <c r="FA170" s="103">
        <f t="shared" si="93"/>
        <v>232050</v>
      </c>
      <c r="FB170" s="22"/>
      <c r="FC170" s="22"/>
      <c r="FD170" s="22"/>
      <c r="FE170" s="22"/>
      <c r="FF170" s="22"/>
      <c r="FG170" s="22"/>
      <c r="FH170" s="22"/>
      <c r="FI170" s="22"/>
      <c r="FJ170" s="22"/>
      <c r="FK170" s="19" t="e">
        <f t="shared" ca="1" si="9"/>
        <v>#NAME?</v>
      </c>
      <c r="FL170" s="19" t="e">
        <f t="shared" ca="1" si="10"/>
        <v>#NAME?</v>
      </c>
      <c r="FM170" s="19">
        <f t="shared" si="11"/>
        <v>4378.3018867924529</v>
      </c>
      <c r="FN170" s="19"/>
      <c r="FO170" s="20">
        <v>5.2900000000000003E-2</v>
      </c>
      <c r="FP170" s="19">
        <f t="shared" si="31"/>
        <v>0</v>
      </c>
      <c r="FQ170" s="19">
        <v>314738</v>
      </c>
      <c r="FR170" s="20">
        <v>5.2900000000000003E-2</v>
      </c>
      <c r="FS170" s="19">
        <f t="shared" si="32"/>
        <v>331387.64020000002</v>
      </c>
      <c r="FT170" s="19">
        <f t="shared" ref="FT170:FT172" si="94">(FS170)</f>
        <v>331387.64020000002</v>
      </c>
      <c r="FU170" s="98">
        <f t="shared" si="14"/>
        <v>53</v>
      </c>
      <c r="FV170" s="99">
        <f t="shared" si="15"/>
        <v>231230.52063259497</v>
      </c>
      <c r="FW170" s="100">
        <f t="shared" ref="FW170:FW174" si="95">FT170</f>
        <v>331387.64020000002</v>
      </c>
      <c r="FX170" s="101"/>
      <c r="FY170" s="101"/>
    </row>
    <row r="171" spans="1:181" ht="15.75" customHeight="1" x14ac:dyDescent="0.2">
      <c r="A171" s="66" t="s">
        <v>79</v>
      </c>
      <c r="B171" s="66">
        <v>20</v>
      </c>
      <c r="C171" s="72" t="s">
        <v>424</v>
      </c>
      <c r="D171" s="66" t="s">
        <v>31</v>
      </c>
      <c r="E171" s="77" t="s">
        <v>425</v>
      </c>
      <c r="F171" s="35">
        <v>41111311</v>
      </c>
      <c r="G171" s="67" t="s">
        <v>75</v>
      </c>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c r="DA171" s="22"/>
      <c r="DB171" s="22"/>
      <c r="DC171" s="22"/>
      <c r="DD171" s="22"/>
      <c r="DE171" s="22"/>
      <c r="DF171" s="22"/>
      <c r="DG171" s="22"/>
      <c r="DH171" s="22"/>
      <c r="DI171" s="22"/>
      <c r="DJ171" s="22"/>
      <c r="DK171" s="22"/>
      <c r="DL171" s="22"/>
      <c r="DM171" s="22"/>
      <c r="DN171" s="22"/>
      <c r="DO171" s="22"/>
      <c r="DP171" s="22"/>
      <c r="DQ171" s="22"/>
      <c r="DR171" s="22"/>
      <c r="DS171" s="22"/>
      <c r="DT171" s="22"/>
      <c r="DU171" s="22"/>
      <c r="DV171" s="22"/>
      <c r="DW171" s="22"/>
      <c r="DX171" s="22"/>
      <c r="DY171" s="22"/>
      <c r="DZ171" s="22"/>
      <c r="EA171" s="22"/>
      <c r="EB171" s="22"/>
      <c r="EC171" s="22"/>
      <c r="ED171" s="22"/>
      <c r="EE171" s="22"/>
      <c r="EF171" s="22"/>
      <c r="EG171" s="22"/>
      <c r="EH171" s="22"/>
      <c r="EI171" s="22"/>
      <c r="EJ171" s="22"/>
      <c r="EK171" s="22"/>
      <c r="EL171" s="22"/>
      <c r="EM171" s="22"/>
      <c r="EN171" s="22"/>
      <c r="EO171" s="22"/>
      <c r="EP171" s="22"/>
      <c r="EQ171" s="22"/>
      <c r="ER171" s="22"/>
      <c r="ES171" s="22"/>
      <c r="ET171" s="22"/>
      <c r="EU171" s="22"/>
      <c r="EV171" s="22"/>
      <c r="EW171" s="22"/>
      <c r="EX171" s="22"/>
      <c r="EY171" s="79">
        <v>120000</v>
      </c>
      <c r="EZ171" s="102">
        <v>0.19</v>
      </c>
      <c r="FA171" s="103">
        <f t="shared" si="93"/>
        <v>142800</v>
      </c>
      <c r="FB171" s="22"/>
      <c r="FC171" s="22"/>
      <c r="FD171" s="22"/>
      <c r="FE171" s="22"/>
      <c r="FF171" s="22"/>
      <c r="FG171" s="22"/>
      <c r="FH171" s="22"/>
      <c r="FI171" s="22"/>
      <c r="FJ171" s="22"/>
      <c r="FK171" s="19" t="e">
        <f t="shared" ca="1" si="9"/>
        <v>#NAME?</v>
      </c>
      <c r="FL171" s="19" t="e">
        <f t="shared" ca="1" si="10"/>
        <v>#NAME?</v>
      </c>
      <c r="FM171" s="19">
        <f t="shared" si="11"/>
        <v>2694.3396226415093</v>
      </c>
      <c r="FN171" s="19"/>
      <c r="FO171" s="20">
        <v>5.2900000000000003E-2</v>
      </c>
      <c r="FP171" s="19">
        <f t="shared" si="31"/>
        <v>0</v>
      </c>
      <c r="FQ171" s="19">
        <v>350000</v>
      </c>
      <c r="FR171" s="20">
        <v>5.2900000000000003E-2</v>
      </c>
      <c r="FS171" s="19">
        <f t="shared" si="32"/>
        <v>368515</v>
      </c>
      <c r="FT171" s="19">
        <f t="shared" si="94"/>
        <v>368515</v>
      </c>
      <c r="FU171" s="98">
        <f t="shared" si="14"/>
        <v>53</v>
      </c>
      <c r="FV171" s="99">
        <f t="shared" si="15"/>
        <v>258674.26965097114</v>
      </c>
      <c r="FW171" s="100">
        <f t="shared" si="95"/>
        <v>368515</v>
      </c>
      <c r="FX171" s="101"/>
      <c r="FY171" s="101"/>
    </row>
    <row r="172" spans="1:181" ht="15.75" customHeight="1" x14ac:dyDescent="0.2">
      <c r="A172" s="66" t="s">
        <v>48</v>
      </c>
      <c r="B172" s="66">
        <v>5</v>
      </c>
      <c r="C172" s="73" t="s">
        <v>426</v>
      </c>
      <c r="D172" s="73" t="s">
        <v>31</v>
      </c>
      <c r="E172" s="74" t="s">
        <v>427</v>
      </c>
      <c r="F172" s="35">
        <v>23241513</v>
      </c>
      <c r="G172" s="74" t="s">
        <v>428</v>
      </c>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c r="DA172" s="22"/>
      <c r="DB172" s="22"/>
      <c r="DC172" s="22"/>
      <c r="DD172" s="22"/>
      <c r="DE172" s="22"/>
      <c r="DF172" s="22"/>
      <c r="DG172" s="22"/>
      <c r="DH172" s="22"/>
      <c r="DI172" s="22"/>
      <c r="DJ172" s="22"/>
      <c r="DK172" s="22"/>
      <c r="DL172" s="22"/>
      <c r="DM172" s="22"/>
      <c r="DN172" s="22"/>
      <c r="DO172" s="22"/>
      <c r="DP172" s="22"/>
      <c r="DQ172" s="22"/>
      <c r="DR172" s="22"/>
      <c r="DS172" s="22"/>
      <c r="DT172" s="22"/>
      <c r="DU172" s="22"/>
      <c r="DV172" s="22"/>
      <c r="DW172" s="22"/>
      <c r="DX172" s="22"/>
      <c r="DY172" s="22"/>
      <c r="DZ172" s="22"/>
      <c r="EA172" s="22"/>
      <c r="EB172" s="22"/>
      <c r="EC172" s="22"/>
      <c r="ED172" s="22"/>
      <c r="EE172" s="22"/>
      <c r="EF172" s="22"/>
      <c r="EG172" s="22"/>
      <c r="EH172" s="22"/>
      <c r="EI172" s="22"/>
      <c r="EJ172" s="22"/>
      <c r="EK172" s="22"/>
      <c r="EL172" s="22"/>
      <c r="EM172" s="22"/>
      <c r="EN172" s="22"/>
      <c r="EO172" s="22"/>
      <c r="EP172" s="22"/>
      <c r="EQ172" s="22"/>
      <c r="ER172" s="22"/>
      <c r="ES172" s="22"/>
      <c r="ET172" s="22"/>
      <c r="EU172" s="22"/>
      <c r="EV172" s="22"/>
      <c r="EW172" s="22"/>
      <c r="EX172" s="22"/>
      <c r="EY172" s="79">
        <v>1450000</v>
      </c>
      <c r="EZ172" s="102">
        <v>0.19</v>
      </c>
      <c r="FA172" s="103">
        <f t="shared" si="93"/>
        <v>1725500</v>
      </c>
      <c r="FB172" s="22"/>
      <c r="FC172" s="22"/>
      <c r="FD172" s="22"/>
      <c r="FE172" s="22"/>
      <c r="FF172" s="22"/>
      <c r="FG172" s="22"/>
      <c r="FH172" s="22"/>
      <c r="FI172" s="22"/>
      <c r="FJ172" s="22"/>
      <c r="FK172" s="19" t="e">
        <f t="shared" ca="1" si="9"/>
        <v>#NAME?</v>
      </c>
      <c r="FL172" s="19" t="e">
        <f t="shared" ca="1" si="10"/>
        <v>#NAME?</v>
      </c>
      <c r="FM172" s="19">
        <f t="shared" si="11"/>
        <v>32556.603773584906</v>
      </c>
      <c r="FN172" s="19"/>
      <c r="FO172" s="20">
        <v>5.2900000000000003E-2</v>
      </c>
      <c r="FP172" s="19">
        <f t="shared" si="31"/>
        <v>0</v>
      </c>
      <c r="FQ172" s="19">
        <v>1800000</v>
      </c>
      <c r="FR172" s="20">
        <v>5.2900000000000003E-2</v>
      </c>
      <c r="FS172" s="19">
        <f t="shared" si="32"/>
        <v>1895220</v>
      </c>
      <c r="FT172" s="19">
        <f t="shared" si="94"/>
        <v>1895220</v>
      </c>
      <c r="FU172" s="98">
        <f t="shared" si="14"/>
        <v>53</v>
      </c>
      <c r="FV172" s="99">
        <f t="shared" si="15"/>
        <v>1317101.9185396631</v>
      </c>
      <c r="FW172" s="100">
        <f t="shared" si="95"/>
        <v>1895220</v>
      </c>
      <c r="FX172" s="101"/>
      <c r="FY172" s="101"/>
    </row>
    <row r="173" spans="1:181" ht="15.75" customHeight="1" x14ac:dyDescent="0.2">
      <c r="A173" s="66" t="s">
        <v>107</v>
      </c>
      <c r="B173" s="66">
        <v>9</v>
      </c>
      <c r="C173" s="66" t="s">
        <v>429</v>
      </c>
      <c r="D173" s="66" t="s">
        <v>31</v>
      </c>
      <c r="E173" s="67" t="s">
        <v>430</v>
      </c>
      <c r="F173" s="35">
        <v>48102009</v>
      </c>
      <c r="G173" s="67" t="s">
        <v>75</v>
      </c>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c r="DA173" s="22"/>
      <c r="DB173" s="22"/>
      <c r="DC173" s="22"/>
      <c r="DD173" s="22"/>
      <c r="DE173" s="22"/>
      <c r="DF173" s="22"/>
      <c r="DG173" s="22"/>
      <c r="DH173" s="22"/>
      <c r="DI173" s="22"/>
      <c r="DJ173" s="22"/>
      <c r="DK173" s="22"/>
      <c r="DL173" s="22"/>
      <c r="DM173" s="22"/>
      <c r="DN173" s="22"/>
      <c r="DO173" s="22"/>
      <c r="DP173" s="22"/>
      <c r="DQ173" s="22"/>
      <c r="DR173" s="22"/>
      <c r="DS173" s="22"/>
      <c r="DT173" s="22"/>
      <c r="DU173" s="22"/>
      <c r="DV173" s="22"/>
      <c r="DW173" s="22"/>
      <c r="DX173" s="22"/>
      <c r="DY173" s="22"/>
      <c r="DZ173" s="22"/>
      <c r="EA173" s="22"/>
      <c r="EB173" s="22"/>
      <c r="EC173" s="22"/>
      <c r="ED173" s="22"/>
      <c r="EE173" s="22"/>
      <c r="EF173" s="22"/>
      <c r="EG173" s="22"/>
      <c r="EH173" s="22"/>
      <c r="EI173" s="22"/>
      <c r="EJ173" s="22"/>
      <c r="EK173" s="22"/>
      <c r="EL173" s="22"/>
      <c r="EM173" s="22"/>
      <c r="EN173" s="22"/>
      <c r="EO173" s="22"/>
      <c r="EP173" s="22"/>
      <c r="EQ173" s="22"/>
      <c r="ER173" s="22"/>
      <c r="ES173" s="22"/>
      <c r="ET173" s="22"/>
      <c r="EU173" s="22"/>
      <c r="EV173" s="22"/>
      <c r="EW173" s="22"/>
      <c r="EX173" s="22"/>
      <c r="EY173" s="79">
        <v>2560000</v>
      </c>
      <c r="EZ173" s="102">
        <v>0.19</v>
      </c>
      <c r="FA173" s="103">
        <f t="shared" si="93"/>
        <v>3046400</v>
      </c>
      <c r="FB173" s="22"/>
      <c r="FC173" s="22"/>
      <c r="FD173" s="22"/>
      <c r="FE173" s="22"/>
      <c r="FF173" s="22"/>
      <c r="FG173" s="22"/>
      <c r="FH173" s="22"/>
      <c r="FI173" s="22"/>
      <c r="FJ173" s="22"/>
      <c r="FK173" s="19" t="e">
        <f t="shared" ca="1" si="9"/>
        <v>#NAME?</v>
      </c>
      <c r="FL173" s="19" t="e">
        <f t="shared" ca="1" si="10"/>
        <v>#NAME?</v>
      </c>
      <c r="FM173" s="19">
        <f t="shared" si="11"/>
        <v>57479.24528301887</v>
      </c>
      <c r="FN173" s="19">
        <v>2228000</v>
      </c>
      <c r="FO173" s="20">
        <v>5.2900000000000003E-2</v>
      </c>
      <c r="FP173" s="19">
        <f t="shared" si="31"/>
        <v>2345861.2000000002</v>
      </c>
      <c r="FQ173" s="19"/>
      <c r="FR173" s="20">
        <v>5.2900000000000003E-2</v>
      </c>
      <c r="FS173" s="19">
        <f t="shared" si="32"/>
        <v>0</v>
      </c>
      <c r="FT173" s="19">
        <f t="shared" ref="FT173:FT174" si="96">(FP173)</f>
        <v>2345861.2000000002</v>
      </c>
      <c r="FU173" s="98">
        <f t="shared" si="14"/>
        <v>53</v>
      </c>
      <c r="FV173" s="99">
        <f t="shared" si="15"/>
        <v>1618130.3981253044</v>
      </c>
      <c r="FW173" s="100">
        <f t="shared" si="95"/>
        <v>2345861.2000000002</v>
      </c>
      <c r="FX173" s="101"/>
      <c r="FY173" s="101"/>
    </row>
    <row r="174" spans="1:181" ht="15.75" customHeight="1" x14ac:dyDescent="0.2">
      <c r="A174" s="66" t="s">
        <v>107</v>
      </c>
      <c r="B174" s="66">
        <v>1</v>
      </c>
      <c r="C174" s="66" t="s">
        <v>431</v>
      </c>
      <c r="D174" s="66" t="s">
        <v>31</v>
      </c>
      <c r="E174" s="67" t="s">
        <v>432</v>
      </c>
      <c r="F174" s="35">
        <v>23241513</v>
      </c>
      <c r="G174" s="67" t="s">
        <v>110</v>
      </c>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c r="DA174" s="22"/>
      <c r="DB174" s="22"/>
      <c r="DC174" s="22"/>
      <c r="DD174" s="22"/>
      <c r="DE174" s="22"/>
      <c r="DF174" s="22"/>
      <c r="DG174" s="22"/>
      <c r="DH174" s="22"/>
      <c r="DI174" s="22"/>
      <c r="DJ174" s="22"/>
      <c r="DK174" s="22"/>
      <c r="DL174" s="22"/>
      <c r="DM174" s="22"/>
      <c r="DN174" s="22"/>
      <c r="DO174" s="22"/>
      <c r="DP174" s="22"/>
      <c r="DQ174" s="22"/>
      <c r="DR174" s="22"/>
      <c r="DS174" s="22"/>
      <c r="DT174" s="22"/>
      <c r="DU174" s="22"/>
      <c r="DV174" s="22"/>
      <c r="DW174" s="22"/>
      <c r="DX174" s="22"/>
      <c r="DY174" s="22"/>
      <c r="DZ174" s="22"/>
      <c r="EA174" s="22"/>
      <c r="EB174" s="22"/>
      <c r="EC174" s="22"/>
      <c r="ED174" s="22"/>
      <c r="EE174" s="22"/>
      <c r="EF174" s="22"/>
      <c r="EG174" s="22"/>
      <c r="EH174" s="22"/>
      <c r="EI174" s="22"/>
      <c r="EJ174" s="22"/>
      <c r="EK174" s="22"/>
      <c r="EL174" s="22"/>
      <c r="EM174" s="22"/>
      <c r="EN174" s="22"/>
      <c r="EO174" s="22"/>
      <c r="EP174" s="22"/>
      <c r="EQ174" s="22"/>
      <c r="ER174" s="22"/>
      <c r="ES174" s="22"/>
      <c r="ET174" s="22"/>
      <c r="EU174" s="22"/>
      <c r="EV174" s="22"/>
      <c r="EW174" s="22"/>
      <c r="EX174" s="22"/>
      <c r="EY174" s="79">
        <v>2645800</v>
      </c>
      <c r="EZ174" s="102">
        <v>0.19</v>
      </c>
      <c r="FA174" s="103">
        <f t="shared" si="93"/>
        <v>3148502</v>
      </c>
      <c r="FB174" s="22"/>
      <c r="FC174" s="22"/>
      <c r="FD174" s="22"/>
      <c r="FE174" s="22"/>
      <c r="FF174" s="22"/>
      <c r="FG174" s="22"/>
      <c r="FH174" s="22"/>
      <c r="FI174" s="22"/>
      <c r="FJ174" s="22"/>
      <c r="FK174" s="19" t="e">
        <f t="shared" ca="1" si="9"/>
        <v>#NAME?</v>
      </c>
      <c r="FL174" s="19" t="e">
        <f t="shared" ca="1" si="10"/>
        <v>#NAME?</v>
      </c>
      <c r="FM174" s="19">
        <f t="shared" si="11"/>
        <v>59405.698113207545</v>
      </c>
      <c r="FN174" s="19">
        <v>1768637</v>
      </c>
      <c r="FO174" s="20">
        <v>5.2900000000000003E-2</v>
      </c>
      <c r="FP174" s="19">
        <f t="shared" si="31"/>
        <v>1862197.8973000001</v>
      </c>
      <c r="FQ174" s="19"/>
      <c r="FR174" s="20">
        <v>5.2900000000000003E-2</v>
      </c>
      <c r="FS174" s="19">
        <f t="shared" si="32"/>
        <v>0</v>
      </c>
      <c r="FT174" s="19">
        <f t="shared" si="96"/>
        <v>1862197.8973000001</v>
      </c>
      <c r="FU174" s="98">
        <f t="shared" si="14"/>
        <v>53</v>
      </c>
      <c r="FV174" s="99">
        <f t="shared" si="15"/>
        <v>1274766.5891151901</v>
      </c>
      <c r="FW174" s="100">
        <f t="shared" si="95"/>
        <v>1862197.8973000001</v>
      </c>
      <c r="FX174" s="101"/>
      <c r="FY174" s="101"/>
    </row>
    <row r="175" spans="1:181" ht="15.75" customHeight="1" x14ac:dyDescent="0.2">
      <c r="A175" s="66" t="s">
        <v>672</v>
      </c>
      <c r="B175" s="66">
        <v>42</v>
      </c>
      <c r="C175" s="72" t="s">
        <v>433</v>
      </c>
      <c r="D175" s="66" t="s">
        <v>434</v>
      </c>
      <c r="E175" s="77" t="s">
        <v>435</v>
      </c>
      <c r="F175" s="35">
        <v>10171801</v>
      </c>
      <c r="G175" s="67" t="s">
        <v>436</v>
      </c>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81">
        <v>145000</v>
      </c>
      <c r="BE175" s="80">
        <v>0</v>
      </c>
      <c r="BF175" s="81">
        <f t="shared" ref="BF175:BF176" si="97">BD175 * (1 + BE175)</f>
        <v>145000</v>
      </c>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c r="DA175" s="22"/>
      <c r="DB175" s="22"/>
      <c r="DC175" s="22"/>
      <c r="DD175" s="22"/>
      <c r="DE175" s="22"/>
      <c r="DF175" s="22"/>
      <c r="DG175" s="22"/>
      <c r="DH175" s="22"/>
      <c r="DI175" s="22"/>
      <c r="DJ175" s="22"/>
      <c r="DK175" s="22"/>
      <c r="DL175" s="22"/>
      <c r="DM175" s="22"/>
      <c r="DN175" s="22"/>
      <c r="DO175" s="22"/>
      <c r="DP175" s="22"/>
      <c r="DQ175" s="22"/>
      <c r="DR175" s="22"/>
      <c r="DS175" s="22"/>
      <c r="DT175" s="22"/>
      <c r="DU175" s="22"/>
      <c r="DV175" s="22"/>
      <c r="DW175" s="22"/>
      <c r="DX175" s="22"/>
      <c r="DY175" s="22"/>
      <c r="DZ175" s="22"/>
      <c r="EA175" s="22"/>
      <c r="EB175" s="22"/>
      <c r="EC175" s="22"/>
      <c r="ED175" s="22"/>
      <c r="EE175" s="22"/>
      <c r="EF175" s="22"/>
      <c r="EG175" s="22"/>
      <c r="EH175" s="22"/>
      <c r="EI175" s="22"/>
      <c r="EJ175" s="22"/>
      <c r="EK175" s="22"/>
      <c r="EL175" s="22"/>
      <c r="EM175" s="22"/>
      <c r="EN175" s="22"/>
      <c r="EO175" s="22"/>
      <c r="EP175" s="22"/>
      <c r="EQ175" s="22"/>
      <c r="ER175" s="22"/>
      <c r="ES175" s="22"/>
      <c r="ET175" s="22"/>
      <c r="EU175" s="22"/>
      <c r="EV175" s="22"/>
      <c r="EW175" s="22"/>
      <c r="EX175" s="22"/>
      <c r="EY175" s="79">
        <v>125000</v>
      </c>
      <c r="EZ175" s="102">
        <v>0</v>
      </c>
      <c r="FA175" s="103">
        <f t="shared" si="93"/>
        <v>125000</v>
      </c>
      <c r="FB175" s="22"/>
      <c r="FC175" s="22"/>
      <c r="FD175" s="22"/>
      <c r="FE175" s="22"/>
      <c r="FF175" s="22"/>
      <c r="FG175" s="22"/>
      <c r="FH175" s="22"/>
      <c r="FI175" s="22"/>
      <c r="FJ175" s="22"/>
      <c r="FK175" s="19" t="e">
        <f t="shared" ca="1" si="9"/>
        <v>#NAME?</v>
      </c>
      <c r="FL175" s="19" t="e">
        <f t="shared" ca="1" si="10"/>
        <v>#NAME?</v>
      </c>
      <c r="FM175" s="19">
        <f t="shared" si="11"/>
        <v>5094.3396226415098</v>
      </c>
      <c r="FN175" s="19"/>
      <c r="FO175" s="20">
        <v>5.2900000000000003E-2</v>
      </c>
      <c r="FP175" s="19">
        <f t="shared" si="31"/>
        <v>0</v>
      </c>
      <c r="FQ175" s="19">
        <v>75000</v>
      </c>
      <c r="FR175" s="20">
        <v>5.2900000000000003E-2</v>
      </c>
      <c r="FS175" s="19">
        <f t="shared" si="32"/>
        <v>78967.5</v>
      </c>
      <c r="FT175" s="19">
        <f t="shared" ref="FT175:FT176" si="98">(FS175)</f>
        <v>78967.5</v>
      </c>
      <c r="FU175" s="98">
        <f t="shared" si="14"/>
        <v>53</v>
      </c>
      <c r="FV175" s="99">
        <f t="shared" si="15"/>
        <v>52236.212650511559</v>
      </c>
      <c r="FW175" s="100">
        <f t="shared" ref="FW175:FW180" si="99">MIN(FM175,FT175)</f>
        <v>5094.3396226415098</v>
      </c>
      <c r="FX175" s="101"/>
      <c r="FY175" s="101"/>
    </row>
    <row r="176" spans="1:181" ht="15.75" customHeight="1" x14ac:dyDescent="0.2">
      <c r="A176" s="66" t="s">
        <v>674</v>
      </c>
      <c r="B176" s="66">
        <v>10</v>
      </c>
      <c r="C176" s="35" t="s">
        <v>437</v>
      </c>
      <c r="D176" s="35" t="s">
        <v>31</v>
      </c>
      <c r="E176" s="71" t="s">
        <v>438</v>
      </c>
      <c r="F176" s="35">
        <v>23101501</v>
      </c>
      <c r="G176" s="71" t="s">
        <v>439</v>
      </c>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81">
        <v>385000</v>
      </c>
      <c r="BE176" s="80">
        <v>0</v>
      </c>
      <c r="BF176" s="81">
        <f t="shared" si="97"/>
        <v>385000</v>
      </c>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c r="DA176" s="22"/>
      <c r="DB176" s="22"/>
      <c r="DC176" s="22"/>
      <c r="DD176" s="22"/>
      <c r="DE176" s="22"/>
      <c r="DF176" s="22"/>
      <c r="DG176" s="22"/>
      <c r="DH176" s="22"/>
      <c r="DI176" s="22"/>
      <c r="DJ176" s="22"/>
      <c r="DK176" s="22"/>
      <c r="DL176" s="22"/>
      <c r="DM176" s="22"/>
      <c r="DN176" s="22"/>
      <c r="DO176" s="22"/>
      <c r="DP176" s="22"/>
      <c r="DQ176" s="22"/>
      <c r="DR176" s="22"/>
      <c r="DS176" s="22"/>
      <c r="DT176" s="22"/>
      <c r="DU176" s="22"/>
      <c r="DV176" s="22"/>
      <c r="DW176" s="22"/>
      <c r="DX176" s="22"/>
      <c r="DY176" s="22"/>
      <c r="DZ176" s="22"/>
      <c r="EA176" s="22"/>
      <c r="EB176" s="22"/>
      <c r="EC176" s="22"/>
      <c r="ED176" s="22"/>
      <c r="EE176" s="22"/>
      <c r="EF176" s="22"/>
      <c r="EG176" s="22"/>
      <c r="EH176" s="22"/>
      <c r="EI176" s="22"/>
      <c r="EJ176" s="22"/>
      <c r="EK176" s="22"/>
      <c r="EL176" s="22"/>
      <c r="EM176" s="22"/>
      <c r="EN176" s="22"/>
      <c r="EO176" s="22"/>
      <c r="EP176" s="22"/>
      <c r="EQ176" s="22"/>
      <c r="ER176" s="22"/>
      <c r="ES176" s="22"/>
      <c r="ET176" s="22"/>
      <c r="EU176" s="22"/>
      <c r="EV176" s="22"/>
      <c r="EW176" s="22"/>
      <c r="EX176" s="22"/>
      <c r="EY176" s="79">
        <v>123400</v>
      </c>
      <c r="EZ176" s="102">
        <v>0.19</v>
      </c>
      <c r="FA176" s="103">
        <f t="shared" si="93"/>
        <v>146846</v>
      </c>
      <c r="FB176" s="22"/>
      <c r="FC176" s="22"/>
      <c r="FD176" s="22"/>
      <c r="FE176" s="22"/>
      <c r="FF176" s="22"/>
      <c r="FG176" s="22"/>
      <c r="FH176" s="22"/>
      <c r="FI176" s="22"/>
      <c r="FJ176" s="22"/>
      <c r="FK176" s="19" t="e">
        <f t="shared" ca="1" si="9"/>
        <v>#NAME?</v>
      </c>
      <c r="FL176" s="19" t="e">
        <f t="shared" ca="1" si="10"/>
        <v>#NAME?</v>
      </c>
      <c r="FM176" s="19">
        <f t="shared" si="11"/>
        <v>10034.830188679245</v>
      </c>
      <c r="FN176" s="19"/>
      <c r="FO176" s="20">
        <v>5.2900000000000003E-2</v>
      </c>
      <c r="FP176" s="19">
        <f t="shared" si="31"/>
        <v>0</v>
      </c>
      <c r="FQ176" s="19">
        <v>4000000</v>
      </c>
      <c r="FR176" s="20">
        <v>5.2900000000000003E-2</v>
      </c>
      <c r="FS176" s="19">
        <f t="shared" si="32"/>
        <v>4211600</v>
      </c>
      <c r="FT176" s="19">
        <f t="shared" si="98"/>
        <v>4211600</v>
      </c>
      <c r="FU176" s="98">
        <f t="shared" si="14"/>
        <v>53</v>
      </c>
      <c r="FV176" s="99">
        <f t="shared" si="15"/>
        <v>2970955.2231707927</v>
      </c>
      <c r="FW176" s="100">
        <f t="shared" si="99"/>
        <v>10034.830188679245</v>
      </c>
      <c r="FX176" s="101"/>
      <c r="FY176" s="101"/>
    </row>
    <row r="177" spans="1:181" ht="15.75" customHeight="1" x14ac:dyDescent="0.2">
      <c r="A177" s="66" t="s">
        <v>672</v>
      </c>
      <c r="B177" s="66">
        <v>21</v>
      </c>
      <c r="C177" s="78" t="s">
        <v>440</v>
      </c>
      <c r="D177" s="66" t="s">
        <v>31</v>
      </c>
      <c r="E177" s="67" t="s">
        <v>441</v>
      </c>
      <c r="F177" s="66">
        <v>40151500</v>
      </c>
      <c r="G177" s="67" t="s">
        <v>42</v>
      </c>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81">
        <v>3265069</v>
      </c>
      <c r="AG177" s="80">
        <v>0</v>
      </c>
      <c r="AH177" s="81">
        <f t="shared" ref="AH177:AH179" si="100">AF177 * (1 + AG177)</f>
        <v>3265069</v>
      </c>
      <c r="AI177" s="22"/>
      <c r="AJ177" s="22"/>
      <c r="AK177" s="22"/>
      <c r="AL177" s="22"/>
      <c r="AM177" s="22"/>
      <c r="AN177" s="22"/>
      <c r="AO177" s="79">
        <v>2968245</v>
      </c>
      <c r="AP177" s="80">
        <v>0</v>
      </c>
      <c r="AQ177" s="81">
        <f t="shared" ref="AQ177:AQ179" si="101">AO177 * (1 + AP177)</f>
        <v>2968245</v>
      </c>
      <c r="AR177" s="22"/>
      <c r="AS177" s="22"/>
      <c r="AT177" s="22"/>
      <c r="AU177" s="22"/>
      <c r="AV177" s="22"/>
      <c r="AW177" s="22"/>
      <c r="AX177" s="22"/>
      <c r="AY177" s="22"/>
      <c r="AZ177" s="22"/>
      <c r="BA177" s="81">
        <v>7800000</v>
      </c>
      <c r="BB177" s="80">
        <v>0</v>
      </c>
      <c r="BC177" s="81">
        <f t="shared" ref="BC177:BC179" si="102">BA177 * (1 + BB177)</f>
        <v>7800000</v>
      </c>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c r="DA177" s="22"/>
      <c r="DB177" s="22"/>
      <c r="DC177" s="22"/>
      <c r="DD177" s="22"/>
      <c r="DE177" s="22"/>
      <c r="DF177" s="22"/>
      <c r="DG177" s="22"/>
      <c r="DH177" s="22"/>
      <c r="DI177" s="22"/>
      <c r="DJ177" s="22"/>
      <c r="DK177" s="22"/>
      <c r="DL177" s="22"/>
      <c r="DM177" s="22"/>
      <c r="DN177" s="22"/>
      <c r="DO177" s="22"/>
      <c r="DP177" s="22"/>
      <c r="DQ177" s="22"/>
      <c r="DR177" s="22"/>
      <c r="DS177" s="22"/>
      <c r="DT177" s="22"/>
      <c r="DU177" s="22"/>
      <c r="DV177" s="22"/>
      <c r="DW177" s="22"/>
      <c r="DX177" s="22"/>
      <c r="DY177" s="22"/>
      <c r="DZ177" s="22"/>
      <c r="EA177" s="22"/>
      <c r="EB177" s="22"/>
      <c r="EC177" s="22"/>
      <c r="ED177" s="22"/>
      <c r="EE177" s="22"/>
      <c r="EF177" s="22"/>
      <c r="EG177" s="22"/>
      <c r="EH177" s="22"/>
      <c r="EI177" s="22"/>
      <c r="EJ177" s="22"/>
      <c r="EK177" s="22"/>
      <c r="EL177" s="22"/>
      <c r="EM177" s="22"/>
      <c r="EN177" s="22"/>
      <c r="EO177" s="22"/>
      <c r="EP177" s="22"/>
      <c r="EQ177" s="22"/>
      <c r="ER177" s="22"/>
      <c r="ES177" s="22"/>
      <c r="ET177" s="22"/>
      <c r="EU177" s="22"/>
      <c r="EV177" s="22"/>
      <c r="EW177" s="22"/>
      <c r="EX177" s="22"/>
      <c r="EY177" s="19"/>
      <c r="EZ177" s="68"/>
      <c r="FA177" s="69"/>
      <c r="FB177" s="22"/>
      <c r="FC177" s="22"/>
      <c r="FD177" s="22"/>
      <c r="FE177" s="22"/>
      <c r="FF177" s="22"/>
      <c r="FG177" s="22"/>
      <c r="FH177" s="22"/>
      <c r="FI177" s="22"/>
      <c r="FJ177" s="22"/>
      <c r="FK177" s="19" t="e">
        <f t="shared" ca="1" si="9"/>
        <v>#NAME?</v>
      </c>
      <c r="FL177" s="19" t="e">
        <f t="shared" ca="1" si="10"/>
        <v>#NAME?</v>
      </c>
      <c r="FM177" s="19">
        <f t="shared" si="11"/>
        <v>264779.50943396229</v>
      </c>
      <c r="FN177" s="19"/>
      <c r="FO177" s="20">
        <v>5.2900000000000003E-2</v>
      </c>
      <c r="FP177" s="19">
        <f t="shared" si="31"/>
        <v>0</v>
      </c>
      <c r="FQ177" s="19"/>
      <c r="FR177" s="20">
        <v>5.2900000000000003E-2</v>
      </c>
      <c r="FS177" s="19">
        <f t="shared" si="32"/>
        <v>0</v>
      </c>
      <c r="FT177" s="19"/>
      <c r="FU177" s="98">
        <f t="shared" si="14"/>
        <v>53</v>
      </c>
      <c r="FV177" s="99" t="e">
        <f t="shared" si="15"/>
        <v>#DIV/0!</v>
      </c>
      <c r="FW177" s="100">
        <f t="shared" si="99"/>
        <v>264779.50943396229</v>
      </c>
      <c r="FX177" s="101"/>
      <c r="FY177" s="101"/>
    </row>
    <row r="178" spans="1:181" ht="15.75" customHeight="1" x14ac:dyDescent="0.2">
      <c r="A178" s="66" t="s">
        <v>672</v>
      </c>
      <c r="B178" s="66">
        <v>19</v>
      </c>
      <c r="C178" s="78" t="s">
        <v>442</v>
      </c>
      <c r="D178" s="66" t="s">
        <v>31</v>
      </c>
      <c r="E178" s="67" t="s">
        <v>443</v>
      </c>
      <c r="F178" s="66">
        <v>40151500</v>
      </c>
      <c r="G178" s="67" t="s">
        <v>42</v>
      </c>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81">
        <v>1074034</v>
      </c>
      <c r="AG178" s="80">
        <v>0</v>
      </c>
      <c r="AH178" s="81">
        <f t="shared" si="100"/>
        <v>1074034</v>
      </c>
      <c r="AI178" s="22"/>
      <c r="AJ178" s="22"/>
      <c r="AK178" s="22"/>
      <c r="AL178" s="22"/>
      <c r="AM178" s="22"/>
      <c r="AN178" s="22"/>
      <c r="AO178" s="79">
        <v>976395</v>
      </c>
      <c r="AP178" s="80">
        <v>0</v>
      </c>
      <c r="AQ178" s="81">
        <f t="shared" si="101"/>
        <v>976395</v>
      </c>
      <c r="AR178" s="22"/>
      <c r="AS178" s="22"/>
      <c r="AT178" s="22"/>
      <c r="AU178" s="22"/>
      <c r="AV178" s="22"/>
      <c r="AW178" s="22"/>
      <c r="AX178" s="22"/>
      <c r="AY178" s="22"/>
      <c r="AZ178" s="22"/>
      <c r="BA178" s="81">
        <v>1566000</v>
      </c>
      <c r="BB178" s="80">
        <v>0</v>
      </c>
      <c r="BC178" s="81">
        <f t="shared" si="102"/>
        <v>1566000</v>
      </c>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19"/>
      <c r="EZ178" s="68"/>
      <c r="FA178" s="69"/>
      <c r="FB178" s="22"/>
      <c r="FC178" s="22"/>
      <c r="FD178" s="22"/>
      <c r="FE178" s="22"/>
      <c r="FF178" s="22"/>
      <c r="FG178" s="22"/>
      <c r="FH178" s="22"/>
      <c r="FI178" s="22"/>
      <c r="FJ178" s="22"/>
      <c r="FK178" s="19" t="e">
        <f t="shared" ca="1" si="9"/>
        <v>#NAME?</v>
      </c>
      <c r="FL178" s="19" t="e">
        <f t="shared" ca="1" si="10"/>
        <v>#NAME?</v>
      </c>
      <c r="FM178" s="19">
        <f t="shared" si="11"/>
        <v>68234.509433962259</v>
      </c>
      <c r="FN178" s="19"/>
      <c r="FO178" s="20">
        <v>5.2900000000000003E-2</v>
      </c>
      <c r="FP178" s="19">
        <f t="shared" si="31"/>
        <v>0</v>
      </c>
      <c r="FQ178" s="19">
        <v>1000000</v>
      </c>
      <c r="FR178" s="20">
        <v>5.2900000000000003E-2</v>
      </c>
      <c r="FS178" s="19">
        <f t="shared" si="32"/>
        <v>1052900</v>
      </c>
      <c r="FT178" s="19">
        <f t="shared" ref="FT178:FT179" si="103">(FS178)</f>
        <v>1052900</v>
      </c>
      <c r="FU178" s="98">
        <f t="shared" si="14"/>
        <v>53</v>
      </c>
      <c r="FV178" s="99">
        <f t="shared" si="15"/>
        <v>696263.64557962387</v>
      </c>
      <c r="FW178" s="100">
        <f t="shared" si="99"/>
        <v>68234.509433962259</v>
      </c>
      <c r="FX178" s="101"/>
      <c r="FY178" s="101"/>
    </row>
    <row r="179" spans="1:181" ht="15.75" customHeight="1" x14ac:dyDescent="0.2">
      <c r="A179" s="66" t="s">
        <v>672</v>
      </c>
      <c r="B179" s="66">
        <v>20</v>
      </c>
      <c r="C179" s="78" t="s">
        <v>444</v>
      </c>
      <c r="D179" s="66" t="s">
        <v>31</v>
      </c>
      <c r="E179" s="67" t="s">
        <v>445</v>
      </c>
      <c r="F179" s="66">
        <v>40151500</v>
      </c>
      <c r="G179" s="67" t="s">
        <v>42</v>
      </c>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81">
        <v>3461419</v>
      </c>
      <c r="AG179" s="80">
        <v>0</v>
      </c>
      <c r="AH179" s="81">
        <f t="shared" si="100"/>
        <v>3461419</v>
      </c>
      <c r="AI179" s="22"/>
      <c r="AJ179" s="22"/>
      <c r="AK179" s="22"/>
      <c r="AL179" s="22"/>
      <c r="AM179" s="22"/>
      <c r="AN179" s="22"/>
      <c r="AO179" s="79">
        <v>3146745</v>
      </c>
      <c r="AP179" s="80">
        <v>0</v>
      </c>
      <c r="AQ179" s="81">
        <f t="shared" si="101"/>
        <v>3146745</v>
      </c>
      <c r="AR179" s="22"/>
      <c r="AS179" s="22"/>
      <c r="AT179" s="22"/>
      <c r="AU179" s="22"/>
      <c r="AV179" s="22"/>
      <c r="AW179" s="22"/>
      <c r="AX179" s="22"/>
      <c r="AY179" s="22"/>
      <c r="AZ179" s="22"/>
      <c r="BA179" s="81">
        <v>7298000</v>
      </c>
      <c r="BB179" s="80">
        <v>0</v>
      </c>
      <c r="BC179" s="81">
        <f t="shared" si="102"/>
        <v>7298000</v>
      </c>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c r="DA179" s="22"/>
      <c r="DB179" s="22"/>
      <c r="DC179" s="22"/>
      <c r="DD179" s="22"/>
      <c r="DE179" s="22"/>
      <c r="DF179" s="22"/>
      <c r="DG179" s="22"/>
      <c r="DH179" s="22"/>
      <c r="DI179" s="22"/>
      <c r="DJ179" s="22"/>
      <c r="DK179" s="22"/>
      <c r="DL179" s="22"/>
      <c r="DM179" s="22"/>
      <c r="DN179" s="22"/>
      <c r="DO179" s="22"/>
      <c r="DP179" s="22"/>
      <c r="DQ179" s="22"/>
      <c r="DR179" s="22"/>
      <c r="DS179" s="22"/>
      <c r="DT179" s="22"/>
      <c r="DU179" s="22"/>
      <c r="DV179" s="22"/>
      <c r="DW179" s="22"/>
      <c r="DX179" s="22"/>
      <c r="DY179" s="22"/>
      <c r="DZ179" s="22"/>
      <c r="EA179" s="22"/>
      <c r="EB179" s="22"/>
      <c r="EC179" s="22"/>
      <c r="ED179" s="22"/>
      <c r="EE179" s="22"/>
      <c r="EF179" s="22"/>
      <c r="EG179" s="22"/>
      <c r="EH179" s="22"/>
      <c r="EI179" s="22"/>
      <c r="EJ179" s="22"/>
      <c r="EK179" s="22"/>
      <c r="EL179" s="22"/>
      <c r="EM179" s="22"/>
      <c r="EN179" s="22"/>
      <c r="EO179" s="22"/>
      <c r="EP179" s="22"/>
      <c r="EQ179" s="22"/>
      <c r="ER179" s="22"/>
      <c r="ES179" s="22"/>
      <c r="ET179" s="22"/>
      <c r="EU179" s="22"/>
      <c r="EV179" s="22"/>
      <c r="EW179" s="22"/>
      <c r="EX179" s="22"/>
      <c r="EY179" s="19"/>
      <c r="EZ179" s="68"/>
      <c r="FA179" s="69"/>
      <c r="FB179" s="22"/>
      <c r="FC179" s="22"/>
      <c r="FD179" s="22"/>
      <c r="FE179" s="22"/>
      <c r="FF179" s="22"/>
      <c r="FG179" s="22"/>
      <c r="FH179" s="22"/>
      <c r="FI179" s="22"/>
      <c r="FJ179" s="22"/>
      <c r="FK179" s="19" t="e">
        <f t="shared" ca="1" si="9"/>
        <v>#NAME?</v>
      </c>
      <c r="FL179" s="19" t="e">
        <f t="shared" ca="1" si="10"/>
        <v>#NAME?</v>
      </c>
      <c r="FM179" s="19">
        <f t="shared" si="11"/>
        <v>262380.45283018867</v>
      </c>
      <c r="FN179" s="19"/>
      <c r="FO179" s="20">
        <v>5.2900000000000003E-2</v>
      </c>
      <c r="FP179" s="19">
        <f t="shared" si="31"/>
        <v>0</v>
      </c>
      <c r="FQ179" s="19">
        <v>2986000</v>
      </c>
      <c r="FR179" s="20">
        <v>5.2900000000000003E-2</v>
      </c>
      <c r="FS179" s="19">
        <f t="shared" si="32"/>
        <v>3143959.4</v>
      </c>
      <c r="FT179" s="19">
        <f t="shared" si="103"/>
        <v>3143959.4</v>
      </c>
      <c r="FU179" s="98">
        <f t="shared" si="14"/>
        <v>53</v>
      </c>
      <c r="FV179" s="99">
        <f t="shared" si="15"/>
        <v>2037584.0140681658</v>
      </c>
      <c r="FW179" s="100">
        <f t="shared" si="99"/>
        <v>262380.45283018867</v>
      </c>
      <c r="FX179" s="101"/>
      <c r="FY179" s="101"/>
    </row>
    <row r="180" spans="1:181" ht="15.75" customHeight="1" x14ac:dyDescent="0.2">
      <c r="A180" s="66" t="s">
        <v>107</v>
      </c>
      <c r="B180" s="66">
        <v>31</v>
      </c>
      <c r="C180" s="66" t="s">
        <v>697</v>
      </c>
      <c r="D180" s="66" t="s">
        <v>31</v>
      </c>
      <c r="E180" s="67" t="s">
        <v>698</v>
      </c>
      <c r="F180" s="35">
        <v>41103011</v>
      </c>
      <c r="G180" s="67" t="s">
        <v>284</v>
      </c>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c r="DA180" s="22"/>
      <c r="DB180" s="22"/>
      <c r="DC180" s="22"/>
      <c r="DD180" s="22"/>
      <c r="DE180" s="22"/>
      <c r="DF180" s="22"/>
      <c r="DG180" s="22"/>
      <c r="DH180" s="22"/>
      <c r="DI180" s="22"/>
      <c r="DJ180" s="22"/>
      <c r="DK180" s="22"/>
      <c r="DL180" s="22"/>
      <c r="DM180" s="22"/>
      <c r="DN180" s="22"/>
      <c r="DO180" s="22"/>
      <c r="DP180" s="22"/>
      <c r="DQ180" s="22"/>
      <c r="DR180" s="22"/>
      <c r="DS180" s="22"/>
      <c r="DT180" s="22"/>
      <c r="DU180" s="22"/>
      <c r="DV180" s="22"/>
      <c r="DW180" s="22"/>
      <c r="DX180" s="22"/>
      <c r="DY180" s="22"/>
      <c r="DZ180" s="22"/>
      <c r="EA180" s="22"/>
      <c r="EB180" s="22"/>
      <c r="EC180" s="22"/>
      <c r="ED180" s="22"/>
      <c r="EE180" s="22"/>
      <c r="EF180" s="22"/>
      <c r="EG180" s="22"/>
      <c r="EH180" s="22"/>
      <c r="EI180" s="22"/>
      <c r="EJ180" s="22"/>
      <c r="EK180" s="22"/>
      <c r="EL180" s="22"/>
      <c r="EM180" s="22"/>
      <c r="EN180" s="22"/>
      <c r="EO180" s="22"/>
      <c r="EP180" s="22"/>
      <c r="EQ180" s="22"/>
      <c r="ER180" s="22"/>
      <c r="ES180" s="22"/>
      <c r="ET180" s="22"/>
      <c r="EU180" s="22"/>
      <c r="EV180" s="22"/>
      <c r="EW180" s="22"/>
      <c r="EX180" s="22"/>
      <c r="EY180" s="79">
        <v>1800000</v>
      </c>
      <c r="EZ180" s="102">
        <v>0.19</v>
      </c>
      <c r="FA180" s="103">
        <f t="shared" ref="FA180:FA182" si="104">EY180 * (1 + EZ180)</f>
        <v>2142000</v>
      </c>
      <c r="FB180" s="22"/>
      <c r="FC180" s="22"/>
      <c r="FD180" s="22"/>
      <c r="FE180" s="22"/>
      <c r="FF180" s="22"/>
      <c r="FG180" s="22"/>
      <c r="FH180" s="22"/>
      <c r="FI180" s="22"/>
      <c r="FJ180" s="22"/>
      <c r="FK180" s="19" t="e">
        <f t="shared" ca="1" si="9"/>
        <v>#NAME?</v>
      </c>
      <c r="FL180" s="19" t="e">
        <f t="shared" ca="1" si="10"/>
        <v>#NAME?</v>
      </c>
      <c r="FM180" s="19">
        <f t="shared" si="11"/>
        <v>40415.094339622643</v>
      </c>
      <c r="FN180" s="19"/>
      <c r="FO180" s="20">
        <v>5.2900000000000003E-2</v>
      </c>
      <c r="FP180" s="19">
        <f t="shared" si="31"/>
        <v>0</v>
      </c>
      <c r="FQ180" s="19"/>
      <c r="FR180" s="20">
        <v>5.2900000000000003E-2</v>
      </c>
      <c r="FS180" s="19">
        <f t="shared" si="32"/>
        <v>0</v>
      </c>
      <c r="FT180" s="19"/>
      <c r="FU180" s="98">
        <f t="shared" si="14"/>
        <v>53</v>
      </c>
      <c r="FV180" s="99" t="e">
        <f t="shared" si="15"/>
        <v>#DIV/0!</v>
      </c>
      <c r="FW180" s="100">
        <f t="shared" si="99"/>
        <v>40415.094339622643</v>
      </c>
      <c r="FX180" s="101"/>
      <c r="FY180" s="101"/>
    </row>
    <row r="181" spans="1:181" ht="15.75" customHeight="1" x14ac:dyDescent="0.2">
      <c r="A181" s="66" t="s">
        <v>107</v>
      </c>
      <c r="B181" s="66">
        <v>3</v>
      </c>
      <c r="C181" s="66" t="s">
        <v>446</v>
      </c>
      <c r="D181" s="66" t="s">
        <v>31</v>
      </c>
      <c r="E181" s="67" t="s">
        <v>447</v>
      </c>
      <c r="F181" s="35">
        <v>24112003</v>
      </c>
      <c r="G181" s="67" t="s">
        <v>110</v>
      </c>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c r="DA181" s="22"/>
      <c r="DB181" s="22"/>
      <c r="DC181" s="22"/>
      <c r="DD181" s="22"/>
      <c r="DE181" s="22"/>
      <c r="DF181" s="22"/>
      <c r="DG181" s="22"/>
      <c r="DH181" s="22"/>
      <c r="DI181" s="22"/>
      <c r="DJ181" s="22"/>
      <c r="DK181" s="22"/>
      <c r="DL181" s="22"/>
      <c r="DM181" s="22"/>
      <c r="DN181" s="22"/>
      <c r="DO181" s="22"/>
      <c r="DP181" s="22"/>
      <c r="DQ181" s="22"/>
      <c r="DR181" s="22"/>
      <c r="DS181" s="22"/>
      <c r="DT181" s="22"/>
      <c r="DU181" s="22"/>
      <c r="DV181" s="22"/>
      <c r="DW181" s="22"/>
      <c r="DX181" s="22"/>
      <c r="DY181" s="22"/>
      <c r="DZ181" s="22"/>
      <c r="EA181" s="22"/>
      <c r="EB181" s="22"/>
      <c r="EC181" s="22"/>
      <c r="ED181" s="22"/>
      <c r="EE181" s="22"/>
      <c r="EF181" s="22"/>
      <c r="EG181" s="22"/>
      <c r="EH181" s="22"/>
      <c r="EI181" s="22"/>
      <c r="EJ181" s="22"/>
      <c r="EK181" s="22"/>
      <c r="EL181" s="22"/>
      <c r="EM181" s="22"/>
      <c r="EN181" s="22"/>
      <c r="EO181" s="22"/>
      <c r="EP181" s="22"/>
      <c r="EQ181" s="22"/>
      <c r="ER181" s="22"/>
      <c r="ES181" s="22"/>
      <c r="ET181" s="22"/>
      <c r="EU181" s="22"/>
      <c r="EV181" s="22"/>
      <c r="EW181" s="22"/>
      <c r="EX181" s="22"/>
      <c r="EY181" s="79">
        <v>260000</v>
      </c>
      <c r="EZ181" s="102">
        <v>0.19</v>
      </c>
      <c r="FA181" s="103">
        <f t="shared" si="104"/>
        <v>309400</v>
      </c>
      <c r="FB181" s="22"/>
      <c r="FC181" s="22"/>
      <c r="FD181" s="22"/>
      <c r="FE181" s="22"/>
      <c r="FF181" s="22"/>
      <c r="FG181" s="22"/>
      <c r="FH181" s="22"/>
      <c r="FI181" s="22"/>
      <c r="FJ181" s="22"/>
      <c r="FK181" s="19" t="e">
        <f t="shared" ca="1" si="9"/>
        <v>#NAME?</v>
      </c>
      <c r="FL181" s="19" t="e">
        <f t="shared" ca="1" si="10"/>
        <v>#NAME?</v>
      </c>
      <c r="FM181" s="19">
        <f t="shared" si="11"/>
        <v>5837.7358490566039</v>
      </c>
      <c r="FN181" s="19">
        <v>435434</v>
      </c>
      <c r="FO181" s="20">
        <v>5.2900000000000003E-2</v>
      </c>
      <c r="FP181" s="19">
        <f t="shared" si="31"/>
        <v>458468.45860000001</v>
      </c>
      <c r="FQ181" s="19">
        <v>1500000</v>
      </c>
      <c r="FR181" s="20">
        <v>5.2900000000000003E-2</v>
      </c>
      <c r="FS181" s="19">
        <f t="shared" si="32"/>
        <v>1579350</v>
      </c>
      <c r="FT181" s="19">
        <f t="shared" ref="FT181:FT182" si="105">(FP181+FS181)/2</f>
        <v>1018909.2293</v>
      </c>
      <c r="FU181" s="98">
        <f t="shared" si="14"/>
        <v>53</v>
      </c>
      <c r="FV181" s="99">
        <f t="shared" si="15"/>
        <v>716349.72284594516</v>
      </c>
      <c r="FW181" s="100">
        <f t="shared" ref="FW181:FW182" si="106">FT181</f>
        <v>1018909.2293</v>
      </c>
      <c r="FX181" s="101"/>
      <c r="FY181" s="101"/>
    </row>
    <row r="182" spans="1:181" ht="15.75" customHeight="1" x14ac:dyDescent="0.2">
      <c r="A182" s="66" t="s">
        <v>113</v>
      </c>
      <c r="B182" s="66">
        <v>1</v>
      </c>
      <c r="C182" s="66" t="s">
        <v>448</v>
      </c>
      <c r="D182" s="66" t="s">
        <v>31</v>
      </c>
      <c r="E182" s="67" t="s">
        <v>449</v>
      </c>
      <c r="F182" s="35">
        <v>10151503</v>
      </c>
      <c r="G182" s="67" t="s">
        <v>131</v>
      </c>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81">
        <v>130000</v>
      </c>
      <c r="BE182" s="80">
        <v>0</v>
      </c>
      <c r="BF182" s="81">
        <f>BD182 * (1 + BE182)</f>
        <v>130000</v>
      </c>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c r="DA182" s="22"/>
      <c r="DB182" s="22"/>
      <c r="DC182" s="22"/>
      <c r="DD182" s="22"/>
      <c r="DE182" s="22"/>
      <c r="DF182" s="22"/>
      <c r="DG182" s="22"/>
      <c r="DH182" s="22"/>
      <c r="DI182" s="22"/>
      <c r="DJ182" s="22"/>
      <c r="DK182" s="22"/>
      <c r="DL182" s="22"/>
      <c r="DM182" s="22"/>
      <c r="DN182" s="22"/>
      <c r="DO182" s="22"/>
      <c r="DP182" s="22"/>
      <c r="DQ182" s="22"/>
      <c r="DR182" s="22"/>
      <c r="DS182" s="22"/>
      <c r="DT182" s="22"/>
      <c r="DU182" s="22"/>
      <c r="DV182" s="22"/>
      <c r="DW182" s="22"/>
      <c r="DX182" s="22"/>
      <c r="DY182" s="22"/>
      <c r="DZ182" s="22"/>
      <c r="EA182" s="22"/>
      <c r="EB182" s="22"/>
      <c r="EC182" s="22"/>
      <c r="ED182" s="22"/>
      <c r="EE182" s="22"/>
      <c r="EF182" s="22"/>
      <c r="EG182" s="22"/>
      <c r="EH182" s="22"/>
      <c r="EI182" s="22"/>
      <c r="EJ182" s="22"/>
      <c r="EK182" s="22"/>
      <c r="EL182" s="22"/>
      <c r="EM182" s="22"/>
      <c r="EN182" s="22"/>
      <c r="EO182" s="22"/>
      <c r="EP182" s="22"/>
      <c r="EQ182" s="22"/>
      <c r="ER182" s="22"/>
      <c r="ES182" s="22"/>
      <c r="ET182" s="22"/>
      <c r="EU182" s="22"/>
      <c r="EV182" s="22"/>
      <c r="EW182" s="22"/>
      <c r="EX182" s="22"/>
      <c r="EY182" s="79">
        <v>635000</v>
      </c>
      <c r="EZ182" s="102">
        <v>0.05</v>
      </c>
      <c r="FA182" s="103">
        <f t="shared" si="104"/>
        <v>666750</v>
      </c>
      <c r="FB182" s="22"/>
      <c r="FC182" s="22"/>
      <c r="FD182" s="22"/>
      <c r="FE182" s="22"/>
      <c r="FF182" s="22"/>
      <c r="FG182" s="22"/>
      <c r="FH182" s="22"/>
      <c r="FI182" s="22"/>
      <c r="FJ182" s="22"/>
      <c r="FK182" s="19" t="e">
        <f t="shared" ca="1" si="9"/>
        <v>#NAME?</v>
      </c>
      <c r="FL182" s="19" t="e">
        <f t="shared" ca="1" si="10"/>
        <v>#NAME?</v>
      </c>
      <c r="FM182" s="19">
        <f t="shared" si="11"/>
        <v>15033.018867924528</v>
      </c>
      <c r="FN182" s="19">
        <v>593791</v>
      </c>
      <c r="FO182" s="20">
        <v>5.2900000000000003E-2</v>
      </c>
      <c r="FP182" s="19">
        <f t="shared" si="31"/>
        <v>625202.54390000005</v>
      </c>
      <c r="FQ182" s="19">
        <v>680000</v>
      </c>
      <c r="FR182" s="20">
        <v>5.2900000000000003E-2</v>
      </c>
      <c r="FS182" s="19">
        <f t="shared" si="32"/>
        <v>715972</v>
      </c>
      <c r="FT182" s="19">
        <f t="shared" si="105"/>
        <v>670587.27194999997</v>
      </c>
      <c r="FU182" s="98">
        <f t="shared" si="14"/>
        <v>53</v>
      </c>
      <c r="FV182" s="99">
        <f t="shared" si="15"/>
        <v>463546.85779001768</v>
      </c>
      <c r="FW182" s="100">
        <f t="shared" si="106"/>
        <v>670587.27194999997</v>
      </c>
      <c r="FX182" s="101"/>
      <c r="FY182" s="101"/>
    </row>
    <row r="183" spans="1:181" ht="15.75" customHeight="1" x14ac:dyDescent="0.2">
      <c r="A183" s="66" t="s">
        <v>671</v>
      </c>
      <c r="B183" s="66">
        <v>33</v>
      </c>
      <c r="C183" s="66" t="s">
        <v>450</v>
      </c>
      <c r="D183" s="66" t="s">
        <v>31</v>
      </c>
      <c r="E183" s="67" t="s">
        <v>451</v>
      </c>
      <c r="F183" s="35">
        <v>21102401</v>
      </c>
      <c r="G183" s="67" t="s">
        <v>75</v>
      </c>
      <c r="H183" s="22"/>
      <c r="I183" s="22"/>
      <c r="J183" s="22"/>
      <c r="K183" s="22"/>
      <c r="L183" s="22"/>
      <c r="M183" s="22"/>
      <c r="N183" s="22"/>
      <c r="O183" s="22"/>
      <c r="P183" s="22"/>
      <c r="Q183" s="79">
        <v>319000</v>
      </c>
      <c r="R183" s="107">
        <v>0</v>
      </c>
      <c r="S183" s="103">
        <f>Q183 * (1 + R183)</f>
        <v>319000</v>
      </c>
      <c r="T183" s="79">
        <v>336000</v>
      </c>
      <c r="U183" s="107">
        <v>0</v>
      </c>
      <c r="V183" s="103">
        <f>T183 * (1 + U183)</f>
        <v>336000</v>
      </c>
      <c r="W183" s="103">
        <v>350000</v>
      </c>
      <c r="X183" s="102">
        <v>0</v>
      </c>
      <c r="Y183" s="103">
        <f>W183 * (1 + X183)</f>
        <v>350000</v>
      </c>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c r="DA183" s="22"/>
      <c r="DB183" s="22"/>
      <c r="DC183" s="22"/>
      <c r="DD183" s="22"/>
      <c r="DE183" s="22"/>
      <c r="DF183" s="22"/>
      <c r="DG183" s="22"/>
      <c r="DH183" s="22"/>
      <c r="DI183" s="22"/>
      <c r="DJ183" s="22"/>
      <c r="DK183" s="22"/>
      <c r="DL183" s="22"/>
      <c r="DM183" s="22"/>
      <c r="DN183" s="22"/>
      <c r="DO183" s="22"/>
      <c r="DP183" s="22"/>
      <c r="DQ183" s="22"/>
      <c r="DR183" s="22"/>
      <c r="DS183" s="22"/>
      <c r="DT183" s="22"/>
      <c r="DU183" s="22"/>
      <c r="DV183" s="22"/>
      <c r="DW183" s="22"/>
      <c r="DX183" s="22"/>
      <c r="DY183" s="22"/>
      <c r="DZ183" s="22"/>
      <c r="EA183" s="22"/>
      <c r="EB183" s="22"/>
      <c r="EC183" s="22"/>
      <c r="ED183" s="22"/>
      <c r="EE183" s="22"/>
      <c r="EF183" s="22"/>
      <c r="EG183" s="22"/>
      <c r="EH183" s="22"/>
      <c r="EI183" s="22"/>
      <c r="EJ183" s="22"/>
      <c r="EK183" s="22"/>
      <c r="EL183" s="22"/>
      <c r="EM183" s="22"/>
      <c r="EN183" s="22"/>
      <c r="EO183" s="22"/>
      <c r="EP183" s="22"/>
      <c r="EQ183" s="22"/>
      <c r="ER183" s="22"/>
      <c r="ES183" s="22"/>
      <c r="ET183" s="22"/>
      <c r="EU183" s="22"/>
      <c r="EV183" s="22"/>
      <c r="EW183" s="22"/>
      <c r="EX183" s="22"/>
      <c r="EY183" s="19"/>
      <c r="EZ183" s="68"/>
      <c r="FA183" s="69"/>
      <c r="FB183" s="22"/>
      <c r="FC183" s="22"/>
      <c r="FD183" s="22"/>
      <c r="FE183" s="22"/>
      <c r="FF183" s="22"/>
      <c r="FG183" s="22"/>
      <c r="FH183" s="22"/>
      <c r="FI183" s="22"/>
      <c r="FJ183" s="22"/>
      <c r="FK183" s="19" t="e">
        <f t="shared" ca="1" si="9"/>
        <v>#NAME?</v>
      </c>
      <c r="FL183" s="19" t="e">
        <f t="shared" ca="1" si="10"/>
        <v>#NAME?</v>
      </c>
      <c r="FM183" s="19">
        <f t="shared" si="11"/>
        <v>18962.264150943396</v>
      </c>
      <c r="FN183" s="19">
        <v>274517</v>
      </c>
      <c r="FO183" s="20">
        <v>5.2900000000000003E-2</v>
      </c>
      <c r="FP183" s="19">
        <f t="shared" si="31"/>
        <v>289038.94929999998</v>
      </c>
      <c r="FQ183" s="19"/>
      <c r="FR183" s="20">
        <v>5.2900000000000003E-2</v>
      </c>
      <c r="FS183" s="19">
        <f t="shared" si="32"/>
        <v>0</v>
      </c>
      <c r="FT183" s="19">
        <f>(FP183)</f>
        <v>289038.94929999998</v>
      </c>
      <c r="FU183" s="98">
        <f t="shared" si="14"/>
        <v>53</v>
      </c>
      <c r="FV183" s="99">
        <f t="shared" si="15"/>
        <v>190973.05550928204</v>
      </c>
      <c r="FW183" s="100">
        <f>MIN(FM183,FT183)</f>
        <v>18962.264150943396</v>
      </c>
      <c r="FX183" s="101"/>
      <c r="FY183" s="101"/>
    </row>
    <row r="184" spans="1:181" ht="15.75" customHeight="1" x14ac:dyDescent="0.2">
      <c r="A184" s="66" t="s">
        <v>107</v>
      </c>
      <c r="B184" s="66">
        <v>10</v>
      </c>
      <c r="C184" s="66" t="s">
        <v>452</v>
      </c>
      <c r="D184" s="66" t="s">
        <v>31</v>
      </c>
      <c r="E184" s="67" t="s">
        <v>453</v>
      </c>
      <c r="F184" s="35">
        <v>48101918</v>
      </c>
      <c r="G184" s="67" t="s">
        <v>75</v>
      </c>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c r="DA184" s="22"/>
      <c r="DB184" s="22"/>
      <c r="DC184" s="22"/>
      <c r="DD184" s="22"/>
      <c r="DE184" s="22"/>
      <c r="DF184" s="22"/>
      <c r="DG184" s="22"/>
      <c r="DH184" s="22"/>
      <c r="DI184" s="22"/>
      <c r="DJ184" s="22"/>
      <c r="DK184" s="22"/>
      <c r="DL184" s="22"/>
      <c r="DM184" s="22"/>
      <c r="DN184" s="22"/>
      <c r="DO184" s="22"/>
      <c r="DP184" s="22"/>
      <c r="DQ184" s="22"/>
      <c r="DR184" s="22"/>
      <c r="DS184" s="22"/>
      <c r="DT184" s="22"/>
      <c r="DU184" s="22"/>
      <c r="DV184" s="22"/>
      <c r="DW184" s="22"/>
      <c r="DX184" s="22"/>
      <c r="DY184" s="22"/>
      <c r="DZ184" s="22"/>
      <c r="EA184" s="22"/>
      <c r="EB184" s="22"/>
      <c r="EC184" s="22"/>
      <c r="ED184" s="22"/>
      <c r="EE184" s="22"/>
      <c r="EF184" s="22"/>
      <c r="EG184" s="22"/>
      <c r="EH184" s="22"/>
      <c r="EI184" s="22"/>
      <c r="EJ184" s="22"/>
      <c r="EK184" s="22"/>
      <c r="EL184" s="22"/>
      <c r="EM184" s="22"/>
      <c r="EN184" s="22"/>
      <c r="EO184" s="22"/>
      <c r="EP184" s="22"/>
      <c r="EQ184" s="22"/>
      <c r="ER184" s="22"/>
      <c r="ES184" s="22"/>
      <c r="ET184" s="22"/>
      <c r="EU184" s="22"/>
      <c r="EV184" s="22"/>
      <c r="EW184" s="22"/>
      <c r="EX184" s="22"/>
      <c r="EY184" s="79">
        <v>325000</v>
      </c>
      <c r="EZ184" s="102">
        <v>0.19</v>
      </c>
      <c r="FA184" s="103">
        <f t="shared" ref="FA184:FA185" si="107">EY184 * (1 + EZ184)</f>
        <v>386750</v>
      </c>
      <c r="FB184" s="22"/>
      <c r="FC184" s="22"/>
      <c r="FD184" s="22"/>
      <c r="FE184" s="22"/>
      <c r="FF184" s="22"/>
      <c r="FG184" s="22"/>
      <c r="FH184" s="22"/>
      <c r="FI184" s="22"/>
      <c r="FJ184" s="22"/>
      <c r="FK184" s="19" t="e">
        <f t="shared" ca="1" si="9"/>
        <v>#NAME?</v>
      </c>
      <c r="FL184" s="19" t="e">
        <f t="shared" ca="1" si="10"/>
        <v>#NAME?</v>
      </c>
      <c r="FM184" s="19">
        <f t="shared" si="11"/>
        <v>7297.1698113207549</v>
      </c>
      <c r="FN184" s="19">
        <v>478401</v>
      </c>
      <c r="FO184" s="20">
        <v>5.2900000000000003E-2</v>
      </c>
      <c r="FP184" s="19">
        <f t="shared" si="31"/>
        <v>503708.4129</v>
      </c>
      <c r="FQ184" s="19">
        <v>821100</v>
      </c>
      <c r="FR184" s="20">
        <v>5.2900000000000003E-2</v>
      </c>
      <c r="FS184" s="19">
        <f t="shared" si="32"/>
        <v>864536.19</v>
      </c>
      <c r="FT184" s="19">
        <f>(FP184+FS184)/2</f>
        <v>684122.30144999991</v>
      </c>
      <c r="FU184" s="98">
        <f t="shared" si="14"/>
        <v>53</v>
      </c>
      <c r="FV184" s="99">
        <f t="shared" si="15"/>
        <v>478587.64025918778</v>
      </c>
      <c r="FW184" s="100">
        <f>FT184</f>
        <v>684122.30144999991</v>
      </c>
      <c r="FX184" s="101"/>
      <c r="FY184" s="101"/>
    </row>
    <row r="185" spans="1:181" ht="15.75" customHeight="1" x14ac:dyDescent="0.2">
      <c r="A185" s="66" t="s">
        <v>107</v>
      </c>
      <c r="B185" s="66">
        <v>11</v>
      </c>
      <c r="C185" s="66" t="s">
        <v>452</v>
      </c>
      <c r="D185" s="66" t="s">
        <v>31</v>
      </c>
      <c r="E185" s="67" t="s">
        <v>454</v>
      </c>
      <c r="F185" s="35">
        <v>48101918</v>
      </c>
      <c r="G185" s="67" t="s">
        <v>75</v>
      </c>
      <c r="H185" s="120">
        <f>364854-58254</f>
        <v>306600</v>
      </c>
      <c r="I185" s="121">
        <v>0.19</v>
      </c>
      <c r="J185" s="120">
        <f t="shared" ref="J185:J186" si="108">H185 * (1 + I185)</f>
        <v>364854</v>
      </c>
      <c r="K185" s="120">
        <v>293277</v>
      </c>
      <c r="L185" s="121">
        <v>0.19</v>
      </c>
      <c r="M185" s="120">
        <f t="shared" ref="M185:M186" si="109">K185*(1+L185)</f>
        <v>348999.63</v>
      </c>
      <c r="N185" s="19"/>
      <c r="O185" s="20"/>
      <c r="P185" s="19"/>
      <c r="Q185" s="19"/>
      <c r="R185" s="20"/>
      <c r="S185" s="19"/>
      <c r="T185" s="19"/>
      <c r="U185" s="20"/>
      <c r="V185" s="19"/>
      <c r="W185" s="19"/>
      <c r="X185" s="20"/>
      <c r="Y185" s="19"/>
      <c r="Z185" s="19"/>
      <c r="AA185" s="20"/>
      <c r="AB185" s="19"/>
      <c r="AC185" s="19"/>
      <c r="AD185" s="20"/>
      <c r="AE185" s="19"/>
      <c r="AF185" s="19"/>
      <c r="AG185" s="20"/>
      <c r="AH185" s="19"/>
      <c r="AI185" s="19"/>
      <c r="AJ185" s="20"/>
      <c r="AK185" s="19"/>
      <c r="AL185" s="19"/>
      <c r="AM185" s="20"/>
      <c r="AN185" s="19"/>
      <c r="AO185" s="19"/>
      <c r="AP185" s="20"/>
      <c r="AQ185" s="19"/>
      <c r="AR185" s="19"/>
      <c r="AS185" s="20"/>
      <c r="AT185" s="19"/>
      <c r="AU185" s="19"/>
      <c r="AV185" s="20"/>
      <c r="AW185" s="19"/>
      <c r="AX185" s="19"/>
      <c r="AY185" s="20"/>
      <c r="AZ185" s="19"/>
      <c r="BA185" s="19"/>
      <c r="BB185" s="20"/>
      <c r="BC185" s="19"/>
      <c r="BD185" s="19"/>
      <c r="BE185" s="20"/>
      <c r="BF185" s="19"/>
      <c r="BG185" s="19"/>
      <c r="BH185" s="20"/>
      <c r="BI185" s="19"/>
      <c r="BJ185" s="19"/>
      <c r="BK185" s="20"/>
      <c r="BL185" s="19"/>
      <c r="BM185" s="19"/>
      <c r="BN185" s="20"/>
      <c r="BO185" s="19"/>
      <c r="BP185" s="19"/>
      <c r="BQ185" s="20"/>
      <c r="BR185" s="19"/>
      <c r="BS185" s="19"/>
      <c r="BT185" s="20"/>
      <c r="BU185" s="19"/>
      <c r="BV185" s="19"/>
      <c r="BW185" s="20"/>
      <c r="BX185" s="19"/>
      <c r="BY185" s="19"/>
      <c r="BZ185" s="20"/>
      <c r="CA185" s="19"/>
      <c r="CB185" s="19"/>
      <c r="CC185" s="20"/>
      <c r="CD185" s="19"/>
      <c r="CE185" s="19"/>
      <c r="CF185" s="20"/>
      <c r="CG185" s="19"/>
      <c r="CH185" s="19"/>
      <c r="CI185" s="20"/>
      <c r="CJ185" s="19"/>
      <c r="CK185" s="19"/>
      <c r="CL185" s="20"/>
      <c r="CM185" s="19"/>
      <c r="CN185" s="19"/>
      <c r="CO185" s="20"/>
      <c r="CP185" s="19"/>
      <c r="CQ185" s="19"/>
      <c r="CR185" s="20"/>
      <c r="CS185" s="19"/>
      <c r="CT185" s="19"/>
      <c r="CU185" s="20"/>
      <c r="CV185" s="19"/>
      <c r="CW185" s="19"/>
      <c r="CX185" s="20"/>
      <c r="CY185" s="19"/>
      <c r="CZ185" s="19"/>
      <c r="DA185" s="20"/>
      <c r="DB185" s="19"/>
      <c r="DC185" s="19"/>
      <c r="DD185" s="20"/>
      <c r="DE185" s="19"/>
      <c r="DF185" s="19"/>
      <c r="DG185" s="20"/>
      <c r="DH185" s="19"/>
      <c r="DI185" s="19"/>
      <c r="DJ185" s="20"/>
      <c r="DK185" s="19"/>
      <c r="DL185" s="19"/>
      <c r="DM185" s="20"/>
      <c r="DN185" s="19"/>
      <c r="DO185" s="19"/>
      <c r="DP185" s="20"/>
      <c r="DQ185" s="19"/>
      <c r="DR185" s="19"/>
      <c r="DS185" s="20"/>
      <c r="DT185" s="19"/>
      <c r="DU185" s="19"/>
      <c r="DV185" s="20"/>
      <c r="DW185" s="19"/>
      <c r="DX185" s="19"/>
      <c r="DY185" s="19"/>
      <c r="DZ185" s="19"/>
      <c r="EA185" s="19"/>
      <c r="EB185" s="19"/>
      <c r="EC185" s="19"/>
      <c r="ED185" s="19"/>
      <c r="EE185" s="19"/>
      <c r="EF185" s="19"/>
      <c r="EG185" s="19"/>
      <c r="EH185" s="19"/>
      <c r="EI185" s="19"/>
      <c r="EJ185" s="19"/>
      <c r="EK185" s="19"/>
      <c r="EL185" s="19"/>
      <c r="EM185" s="19"/>
      <c r="EN185" s="19"/>
      <c r="EO185" s="19"/>
      <c r="EP185" s="19"/>
      <c r="EQ185" s="19"/>
      <c r="ER185" s="19"/>
      <c r="ES185" s="19"/>
      <c r="ET185" s="19"/>
      <c r="EU185" s="19"/>
      <c r="EV185" s="19"/>
      <c r="EW185" s="19"/>
      <c r="EX185" s="19"/>
      <c r="EY185" s="79">
        <v>185000</v>
      </c>
      <c r="EZ185" s="102">
        <v>0.19</v>
      </c>
      <c r="FA185" s="103">
        <f t="shared" si="107"/>
        <v>220150</v>
      </c>
      <c r="FB185" s="19"/>
      <c r="FC185" s="19"/>
      <c r="FD185" s="19"/>
      <c r="FE185" s="19"/>
      <c r="FF185" s="19"/>
      <c r="FG185" s="19"/>
      <c r="FH185" s="19"/>
      <c r="FI185" s="19"/>
      <c r="FJ185" s="19"/>
      <c r="FK185" s="19" t="e">
        <f t="shared" ca="1" si="9"/>
        <v>#NAME?</v>
      </c>
      <c r="FL185" s="19" t="e">
        <f t="shared" ca="1" si="10"/>
        <v>#NAME?</v>
      </c>
      <c r="FM185" s="19">
        <f t="shared" si="11"/>
        <v>17622.71</v>
      </c>
      <c r="FN185" s="19"/>
      <c r="FO185" s="20">
        <v>5.2900000000000003E-2</v>
      </c>
      <c r="FP185" s="19">
        <f t="shared" si="31"/>
        <v>0</v>
      </c>
      <c r="FQ185" s="19"/>
      <c r="FR185" s="20">
        <v>5.2900000000000003E-2</v>
      </c>
      <c r="FS185" s="19">
        <f t="shared" si="32"/>
        <v>0</v>
      </c>
      <c r="FT185" s="19"/>
      <c r="FU185" s="98">
        <f t="shared" si="14"/>
        <v>53</v>
      </c>
      <c r="FV185" s="99" t="e">
        <f t="shared" si="15"/>
        <v>#DIV/0!</v>
      </c>
      <c r="FW185" s="100">
        <f t="shared" ref="FW185:FW192" si="110">MIN(FM185,FT185)</f>
        <v>17622.71</v>
      </c>
      <c r="FX185" s="101"/>
      <c r="FY185" s="101"/>
    </row>
    <row r="186" spans="1:181" ht="15.75" customHeight="1" x14ac:dyDescent="0.2">
      <c r="A186" s="66" t="s">
        <v>107</v>
      </c>
      <c r="B186" s="66">
        <v>12</v>
      </c>
      <c r="C186" s="66" t="s">
        <v>452</v>
      </c>
      <c r="D186" s="66" t="s">
        <v>31</v>
      </c>
      <c r="E186" s="67" t="s">
        <v>455</v>
      </c>
      <c r="F186" s="35">
        <v>48101918</v>
      </c>
      <c r="G186" s="67" t="s">
        <v>75</v>
      </c>
      <c r="H186" s="120">
        <v>698950</v>
      </c>
      <c r="I186" s="121">
        <v>0.19</v>
      </c>
      <c r="J186" s="120">
        <f t="shared" si="108"/>
        <v>831750.5</v>
      </c>
      <c r="K186" s="120">
        <v>831933</v>
      </c>
      <c r="L186" s="121">
        <v>0.19</v>
      </c>
      <c r="M186" s="120">
        <f t="shared" si="109"/>
        <v>990000.2699999999</v>
      </c>
      <c r="N186" s="19"/>
      <c r="O186" s="20"/>
      <c r="P186" s="19"/>
      <c r="Q186" s="19"/>
      <c r="R186" s="20"/>
      <c r="S186" s="19"/>
      <c r="T186" s="19"/>
      <c r="U186" s="20"/>
      <c r="V186" s="19"/>
      <c r="W186" s="19"/>
      <c r="X186" s="20"/>
      <c r="Y186" s="19"/>
      <c r="Z186" s="19"/>
      <c r="AA186" s="20"/>
      <c r="AB186" s="19"/>
      <c r="AC186" s="19"/>
      <c r="AD186" s="20"/>
      <c r="AE186" s="19"/>
      <c r="AF186" s="19"/>
      <c r="AG186" s="20"/>
      <c r="AH186" s="19"/>
      <c r="AI186" s="19"/>
      <c r="AJ186" s="20"/>
      <c r="AK186" s="19"/>
      <c r="AL186" s="19"/>
      <c r="AM186" s="20"/>
      <c r="AN186" s="19"/>
      <c r="AO186" s="19"/>
      <c r="AP186" s="20"/>
      <c r="AQ186" s="19"/>
      <c r="AR186" s="19"/>
      <c r="AS186" s="20"/>
      <c r="AT186" s="19"/>
      <c r="AU186" s="19"/>
      <c r="AV186" s="20"/>
      <c r="AW186" s="19"/>
      <c r="AX186" s="19"/>
      <c r="AY186" s="20"/>
      <c r="AZ186" s="19"/>
      <c r="BA186" s="19"/>
      <c r="BB186" s="20"/>
      <c r="BC186" s="19"/>
      <c r="BD186" s="19"/>
      <c r="BE186" s="20"/>
      <c r="BF186" s="19"/>
      <c r="BG186" s="19"/>
      <c r="BH186" s="20"/>
      <c r="BI186" s="19"/>
      <c r="BJ186" s="19"/>
      <c r="BK186" s="20"/>
      <c r="BL186" s="19"/>
      <c r="BM186" s="19"/>
      <c r="BN186" s="20"/>
      <c r="BO186" s="19"/>
      <c r="BP186" s="19"/>
      <c r="BQ186" s="20"/>
      <c r="BR186" s="19"/>
      <c r="BS186" s="19"/>
      <c r="BT186" s="20"/>
      <c r="BU186" s="19"/>
      <c r="BV186" s="19"/>
      <c r="BW186" s="20"/>
      <c r="BX186" s="19"/>
      <c r="BY186" s="19"/>
      <c r="BZ186" s="20"/>
      <c r="CA186" s="19"/>
      <c r="CB186" s="19"/>
      <c r="CC186" s="20"/>
      <c r="CD186" s="19"/>
      <c r="CE186" s="19"/>
      <c r="CF186" s="20"/>
      <c r="CG186" s="19"/>
      <c r="CH186" s="19"/>
      <c r="CI186" s="20"/>
      <c r="CJ186" s="19"/>
      <c r="CK186" s="19"/>
      <c r="CL186" s="20"/>
      <c r="CM186" s="19"/>
      <c r="CN186" s="19"/>
      <c r="CO186" s="20"/>
      <c r="CP186" s="19"/>
      <c r="CQ186" s="19"/>
      <c r="CR186" s="20"/>
      <c r="CS186" s="19"/>
      <c r="CT186" s="19"/>
      <c r="CU186" s="20"/>
      <c r="CV186" s="19"/>
      <c r="CW186" s="19"/>
      <c r="CX186" s="20"/>
      <c r="CY186" s="19"/>
      <c r="CZ186" s="19"/>
      <c r="DA186" s="20"/>
      <c r="DB186" s="19"/>
      <c r="DC186" s="19"/>
      <c r="DD186" s="20"/>
      <c r="DE186" s="19"/>
      <c r="DF186" s="19"/>
      <c r="DG186" s="20"/>
      <c r="DH186" s="19"/>
      <c r="DI186" s="19"/>
      <c r="DJ186" s="20"/>
      <c r="DK186" s="19"/>
      <c r="DL186" s="19"/>
      <c r="DM186" s="20"/>
      <c r="DN186" s="19"/>
      <c r="DO186" s="19"/>
      <c r="DP186" s="20"/>
      <c r="DQ186" s="19"/>
      <c r="DR186" s="19"/>
      <c r="DS186" s="20"/>
      <c r="DT186" s="19"/>
      <c r="DU186" s="19"/>
      <c r="DV186" s="20"/>
      <c r="DW186" s="19"/>
      <c r="DX186" s="19"/>
      <c r="DY186" s="19"/>
      <c r="DZ186" s="19"/>
      <c r="EA186" s="19"/>
      <c r="EB186" s="19"/>
      <c r="EC186" s="19"/>
      <c r="ED186" s="19"/>
      <c r="EE186" s="19"/>
      <c r="EF186" s="19"/>
      <c r="EG186" s="19"/>
      <c r="EH186" s="19"/>
      <c r="EI186" s="19"/>
      <c r="EJ186" s="19"/>
      <c r="EK186" s="19"/>
      <c r="EL186" s="19"/>
      <c r="EM186" s="19"/>
      <c r="EN186" s="19"/>
      <c r="EO186" s="19"/>
      <c r="EP186" s="19"/>
      <c r="EQ186" s="19"/>
      <c r="ER186" s="19"/>
      <c r="ES186" s="19"/>
      <c r="ET186" s="19"/>
      <c r="EU186" s="19"/>
      <c r="EV186" s="19"/>
      <c r="EW186" s="19"/>
      <c r="EX186" s="19"/>
      <c r="EY186" s="19"/>
      <c r="EZ186" s="69"/>
      <c r="FA186" s="69"/>
      <c r="FB186" s="19"/>
      <c r="FC186" s="19"/>
      <c r="FD186" s="19"/>
      <c r="FE186" s="19"/>
      <c r="FF186" s="19"/>
      <c r="FG186" s="19"/>
      <c r="FH186" s="19"/>
      <c r="FI186" s="19"/>
      <c r="FJ186" s="19"/>
      <c r="FK186" s="19" t="e">
        <f t="shared" ca="1" si="9"/>
        <v>#NAME?</v>
      </c>
      <c r="FL186" s="19" t="e">
        <f t="shared" ca="1" si="10"/>
        <v>#NAME?</v>
      </c>
      <c r="FM186" s="19">
        <f t="shared" si="11"/>
        <v>34372.656037735847</v>
      </c>
      <c r="FN186" s="19"/>
      <c r="FO186" s="20">
        <v>5.2900000000000003E-2</v>
      </c>
      <c r="FP186" s="19">
        <f t="shared" si="31"/>
        <v>0</v>
      </c>
      <c r="FQ186" s="19">
        <v>1225700</v>
      </c>
      <c r="FR186" s="20">
        <v>5.2900000000000003E-2</v>
      </c>
      <c r="FS186" s="19">
        <f t="shared" si="32"/>
        <v>1290539.53</v>
      </c>
      <c r="FT186" s="19">
        <f>(FS186)</f>
        <v>1290539.53</v>
      </c>
      <c r="FU186" s="98">
        <f t="shared" si="14"/>
        <v>53</v>
      </c>
      <c r="FV186" s="99">
        <f t="shared" si="15"/>
        <v>888244.11488062423</v>
      </c>
      <c r="FW186" s="100">
        <f t="shared" si="110"/>
        <v>34372.656037735847</v>
      </c>
      <c r="FX186" s="101"/>
      <c r="FY186" s="101"/>
    </row>
    <row r="187" spans="1:181" ht="15.75" customHeight="1" x14ac:dyDescent="0.2">
      <c r="A187" s="66" t="s">
        <v>671</v>
      </c>
      <c r="B187" s="66">
        <v>62</v>
      </c>
      <c r="C187" s="66" t="s">
        <v>456</v>
      </c>
      <c r="D187" s="66" t="s">
        <v>31</v>
      </c>
      <c r="E187" s="67" t="s">
        <v>457</v>
      </c>
      <c r="F187" s="66">
        <v>21102401</v>
      </c>
      <c r="G187" s="67" t="s">
        <v>458</v>
      </c>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103">
        <v>170000</v>
      </c>
      <c r="CF187" s="102">
        <v>0</v>
      </c>
      <c r="CG187" s="103">
        <f>CE187 * (1 + CF187)</f>
        <v>170000</v>
      </c>
      <c r="CH187" s="79">
        <v>160000</v>
      </c>
      <c r="CI187" s="107">
        <v>0</v>
      </c>
      <c r="CJ187" s="103">
        <f>CH187 * (1 + CI187)</f>
        <v>160000</v>
      </c>
      <c r="CK187" s="22"/>
      <c r="CL187" s="22"/>
      <c r="CM187" s="22"/>
      <c r="CN187" s="22"/>
      <c r="CO187" s="22"/>
      <c r="CP187" s="22"/>
      <c r="CQ187" s="22"/>
      <c r="CR187" s="22"/>
      <c r="CS187" s="22"/>
      <c r="CT187" s="22"/>
      <c r="CU187" s="22"/>
      <c r="CV187" s="22"/>
      <c r="CW187" s="22"/>
      <c r="CX187" s="22"/>
      <c r="CY187" s="22"/>
      <c r="CZ187" s="22"/>
      <c r="DA187" s="22"/>
      <c r="DB187" s="22"/>
      <c r="DC187" s="22"/>
      <c r="DD187" s="22"/>
      <c r="DE187" s="22"/>
      <c r="DF187" s="22"/>
      <c r="DG187" s="22"/>
      <c r="DH187" s="22"/>
      <c r="DI187" s="22"/>
      <c r="DJ187" s="22"/>
      <c r="DK187" s="22"/>
      <c r="DL187" s="22"/>
      <c r="DM187" s="22"/>
      <c r="DN187" s="22"/>
      <c r="DO187" s="22"/>
      <c r="DP187" s="22"/>
      <c r="DQ187" s="22"/>
      <c r="DR187" s="22"/>
      <c r="DS187" s="22"/>
      <c r="DT187" s="22"/>
      <c r="DU187" s="22"/>
      <c r="DV187" s="22"/>
      <c r="DW187" s="22"/>
      <c r="DX187" s="22"/>
      <c r="DY187" s="22"/>
      <c r="DZ187" s="22"/>
      <c r="EA187" s="22"/>
      <c r="EB187" s="22"/>
      <c r="EC187" s="22"/>
      <c r="ED187" s="22"/>
      <c r="EE187" s="22"/>
      <c r="EF187" s="22"/>
      <c r="EG187" s="22"/>
      <c r="EH187" s="22"/>
      <c r="EI187" s="22"/>
      <c r="EJ187" s="22"/>
      <c r="EK187" s="22"/>
      <c r="EL187" s="22"/>
      <c r="EM187" s="22"/>
      <c r="EN187" s="22"/>
      <c r="EO187" s="22"/>
      <c r="EP187" s="22"/>
      <c r="EQ187" s="22"/>
      <c r="ER187" s="22"/>
      <c r="ES187" s="22"/>
      <c r="ET187" s="22"/>
      <c r="EU187" s="22"/>
      <c r="EV187" s="22"/>
      <c r="EW187" s="22"/>
      <c r="EX187" s="22"/>
      <c r="EY187" s="79">
        <v>184000</v>
      </c>
      <c r="EZ187" s="102">
        <v>0</v>
      </c>
      <c r="FA187" s="103">
        <f>EY187 * (1 + EZ187)</f>
        <v>184000</v>
      </c>
      <c r="FB187" s="22"/>
      <c r="FC187" s="22"/>
      <c r="FD187" s="22"/>
      <c r="FE187" s="22"/>
      <c r="FF187" s="22"/>
      <c r="FG187" s="22"/>
      <c r="FH187" s="22"/>
      <c r="FI187" s="22"/>
      <c r="FJ187" s="22"/>
      <c r="FK187" s="19" t="e">
        <f t="shared" ca="1" si="9"/>
        <v>#NAME?</v>
      </c>
      <c r="FL187" s="19" t="e">
        <f t="shared" ca="1" si="10"/>
        <v>#NAME?</v>
      </c>
      <c r="FM187" s="19">
        <f t="shared" si="11"/>
        <v>9698.1132075471705</v>
      </c>
      <c r="FN187" s="19"/>
      <c r="FO187" s="20">
        <v>5.2900000000000003E-2</v>
      </c>
      <c r="FP187" s="19">
        <f t="shared" si="31"/>
        <v>0</v>
      </c>
      <c r="FQ187" s="19"/>
      <c r="FR187" s="20">
        <v>5.2900000000000003E-2</v>
      </c>
      <c r="FS187" s="19">
        <f t="shared" si="32"/>
        <v>0</v>
      </c>
      <c r="FT187" s="19"/>
      <c r="FU187" s="98">
        <f t="shared" si="14"/>
        <v>53</v>
      </c>
      <c r="FV187" s="99" t="e">
        <f t="shared" si="15"/>
        <v>#DIV/0!</v>
      </c>
      <c r="FW187" s="100">
        <f t="shared" si="110"/>
        <v>9698.1132075471705</v>
      </c>
      <c r="FX187" s="101"/>
      <c r="FY187" s="101"/>
    </row>
    <row r="188" spans="1:181" ht="57.75" customHeight="1" x14ac:dyDescent="0.2">
      <c r="A188" s="66" t="s">
        <v>671</v>
      </c>
      <c r="B188" s="66">
        <v>34</v>
      </c>
      <c r="C188" s="66" t="s">
        <v>459</v>
      </c>
      <c r="D188" s="66" t="s">
        <v>31</v>
      </c>
      <c r="E188" s="67" t="s">
        <v>460</v>
      </c>
      <c r="F188" s="35">
        <v>21102401</v>
      </c>
      <c r="G188" s="67" t="s">
        <v>75</v>
      </c>
      <c r="H188" s="22"/>
      <c r="I188" s="22"/>
      <c r="J188" s="22"/>
      <c r="K188" s="22"/>
      <c r="L188" s="22"/>
      <c r="M188" s="22"/>
      <c r="N188" s="22"/>
      <c r="O188" s="22"/>
      <c r="P188" s="22"/>
      <c r="Q188" s="79">
        <v>170200</v>
      </c>
      <c r="R188" s="107">
        <v>0</v>
      </c>
      <c r="S188" s="103">
        <f>Q188 * (1 + R188)</f>
        <v>170200</v>
      </c>
      <c r="T188" s="79">
        <v>198000</v>
      </c>
      <c r="U188" s="107">
        <v>0</v>
      </c>
      <c r="V188" s="103">
        <f>T188 * (1 + U188)</f>
        <v>198000</v>
      </c>
      <c r="W188" s="103">
        <v>180000</v>
      </c>
      <c r="X188" s="102">
        <v>0</v>
      </c>
      <c r="Y188" s="103">
        <f>W188 * (1 + X188)</f>
        <v>180000</v>
      </c>
      <c r="Z188" s="22"/>
      <c r="AA188" s="22"/>
      <c r="AB188" s="22"/>
      <c r="AC188" s="22"/>
      <c r="AD188" s="22"/>
      <c r="AE188" s="22"/>
      <c r="AF188" s="22"/>
      <c r="AG188" s="22"/>
      <c r="AH188" s="22"/>
      <c r="AI188" s="22"/>
      <c r="AJ188" s="22"/>
      <c r="AK188" s="22"/>
      <c r="AL188" s="22"/>
      <c r="AM188" s="22"/>
      <c r="AN188" s="22"/>
      <c r="AO188" s="22"/>
      <c r="AP188" s="22"/>
      <c r="AQ188" s="22"/>
      <c r="AR188" s="103">
        <v>79831</v>
      </c>
      <c r="AS188" s="102">
        <v>0.19</v>
      </c>
      <c r="AT188" s="81">
        <f>AR188 * (1 + AS188)</f>
        <v>94998.89</v>
      </c>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c r="DA188" s="22"/>
      <c r="DB188" s="22"/>
      <c r="DC188" s="22"/>
      <c r="DD188" s="22"/>
      <c r="DE188" s="22"/>
      <c r="DF188" s="22"/>
      <c r="DG188" s="22"/>
      <c r="DH188" s="22"/>
      <c r="DI188" s="22"/>
      <c r="DJ188" s="22"/>
      <c r="DK188" s="22"/>
      <c r="DL188" s="22"/>
      <c r="DM188" s="22"/>
      <c r="DN188" s="22"/>
      <c r="DO188" s="22"/>
      <c r="DP188" s="22"/>
      <c r="DQ188" s="22"/>
      <c r="DR188" s="22"/>
      <c r="DS188" s="22"/>
      <c r="DT188" s="22"/>
      <c r="DU188" s="22"/>
      <c r="DV188" s="22"/>
      <c r="DW188" s="22"/>
      <c r="DX188" s="22"/>
      <c r="DY188" s="22"/>
      <c r="DZ188" s="22"/>
      <c r="EA188" s="22"/>
      <c r="EB188" s="22"/>
      <c r="EC188" s="22"/>
      <c r="ED188" s="22"/>
      <c r="EE188" s="22"/>
      <c r="EF188" s="22"/>
      <c r="EG188" s="22"/>
      <c r="EH188" s="22"/>
      <c r="EI188" s="22"/>
      <c r="EJ188" s="22"/>
      <c r="EK188" s="22"/>
      <c r="EL188" s="22"/>
      <c r="EM188" s="22"/>
      <c r="EN188" s="22"/>
      <c r="EO188" s="22"/>
      <c r="EP188" s="22"/>
      <c r="EQ188" s="22"/>
      <c r="ER188" s="22"/>
      <c r="ES188" s="22"/>
      <c r="ET188" s="22"/>
      <c r="EU188" s="22"/>
      <c r="EV188" s="22"/>
      <c r="EW188" s="22"/>
      <c r="EX188" s="22"/>
      <c r="EY188" s="19"/>
      <c r="EZ188" s="68"/>
      <c r="FA188" s="69"/>
      <c r="FB188" s="22"/>
      <c r="FC188" s="22"/>
      <c r="FD188" s="22"/>
      <c r="FE188" s="22"/>
      <c r="FF188" s="22"/>
      <c r="FG188" s="22"/>
      <c r="FH188" s="22"/>
      <c r="FI188" s="22"/>
      <c r="FJ188" s="22"/>
      <c r="FK188" s="19" t="e">
        <f t="shared" ca="1" si="9"/>
        <v>#NAME?</v>
      </c>
      <c r="FL188" s="19" t="e">
        <f t="shared" ca="1" si="10"/>
        <v>#NAME?</v>
      </c>
      <c r="FM188" s="19">
        <f t="shared" si="11"/>
        <v>12135.828113207548</v>
      </c>
      <c r="FN188" s="19">
        <v>161063</v>
      </c>
      <c r="FO188" s="20">
        <v>5.2900000000000003E-2</v>
      </c>
      <c r="FP188" s="19">
        <f t="shared" si="31"/>
        <v>169583.23269999999</v>
      </c>
      <c r="FQ188" s="19"/>
      <c r="FR188" s="20">
        <v>5.2900000000000003E-2</v>
      </c>
      <c r="FS188" s="19">
        <f t="shared" si="32"/>
        <v>0</v>
      </c>
      <c r="FT188" s="19">
        <f t="shared" ref="FT188:FT189" si="111">(FP188)</f>
        <v>169583.23269999999</v>
      </c>
      <c r="FU188" s="98">
        <f t="shared" si="14"/>
        <v>53</v>
      </c>
      <c r="FV188" s="99">
        <f t="shared" si="15"/>
        <v>111332.12746354287</v>
      </c>
      <c r="FW188" s="100">
        <f t="shared" si="110"/>
        <v>12135.828113207548</v>
      </c>
      <c r="FX188" s="101"/>
      <c r="FY188" s="101"/>
    </row>
    <row r="189" spans="1:181" ht="15.75" customHeight="1" x14ac:dyDescent="0.2">
      <c r="A189" s="66" t="s">
        <v>107</v>
      </c>
      <c r="B189" s="66">
        <v>13</v>
      </c>
      <c r="C189" s="66" t="s">
        <v>461</v>
      </c>
      <c r="D189" s="66" t="s">
        <v>31</v>
      </c>
      <c r="E189" s="67" t="s">
        <v>679</v>
      </c>
      <c r="F189" s="35"/>
      <c r="G189" s="67" t="s">
        <v>75</v>
      </c>
      <c r="H189" s="22"/>
      <c r="I189" s="22"/>
      <c r="J189" s="22"/>
      <c r="K189" s="120">
        <v>5800000</v>
      </c>
      <c r="L189" s="121">
        <v>0.19</v>
      </c>
      <c r="M189" s="120">
        <f>K189*(1+L189)</f>
        <v>6902000</v>
      </c>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c r="DA189" s="22"/>
      <c r="DB189" s="22"/>
      <c r="DC189" s="22"/>
      <c r="DD189" s="22"/>
      <c r="DE189" s="22"/>
      <c r="DF189" s="22"/>
      <c r="DG189" s="22"/>
      <c r="DH189" s="22"/>
      <c r="DI189" s="22"/>
      <c r="DJ189" s="22"/>
      <c r="DK189" s="22"/>
      <c r="DL189" s="22"/>
      <c r="DM189" s="22"/>
      <c r="DN189" s="22"/>
      <c r="DO189" s="22"/>
      <c r="DP189" s="22"/>
      <c r="DQ189" s="22"/>
      <c r="DR189" s="22"/>
      <c r="DS189" s="22"/>
      <c r="DT189" s="22"/>
      <c r="DU189" s="22"/>
      <c r="DV189" s="22"/>
      <c r="DW189" s="22"/>
      <c r="DX189" s="22"/>
      <c r="DY189" s="22"/>
      <c r="DZ189" s="22"/>
      <c r="EA189" s="22"/>
      <c r="EB189" s="22"/>
      <c r="EC189" s="22"/>
      <c r="ED189" s="22"/>
      <c r="EE189" s="22"/>
      <c r="EF189" s="22"/>
      <c r="EG189" s="22"/>
      <c r="EH189" s="22"/>
      <c r="EI189" s="22"/>
      <c r="EJ189" s="22"/>
      <c r="EK189" s="22"/>
      <c r="EL189" s="22"/>
      <c r="EM189" s="22"/>
      <c r="EN189" s="22"/>
      <c r="EO189" s="22"/>
      <c r="EP189" s="22"/>
      <c r="EQ189" s="22"/>
      <c r="ER189" s="22"/>
      <c r="ES189" s="22"/>
      <c r="ET189" s="22"/>
      <c r="EU189" s="22"/>
      <c r="EV189" s="22"/>
      <c r="EW189" s="22"/>
      <c r="EX189" s="22"/>
      <c r="EY189" s="79">
        <v>4450000</v>
      </c>
      <c r="EZ189" s="102">
        <v>0.19</v>
      </c>
      <c r="FA189" s="103">
        <f>EY189 * (1 + EZ189)</f>
        <v>5295500</v>
      </c>
      <c r="FB189" s="22"/>
      <c r="FC189" s="22"/>
      <c r="FD189" s="22"/>
      <c r="FE189" s="22"/>
      <c r="FF189" s="22"/>
      <c r="FG189" s="22"/>
      <c r="FH189" s="22"/>
      <c r="FI189" s="22"/>
      <c r="FJ189" s="22"/>
      <c r="FK189" s="19" t="e">
        <f t="shared" ca="1" si="9"/>
        <v>#NAME?</v>
      </c>
      <c r="FL189" s="19" t="e">
        <f t="shared" ca="1" si="10"/>
        <v>#NAME?</v>
      </c>
      <c r="FM189" s="19">
        <f t="shared" si="11"/>
        <v>230141.50943396226</v>
      </c>
      <c r="FN189" s="19">
        <v>5337333</v>
      </c>
      <c r="FO189" s="20">
        <v>5.2900000000000003E-2</v>
      </c>
      <c r="FP189" s="19">
        <f t="shared" si="31"/>
        <v>5619677.9156999998</v>
      </c>
      <c r="FQ189" s="19"/>
      <c r="FR189" s="20">
        <v>5.2900000000000003E-2</v>
      </c>
      <c r="FS189" s="19">
        <f t="shared" si="32"/>
        <v>0</v>
      </c>
      <c r="FT189" s="19">
        <f t="shared" si="111"/>
        <v>5619677.9156999998</v>
      </c>
      <c r="FU189" s="98">
        <f t="shared" si="14"/>
        <v>53</v>
      </c>
      <c r="FV189" s="99">
        <f t="shared" si="15"/>
        <v>3810977.7403224907</v>
      </c>
      <c r="FW189" s="100">
        <f t="shared" si="110"/>
        <v>230141.50943396226</v>
      </c>
      <c r="FX189" s="101"/>
      <c r="FY189" s="101"/>
    </row>
    <row r="190" spans="1:181" ht="15.75" customHeight="1" x14ac:dyDescent="0.2">
      <c r="A190" s="66" t="s">
        <v>79</v>
      </c>
      <c r="B190" s="66">
        <v>2</v>
      </c>
      <c r="C190" s="35" t="s">
        <v>463</v>
      </c>
      <c r="D190" s="35" t="s">
        <v>31</v>
      </c>
      <c r="E190" s="71" t="s">
        <v>464</v>
      </c>
      <c r="F190" s="66">
        <v>27112000</v>
      </c>
      <c r="G190" s="67" t="s">
        <v>95</v>
      </c>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c r="DA190" s="22"/>
      <c r="DB190" s="22"/>
      <c r="DC190" s="22"/>
      <c r="DD190" s="22"/>
      <c r="DE190" s="22"/>
      <c r="DF190" s="22"/>
      <c r="DG190" s="22"/>
      <c r="DH190" s="22"/>
      <c r="DI190" s="22"/>
      <c r="DJ190" s="22"/>
      <c r="DK190" s="22"/>
      <c r="DL190" s="22"/>
      <c r="DM190" s="22"/>
      <c r="DN190" s="22"/>
      <c r="DO190" s="22"/>
      <c r="DP190" s="22"/>
      <c r="DQ190" s="22"/>
      <c r="DR190" s="22"/>
      <c r="DS190" s="22"/>
      <c r="DT190" s="22"/>
      <c r="DU190" s="22"/>
      <c r="DV190" s="22"/>
      <c r="DW190" s="22"/>
      <c r="DX190" s="22"/>
      <c r="DY190" s="22"/>
      <c r="DZ190" s="22"/>
      <c r="EA190" s="22"/>
      <c r="EB190" s="22"/>
      <c r="EC190" s="22"/>
      <c r="ED190" s="22"/>
      <c r="EE190" s="22"/>
      <c r="EF190" s="22"/>
      <c r="EG190" s="22"/>
      <c r="EH190" s="22"/>
      <c r="EI190" s="22"/>
      <c r="EJ190" s="22"/>
      <c r="EK190" s="22"/>
      <c r="EL190" s="22"/>
      <c r="EM190" s="22"/>
      <c r="EN190" s="22"/>
      <c r="EO190" s="22"/>
      <c r="EP190" s="22"/>
      <c r="EQ190" s="22"/>
      <c r="ER190" s="22"/>
      <c r="ES190" s="22"/>
      <c r="ET190" s="22"/>
      <c r="EU190" s="22"/>
      <c r="EV190" s="81">
        <v>76900</v>
      </c>
      <c r="EW190" s="102">
        <v>0.19</v>
      </c>
      <c r="EX190" s="103">
        <f>EV190 * (1 + EW190)</f>
        <v>91511</v>
      </c>
      <c r="EY190" s="19"/>
      <c r="EZ190" s="68"/>
      <c r="FA190" s="69"/>
      <c r="FB190" s="22"/>
      <c r="FC190" s="22"/>
      <c r="FD190" s="22"/>
      <c r="FE190" s="22"/>
      <c r="FF190" s="22"/>
      <c r="FG190" s="22"/>
      <c r="FH190" s="22"/>
      <c r="FI190" s="22"/>
      <c r="FJ190" s="22"/>
      <c r="FK190" s="19" t="e">
        <f t="shared" ca="1" si="9"/>
        <v>#NAME?</v>
      </c>
      <c r="FL190" s="19" t="e">
        <f t="shared" ca="1" si="10"/>
        <v>#NAME?</v>
      </c>
      <c r="FM190" s="19">
        <f t="shared" si="11"/>
        <v>1726.6226415094341</v>
      </c>
      <c r="FN190" s="19">
        <v>37888</v>
      </c>
      <c r="FO190" s="20">
        <v>5.2900000000000003E-2</v>
      </c>
      <c r="FP190" s="19">
        <f t="shared" si="31"/>
        <v>39892.275200000004</v>
      </c>
      <c r="FQ190" s="19">
        <v>35000</v>
      </c>
      <c r="FR190" s="20">
        <v>5.2900000000000003E-2</v>
      </c>
      <c r="FS190" s="19">
        <f t="shared" si="32"/>
        <v>36851.5</v>
      </c>
      <c r="FT190" s="19">
        <f>(FP190+FS190)/2</f>
        <v>38371.887600000002</v>
      </c>
      <c r="FU190" s="98">
        <f t="shared" si="14"/>
        <v>53</v>
      </c>
      <c r="FV190" s="99">
        <f t="shared" si="15"/>
        <v>25912.115350526441</v>
      </c>
      <c r="FW190" s="100">
        <f t="shared" si="110"/>
        <v>1726.6226415094341</v>
      </c>
      <c r="FX190" s="101"/>
      <c r="FY190" s="101"/>
    </row>
    <row r="191" spans="1:181" ht="15.75" customHeight="1" x14ac:dyDescent="0.2">
      <c r="A191" s="66" t="s">
        <v>671</v>
      </c>
      <c r="B191" s="66">
        <v>35</v>
      </c>
      <c r="C191" s="66" t="s">
        <v>465</v>
      </c>
      <c r="D191" s="66" t="s">
        <v>31</v>
      </c>
      <c r="E191" s="67" t="s">
        <v>466</v>
      </c>
      <c r="F191" s="35">
        <v>21102401</v>
      </c>
      <c r="G191" s="67" t="s">
        <v>75</v>
      </c>
      <c r="H191" s="22"/>
      <c r="I191" s="22"/>
      <c r="J191" s="22"/>
      <c r="K191" s="22"/>
      <c r="L191" s="22"/>
      <c r="M191" s="22"/>
      <c r="N191" s="22"/>
      <c r="O191" s="22"/>
      <c r="P191" s="22"/>
      <c r="Q191" s="79">
        <v>28700</v>
      </c>
      <c r="R191" s="107">
        <v>0</v>
      </c>
      <c r="S191" s="103">
        <f>Q191 * (1 + R191)</f>
        <v>28700</v>
      </c>
      <c r="T191" s="79">
        <v>32400</v>
      </c>
      <c r="U191" s="107">
        <v>0</v>
      </c>
      <c r="V191" s="103">
        <f>T191 * (1 + U191)</f>
        <v>32400</v>
      </c>
      <c r="W191" s="103">
        <v>30000</v>
      </c>
      <c r="X191" s="102">
        <v>0</v>
      </c>
      <c r="Y191" s="103">
        <f>W191 * (1 + X191)</f>
        <v>30000</v>
      </c>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c r="DA191" s="22"/>
      <c r="DB191" s="22"/>
      <c r="DC191" s="22"/>
      <c r="DD191" s="22"/>
      <c r="DE191" s="22"/>
      <c r="DF191" s="22"/>
      <c r="DG191" s="22"/>
      <c r="DH191" s="22"/>
      <c r="DI191" s="22"/>
      <c r="DJ191" s="22"/>
      <c r="DK191" s="22"/>
      <c r="DL191" s="22"/>
      <c r="DM191" s="22"/>
      <c r="DN191" s="22"/>
      <c r="DO191" s="22"/>
      <c r="DP191" s="22"/>
      <c r="DQ191" s="22"/>
      <c r="DR191" s="22"/>
      <c r="DS191" s="22"/>
      <c r="DT191" s="22"/>
      <c r="DU191" s="22"/>
      <c r="DV191" s="22"/>
      <c r="DW191" s="22"/>
      <c r="DX191" s="22"/>
      <c r="DY191" s="22"/>
      <c r="DZ191" s="22"/>
      <c r="EA191" s="22"/>
      <c r="EB191" s="22"/>
      <c r="EC191" s="22"/>
      <c r="ED191" s="22"/>
      <c r="EE191" s="22"/>
      <c r="EF191" s="22"/>
      <c r="EG191" s="22"/>
      <c r="EH191" s="22"/>
      <c r="EI191" s="22"/>
      <c r="EJ191" s="22"/>
      <c r="EK191" s="22"/>
      <c r="EL191" s="22"/>
      <c r="EM191" s="22"/>
      <c r="EN191" s="22"/>
      <c r="EO191" s="22"/>
      <c r="EP191" s="22"/>
      <c r="EQ191" s="22"/>
      <c r="ER191" s="22"/>
      <c r="ES191" s="22"/>
      <c r="ET191" s="22"/>
      <c r="EU191" s="22"/>
      <c r="EV191" s="22"/>
      <c r="EW191" s="22"/>
      <c r="EX191" s="22"/>
      <c r="EY191" s="19"/>
      <c r="EZ191" s="68"/>
      <c r="FA191" s="69"/>
      <c r="FB191" s="22"/>
      <c r="FC191" s="22"/>
      <c r="FD191" s="22"/>
      <c r="FE191" s="22"/>
      <c r="FF191" s="22"/>
      <c r="FG191" s="22"/>
      <c r="FH191" s="22"/>
      <c r="FI191" s="22"/>
      <c r="FJ191" s="22"/>
      <c r="FK191" s="19" t="e">
        <f t="shared" ca="1" si="9"/>
        <v>#NAME?</v>
      </c>
      <c r="FL191" s="19" t="e">
        <f t="shared" ca="1" si="10"/>
        <v>#NAME?</v>
      </c>
      <c r="FM191" s="19">
        <f t="shared" si="11"/>
        <v>1718.867924528302</v>
      </c>
      <c r="FN191" s="19">
        <v>27122</v>
      </c>
      <c r="FO191" s="20">
        <v>5.2900000000000003E-2</v>
      </c>
      <c r="FP191" s="19">
        <f t="shared" si="31"/>
        <v>28556.753799999999</v>
      </c>
      <c r="FQ191" s="19"/>
      <c r="FR191" s="20">
        <v>5.2900000000000003E-2</v>
      </c>
      <c r="FS191" s="19">
        <f t="shared" si="32"/>
        <v>0</v>
      </c>
      <c r="FT191" s="19">
        <f t="shared" ref="FT191:FT193" si="112">(FP191)</f>
        <v>28556.753799999999</v>
      </c>
      <c r="FU191" s="98">
        <f t="shared" si="14"/>
        <v>53</v>
      </c>
      <c r="FV191" s="99">
        <f t="shared" si="15"/>
        <v>18977.251095256699</v>
      </c>
      <c r="FW191" s="100">
        <f t="shared" si="110"/>
        <v>1718.867924528302</v>
      </c>
      <c r="FX191" s="101"/>
      <c r="FY191" s="101"/>
    </row>
    <row r="192" spans="1:181" ht="15.75" customHeight="1" x14ac:dyDescent="0.2">
      <c r="A192" s="66" t="s">
        <v>673</v>
      </c>
      <c r="B192" s="66">
        <v>27</v>
      </c>
      <c r="C192" s="66" t="s">
        <v>467</v>
      </c>
      <c r="D192" s="66" t="s">
        <v>31</v>
      </c>
      <c r="E192" s="67" t="s">
        <v>468</v>
      </c>
      <c r="F192" s="66">
        <v>42221607</v>
      </c>
      <c r="G192" s="67" t="s">
        <v>303</v>
      </c>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81">
        <v>6050</v>
      </c>
      <c r="CO192" s="80">
        <v>0.19</v>
      </c>
      <c r="CP192" s="81">
        <f>CN192 * (1 + CO192)</f>
        <v>7199.5</v>
      </c>
      <c r="CQ192" s="79">
        <v>10000</v>
      </c>
      <c r="CR192" s="107">
        <v>0.19</v>
      </c>
      <c r="CS192" s="81">
        <f>CQ192 * (1 + CR192)</f>
        <v>11900</v>
      </c>
      <c r="CT192" s="22"/>
      <c r="CU192" s="22"/>
      <c r="CV192" s="22"/>
      <c r="CW192" s="79">
        <v>4300</v>
      </c>
      <c r="CX192" s="107">
        <v>0.19</v>
      </c>
      <c r="CY192" s="79">
        <f>CW192 * (1 + CX192)</f>
        <v>5117</v>
      </c>
      <c r="CZ192" s="22"/>
      <c r="DA192" s="22"/>
      <c r="DB192" s="22"/>
      <c r="DC192" s="22"/>
      <c r="DD192" s="22"/>
      <c r="DE192" s="22"/>
      <c r="DF192" s="22"/>
      <c r="DG192" s="22"/>
      <c r="DH192" s="22"/>
      <c r="DI192" s="22"/>
      <c r="DJ192" s="22"/>
      <c r="DK192" s="22"/>
      <c r="DL192" s="22"/>
      <c r="DM192" s="22"/>
      <c r="DN192" s="22"/>
      <c r="DO192" s="22"/>
      <c r="DP192" s="22"/>
      <c r="DQ192" s="22"/>
      <c r="DR192" s="22"/>
      <c r="DS192" s="22"/>
      <c r="DT192" s="22"/>
      <c r="DU192" s="22"/>
      <c r="DV192" s="22"/>
      <c r="DW192" s="22"/>
      <c r="DX192" s="22"/>
      <c r="DY192" s="22"/>
      <c r="DZ192" s="22"/>
      <c r="EA192" s="22"/>
      <c r="EB192" s="22"/>
      <c r="EC192" s="22"/>
      <c r="ED192" s="22"/>
      <c r="EE192" s="22"/>
      <c r="EF192" s="22"/>
      <c r="EG192" s="22"/>
      <c r="EH192" s="22"/>
      <c r="EI192" s="22"/>
      <c r="EJ192" s="22"/>
      <c r="EK192" s="22"/>
      <c r="EL192" s="22"/>
      <c r="EM192" s="22"/>
      <c r="EN192" s="22"/>
      <c r="EO192" s="22"/>
      <c r="EP192" s="22"/>
      <c r="EQ192" s="22"/>
      <c r="ER192" s="22"/>
      <c r="ES192" s="22"/>
      <c r="ET192" s="22"/>
      <c r="EU192" s="22"/>
      <c r="EV192" s="22"/>
      <c r="EW192" s="22"/>
      <c r="EX192" s="22"/>
      <c r="EY192" s="19"/>
      <c r="EZ192" s="68"/>
      <c r="FA192" s="69"/>
      <c r="FB192" s="22"/>
      <c r="FC192" s="22"/>
      <c r="FD192" s="22"/>
      <c r="FE192" s="22"/>
      <c r="FF192" s="22"/>
      <c r="FG192" s="22"/>
      <c r="FH192" s="22"/>
      <c r="FI192" s="22"/>
      <c r="FJ192" s="22"/>
      <c r="FK192" s="19" t="e">
        <f t="shared" ca="1" si="9"/>
        <v>#NAME?</v>
      </c>
      <c r="FL192" s="19" t="e">
        <f t="shared" ca="1" si="10"/>
        <v>#NAME?</v>
      </c>
      <c r="FM192" s="19">
        <f t="shared" si="11"/>
        <v>456.91509433962267</v>
      </c>
      <c r="FN192" s="19">
        <v>11758</v>
      </c>
      <c r="FO192" s="20">
        <v>5.2900000000000003E-2</v>
      </c>
      <c r="FP192" s="19">
        <f t="shared" si="31"/>
        <v>12379.9982</v>
      </c>
      <c r="FQ192" s="19"/>
      <c r="FR192" s="20">
        <v>5.2900000000000003E-2</v>
      </c>
      <c r="FS192" s="19">
        <f t="shared" si="32"/>
        <v>0</v>
      </c>
      <c r="FT192" s="19">
        <f t="shared" si="112"/>
        <v>12379.9982</v>
      </c>
      <c r="FU192" s="98">
        <f t="shared" si="14"/>
        <v>53</v>
      </c>
      <c r="FV192" s="99">
        <f t="shared" si="15"/>
        <v>8430.8929166632133</v>
      </c>
      <c r="FW192" s="100">
        <f t="shared" si="110"/>
        <v>456.91509433962267</v>
      </c>
      <c r="FX192" s="101"/>
      <c r="FY192" s="101"/>
    </row>
    <row r="193" spans="1:181" ht="15.75" customHeight="1" x14ac:dyDescent="0.2">
      <c r="A193" s="66" t="s">
        <v>107</v>
      </c>
      <c r="B193" s="66">
        <v>16</v>
      </c>
      <c r="C193" s="66" t="s">
        <v>469</v>
      </c>
      <c r="D193" s="66" t="s">
        <v>31</v>
      </c>
      <c r="E193" s="67" t="s">
        <v>470</v>
      </c>
      <c r="F193" s="35"/>
      <c r="G193" s="67" t="s">
        <v>75</v>
      </c>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c r="DA193" s="22"/>
      <c r="DB193" s="22"/>
      <c r="DC193" s="22"/>
      <c r="DD193" s="22"/>
      <c r="DE193" s="22"/>
      <c r="DF193" s="22"/>
      <c r="DG193" s="22"/>
      <c r="DH193" s="22"/>
      <c r="DI193" s="22"/>
      <c r="DJ193" s="22"/>
      <c r="DK193" s="22"/>
      <c r="DL193" s="22"/>
      <c r="DM193" s="22"/>
      <c r="DN193" s="22"/>
      <c r="DO193" s="22"/>
      <c r="DP193" s="22"/>
      <c r="DQ193" s="22"/>
      <c r="DR193" s="22"/>
      <c r="DS193" s="22"/>
      <c r="DT193" s="22"/>
      <c r="DU193" s="22"/>
      <c r="DV193" s="22"/>
      <c r="DW193" s="22"/>
      <c r="DX193" s="22"/>
      <c r="DY193" s="22"/>
      <c r="DZ193" s="22"/>
      <c r="EA193" s="22"/>
      <c r="EB193" s="22"/>
      <c r="EC193" s="22"/>
      <c r="ED193" s="22"/>
      <c r="EE193" s="22"/>
      <c r="EF193" s="22"/>
      <c r="EG193" s="22"/>
      <c r="EH193" s="22"/>
      <c r="EI193" s="22"/>
      <c r="EJ193" s="22"/>
      <c r="EK193" s="22"/>
      <c r="EL193" s="22"/>
      <c r="EM193" s="22"/>
      <c r="EN193" s="22"/>
      <c r="EO193" s="22"/>
      <c r="EP193" s="22"/>
      <c r="EQ193" s="22"/>
      <c r="ER193" s="22"/>
      <c r="ES193" s="22"/>
      <c r="ET193" s="22"/>
      <c r="EU193" s="22"/>
      <c r="EV193" s="22"/>
      <c r="EW193" s="22"/>
      <c r="EX193" s="22"/>
      <c r="EY193" s="79">
        <v>5460000</v>
      </c>
      <c r="EZ193" s="102">
        <v>0.19</v>
      </c>
      <c r="FA193" s="103">
        <f t="shared" ref="FA193:FA195" si="113">EY193 * (1 + EZ193)</f>
        <v>6497400</v>
      </c>
      <c r="FB193" s="22"/>
      <c r="FC193" s="22"/>
      <c r="FD193" s="22"/>
      <c r="FE193" s="22"/>
      <c r="FF193" s="22"/>
      <c r="FG193" s="22"/>
      <c r="FH193" s="22"/>
      <c r="FI193" s="22"/>
      <c r="FJ193" s="22"/>
      <c r="FK193" s="19" t="e">
        <f t="shared" ca="1" si="9"/>
        <v>#NAME?</v>
      </c>
      <c r="FL193" s="19" t="e">
        <f t="shared" ca="1" si="10"/>
        <v>#NAME?</v>
      </c>
      <c r="FM193" s="19">
        <f t="shared" si="11"/>
        <v>122592.45283018867</v>
      </c>
      <c r="FN193" s="19">
        <v>8903951</v>
      </c>
      <c r="FO193" s="20">
        <v>5.2900000000000003E-2</v>
      </c>
      <c r="FP193" s="19">
        <f t="shared" si="31"/>
        <v>9374970.0078999996</v>
      </c>
      <c r="FQ193" s="19"/>
      <c r="FR193" s="20">
        <v>5.2900000000000003E-2</v>
      </c>
      <c r="FS193" s="19">
        <f t="shared" si="32"/>
        <v>0</v>
      </c>
      <c r="FT193" s="19">
        <f t="shared" si="112"/>
        <v>9374970.0078999996</v>
      </c>
      <c r="FU193" s="98">
        <f t="shared" si="14"/>
        <v>53</v>
      </c>
      <c r="FV193" s="99">
        <f t="shared" si="15"/>
        <v>6542418.9112880733</v>
      </c>
      <c r="FW193" s="100">
        <f>FT193</f>
        <v>9374970.0078999996</v>
      </c>
      <c r="FX193" s="101"/>
      <c r="FY193" s="101"/>
    </row>
    <row r="194" spans="1:181" ht="15.75" customHeight="1" x14ac:dyDescent="0.2">
      <c r="A194" s="66" t="s">
        <v>113</v>
      </c>
      <c r="B194" s="66">
        <v>14</v>
      </c>
      <c r="C194" s="66" t="s">
        <v>471</v>
      </c>
      <c r="D194" s="66" t="s">
        <v>680</v>
      </c>
      <c r="E194" s="67" t="s">
        <v>473</v>
      </c>
      <c r="F194" s="35">
        <v>10191709</v>
      </c>
      <c r="G194" s="71" t="s">
        <v>474</v>
      </c>
      <c r="H194" s="22"/>
      <c r="I194" s="22"/>
      <c r="J194" s="22"/>
      <c r="K194" s="22"/>
      <c r="L194" s="22"/>
      <c r="M194" s="22"/>
      <c r="N194" s="81">
        <v>239400</v>
      </c>
      <c r="O194" s="81">
        <v>0</v>
      </c>
      <c r="P194" s="81">
        <f>N194 * (1 + O194)</f>
        <v>239400</v>
      </c>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c r="DA194" s="22"/>
      <c r="DB194" s="22"/>
      <c r="DC194" s="22"/>
      <c r="DD194" s="22"/>
      <c r="DE194" s="22"/>
      <c r="DF194" s="22"/>
      <c r="DG194" s="22"/>
      <c r="DH194" s="22"/>
      <c r="DI194" s="22"/>
      <c r="DJ194" s="22"/>
      <c r="DK194" s="22"/>
      <c r="DL194" s="22"/>
      <c r="DM194" s="22"/>
      <c r="DN194" s="22"/>
      <c r="DO194" s="22"/>
      <c r="DP194" s="22"/>
      <c r="DQ194" s="22"/>
      <c r="DR194" s="22"/>
      <c r="DS194" s="22"/>
      <c r="DT194" s="22"/>
      <c r="DU194" s="22"/>
      <c r="DV194" s="22"/>
      <c r="DW194" s="22"/>
      <c r="DX194" s="22"/>
      <c r="DY194" s="22"/>
      <c r="DZ194" s="22"/>
      <c r="EA194" s="22"/>
      <c r="EB194" s="22"/>
      <c r="EC194" s="22"/>
      <c r="ED194" s="22"/>
      <c r="EE194" s="22"/>
      <c r="EF194" s="22"/>
      <c r="EG194" s="22"/>
      <c r="EH194" s="22"/>
      <c r="EI194" s="22"/>
      <c r="EJ194" s="22"/>
      <c r="EK194" s="22"/>
      <c r="EL194" s="22"/>
      <c r="EM194" s="22"/>
      <c r="EN194" s="22"/>
      <c r="EO194" s="22"/>
      <c r="EP194" s="22"/>
      <c r="EQ194" s="22"/>
      <c r="ER194" s="22"/>
      <c r="ES194" s="22"/>
      <c r="ET194" s="22"/>
      <c r="EU194" s="22"/>
      <c r="EV194" s="22"/>
      <c r="EW194" s="22"/>
      <c r="EX194" s="22"/>
      <c r="EY194" s="79">
        <v>184500</v>
      </c>
      <c r="EZ194" s="102">
        <v>0.19</v>
      </c>
      <c r="FA194" s="103">
        <f t="shared" si="113"/>
        <v>219555</v>
      </c>
      <c r="FB194" s="22"/>
      <c r="FC194" s="22"/>
      <c r="FD194" s="22"/>
      <c r="FE194" s="22"/>
      <c r="FF194" s="22"/>
      <c r="FG194" s="22"/>
      <c r="FH194" s="22"/>
      <c r="FI194" s="22"/>
      <c r="FJ194" s="22"/>
      <c r="FK194" s="19" t="e">
        <f t="shared" ca="1" si="9"/>
        <v>#NAME?</v>
      </c>
      <c r="FL194" s="19" t="e">
        <f t="shared" ca="1" si="10"/>
        <v>#NAME?</v>
      </c>
      <c r="FM194" s="19">
        <f t="shared" si="11"/>
        <v>8659.5283018867922</v>
      </c>
      <c r="FN194" s="19"/>
      <c r="FO194" s="20">
        <v>5.2900000000000003E-2</v>
      </c>
      <c r="FP194" s="19">
        <f t="shared" si="31"/>
        <v>0</v>
      </c>
      <c r="FQ194" s="19">
        <v>119999</v>
      </c>
      <c r="FR194" s="20">
        <v>5.2900000000000003E-2</v>
      </c>
      <c r="FS194" s="19">
        <f t="shared" si="32"/>
        <v>126346.9471</v>
      </c>
      <c r="FT194" s="19">
        <f>(FS194)</f>
        <v>126346.9471</v>
      </c>
      <c r="FU194" s="98">
        <f t="shared" si="14"/>
        <v>53</v>
      </c>
      <c r="FV194" s="99">
        <f t="shared" si="15"/>
        <v>83217.571892487016</v>
      </c>
      <c r="FW194" s="100">
        <f>MIN(FM194,FT194)</f>
        <v>8659.5283018867922</v>
      </c>
      <c r="FX194" s="101"/>
      <c r="FY194" s="101"/>
    </row>
    <row r="195" spans="1:181" ht="15.75" customHeight="1" x14ac:dyDescent="0.2">
      <c r="A195" s="66" t="s">
        <v>107</v>
      </c>
      <c r="B195" s="66">
        <v>2</v>
      </c>
      <c r="C195" s="66" t="s">
        <v>475</v>
      </c>
      <c r="D195" s="66" t="s">
        <v>31</v>
      </c>
      <c r="E195" s="67" t="s">
        <v>476</v>
      </c>
      <c r="F195" s="35">
        <v>46181500</v>
      </c>
      <c r="G195" s="67" t="s">
        <v>110</v>
      </c>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c r="DA195" s="22"/>
      <c r="DB195" s="22"/>
      <c r="DC195" s="22"/>
      <c r="DD195" s="22"/>
      <c r="DE195" s="22"/>
      <c r="DF195" s="22"/>
      <c r="DG195" s="22"/>
      <c r="DH195" s="22"/>
      <c r="DI195" s="22"/>
      <c r="DJ195" s="22"/>
      <c r="DK195" s="22"/>
      <c r="DL195" s="22"/>
      <c r="DM195" s="22"/>
      <c r="DN195" s="22"/>
      <c r="DO195" s="22"/>
      <c r="DP195" s="22"/>
      <c r="DQ195" s="22"/>
      <c r="DR195" s="22"/>
      <c r="DS195" s="22"/>
      <c r="DT195" s="22"/>
      <c r="DU195" s="22"/>
      <c r="DV195" s="22"/>
      <c r="DW195" s="22"/>
      <c r="DX195" s="22"/>
      <c r="DY195" s="22"/>
      <c r="DZ195" s="22"/>
      <c r="EA195" s="22"/>
      <c r="EB195" s="22"/>
      <c r="EC195" s="22"/>
      <c r="ED195" s="22"/>
      <c r="EE195" s="22"/>
      <c r="EF195" s="22"/>
      <c r="EG195" s="22"/>
      <c r="EH195" s="22"/>
      <c r="EI195" s="22"/>
      <c r="EJ195" s="22"/>
      <c r="EK195" s="22"/>
      <c r="EL195" s="22"/>
      <c r="EM195" s="22"/>
      <c r="EN195" s="22"/>
      <c r="EO195" s="22"/>
      <c r="EP195" s="22"/>
      <c r="EQ195" s="22"/>
      <c r="ER195" s="22"/>
      <c r="ES195" s="22"/>
      <c r="ET195" s="22"/>
      <c r="EU195" s="22"/>
      <c r="EV195" s="22"/>
      <c r="EW195" s="22"/>
      <c r="EX195" s="22"/>
      <c r="EY195" s="79">
        <v>18500</v>
      </c>
      <c r="EZ195" s="102">
        <v>0.19</v>
      </c>
      <c r="FA195" s="103">
        <f t="shared" si="113"/>
        <v>22015</v>
      </c>
      <c r="FB195" s="22"/>
      <c r="FC195" s="22"/>
      <c r="FD195" s="22"/>
      <c r="FE195" s="22"/>
      <c r="FF195" s="22"/>
      <c r="FG195" s="22"/>
      <c r="FH195" s="22"/>
      <c r="FI195" s="22"/>
      <c r="FJ195" s="22"/>
      <c r="FK195" s="19" t="e">
        <f t="shared" ca="1" si="9"/>
        <v>#NAME?</v>
      </c>
      <c r="FL195" s="19" t="e">
        <f t="shared" ca="1" si="10"/>
        <v>#NAME?</v>
      </c>
      <c r="FM195" s="19">
        <f t="shared" si="11"/>
        <v>415.37735849056605</v>
      </c>
      <c r="FN195" s="19">
        <v>31528</v>
      </c>
      <c r="FO195" s="20">
        <v>5.2900000000000003E-2</v>
      </c>
      <c r="FP195" s="19">
        <f t="shared" si="31"/>
        <v>33195.831200000001</v>
      </c>
      <c r="FQ195" s="19"/>
      <c r="FR195" s="20">
        <v>5.2900000000000003E-2</v>
      </c>
      <c r="FS195" s="19">
        <f t="shared" si="32"/>
        <v>0</v>
      </c>
      <c r="FT195" s="19">
        <f>(FP195)</f>
        <v>33195.831200000001</v>
      </c>
      <c r="FU195" s="98">
        <f t="shared" si="14"/>
        <v>53</v>
      </c>
      <c r="FV195" s="99">
        <f t="shared" si="15"/>
        <v>23179.281201703932</v>
      </c>
      <c r="FW195" s="100">
        <f>FT195</f>
        <v>33195.831200000001</v>
      </c>
      <c r="FX195" s="101"/>
      <c r="FY195" s="101"/>
    </row>
    <row r="196" spans="1:181" ht="15.75" customHeight="1" x14ac:dyDescent="0.2">
      <c r="A196" s="66" t="s">
        <v>673</v>
      </c>
      <c r="B196" s="66">
        <v>42</v>
      </c>
      <c r="C196" s="66" t="s">
        <v>477</v>
      </c>
      <c r="D196" s="66" t="s">
        <v>31</v>
      </c>
      <c r="E196" s="67" t="s">
        <v>478</v>
      </c>
      <c r="F196" s="66">
        <v>24101608</v>
      </c>
      <c r="G196" s="67" t="s">
        <v>51</v>
      </c>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81">
        <v>2132000</v>
      </c>
      <c r="BK196" s="80">
        <v>0</v>
      </c>
      <c r="BL196" s="81">
        <f t="shared" ref="BL196:BL197" si="114">BJ196 * (1 + BK196)</f>
        <v>2132000</v>
      </c>
      <c r="BM196" s="79">
        <v>1850000</v>
      </c>
      <c r="BN196" s="80">
        <v>0</v>
      </c>
      <c r="BO196" s="81">
        <f t="shared" ref="BO196:BO197" si="115">BM196 * (1 + BN196)</f>
        <v>1850000</v>
      </c>
      <c r="BP196" s="22"/>
      <c r="BQ196" s="22"/>
      <c r="BR196" s="22"/>
      <c r="BS196" s="22"/>
      <c r="BT196" s="22"/>
      <c r="BU196" s="22"/>
      <c r="BV196" s="22"/>
      <c r="BW196" s="22"/>
      <c r="BX196" s="22"/>
      <c r="BY196" s="81">
        <v>1900000</v>
      </c>
      <c r="BZ196" s="80">
        <v>0</v>
      </c>
      <c r="CA196" s="81">
        <f t="shared" ref="CA196:CA197" si="116">BY196 * (1 + BZ196)</f>
        <v>1900000</v>
      </c>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c r="DA196" s="22"/>
      <c r="DB196" s="22"/>
      <c r="DC196" s="22"/>
      <c r="DD196" s="22"/>
      <c r="DE196" s="22"/>
      <c r="DF196" s="22"/>
      <c r="DG196" s="22"/>
      <c r="DH196" s="22"/>
      <c r="DI196" s="22"/>
      <c r="DJ196" s="22"/>
      <c r="DK196" s="22"/>
      <c r="DL196" s="22"/>
      <c r="DM196" s="22"/>
      <c r="DN196" s="22"/>
      <c r="DO196" s="22"/>
      <c r="DP196" s="22"/>
      <c r="DQ196" s="22"/>
      <c r="DR196" s="22"/>
      <c r="DS196" s="22"/>
      <c r="DT196" s="22"/>
      <c r="DU196" s="22"/>
      <c r="DV196" s="22"/>
      <c r="DW196" s="22"/>
      <c r="DX196" s="22"/>
      <c r="DY196" s="22"/>
      <c r="DZ196" s="22"/>
      <c r="EA196" s="22"/>
      <c r="EB196" s="22"/>
      <c r="EC196" s="22"/>
      <c r="ED196" s="22"/>
      <c r="EE196" s="22"/>
      <c r="EF196" s="22"/>
      <c r="EG196" s="22"/>
      <c r="EH196" s="22"/>
      <c r="EI196" s="22"/>
      <c r="EJ196" s="22"/>
      <c r="EK196" s="22"/>
      <c r="EL196" s="22"/>
      <c r="EM196" s="22"/>
      <c r="EN196" s="22"/>
      <c r="EO196" s="22"/>
      <c r="EP196" s="22"/>
      <c r="EQ196" s="22"/>
      <c r="ER196" s="22"/>
      <c r="ES196" s="22"/>
      <c r="ET196" s="22"/>
      <c r="EU196" s="22"/>
      <c r="EV196" s="22"/>
      <c r="EW196" s="22"/>
      <c r="EX196" s="22"/>
      <c r="EY196" s="19"/>
      <c r="EZ196" s="68"/>
      <c r="FA196" s="69"/>
      <c r="FB196" s="22"/>
      <c r="FC196" s="22"/>
      <c r="FD196" s="22"/>
      <c r="FE196" s="22"/>
      <c r="FF196" s="22"/>
      <c r="FG196" s="22"/>
      <c r="FH196" s="22"/>
      <c r="FI196" s="22"/>
      <c r="FJ196" s="22"/>
      <c r="FK196" s="19" t="e">
        <f t="shared" ca="1" si="9"/>
        <v>#NAME?</v>
      </c>
      <c r="FL196" s="19" t="e">
        <f t="shared" ca="1" si="10"/>
        <v>#NAME?</v>
      </c>
      <c r="FM196" s="19">
        <f t="shared" si="11"/>
        <v>110981.1320754717</v>
      </c>
      <c r="FN196" s="19"/>
      <c r="FO196" s="20">
        <v>5.2900000000000003E-2</v>
      </c>
      <c r="FP196" s="19">
        <f t="shared" si="31"/>
        <v>0</v>
      </c>
      <c r="FQ196" s="19"/>
      <c r="FR196" s="20">
        <v>5.2900000000000003E-2</v>
      </c>
      <c r="FS196" s="19">
        <f t="shared" si="32"/>
        <v>0</v>
      </c>
      <c r="FT196" s="19"/>
      <c r="FU196" s="98">
        <f t="shared" si="14"/>
        <v>53</v>
      </c>
      <c r="FV196" s="99" t="e">
        <f t="shared" si="15"/>
        <v>#DIV/0!</v>
      </c>
      <c r="FW196" s="100">
        <f t="shared" ref="FW196:FW200" si="117">MIN(FM196,FT196)</f>
        <v>110981.1320754717</v>
      </c>
      <c r="FX196" s="101"/>
      <c r="FY196" s="101"/>
    </row>
    <row r="197" spans="1:181" ht="15.75" customHeight="1" x14ac:dyDescent="0.2">
      <c r="A197" s="66" t="s">
        <v>673</v>
      </c>
      <c r="B197" s="66">
        <v>43</v>
      </c>
      <c r="C197" s="66" t="s">
        <v>479</v>
      </c>
      <c r="D197" s="66" t="s">
        <v>31</v>
      </c>
      <c r="E197" s="67" t="s">
        <v>480</v>
      </c>
      <c r="F197" s="66">
        <v>24101608</v>
      </c>
      <c r="G197" s="67" t="s">
        <v>51</v>
      </c>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81">
        <v>2139000</v>
      </c>
      <c r="BK197" s="80">
        <v>0</v>
      </c>
      <c r="BL197" s="81">
        <f t="shared" si="114"/>
        <v>2139000</v>
      </c>
      <c r="BM197" s="79">
        <v>2100000</v>
      </c>
      <c r="BN197" s="80">
        <v>0</v>
      </c>
      <c r="BO197" s="81">
        <f t="shared" si="115"/>
        <v>2100000</v>
      </c>
      <c r="BP197" s="22"/>
      <c r="BQ197" s="22"/>
      <c r="BR197" s="22"/>
      <c r="BS197" s="22"/>
      <c r="BT197" s="22"/>
      <c r="BU197" s="22"/>
      <c r="BV197" s="22"/>
      <c r="BW197" s="22"/>
      <c r="BX197" s="22"/>
      <c r="BY197" s="81">
        <v>3200000</v>
      </c>
      <c r="BZ197" s="80">
        <v>0</v>
      </c>
      <c r="CA197" s="81">
        <f t="shared" si="116"/>
        <v>3200000</v>
      </c>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c r="DA197" s="22"/>
      <c r="DB197" s="22"/>
      <c r="DC197" s="22"/>
      <c r="DD197" s="22"/>
      <c r="DE197" s="22"/>
      <c r="DF197" s="22"/>
      <c r="DG197" s="22"/>
      <c r="DH197" s="22"/>
      <c r="DI197" s="22"/>
      <c r="DJ197" s="22"/>
      <c r="DK197" s="22"/>
      <c r="DL197" s="22"/>
      <c r="DM197" s="22"/>
      <c r="DN197" s="22"/>
      <c r="DO197" s="22"/>
      <c r="DP197" s="22"/>
      <c r="DQ197" s="22"/>
      <c r="DR197" s="22"/>
      <c r="DS197" s="22"/>
      <c r="DT197" s="22"/>
      <c r="DU197" s="22"/>
      <c r="DV197" s="22"/>
      <c r="DW197" s="22"/>
      <c r="DX197" s="22"/>
      <c r="DY197" s="22"/>
      <c r="DZ197" s="22"/>
      <c r="EA197" s="22"/>
      <c r="EB197" s="22"/>
      <c r="EC197" s="22"/>
      <c r="ED197" s="22"/>
      <c r="EE197" s="22"/>
      <c r="EF197" s="22"/>
      <c r="EG197" s="22"/>
      <c r="EH197" s="22"/>
      <c r="EI197" s="22"/>
      <c r="EJ197" s="22"/>
      <c r="EK197" s="22"/>
      <c r="EL197" s="22"/>
      <c r="EM197" s="22"/>
      <c r="EN197" s="22"/>
      <c r="EO197" s="22"/>
      <c r="EP197" s="22"/>
      <c r="EQ197" s="22"/>
      <c r="ER197" s="22"/>
      <c r="ES197" s="22"/>
      <c r="ET197" s="22"/>
      <c r="EU197" s="22"/>
      <c r="EV197" s="22"/>
      <c r="EW197" s="22"/>
      <c r="EX197" s="22"/>
      <c r="EY197" s="19"/>
      <c r="EZ197" s="68"/>
      <c r="FA197" s="69"/>
      <c r="FB197" s="22"/>
      <c r="FC197" s="22"/>
      <c r="FD197" s="22"/>
      <c r="FE197" s="22"/>
      <c r="FF197" s="22"/>
      <c r="FG197" s="22"/>
      <c r="FH197" s="22"/>
      <c r="FI197" s="22"/>
      <c r="FJ197" s="22"/>
      <c r="FK197" s="19" t="e">
        <f t="shared" ca="1" si="9"/>
        <v>#NAME?</v>
      </c>
      <c r="FL197" s="19" t="e">
        <f t="shared" ca="1" si="10"/>
        <v>#NAME?</v>
      </c>
      <c r="FM197" s="19">
        <f t="shared" si="11"/>
        <v>140358.49056603774</v>
      </c>
      <c r="FN197" s="19"/>
      <c r="FO197" s="20">
        <v>5.2900000000000003E-2</v>
      </c>
      <c r="FP197" s="19">
        <f t="shared" si="31"/>
        <v>0</v>
      </c>
      <c r="FQ197" s="19"/>
      <c r="FR197" s="20">
        <v>5.2900000000000003E-2</v>
      </c>
      <c r="FS197" s="19">
        <f t="shared" si="32"/>
        <v>0</v>
      </c>
      <c r="FT197" s="19"/>
      <c r="FU197" s="98">
        <f t="shared" si="14"/>
        <v>53</v>
      </c>
      <c r="FV197" s="99" t="e">
        <f t="shared" si="15"/>
        <v>#DIV/0!</v>
      </c>
      <c r="FW197" s="100">
        <f t="shared" si="117"/>
        <v>140358.49056603774</v>
      </c>
      <c r="FX197" s="101"/>
      <c r="FY197" s="101"/>
    </row>
    <row r="198" spans="1:181" ht="15.75" customHeight="1" x14ac:dyDescent="0.2">
      <c r="A198" s="66" t="s">
        <v>671</v>
      </c>
      <c r="B198" s="66">
        <v>38</v>
      </c>
      <c r="C198" s="66" t="s">
        <v>481</v>
      </c>
      <c r="D198" s="66" t="s">
        <v>31</v>
      </c>
      <c r="E198" s="67" t="s">
        <v>482</v>
      </c>
      <c r="F198" s="35">
        <v>21102401</v>
      </c>
      <c r="G198" s="67" t="s">
        <v>75</v>
      </c>
      <c r="H198" s="22"/>
      <c r="I198" s="22"/>
      <c r="J198" s="22"/>
      <c r="K198" s="22"/>
      <c r="L198" s="22"/>
      <c r="M198" s="22"/>
      <c r="N198" s="22"/>
      <c r="O198" s="22"/>
      <c r="P198" s="22"/>
      <c r="Q198" s="79">
        <v>16000</v>
      </c>
      <c r="R198" s="107">
        <v>0</v>
      </c>
      <c r="S198" s="103">
        <f t="shared" ref="S198:S199" si="118">Q198 * (1 + R198)</f>
        <v>16000</v>
      </c>
      <c r="T198" s="79">
        <v>18000</v>
      </c>
      <c r="U198" s="107">
        <v>0</v>
      </c>
      <c r="V198" s="103">
        <f t="shared" ref="V198:V199" si="119">T198 * (1 + U198)</f>
        <v>18000</v>
      </c>
      <c r="W198" s="103">
        <v>12000</v>
      </c>
      <c r="X198" s="102">
        <v>0</v>
      </c>
      <c r="Y198" s="103">
        <f t="shared" ref="Y198:Y199" si="120">W198 * (1 + X198)</f>
        <v>12000</v>
      </c>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c r="DA198" s="22"/>
      <c r="DB198" s="22"/>
      <c r="DC198" s="22"/>
      <c r="DD198" s="22"/>
      <c r="DE198" s="22"/>
      <c r="DF198" s="22"/>
      <c r="DG198" s="22"/>
      <c r="DH198" s="22"/>
      <c r="DI198" s="22"/>
      <c r="DJ198" s="22"/>
      <c r="DK198" s="22"/>
      <c r="DL198" s="22"/>
      <c r="DM198" s="22"/>
      <c r="DN198" s="22"/>
      <c r="DO198" s="22"/>
      <c r="DP198" s="22"/>
      <c r="DQ198" s="22"/>
      <c r="DR198" s="22"/>
      <c r="DS198" s="22"/>
      <c r="DT198" s="22"/>
      <c r="DU198" s="22"/>
      <c r="DV198" s="22"/>
      <c r="DW198" s="22"/>
      <c r="DX198" s="22"/>
      <c r="DY198" s="22"/>
      <c r="DZ198" s="22"/>
      <c r="EA198" s="22"/>
      <c r="EB198" s="22"/>
      <c r="EC198" s="22"/>
      <c r="ED198" s="22"/>
      <c r="EE198" s="22"/>
      <c r="EF198" s="22"/>
      <c r="EG198" s="22"/>
      <c r="EH198" s="22"/>
      <c r="EI198" s="22"/>
      <c r="EJ198" s="22"/>
      <c r="EK198" s="22"/>
      <c r="EL198" s="22"/>
      <c r="EM198" s="22"/>
      <c r="EN198" s="22"/>
      <c r="EO198" s="22"/>
      <c r="EP198" s="22"/>
      <c r="EQ198" s="22"/>
      <c r="ER198" s="22"/>
      <c r="ES198" s="22"/>
      <c r="ET198" s="22"/>
      <c r="EU198" s="22"/>
      <c r="EV198" s="22"/>
      <c r="EW198" s="22"/>
      <c r="EX198" s="22"/>
      <c r="EY198" s="19"/>
      <c r="EZ198" s="68"/>
      <c r="FA198" s="69"/>
      <c r="FB198" s="22"/>
      <c r="FC198" s="22"/>
      <c r="FD198" s="22"/>
      <c r="FE198" s="22"/>
      <c r="FF198" s="22"/>
      <c r="FG198" s="22"/>
      <c r="FH198" s="22"/>
      <c r="FI198" s="22"/>
      <c r="FJ198" s="22"/>
      <c r="FK198" s="19" t="e">
        <f t="shared" ca="1" si="9"/>
        <v>#NAME?</v>
      </c>
      <c r="FL198" s="19" t="e">
        <f t="shared" ca="1" si="10"/>
        <v>#NAME?</v>
      </c>
      <c r="FM198" s="19">
        <f t="shared" si="11"/>
        <v>867.92452830188677</v>
      </c>
      <c r="FN198" s="19">
        <v>15400</v>
      </c>
      <c r="FO198" s="20">
        <v>5.2900000000000003E-2</v>
      </c>
      <c r="FP198" s="19">
        <f t="shared" si="31"/>
        <v>16214.66</v>
      </c>
      <c r="FQ198" s="19"/>
      <c r="FR198" s="20">
        <v>5.2900000000000003E-2</v>
      </c>
      <c r="FS198" s="19">
        <f t="shared" si="32"/>
        <v>0</v>
      </c>
      <c r="FT198" s="19">
        <f t="shared" ref="FT198:FT199" si="121">(FP198)</f>
        <v>16214.66</v>
      </c>
      <c r="FU198" s="98">
        <f t="shared" si="14"/>
        <v>53</v>
      </c>
      <c r="FV198" s="99">
        <f t="shared" si="15"/>
        <v>10851.780721113866</v>
      </c>
      <c r="FW198" s="100">
        <f t="shared" si="117"/>
        <v>867.92452830188677</v>
      </c>
      <c r="FX198" s="101"/>
      <c r="FY198" s="101"/>
    </row>
    <row r="199" spans="1:181" ht="15.75" customHeight="1" x14ac:dyDescent="0.2">
      <c r="A199" s="66" t="s">
        <v>671</v>
      </c>
      <c r="B199" s="66">
        <v>37</v>
      </c>
      <c r="C199" s="66" t="s">
        <v>483</v>
      </c>
      <c r="D199" s="66" t="s">
        <v>31</v>
      </c>
      <c r="E199" s="67" t="s">
        <v>484</v>
      </c>
      <c r="F199" s="35">
        <v>21102401</v>
      </c>
      <c r="G199" s="67" t="s">
        <v>75</v>
      </c>
      <c r="H199" s="22"/>
      <c r="I199" s="22"/>
      <c r="J199" s="22"/>
      <c r="K199" s="22"/>
      <c r="L199" s="22"/>
      <c r="M199" s="22"/>
      <c r="N199" s="22"/>
      <c r="O199" s="22"/>
      <c r="P199" s="22"/>
      <c r="Q199" s="79">
        <v>37200</v>
      </c>
      <c r="R199" s="107">
        <v>0</v>
      </c>
      <c r="S199" s="103">
        <f t="shared" si="118"/>
        <v>37200</v>
      </c>
      <c r="T199" s="79">
        <v>48000</v>
      </c>
      <c r="U199" s="107">
        <v>0</v>
      </c>
      <c r="V199" s="103">
        <f t="shared" si="119"/>
        <v>48000</v>
      </c>
      <c r="W199" s="103">
        <v>35000</v>
      </c>
      <c r="X199" s="102">
        <v>0</v>
      </c>
      <c r="Y199" s="103">
        <f t="shared" si="120"/>
        <v>35000</v>
      </c>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c r="DA199" s="22"/>
      <c r="DB199" s="22"/>
      <c r="DC199" s="22"/>
      <c r="DD199" s="22"/>
      <c r="DE199" s="22"/>
      <c r="DF199" s="22"/>
      <c r="DG199" s="22"/>
      <c r="DH199" s="22"/>
      <c r="DI199" s="22"/>
      <c r="DJ199" s="22"/>
      <c r="DK199" s="22"/>
      <c r="DL199" s="22"/>
      <c r="DM199" s="22"/>
      <c r="DN199" s="22"/>
      <c r="DO199" s="22"/>
      <c r="DP199" s="22"/>
      <c r="DQ199" s="22"/>
      <c r="DR199" s="22"/>
      <c r="DS199" s="22"/>
      <c r="DT199" s="22"/>
      <c r="DU199" s="22"/>
      <c r="DV199" s="22"/>
      <c r="DW199" s="22"/>
      <c r="DX199" s="22"/>
      <c r="DY199" s="22"/>
      <c r="DZ199" s="22"/>
      <c r="EA199" s="22"/>
      <c r="EB199" s="22"/>
      <c r="EC199" s="22"/>
      <c r="ED199" s="22"/>
      <c r="EE199" s="22"/>
      <c r="EF199" s="22"/>
      <c r="EG199" s="22"/>
      <c r="EH199" s="22"/>
      <c r="EI199" s="22"/>
      <c r="EJ199" s="22"/>
      <c r="EK199" s="22"/>
      <c r="EL199" s="22"/>
      <c r="EM199" s="22"/>
      <c r="EN199" s="22"/>
      <c r="EO199" s="22"/>
      <c r="EP199" s="22"/>
      <c r="EQ199" s="22"/>
      <c r="ER199" s="22"/>
      <c r="ES199" s="22"/>
      <c r="ET199" s="22"/>
      <c r="EU199" s="22"/>
      <c r="EV199" s="22"/>
      <c r="EW199" s="22"/>
      <c r="EX199" s="22"/>
      <c r="EY199" s="19"/>
      <c r="EZ199" s="68"/>
      <c r="FA199" s="69"/>
      <c r="FB199" s="22"/>
      <c r="FC199" s="22"/>
      <c r="FD199" s="22"/>
      <c r="FE199" s="22"/>
      <c r="FF199" s="22"/>
      <c r="FG199" s="22"/>
      <c r="FH199" s="22"/>
      <c r="FI199" s="22"/>
      <c r="FJ199" s="22"/>
      <c r="FK199" s="19" t="e">
        <f t="shared" ca="1" si="9"/>
        <v>#NAME?</v>
      </c>
      <c r="FL199" s="19" t="e">
        <f t="shared" ca="1" si="10"/>
        <v>#NAME?</v>
      </c>
      <c r="FM199" s="19">
        <f t="shared" si="11"/>
        <v>2267.9245283018868</v>
      </c>
      <c r="FN199" s="19">
        <v>35683</v>
      </c>
      <c r="FO199" s="20">
        <v>5.2900000000000003E-2</v>
      </c>
      <c r="FP199" s="19">
        <f t="shared" si="31"/>
        <v>37570.630700000002</v>
      </c>
      <c r="FQ199" s="19"/>
      <c r="FR199" s="20">
        <v>5.2900000000000003E-2</v>
      </c>
      <c r="FS199" s="19">
        <f t="shared" si="32"/>
        <v>0</v>
      </c>
      <c r="FT199" s="19">
        <f t="shared" si="121"/>
        <v>37570.630700000002</v>
      </c>
      <c r="FU199" s="98">
        <f t="shared" si="14"/>
        <v>53</v>
      </c>
      <c r="FV199" s="99">
        <f t="shared" si="15"/>
        <v>24962.78292824392</v>
      </c>
      <c r="FW199" s="100">
        <f t="shared" si="117"/>
        <v>2267.9245283018868</v>
      </c>
      <c r="FX199" s="101"/>
      <c r="FY199" s="101"/>
    </row>
    <row r="200" spans="1:181" ht="15.75" customHeight="1" x14ac:dyDescent="0.2">
      <c r="A200" s="66" t="s">
        <v>672</v>
      </c>
      <c r="B200" s="66">
        <v>35</v>
      </c>
      <c r="C200" s="35" t="s">
        <v>485</v>
      </c>
      <c r="D200" s="35" t="s">
        <v>31</v>
      </c>
      <c r="E200" s="71" t="s">
        <v>486</v>
      </c>
      <c r="F200" s="35">
        <v>26111600</v>
      </c>
      <c r="G200" s="71" t="s">
        <v>487</v>
      </c>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81">
        <v>1518709</v>
      </c>
      <c r="AG200" s="80">
        <v>0</v>
      </c>
      <c r="AH200" s="81">
        <f>AF200 * (1 + AG200)</f>
        <v>1518709</v>
      </c>
      <c r="AI200" s="22"/>
      <c r="AJ200" s="22"/>
      <c r="AK200" s="22"/>
      <c r="AL200" s="22"/>
      <c r="AM200" s="22"/>
      <c r="AN200" s="22"/>
      <c r="AO200" s="79">
        <v>1380645</v>
      </c>
      <c r="AP200" s="80">
        <v>0</v>
      </c>
      <c r="AQ200" s="81">
        <f>AO200 * (1 + AP200)</f>
        <v>1380645</v>
      </c>
      <c r="AR200" s="22"/>
      <c r="AS200" s="22"/>
      <c r="AT200" s="22"/>
      <c r="AU200" s="22"/>
      <c r="AV200" s="22"/>
      <c r="AW200" s="22"/>
      <c r="AX200" s="22"/>
      <c r="AY200" s="22"/>
      <c r="AZ200" s="22"/>
      <c r="BA200" s="81">
        <v>2578000</v>
      </c>
      <c r="BB200" s="80">
        <v>0</v>
      </c>
      <c r="BC200" s="81">
        <f>BA200 * (1 + BB200)</f>
        <v>2578000</v>
      </c>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c r="DA200" s="22"/>
      <c r="DB200" s="22"/>
      <c r="DC200" s="22"/>
      <c r="DD200" s="22"/>
      <c r="DE200" s="22"/>
      <c r="DF200" s="22"/>
      <c r="DG200" s="22"/>
      <c r="DH200" s="22"/>
      <c r="DI200" s="22"/>
      <c r="DJ200" s="22"/>
      <c r="DK200" s="22"/>
      <c r="DL200" s="22"/>
      <c r="DM200" s="22"/>
      <c r="DN200" s="22"/>
      <c r="DO200" s="22"/>
      <c r="DP200" s="22"/>
      <c r="DQ200" s="22"/>
      <c r="DR200" s="22"/>
      <c r="DS200" s="22"/>
      <c r="DT200" s="22"/>
      <c r="DU200" s="22"/>
      <c r="DV200" s="22"/>
      <c r="DW200" s="22"/>
      <c r="DX200" s="22"/>
      <c r="DY200" s="22"/>
      <c r="DZ200" s="22"/>
      <c r="EA200" s="22"/>
      <c r="EB200" s="22"/>
      <c r="EC200" s="22"/>
      <c r="ED200" s="22"/>
      <c r="EE200" s="22"/>
      <c r="EF200" s="22"/>
      <c r="EG200" s="22"/>
      <c r="EH200" s="22"/>
      <c r="EI200" s="22"/>
      <c r="EJ200" s="22"/>
      <c r="EK200" s="22"/>
      <c r="EL200" s="22"/>
      <c r="EM200" s="22"/>
      <c r="EN200" s="22"/>
      <c r="EO200" s="22"/>
      <c r="EP200" s="22"/>
      <c r="EQ200" s="22"/>
      <c r="ER200" s="22"/>
      <c r="ES200" s="22"/>
      <c r="ET200" s="22"/>
      <c r="EU200" s="22"/>
      <c r="EV200" s="22"/>
      <c r="EW200" s="22"/>
      <c r="EX200" s="22"/>
      <c r="EY200" s="19"/>
      <c r="EZ200" s="68"/>
      <c r="FA200" s="69"/>
      <c r="FB200" s="22"/>
      <c r="FC200" s="22"/>
      <c r="FD200" s="22"/>
      <c r="FE200" s="22"/>
      <c r="FF200" s="22"/>
      <c r="FG200" s="22"/>
      <c r="FH200" s="22"/>
      <c r="FI200" s="22"/>
      <c r="FJ200" s="22"/>
      <c r="FK200" s="19" t="e">
        <f t="shared" ca="1" si="9"/>
        <v>#NAME?</v>
      </c>
      <c r="FL200" s="19" t="e">
        <f t="shared" ca="1" si="10"/>
        <v>#NAME?</v>
      </c>
      <c r="FM200" s="19">
        <f t="shared" si="11"/>
        <v>103346.30188679245</v>
      </c>
      <c r="FN200" s="19"/>
      <c r="FO200" s="20">
        <v>5.2900000000000003E-2</v>
      </c>
      <c r="FP200" s="19">
        <f t="shared" si="31"/>
        <v>0</v>
      </c>
      <c r="FQ200" s="19"/>
      <c r="FR200" s="20">
        <v>5.2900000000000003E-2</v>
      </c>
      <c r="FS200" s="19">
        <f t="shared" si="32"/>
        <v>0</v>
      </c>
      <c r="FT200" s="19"/>
      <c r="FU200" s="98">
        <f t="shared" si="14"/>
        <v>53</v>
      </c>
      <c r="FV200" s="99" t="e">
        <f t="shared" si="15"/>
        <v>#DIV/0!</v>
      </c>
      <c r="FW200" s="100">
        <f t="shared" si="117"/>
        <v>103346.30188679245</v>
      </c>
      <c r="FX200" s="101"/>
      <c r="FY200" s="101"/>
    </row>
    <row r="201" spans="1:181" ht="15.75" customHeight="1" x14ac:dyDescent="0.2">
      <c r="A201" s="66" t="s">
        <v>79</v>
      </c>
      <c r="B201" s="66">
        <v>22</v>
      </c>
      <c r="C201" s="72" t="s">
        <v>488</v>
      </c>
      <c r="D201" s="66" t="s">
        <v>489</v>
      </c>
      <c r="E201" s="77" t="s">
        <v>490</v>
      </c>
      <c r="F201" s="35">
        <v>13111003</v>
      </c>
      <c r="G201" s="67" t="s">
        <v>268</v>
      </c>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c r="DA201" s="22"/>
      <c r="DB201" s="22"/>
      <c r="DC201" s="22"/>
      <c r="DD201" s="22"/>
      <c r="DE201" s="22"/>
      <c r="DF201" s="22"/>
      <c r="DG201" s="22"/>
      <c r="DH201" s="22"/>
      <c r="DI201" s="22"/>
      <c r="DJ201" s="22"/>
      <c r="DK201" s="22"/>
      <c r="DL201" s="22"/>
      <c r="DM201" s="22"/>
      <c r="DN201" s="22"/>
      <c r="DO201" s="22"/>
      <c r="DP201" s="22"/>
      <c r="DQ201" s="22"/>
      <c r="DR201" s="22"/>
      <c r="DS201" s="22"/>
      <c r="DT201" s="22"/>
      <c r="DU201" s="22"/>
      <c r="DV201" s="22"/>
      <c r="DW201" s="22"/>
      <c r="DX201" s="22"/>
      <c r="DY201" s="22"/>
      <c r="DZ201" s="22"/>
      <c r="EA201" s="22"/>
      <c r="EB201" s="22"/>
      <c r="EC201" s="22"/>
      <c r="ED201" s="22"/>
      <c r="EE201" s="22"/>
      <c r="EF201" s="22"/>
      <c r="EG201" s="22"/>
      <c r="EH201" s="22"/>
      <c r="EI201" s="22"/>
      <c r="EJ201" s="22"/>
      <c r="EK201" s="22"/>
      <c r="EL201" s="22"/>
      <c r="EM201" s="22"/>
      <c r="EN201" s="22"/>
      <c r="EO201" s="22"/>
      <c r="EP201" s="22"/>
      <c r="EQ201" s="22"/>
      <c r="ER201" s="22"/>
      <c r="ES201" s="22"/>
      <c r="ET201" s="22"/>
      <c r="EU201" s="22"/>
      <c r="EV201" s="22"/>
      <c r="EW201" s="22"/>
      <c r="EX201" s="22"/>
      <c r="EY201" s="79">
        <v>1312300</v>
      </c>
      <c r="EZ201" s="102">
        <v>0.19</v>
      </c>
      <c r="FA201" s="103">
        <f>EY201 * (1 + EZ201)</f>
        <v>1561637</v>
      </c>
      <c r="FB201" s="22"/>
      <c r="FC201" s="22"/>
      <c r="FD201" s="22"/>
      <c r="FE201" s="22"/>
      <c r="FF201" s="22"/>
      <c r="FG201" s="22"/>
      <c r="FH201" s="22"/>
      <c r="FI201" s="22"/>
      <c r="FJ201" s="22"/>
      <c r="FK201" s="19" t="e">
        <f t="shared" ca="1" si="9"/>
        <v>#NAME?</v>
      </c>
      <c r="FL201" s="19" t="e">
        <f t="shared" ca="1" si="10"/>
        <v>#NAME?</v>
      </c>
      <c r="FM201" s="19">
        <f t="shared" si="11"/>
        <v>29464.849056603773</v>
      </c>
      <c r="FN201" s="19"/>
      <c r="FO201" s="20">
        <v>5.2900000000000003E-2</v>
      </c>
      <c r="FP201" s="19">
        <f t="shared" si="31"/>
        <v>0</v>
      </c>
      <c r="FQ201" s="19">
        <v>2337500</v>
      </c>
      <c r="FR201" s="20">
        <v>5.2900000000000003E-2</v>
      </c>
      <c r="FS201" s="19">
        <f t="shared" si="32"/>
        <v>2461153.75</v>
      </c>
      <c r="FT201" s="19">
        <f>(FS201)</f>
        <v>2461153.75</v>
      </c>
      <c r="FU201" s="98">
        <f t="shared" si="14"/>
        <v>53</v>
      </c>
      <c r="FV201" s="99">
        <f t="shared" si="15"/>
        <v>1719463.7115931383</v>
      </c>
      <c r="FW201" s="100">
        <f>FT201</f>
        <v>2461153.75</v>
      </c>
      <c r="FX201" s="101"/>
      <c r="FY201" s="101"/>
    </row>
    <row r="202" spans="1:181" ht="15.75" customHeight="1" x14ac:dyDescent="0.2">
      <c r="A202" s="66" t="s">
        <v>672</v>
      </c>
      <c r="B202" s="66">
        <v>43</v>
      </c>
      <c r="C202" s="72" t="s">
        <v>491</v>
      </c>
      <c r="D202" s="66" t="s">
        <v>31</v>
      </c>
      <c r="E202" s="77" t="s">
        <v>492</v>
      </c>
      <c r="F202" s="35">
        <v>21102305</v>
      </c>
      <c r="G202" s="67" t="s">
        <v>95</v>
      </c>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81">
        <v>175000</v>
      </c>
      <c r="BE202" s="80">
        <v>0</v>
      </c>
      <c r="BF202" s="81">
        <f>BD202 * (1 + BE202)</f>
        <v>175000</v>
      </c>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c r="DA202" s="22"/>
      <c r="DB202" s="22"/>
      <c r="DC202" s="22"/>
      <c r="DD202" s="22"/>
      <c r="DE202" s="22"/>
      <c r="DF202" s="22"/>
      <c r="DG202" s="22"/>
      <c r="DH202" s="22"/>
      <c r="DI202" s="22"/>
      <c r="DJ202" s="22"/>
      <c r="DK202" s="22"/>
      <c r="DL202" s="22"/>
      <c r="DM202" s="22"/>
      <c r="DN202" s="22"/>
      <c r="DO202" s="22"/>
      <c r="DP202" s="22"/>
      <c r="DQ202" s="22"/>
      <c r="DR202" s="22"/>
      <c r="DS202" s="22"/>
      <c r="DT202" s="22"/>
      <c r="DU202" s="22"/>
      <c r="DV202" s="22"/>
      <c r="DW202" s="22"/>
      <c r="DX202" s="22"/>
      <c r="DY202" s="22"/>
      <c r="DZ202" s="22"/>
      <c r="EA202" s="22"/>
      <c r="EB202" s="22"/>
      <c r="EC202" s="22"/>
      <c r="ED202" s="22"/>
      <c r="EE202" s="22"/>
      <c r="EF202" s="22"/>
      <c r="EG202" s="22"/>
      <c r="EH202" s="22"/>
      <c r="EI202" s="22"/>
      <c r="EJ202" s="22"/>
      <c r="EK202" s="22"/>
      <c r="EL202" s="22"/>
      <c r="EM202" s="22"/>
      <c r="EN202" s="22"/>
      <c r="EO202" s="22"/>
      <c r="EP202" s="22"/>
      <c r="EQ202" s="22"/>
      <c r="ER202" s="22"/>
      <c r="ES202" s="22"/>
      <c r="ET202" s="22"/>
      <c r="EU202" s="22"/>
      <c r="EV202" s="22"/>
      <c r="EW202" s="22"/>
      <c r="EX202" s="22"/>
      <c r="EY202" s="19"/>
      <c r="EZ202" s="68"/>
      <c r="FA202" s="69"/>
      <c r="FB202" s="22"/>
      <c r="FC202" s="22"/>
      <c r="FD202" s="22"/>
      <c r="FE202" s="22"/>
      <c r="FF202" s="22"/>
      <c r="FG202" s="22"/>
      <c r="FH202" s="22"/>
      <c r="FI202" s="22"/>
      <c r="FJ202" s="22"/>
      <c r="FK202" s="19" t="e">
        <f t="shared" ca="1" si="9"/>
        <v>#NAME?</v>
      </c>
      <c r="FL202" s="19" t="e">
        <f t="shared" ca="1" si="10"/>
        <v>#NAME?</v>
      </c>
      <c r="FM202" s="19">
        <f t="shared" si="11"/>
        <v>3301.8867924528304</v>
      </c>
      <c r="FN202" s="19">
        <v>638745</v>
      </c>
      <c r="FO202" s="20">
        <v>5.2900000000000003E-2</v>
      </c>
      <c r="FP202" s="19">
        <f t="shared" si="31"/>
        <v>672534.61049999995</v>
      </c>
      <c r="FQ202" s="19">
        <v>287500</v>
      </c>
      <c r="FR202" s="20">
        <v>5.2900000000000003E-2</v>
      </c>
      <c r="FS202" s="19">
        <f t="shared" si="32"/>
        <v>302708.75</v>
      </c>
      <c r="FT202" s="19">
        <f t="shared" ref="FT202:FT203" si="122">(FP202+FS202)/2</f>
        <v>487621.68024999998</v>
      </c>
      <c r="FU202" s="98">
        <f t="shared" si="14"/>
        <v>53</v>
      </c>
      <c r="FV202" s="99">
        <f t="shared" si="15"/>
        <v>342465.81021669967</v>
      </c>
      <c r="FW202" s="100">
        <f t="shared" ref="FW202:FW205" si="123">MIN(FM202,FT202)</f>
        <v>3301.8867924528304</v>
      </c>
      <c r="FX202" s="101"/>
      <c r="FY202" s="101"/>
    </row>
    <row r="203" spans="1:181" ht="15.75" customHeight="1" x14ac:dyDescent="0.2">
      <c r="A203" s="66" t="s">
        <v>671</v>
      </c>
      <c r="B203" s="66"/>
      <c r="C203" s="66" t="s">
        <v>493</v>
      </c>
      <c r="D203" s="66" t="s">
        <v>31</v>
      </c>
      <c r="E203" s="67" t="s">
        <v>494</v>
      </c>
      <c r="F203" s="35">
        <v>21102401</v>
      </c>
      <c r="G203" s="67" t="s">
        <v>75</v>
      </c>
      <c r="H203" s="22"/>
      <c r="I203" s="22"/>
      <c r="J203" s="22"/>
      <c r="K203" s="22"/>
      <c r="L203" s="22"/>
      <c r="M203" s="22"/>
      <c r="N203" s="22"/>
      <c r="O203" s="22"/>
      <c r="P203" s="22"/>
      <c r="Q203" s="79">
        <v>57400</v>
      </c>
      <c r="R203" s="107">
        <v>0</v>
      </c>
      <c r="S203" s="103">
        <f t="shared" ref="S203:S205" si="124">Q203 * (1 + R203)</f>
        <v>57400</v>
      </c>
      <c r="T203" s="79">
        <v>64800</v>
      </c>
      <c r="U203" s="107">
        <v>0</v>
      </c>
      <c r="V203" s="103">
        <f t="shared" ref="V203:V205" si="125">T203 * (1 + U203)</f>
        <v>64800</v>
      </c>
      <c r="W203" s="103">
        <v>50000</v>
      </c>
      <c r="X203" s="102">
        <v>0</v>
      </c>
      <c r="Y203" s="103">
        <f>W203 * (1 + X203)</f>
        <v>50000</v>
      </c>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c r="DA203" s="22"/>
      <c r="DB203" s="22"/>
      <c r="DC203" s="22"/>
      <c r="DD203" s="22"/>
      <c r="DE203" s="22"/>
      <c r="DF203" s="22"/>
      <c r="DG203" s="22"/>
      <c r="DH203" s="22"/>
      <c r="DI203" s="22"/>
      <c r="DJ203" s="22"/>
      <c r="DK203" s="22"/>
      <c r="DL203" s="22"/>
      <c r="DM203" s="22"/>
      <c r="DN203" s="22"/>
      <c r="DO203" s="22"/>
      <c r="DP203" s="22"/>
      <c r="DQ203" s="22"/>
      <c r="DR203" s="22"/>
      <c r="DS203" s="22"/>
      <c r="DT203" s="22"/>
      <c r="DU203" s="22"/>
      <c r="DV203" s="22"/>
      <c r="DW203" s="22"/>
      <c r="DX203" s="22"/>
      <c r="DY203" s="22"/>
      <c r="DZ203" s="22"/>
      <c r="EA203" s="22"/>
      <c r="EB203" s="22"/>
      <c r="EC203" s="22"/>
      <c r="ED203" s="22"/>
      <c r="EE203" s="22"/>
      <c r="EF203" s="22"/>
      <c r="EG203" s="22"/>
      <c r="EH203" s="22"/>
      <c r="EI203" s="22"/>
      <c r="EJ203" s="22"/>
      <c r="EK203" s="22"/>
      <c r="EL203" s="22"/>
      <c r="EM203" s="22"/>
      <c r="EN203" s="22"/>
      <c r="EO203" s="22"/>
      <c r="EP203" s="22"/>
      <c r="EQ203" s="22"/>
      <c r="ER203" s="22"/>
      <c r="ES203" s="22"/>
      <c r="ET203" s="22"/>
      <c r="EU203" s="22"/>
      <c r="EV203" s="22"/>
      <c r="EW203" s="22"/>
      <c r="EX203" s="22"/>
      <c r="EY203" s="19"/>
      <c r="EZ203" s="68"/>
      <c r="FA203" s="69"/>
      <c r="FB203" s="22"/>
      <c r="FC203" s="22"/>
      <c r="FD203" s="22"/>
      <c r="FE203" s="22"/>
      <c r="FF203" s="22"/>
      <c r="FG203" s="22"/>
      <c r="FH203" s="22"/>
      <c r="FI203" s="22"/>
      <c r="FJ203" s="22"/>
      <c r="FK203" s="19" t="e">
        <f t="shared" ca="1" si="9"/>
        <v>#NAME?</v>
      </c>
      <c r="FL203" s="19" t="e">
        <f t="shared" ca="1" si="10"/>
        <v>#NAME?</v>
      </c>
      <c r="FM203" s="19">
        <f t="shared" si="11"/>
        <v>3249.0566037735848</v>
      </c>
      <c r="FN203" s="19">
        <v>56338</v>
      </c>
      <c r="FO203" s="20">
        <v>5.2900000000000003E-2</v>
      </c>
      <c r="FP203" s="19">
        <f t="shared" si="31"/>
        <v>59318.280200000001</v>
      </c>
      <c r="FQ203" s="19">
        <v>338000</v>
      </c>
      <c r="FR203" s="20">
        <v>5.2900000000000003E-2</v>
      </c>
      <c r="FS203" s="19">
        <f t="shared" si="32"/>
        <v>355880.2</v>
      </c>
      <c r="FT203" s="19">
        <f t="shared" si="122"/>
        <v>207599.2401</v>
      </c>
      <c r="FU203" s="98">
        <f t="shared" si="14"/>
        <v>53</v>
      </c>
      <c r="FV203" s="112">
        <f t="shared" si="15"/>
        <v>144497.40048689698</v>
      </c>
      <c r="FW203" s="100">
        <f t="shared" si="123"/>
        <v>3249.0566037735848</v>
      </c>
      <c r="FX203" s="101"/>
      <c r="FY203" s="101"/>
    </row>
    <row r="204" spans="1:181" ht="15.75" customHeight="1" x14ac:dyDescent="0.2">
      <c r="A204" s="110" t="s">
        <v>671</v>
      </c>
      <c r="B204" s="110"/>
      <c r="C204" s="110" t="s">
        <v>495</v>
      </c>
      <c r="D204" s="110" t="s">
        <v>31</v>
      </c>
      <c r="E204" s="113" t="s">
        <v>496</v>
      </c>
      <c r="F204" s="114">
        <v>21102401</v>
      </c>
      <c r="G204" s="113" t="s">
        <v>75</v>
      </c>
      <c r="H204" s="22"/>
      <c r="I204" s="22"/>
      <c r="J204" s="22"/>
      <c r="K204" s="22"/>
      <c r="L204" s="22"/>
      <c r="M204" s="22"/>
      <c r="N204" s="22"/>
      <c r="O204" s="22"/>
      <c r="P204" s="22"/>
      <c r="Q204" s="79">
        <v>59600</v>
      </c>
      <c r="R204" s="107">
        <v>0</v>
      </c>
      <c r="S204" s="103">
        <f t="shared" si="124"/>
        <v>59600</v>
      </c>
      <c r="T204" s="79">
        <v>67200</v>
      </c>
      <c r="U204" s="107">
        <v>0</v>
      </c>
      <c r="V204" s="103">
        <f t="shared" si="125"/>
        <v>67200</v>
      </c>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c r="DA204" s="22"/>
      <c r="DB204" s="22"/>
      <c r="DC204" s="22"/>
      <c r="DD204" s="22"/>
      <c r="DE204" s="22"/>
      <c r="DF204" s="22"/>
      <c r="DG204" s="22"/>
      <c r="DH204" s="22"/>
      <c r="DI204" s="22"/>
      <c r="DJ204" s="22"/>
      <c r="DK204" s="22"/>
      <c r="DL204" s="22"/>
      <c r="DM204" s="22"/>
      <c r="DN204" s="22"/>
      <c r="DO204" s="22"/>
      <c r="DP204" s="22"/>
      <c r="DQ204" s="22"/>
      <c r="DR204" s="22"/>
      <c r="DS204" s="22"/>
      <c r="DT204" s="22"/>
      <c r="DU204" s="22"/>
      <c r="DV204" s="22"/>
      <c r="DW204" s="22"/>
      <c r="DX204" s="22"/>
      <c r="DY204" s="22"/>
      <c r="DZ204" s="22"/>
      <c r="EA204" s="22"/>
      <c r="EB204" s="22"/>
      <c r="EC204" s="22"/>
      <c r="ED204" s="22"/>
      <c r="EE204" s="22"/>
      <c r="EF204" s="22"/>
      <c r="EG204" s="22"/>
      <c r="EH204" s="22"/>
      <c r="EI204" s="22"/>
      <c r="EJ204" s="22"/>
      <c r="EK204" s="22"/>
      <c r="EL204" s="22"/>
      <c r="EM204" s="22"/>
      <c r="EN204" s="22"/>
      <c r="EO204" s="22"/>
      <c r="EP204" s="22"/>
      <c r="EQ204" s="22"/>
      <c r="ER204" s="22"/>
      <c r="ES204" s="22"/>
      <c r="ET204" s="22"/>
      <c r="EU204" s="22"/>
      <c r="EV204" s="22"/>
      <c r="EW204" s="22"/>
      <c r="EX204" s="22"/>
      <c r="EY204" s="79">
        <v>61000</v>
      </c>
      <c r="EZ204" s="102">
        <v>0</v>
      </c>
      <c r="FA204" s="103">
        <f t="shared" ref="FA204:FA206" si="126">EY204 * (1 + EZ204)</f>
        <v>61000</v>
      </c>
      <c r="FB204" s="22"/>
      <c r="FC204" s="22"/>
      <c r="FD204" s="22"/>
      <c r="FE204" s="22"/>
      <c r="FF204" s="22"/>
      <c r="FG204" s="22"/>
      <c r="FH204" s="22"/>
      <c r="FI204" s="22"/>
      <c r="FJ204" s="22"/>
      <c r="FK204" s="19" t="e">
        <f t="shared" ca="1" si="9"/>
        <v>#NAME?</v>
      </c>
      <c r="FL204" s="19" t="e">
        <f t="shared" ca="1" si="10"/>
        <v>#NAME?</v>
      </c>
      <c r="FM204" s="19">
        <f t="shared" si="11"/>
        <v>3543.3962264150941</v>
      </c>
      <c r="FN204" s="115"/>
      <c r="FO204" s="116">
        <v>5.2900000000000003E-2</v>
      </c>
      <c r="FP204" s="115">
        <f t="shared" si="31"/>
        <v>0</v>
      </c>
      <c r="FQ204" s="115"/>
      <c r="FR204" s="116">
        <v>5.2900000000000003E-2</v>
      </c>
      <c r="FS204" s="115">
        <f t="shared" si="32"/>
        <v>0</v>
      </c>
      <c r="FT204" s="115"/>
      <c r="FU204" s="98">
        <f t="shared" si="14"/>
        <v>53</v>
      </c>
      <c r="FV204" s="122" t="e">
        <f t="shared" si="15"/>
        <v>#DIV/0!</v>
      </c>
      <c r="FW204" s="118">
        <f t="shared" si="123"/>
        <v>3543.3962264150941</v>
      </c>
      <c r="FX204" s="119"/>
      <c r="FY204" s="119"/>
    </row>
    <row r="205" spans="1:181" ht="15.75" customHeight="1" x14ac:dyDescent="0.2">
      <c r="A205" s="110" t="s">
        <v>671</v>
      </c>
      <c r="B205" s="110">
        <v>39</v>
      </c>
      <c r="C205" s="110" t="s">
        <v>497</v>
      </c>
      <c r="D205" s="110" t="s">
        <v>31</v>
      </c>
      <c r="E205" s="113" t="s">
        <v>498</v>
      </c>
      <c r="F205" s="114">
        <v>21102401</v>
      </c>
      <c r="G205" s="113" t="s">
        <v>75</v>
      </c>
      <c r="H205" s="22"/>
      <c r="I205" s="22"/>
      <c r="J205" s="22"/>
      <c r="K205" s="22"/>
      <c r="L205" s="22"/>
      <c r="M205" s="22"/>
      <c r="N205" s="22"/>
      <c r="O205" s="22"/>
      <c r="P205" s="22"/>
      <c r="Q205" s="79">
        <v>61700</v>
      </c>
      <c r="R205" s="107">
        <v>0</v>
      </c>
      <c r="S205" s="103">
        <f t="shared" si="124"/>
        <v>61700</v>
      </c>
      <c r="T205" s="79">
        <v>69600</v>
      </c>
      <c r="U205" s="107">
        <v>0</v>
      </c>
      <c r="V205" s="103">
        <f t="shared" si="125"/>
        <v>69600</v>
      </c>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c r="DA205" s="22"/>
      <c r="DB205" s="22"/>
      <c r="DC205" s="22"/>
      <c r="DD205" s="22"/>
      <c r="DE205" s="22"/>
      <c r="DF205" s="22"/>
      <c r="DG205" s="22"/>
      <c r="DH205" s="22"/>
      <c r="DI205" s="22"/>
      <c r="DJ205" s="22"/>
      <c r="DK205" s="22"/>
      <c r="DL205" s="22"/>
      <c r="DM205" s="22"/>
      <c r="DN205" s="22"/>
      <c r="DO205" s="22"/>
      <c r="DP205" s="22"/>
      <c r="DQ205" s="22"/>
      <c r="DR205" s="22"/>
      <c r="DS205" s="22"/>
      <c r="DT205" s="22"/>
      <c r="DU205" s="22"/>
      <c r="DV205" s="22"/>
      <c r="DW205" s="22"/>
      <c r="DX205" s="22"/>
      <c r="DY205" s="22"/>
      <c r="DZ205" s="22"/>
      <c r="EA205" s="22"/>
      <c r="EB205" s="22"/>
      <c r="EC205" s="22"/>
      <c r="ED205" s="22"/>
      <c r="EE205" s="22"/>
      <c r="EF205" s="22"/>
      <c r="EG205" s="22"/>
      <c r="EH205" s="22"/>
      <c r="EI205" s="22"/>
      <c r="EJ205" s="22"/>
      <c r="EK205" s="22"/>
      <c r="EL205" s="22"/>
      <c r="EM205" s="22"/>
      <c r="EN205" s="22"/>
      <c r="EO205" s="22"/>
      <c r="EP205" s="22"/>
      <c r="EQ205" s="22"/>
      <c r="ER205" s="22"/>
      <c r="ES205" s="22"/>
      <c r="ET205" s="22"/>
      <c r="EU205" s="22"/>
      <c r="EV205" s="22"/>
      <c r="EW205" s="22"/>
      <c r="EX205" s="22"/>
      <c r="EY205" s="79">
        <v>65000</v>
      </c>
      <c r="EZ205" s="102">
        <v>0</v>
      </c>
      <c r="FA205" s="103">
        <f t="shared" si="126"/>
        <v>65000</v>
      </c>
      <c r="FB205" s="22"/>
      <c r="FC205" s="22"/>
      <c r="FD205" s="22"/>
      <c r="FE205" s="22"/>
      <c r="FF205" s="22"/>
      <c r="FG205" s="22"/>
      <c r="FH205" s="22"/>
      <c r="FI205" s="22"/>
      <c r="FJ205" s="22"/>
      <c r="FK205" s="19" t="e">
        <f t="shared" ca="1" si="9"/>
        <v>#NAME?</v>
      </c>
      <c r="FL205" s="19" t="e">
        <f t="shared" ca="1" si="10"/>
        <v>#NAME?</v>
      </c>
      <c r="FM205" s="19">
        <f t="shared" si="11"/>
        <v>3703.7735849056603</v>
      </c>
      <c r="FN205" s="115"/>
      <c r="FO205" s="116">
        <v>5.2900000000000003E-2</v>
      </c>
      <c r="FP205" s="115">
        <f t="shared" si="31"/>
        <v>0</v>
      </c>
      <c r="FQ205" s="115"/>
      <c r="FR205" s="116">
        <v>5.2900000000000003E-2</v>
      </c>
      <c r="FS205" s="115">
        <f t="shared" si="32"/>
        <v>0</v>
      </c>
      <c r="FT205" s="115"/>
      <c r="FU205" s="98">
        <f t="shared" si="14"/>
        <v>53</v>
      </c>
      <c r="FV205" s="117" t="e">
        <f t="shared" si="15"/>
        <v>#DIV/0!</v>
      </c>
      <c r="FW205" s="118">
        <f t="shared" si="123"/>
        <v>3703.7735849056603</v>
      </c>
      <c r="FX205" s="119"/>
      <c r="FY205" s="119"/>
    </row>
    <row r="206" spans="1:181" ht="15.75" customHeight="1" x14ac:dyDescent="0.2">
      <c r="A206" s="66" t="s">
        <v>672</v>
      </c>
      <c r="B206" s="66">
        <v>2</v>
      </c>
      <c r="C206" s="66" t="s">
        <v>499</v>
      </c>
      <c r="D206" s="66" t="s">
        <v>31</v>
      </c>
      <c r="E206" s="67" t="s">
        <v>500</v>
      </c>
      <c r="F206" s="35">
        <v>30102905</v>
      </c>
      <c r="G206" s="67" t="s">
        <v>501</v>
      </c>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c r="DA206" s="22"/>
      <c r="DB206" s="22"/>
      <c r="DC206" s="22"/>
      <c r="DD206" s="22"/>
      <c r="DE206" s="22"/>
      <c r="DF206" s="22"/>
      <c r="DG206" s="22"/>
      <c r="DH206" s="22"/>
      <c r="DI206" s="22"/>
      <c r="DJ206" s="22"/>
      <c r="DK206" s="22"/>
      <c r="DL206" s="22"/>
      <c r="DM206" s="22"/>
      <c r="DN206" s="22"/>
      <c r="DO206" s="22"/>
      <c r="DP206" s="22"/>
      <c r="DQ206" s="22"/>
      <c r="DR206" s="22"/>
      <c r="DS206" s="22"/>
      <c r="DT206" s="22"/>
      <c r="DU206" s="22"/>
      <c r="DV206" s="22"/>
      <c r="DW206" s="22"/>
      <c r="DX206" s="22"/>
      <c r="DY206" s="22"/>
      <c r="DZ206" s="22"/>
      <c r="EA206" s="22"/>
      <c r="EB206" s="22"/>
      <c r="EC206" s="22"/>
      <c r="ED206" s="22"/>
      <c r="EE206" s="22"/>
      <c r="EF206" s="22"/>
      <c r="EG206" s="22"/>
      <c r="EH206" s="22"/>
      <c r="EI206" s="22"/>
      <c r="EJ206" s="22"/>
      <c r="EK206" s="22"/>
      <c r="EL206" s="22"/>
      <c r="EM206" s="22"/>
      <c r="EN206" s="22"/>
      <c r="EO206" s="22"/>
      <c r="EP206" s="22"/>
      <c r="EQ206" s="22"/>
      <c r="ER206" s="22"/>
      <c r="ES206" s="22"/>
      <c r="ET206" s="22"/>
      <c r="EU206" s="22"/>
      <c r="EV206" s="22"/>
      <c r="EW206" s="22"/>
      <c r="EX206" s="22"/>
      <c r="EY206" s="79">
        <v>65000</v>
      </c>
      <c r="EZ206" s="102">
        <v>0.19</v>
      </c>
      <c r="FA206" s="103">
        <f t="shared" si="126"/>
        <v>77350</v>
      </c>
      <c r="FB206" s="22"/>
      <c r="FC206" s="22"/>
      <c r="FD206" s="22"/>
      <c r="FE206" s="22"/>
      <c r="FF206" s="22"/>
      <c r="FG206" s="22"/>
      <c r="FH206" s="22"/>
      <c r="FI206" s="22"/>
      <c r="FJ206" s="22"/>
      <c r="FK206" s="19" t="e">
        <f t="shared" ca="1" si="9"/>
        <v>#NAME?</v>
      </c>
      <c r="FL206" s="19" t="e">
        <f t="shared" ca="1" si="10"/>
        <v>#NAME?</v>
      </c>
      <c r="FM206" s="19">
        <f t="shared" si="11"/>
        <v>1459.433962264151</v>
      </c>
      <c r="FN206" s="19">
        <v>42798</v>
      </c>
      <c r="FO206" s="20">
        <v>5.2900000000000003E-2</v>
      </c>
      <c r="FP206" s="19">
        <f t="shared" si="31"/>
        <v>45062.014199999998</v>
      </c>
      <c r="FQ206" s="19">
        <v>36250</v>
      </c>
      <c r="FR206" s="20">
        <v>5.2900000000000003E-2</v>
      </c>
      <c r="FS206" s="19">
        <f t="shared" si="32"/>
        <v>38167.625</v>
      </c>
      <c r="FT206" s="19">
        <f>(FP206+FS206)/2</f>
        <v>41614.819600000003</v>
      </c>
      <c r="FU206" s="98">
        <f t="shared" si="14"/>
        <v>53</v>
      </c>
      <c r="FV206" s="112">
        <f t="shared" si="15"/>
        <v>28394.145485603924</v>
      </c>
      <c r="FW206" s="100">
        <f>FT206</f>
        <v>41614.819600000003</v>
      </c>
      <c r="FX206" s="101"/>
      <c r="FY206" s="101"/>
    </row>
    <row r="207" spans="1:181" ht="15.75" customHeight="1" x14ac:dyDescent="0.2">
      <c r="A207" s="110" t="s">
        <v>671</v>
      </c>
      <c r="B207" s="110">
        <v>26</v>
      </c>
      <c r="C207" s="110" t="s">
        <v>502</v>
      </c>
      <c r="D207" s="110" t="s">
        <v>31</v>
      </c>
      <c r="E207" s="113" t="s">
        <v>503</v>
      </c>
      <c r="F207" s="114">
        <v>21102401</v>
      </c>
      <c r="G207" s="113" t="s">
        <v>75</v>
      </c>
      <c r="H207" s="22"/>
      <c r="I207" s="22"/>
      <c r="J207" s="22"/>
      <c r="K207" s="22"/>
      <c r="L207" s="22"/>
      <c r="M207" s="22"/>
      <c r="N207" s="22"/>
      <c r="O207" s="22"/>
      <c r="P207" s="22"/>
      <c r="Q207" s="103">
        <v>1541550</v>
      </c>
      <c r="R207" s="111">
        <v>0</v>
      </c>
      <c r="S207" s="103">
        <f>Q207 * (1 + R207)</f>
        <v>1541550</v>
      </c>
      <c r="T207" s="79">
        <v>1512000</v>
      </c>
      <c r="U207" s="107">
        <v>0</v>
      </c>
      <c r="V207" s="103">
        <f>T207 * (1 + U207)</f>
        <v>1512000</v>
      </c>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c r="DA207" s="22"/>
      <c r="DB207" s="22"/>
      <c r="DC207" s="22"/>
      <c r="DD207" s="22"/>
      <c r="DE207" s="22"/>
      <c r="DF207" s="22"/>
      <c r="DG207" s="22"/>
      <c r="DH207" s="22"/>
      <c r="DI207" s="22"/>
      <c r="DJ207" s="22"/>
      <c r="DK207" s="22"/>
      <c r="DL207" s="22"/>
      <c r="DM207" s="22"/>
      <c r="DN207" s="22"/>
      <c r="DO207" s="22"/>
      <c r="DP207" s="22"/>
      <c r="DQ207" s="22"/>
      <c r="DR207" s="22"/>
      <c r="DS207" s="22"/>
      <c r="DT207" s="22"/>
      <c r="DU207" s="22"/>
      <c r="DV207" s="22"/>
      <c r="DW207" s="22"/>
      <c r="DX207" s="22"/>
      <c r="DY207" s="22"/>
      <c r="DZ207" s="22"/>
      <c r="EA207" s="22"/>
      <c r="EB207" s="22"/>
      <c r="EC207" s="22"/>
      <c r="ED207" s="22"/>
      <c r="EE207" s="22"/>
      <c r="EF207" s="22"/>
      <c r="EG207" s="22"/>
      <c r="EH207" s="22"/>
      <c r="EI207" s="22"/>
      <c r="EJ207" s="22"/>
      <c r="EK207" s="22"/>
      <c r="EL207" s="22"/>
      <c r="EM207" s="22"/>
      <c r="EN207" s="22"/>
      <c r="EO207" s="22"/>
      <c r="EP207" s="22"/>
      <c r="EQ207" s="22"/>
      <c r="ER207" s="22"/>
      <c r="ES207" s="22"/>
      <c r="ET207" s="22"/>
      <c r="EU207" s="22"/>
      <c r="EV207" s="22"/>
      <c r="EW207" s="22"/>
      <c r="EX207" s="22"/>
      <c r="EY207" s="19"/>
      <c r="EZ207" s="68"/>
      <c r="FA207" s="69"/>
      <c r="FB207" s="22"/>
      <c r="FC207" s="22"/>
      <c r="FD207" s="22"/>
      <c r="FE207" s="22"/>
      <c r="FF207" s="22"/>
      <c r="FG207" s="22"/>
      <c r="FH207" s="22"/>
      <c r="FI207" s="22"/>
      <c r="FJ207" s="22"/>
      <c r="FK207" s="19" t="e">
        <f t="shared" ca="1" si="9"/>
        <v>#NAME?</v>
      </c>
      <c r="FL207" s="19" t="e">
        <f t="shared" ca="1" si="10"/>
        <v>#NAME?</v>
      </c>
      <c r="FM207" s="19">
        <f t="shared" si="11"/>
        <v>57614.150943396227</v>
      </c>
      <c r="FN207" s="115">
        <v>1675819</v>
      </c>
      <c r="FO207" s="116">
        <v>5.2900000000000003E-2</v>
      </c>
      <c r="FP207" s="115">
        <f t="shared" si="31"/>
        <v>1764469.8251</v>
      </c>
      <c r="FQ207" s="115"/>
      <c r="FR207" s="116">
        <v>5.2900000000000003E-2</v>
      </c>
      <c r="FS207" s="115">
        <f t="shared" si="32"/>
        <v>0</v>
      </c>
      <c r="FT207" s="115">
        <f>(FP207)</f>
        <v>1764469.8251</v>
      </c>
      <c r="FU207" s="98">
        <f t="shared" si="14"/>
        <v>53</v>
      </c>
      <c r="FV207" s="117">
        <f t="shared" si="15"/>
        <v>1206929.2217028707</v>
      </c>
      <c r="FW207" s="118">
        <f t="shared" ref="FW207:FW208" si="127">MIN(FM207,FT207)</f>
        <v>57614.150943396227</v>
      </c>
      <c r="FX207" s="119"/>
      <c r="FY207" s="119"/>
    </row>
    <row r="208" spans="1:181" ht="15.75" customHeight="1" x14ac:dyDescent="0.2">
      <c r="A208" s="66" t="s">
        <v>107</v>
      </c>
      <c r="B208" s="66">
        <v>15</v>
      </c>
      <c r="C208" s="66" t="s">
        <v>504</v>
      </c>
      <c r="D208" s="66" t="s">
        <v>31</v>
      </c>
      <c r="E208" s="67" t="s">
        <v>505</v>
      </c>
      <c r="F208" s="35"/>
      <c r="G208" s="67" t="s">
        <v>75</v>
      </c>
      <c r="H208" s="22"/>
      <c r="I208" s="22"/>
      <c r="J208" s="22"/>
      <c r="K208" s="120">
        <v>7800000</v>
      </c>
      <c r="L208" s="121">
        <v>0.19</v>
      </c>
      <c r="M208" s="120">
        <f>K208*(1+L208)</f>
        <v>9282000</v>
      </c>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c r="DA208" s="22"/>
      <c r="DB208" s="22"/>
      <c r="DC208" s="22"/>
      <c r="DD208" s="22"/>
      <c r="DE208" s="22"/>
      <c r="DF208" s="22"/>
      <c r="DG208" s="22"/>
      <c r="DH208" s="22"/>
      <c r="DI208" s="22"/>
      <c r="DJ208" s="22"/>
      <c r="DK208" s="22"/>
      <c r="DL208" s="22"/>
      <c r="DM208" s="22"/>
      <c r="DN208" s="22"/>
      <c r="DO208" s="22"/>
      <c r="DP208" s="22"/>
      <c r="DQ208" s="22"/>
      <c r="DR208" s="22"/>
      <c r="DS208" s="22"/>
      <c r="DT208" s="22"/>
      <c r="DU208" s="22"/>
      <c r="DV208" s="22"/>
      <c r="DW208" s="22"/>
      <c r="DX208" s="22"/>
      <c r="DY208" s="22"/>
      <c r="DZ208" s="22"/>
      <c r="EA208" s="22"/>
      <c r="EB208" s="22"/>
      <c r="EC208" s="22"/>
      <c r="ED208" s="22"/>
      <c r="EE208" s="22"/>
      <c r="EF208" s="22"/>
      <c r="EG208" s="22"/>
      <c r="EH208" s="22"/>
      <c r="EI208" s="22"/>
      <c r="EJ208" s="22"/>
      <c r="EK208" s="22"/>
      <c r="EL208" s="22"/>
      <c r="EM208" s="22"/>
      <c r="EN208" s="22"/>
      <c r="EO208" s="22"/>
      <c r="EP208" s="22"/>
      <c r="EQ208" s="22"/>
      <c r="ER208" s="22"/>
      <c r="ES208" s="22"/>
      <c r="ET208" s="22"/>
      <c r="EU208" s="22"/>
      <c r="EV208" s="22"/>
      <c r="EW208" s="22"/>
      <c r="EX208" s="22"/>
      <c r="EY208" s="19"/>
      <c r="EZ208" s="68"/>
      <c r="FA208" s="69"/>
      <c r="FB208" s="22"/>
      <c r="FC208" s="22"/>
      <c r="FD208" s="22"/>
      <c r="FE208" s="22"/>
      <c r="FF208" s="22"/>
      <c r="FG208" s="22"/>
      <c r="FH208" s="22"/>
      <c r="FI208" s="22"/>
      <c r="FJ208" s="22"/>
      <c r="FK208" s="19" t="e">
        <f t="shared" ca="1" si="9"/>
        <v>#NAME?</v>
      </c>
      <c r="FL208" s="19" t="e">
        <f t="shared" ca="1" si="10"/>
        <v>#NAME?</v>
      </c>
      <c r="FM208" s="19">
        <f t="shared" si="11"/>
        <v>175132.0754716981</v>
      </c>
      <c r="FN208" s="19">
        <v>1403067</v>
      </c>
      <c r="FO208" s="20">
        <v>5.2900000000000003E-2</v>
      </c>
      <c r="FP208" s="19">
        <f t="shared" si="31"/>
        <v>1477289.2442999999</v>
      </c>
      <c r="FQ208" s="19">
        <v>800000</v>
      </c>
      <c r="FR208" s="20">
        <v>5.2900000000000003E-2</v>
      </c>
      <c r="FS208" s="19">
        <f t="shared" si="32"/>
        <v>842320</v>
      </c>
      <c r="FT208" s="19">
        <f>(FP208+FS208)/2</f>
        <v>1159804.62215</v>
      </c>
      <c r="FU208" s="98">
        <f t="shared" si="14"/>
        <v>53</v>
      </c>
      <c r="FV208" s="99">
        <f t="shared" si="15"/>
        <v>696268.63500445464</v>
      </c>
      <c r="FW208" s="100">
        <f t="shared" si="127"/>
        <v>175132.0754716981</v>
      </c>
      <c r="FX208" s="101"/>
      <c r="FY208" s="101"/>
    </row>
    <row r="209" spans="1:181" ht="15.75" customHeight="1" x14ac:dyDescent="0.2">
      <c r="A209" s="66" t="s">
        <v>107</v>
      </c>
      <c r="B209" s="66">
        <v>14</v>
      </c>
      <c r="C209" s="66" t="s">
        <v>506</v>
      </c>
      <c r="D209" s="66" t="s">
        <v>31</v>
      </c>
      <c r="E209" s="67" t="s">
        <v>507</v>
      </c>
      <c r="F209" s="35"/>
      <c r="G209" s="67" t="s">
        <v>75</v>
      </c>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c r="DA209" s="22"/>
      <c r="DB209" s="22"/>
      <c r="DC209" s="22"/>
      <c r="DD209" s="22"/>
      <c r="DE209" s="22"/>
      <c r="DF209" s="22"/>
      <c r="DG209" s="22"/>
      <c r="DH209" s="22"/>
      <c r="DI209" s="22"/>
      <c r="DJ209" s="22"/>
      <c r="DK209" s="22"/>
      <c r="DL209" s="22"/>
      <c r="DM209" s="22"/>
      <c r="DN209" s="22"/>
      <c r="DO209" s="22"/>
      <c r="DP209" s="22"/>
      <c r="DQ209" s="22"/>
      <c r="DR209" s="22"/>
      <c r="DS209" s="22"/>
      <c r="DT209" s="22"/>
      <c r="DU209" s="22"/>
      <c r="DV209" s="22"/>
      <c r="DW209" s="22"/>
      <c r="DX209" s="22"/>
      <c r="DY209" s="22"/>
      <c r="DZ209" s="22"/>
      <c r="EA209" s="22"/>
      <c r="EB209" s="22"/>
      <c r="EC209" s="22"/>
      <c r="ED209" s="22"/>
      <c r="EE209" s="22"/>
      <c r="EF209" s="22"/>
      <c r="EG209" s="22"/>
      <c r="EH209" s="22"/>
      <c r="EI209" s="22"/>
      <c r="EJ209" s="22"/>
      <c r="EK209" s="22"/>
      <c r="EL209" s="22"/>
      <c r="EM209" s="22"/>
      <c r="EN209" s="22"/>
      <c r="EO209" s="22"/>
      <c r="EP209" s="22"/>
      <c r="EQ209" s="22"/>
      <c r="ER209" s="22"/>
      <c r="ES209" s="22"/>
      <c r="ET209" s="22"/>
      <c r="EU209" s="22"/>
      <c r="EV209" s="22"/>
      <c r="EW209" s="22"/>
      <c r="EX209" s="22"/>
      <c r="EY209" s="79">
        <v>775000</v>
      </c>
      <c r="EZ209" s="102">
        <v>0.19</v>
      </c>
      <c r="FA209" s="103">
        <f t="shared" ref="FA209:FA212" si="128">EY209 * (1 + EZ209)</f>
        <v>922250</v>
      </c>
      <c r="FB209" s="22"/>
      <c r="FC209" s="22"/>
      <c r="FD209" s="22"/>
      <c r="FE209" s="22"/>
      <c r="FF209" s="22"/>
      <c r="FG209" s="22"/>
      <c r="FH209" s="22"/>
      <c r="FI209" s="22"/>
      <c r="FJ209" s="22"/>
      <c r="FK209" s="19" t="e">
        <f t="shared" ca="1" si="9"/>
        <v>#NAME?</v>
      </c>
      <c r="FL209" s="19" t="e">
        <f t="shared" ca="1" si="10"/>
        <v>#NAME?</v>
      </c>
      <c r="FM209" s="19">
        <f t="shared" si="11"/>
        <v>17400.943396226416</v>
      </c>
      <c r="FN209" s="19"/>
      <c r="FO209" s="20">
        <v>5.2900000000000003E-2</v>
      </c>
      <c r="FP209" s="19">
        <f t="shared" si="31"/>
        <v>0</v>
      </c>
      <c r="FQ209" s="19">
        <v>999999</v>
      </c>
      <c r="FR209" s="20">
        <v>5.2900000000000003E-2</v>
      </c>
      <c r="FS209" s="19">
        <f t="shared" si="32"/>
        <v>1052898.9471</v>
      </c>
      <c r="FT209" s="19">
        <f>(FS209)</f>
        <v>1052898.9471</v>
      </c>
      <c r="FU209" s="98">
        <f t="shared" si="14"/>
        <v>53</v>
      </c>
      <c r="FV209" s="99">
        <f t="shared" si="15"/>
        <v>732207.66032407095</v>
      </c>
      <c r="FW209" s="100">
        <f t="shared" ref="FW209:FW210" si="129">FT209</f>
        <v>1052898.9471</v>
      </c>
      <c r="FX209" s="101"/>
      <c r="FY209" s="101"/>
    </row>
    <row r="210" spans="1:181" ht="15.75" customHeight="1" x14ac:dyDescent="0.2">
      <c r="A210" s="66" t="s">
        <v>79</v>
      </c>
      <c r="B210" s="66">
        <v>5</v>
      </c>
      <c r="C210" s="35" t="s">
        <v>508</v>
      </c>
      <c r="D210" s="35" t="s">
        <v>31</v>
      </c>
      <c r="E210" s="71" t="s">
        <v>509</v>
      </c>
      <c r="F210" s="35">
        <v>41121802</v>
      </c>
      <c r="G210" s="71" t="s">
        <v>510</v>
      </c>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c r="DA210" s="22"/>
      <c r="DB210" s="22"/>
      <c r="DC210" s="22"/>
      <c r="DD210" s="22"/>
      <c r="DE210" s="22"/>
      <c r="DF210" s="22"/>
      <c r="DG210" s="22"/>
      <c r="DH210" s="22"/>
      <c r="DI210" s="22"/>
      <c r="DJ210" s="22"/>
      <c r="DK210" s="22"/>
      <c r="DL210" s="22"/>
      <c r="DM210" s="22"/>
      <c r="DN210" s="22"/>
      <c r="DO210" s="22"/>
      <c r="DP210" s="22"/>
      <c r="DQ210" s="22"/>
      <c r="DR210" s="22"/>
      <c r="DS210" s="22"/>
      <c r="DT210" s="22"/>
      <c r="DU210" s="22"/>
      <c r="DV210" s="22"/>
      <c r="DW210" s="22"/>
      <c r="DX210" s="22"/>
      <c r="DY210" s="22"/>
      <c r="DZ210" s="22"/>
      <c r="EA210" s="22"/>
      <c r="EB210" s="22"/>
      <c r="EC210" s="22"/>
      <c r="ED210" s="22"/>
      <c r="EE210" s="22"/>
      <c r="EF210" s="22"/>
      <c r="EG210" s="22"/>
      <c r="EH210" s="22"/>
      <c r="EI210" s="22"/>
      <c r="EJ210" s="22"/>
      <c r="EK210" s="22"/>
      <c r="EL210" s="22"/>
      <c r="EM210" s="22"/>
      <c r="EN210" s="22"/>
      <c r="EO210" s="22"/>
      <c r="EP210" s="22"/>
      <c r="EQ210" s="22"/>
      <c r="ER210" s="22"/>
      <c r="ES210" s="22"/>
      <c r="ET210" s="22"/>
      <c r="EU210" s="22"/>
      <c r="EV210" s="22"/>
      <c r="EW210" s="22"/>
      <c r="EX210" s="22"/>
      <c r="EY210" s="79">
        <v>34500</v>
      </c>
      <c r="EZ210" s="102">
        <v>0.19</v>
      </c>
      <c r="FA210" s="103">
        <f t="shared" si="128"/>
        <v>41055</v>
      </c>
      <c r="FB210" s="22"/>
      <c r="FC210" s="22"/>
      <c r="FD210" s="22"/>
      <c r="FE210" s="22"/>
      <c r="FF210" s="22"/>
      <c r="FG210" s="22"/>
      <c r="FH210" s="22"/>
      <c r="FI210" s="22"/>
      <c r="FJ210" s="22"/>
      <c r="FK210" s="19" t="e">
        <f t="shared" ca="1" si="9"/>
        <v>#NAME?</v>
      </c>
      <c r="FL210" s="19" t="e">
        <f t="shared" ca="1" si="10"/>
        <v>#NAME?</v>
      </c>
      <c r="FM210" s="19">
        <f t="shared" si="11"/>
        <v>774.62264150943395</v>
      </c>
      <c r="FN210" s="19">
        <v>45117</v>
      </c>
      <c r="FO210" s="20">
        <v>5.2900000000000003E-2</v>
      </c>
      <c r="FP210" s="19">
        <f t="shared" si="31"/>
        <v>47503.689299999998</v>
      </c>
      <c r="FQ210" s="19"/>
      <c r="FR210" s="20">
        <v>5.2900000000000003E-2</v>
      </c>
      <c r="FS210" s="19">
        <f t="shared" si="32"/>
        <v>0</v>
      </c>
      <c r="FT210" s="19">
        <f>(FP210)</f>
        <v>47503.689299999998</v>
      </c>
      <c r="FU210" s="98">
        <f t="shared" si="14"/>
        <v>53</v>
      </c>
      <c r="FV210" s="99">
        <f t="shared" si="15"/>
        <v>33042.439912736882</v>
      </c>
      <c r="FW210" s="100">
        <f t="shared" si="129"/>
        <v>47503.689299999998</v>
      </c>
      <c r="FX210" s="101"/>
      <c r="FY210" s="101"/>
    </row>
    <row r="211" spans="1:181" ht="15.75" customHeight="1" x14ac:dyDescent="0.2">
      <c r="A211" s="66" t="s">
        <v>671</v>
      </c>
      <c r="B211" s="66">
        <v>51</v>
      </c>
      <c r="C211" s="66" t="s">
        <v>511</v>
      </c>
      <c r="D211" s="66" t="s">
        <v>31</v>
      </c>
      <c r="E211" s="67" t="s">
        <v>512</v>
      </c>
      <c r="F211" s="35"/>
      <c r="G211" s="67" t="s">
        <v>513</v>
      </c>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103">
        <v>85000</v>
      </c>
      <c r="CF211" s="102">
        <v>0</v>
      </c>
      <c r="CG211" s="103">
        <f>CE211 * (1 + CF211)</f>
        <v>85000</v>
      </c>
      <c r="CH211" s="22"/>
      <c r="CI211" s="22"/>
      <c r="CJ211" s="22"/>
      <c r="CK211" s="22"/>
      <c r="CL211" s="22"/>
      <c r="CM211" s="22"/>
      <c r="CN211" s="22"/>
      <c r="CO211" s="22"/>
      <c r="CP211" s="22"/>
      <c r="CQ211" s="22"/>
      <c r="CR211" s="22"/>
      <c r="CS211" s="22"/>
      <c r="CT211" s="22"/>
      <c r="CU211" s="22"/>
      <c r="CV211" s="22"/>
      <c r="CW211" s="22"/>
      <c r="CX211" s="22"/>
      <c r="CY211" s="22"/>
      <c r="CZ211" s="22"/>
      <c r="DA211" s="22"/>
      <c r="DB211" s="22"/>
      <c r="DC211" s="22"/>
      <c r="DD211" s="22"/>
      <c r="DE211" s="22"/>
      <c r="DF211" s="22"/>
      <c r="DG211" s="22"/>
      <c r="DH211" s="22"/>
      <c r="DI211" s="22"/>
      <c r="DJ211" s="22"/>
      <c r="DK211" s="22"/>
      <c r="DL211" s="22"/>
      <c r="DM211" s="22"/>
      <c r="DN211" s="22"/>
      <c r="DO211" s="22"/>
      <c r="DP211" s="22"/>
      <c r="DQ211" s="22"/>
      <c r="DR211" s="22"/>
      <c r="DS211" s="22"/>
      <c r="DT211" s="22"/>
      <c r="DU211" s="22"/>
      <c r="DV211" s="22"/>
      <c r="DW211" s="22"/>
      <c r="DX211" s="22"/>
      <c r="DY211" s="22"/>
      <c r="DZ211" s="22"/>
      <c r="EA211" s="22"/>
      <c r="EB211" s="22"/>
      <c r="EC211" s="22"/>
      <c r="ED211" s="22"/>
      <c r="EE211" s="22"/>
      <c r="EF211" s="22"/>
      <c r="EG211" s="22"/>
      <c r="EH211" s="22"/>
      <c r="EI211" s="22"/>
      <c r="EJ211" s="22"/>
      <c r="EK211" s="22"/>
      <c r="EL211" s="22"/>
      <c r="EM211" s="22"/>
      <c r="EN211" s="22"/>
      <c r="EO211" s="22"/>
      <c r="EP211" s="22"/>
      <c r="EQ211" s="22"/>
      <c r="ER211" s="22"/>
      <c r="ES211" s="22"/>
      <c r="ET211" s="22"/>
      <c r="EU211" s="22"/>
      <c r="EV211" s="22"/>
      <c r="EW211" s="22"/>
      <c r="EX211" s="22"/>
      <c r="EY211" s="79">
        <v>95000</v>
      </c>
      <c r="EZ211" s="102">
        <v>0</v>
      </c>
      <c r="FA211" s="103">
        <f t="shared" si="128"/>
        <v>95000</v>
      </c>
      <c r="FB211" s="22"/>
      <c r="FC211" s="22"/>
      <c r="FD211" s="22"/>
      <c r="FE211" s="22"/>
      <c r="FF211" s="22"/>
      <c r="FG211" s="22"/>
      <c r="FH211" s="22"/>
      <c r="FI211" s="22"/>
      <c r="FJ211" s="22"/>
      <c r="FK211" s="19" t="e">
        <f t="shared" ca="1" si="9"/>
        <v>#NAME?</v>
      </c>
      <c r="FL211" s="19" t="e">
        <f t="shared" ca="1" si="10"/>
        <v>#NAME?</v>
      </c>
      <c r="FM211" s="19">
        <f t="shared" si="11"/>
        <v>3396.2264150943397</v>
      </c>
      <c r="FN211" s="19"/>
      <c r="FO211" s="20">
        <v>5.2900000000000003E-2</v>
      </c>
      <c r="FP211" s="19">
        <f t="shared" si="31"/>
        <v>0</v>
      </c>
      <c r="FQ211" s="19"/>
      <c r="FR211" s="20">
        <v>5.2900000000000003E-2</v>
      </c>
      <c r="FS211" s="19">
        <f t="shared" si="32"/>
        <v>0</v>
      </c>
      <c r="FT211" s="19"/>
      <c r="FU211" s="98">
        <f t="shared" si="14"/>
        <v>53</v>
      </c>
      <c r="FV211" s="99" t="e">
        <f t="shared" si="15"/>
        <v>#DIV/0!</v>
      </c>
      <c r="FW211" s="100">
        <f>MIN(FM211,FT211)</f>
        <v>3396.2264150943397</v>
      </c>
      <c r="FX211" s="101"/>
      <c r="FY211" s="101"/>
    </row>
    <row r="212" spans="1:181" ht="15.75" customHeight="1" x14ac:dyDescent="0.2">
      <c r="A212" s="66" t="s">
        <v>79</v>
      </c>
      <c r="B212" s="66">
        <v>24</v>
      </c>
      <c r="C212" s="72" t="s">
        <v>514</v>
      </c>
      <c r="D212" s="66" t="s">
        <v>31</v>
      </c>
      <c r="E212" s="77" t="s">
        <v>515</v>
      </c>
      <c r="F212" s="66">
        <v>27112000</v>
      </c>
      <c r="G212" s="67" t="s">
        <v>95</v>
      </c>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c r="DA212" s="22"/>
      <c r="DB212" s="22"/>
      <c r="DC212" s="22"/>
      <c r="DD212" s="22"/>
      <c r="DE212" s="22"/>
      <c r="DF212" s="22"/>
      <c r="DG212" s="22"/>
      <c r="DH212" s="22"/>
      <c r="DI212" s="22"/>
      <c r="DJ212" s="22"/>
      <c r="DK212" s="22"/>
      <c r="DL212" s="22"/>
      <c r="DM212" s="22"/>
      <c r="DN212" s="22"/>
      <c r="DO212" s="22"/>
      <c r="DP212" s="22"/>
      <c r="DQ212" s="22"/>
      <c r="DR212" s="22"/>
      <c r="DS212" s="22"/>
      <c r="DT212" s="22"/>
      <c r="DU212" s="22"/>
      <c r="DV212" s="22"/>
      <c r="DW212" s="22"/>
      <c r="DX212" s="22"/>
      <c r="DY212" s="22"/>
      <c r="DZ212" s="22"/>
      <c r="EA212" s="22"/>
      <c r="EB212" s="22"/>
      <c r="EC212" s="22"/>
      <c r="ED212" s="22"/>
      <c r="EE212" s="22"/>
      <c r="EF212" s="22"/>
      <c r="EG212" s="22"/>
      <c r="EH212" s="22"/>
      <c r="EI212" s="22"/>
      <c r="EJ212" s="22"/>
      <c r="EK212" s="22"/>
      <c r="EL212" s="22"/>
      <c r="EM212" s="22"/>
      <c r="EN212" s="22"/>
      <c r="EO212" s="22"/>
      <c r="EP212" s="22"/>
      <c r="EQ212" s="22"/>
      <c r="ER212" s="22"/>
      <c r="ES212" s="22"/>
      <c r="ET212" s="22"/>
      <c r="EU212" s="22"/>
      <c r="EV212" s="22"/>
      <c r="EW212" s="22"/>
      <c r="EX212" s="22"/>
      <c r="EY212" s="79">
        <v>98000</v>
      </c>
      <c r="EZ212" s="102">
        <v>0.19</v>
      </c>
      <c r="FA212" s="103">
        <f t="shared" si="128"/>
        <v>116620</v>
      </c>
      <c r="FB212" s="22"/>
      <c r="FC212" s="22"/>
      <c r="FD212" s="22"/>
      <c r="FE212" s="22"/>
      <c r="FF212" s="22"/>
      <c r="FG212" s="22"/>
      <c r="FH212" s="22"/>
      <c r="FI212" s="22"/>
      <c r="FJ212" s="22"/>
      <c r="FK212" s="19" t="e">
        <f t="shared" ca="1" si="9"/>
        <v>#NAME?</v>
      </c>
      <c r="FL212" s="19" t="e">
        <f t="shared" ca="1" si="10"/>
        <v>#NAME?</v>
      </c>
      <c r="FM212" s="19">
        <f t="shared" si="11"/>
        <v>2200.3773584905662</v>
      </c>
      <c r="FN212" s="19"/>
      <c r="FO212" s="20">
        <v>5.2900000000000003E-2</v>
      </c>
      <c r="FP212" s="19">
        <f t="shared" si="31"/>
        <v>0</v>
      </c>
      <c r="FQ212" s="19">
        <v>86900</v>
      </c>
      <c r="FR212" s="20">
        <v>5.2900000000000003E-2</v>
      </c>
      <c r="FS212" s="19">
        <f t="shared" si="32"/>
        <v>91497.01</v>
      </c>
      <c r="FT212" s="19">
        <f>(FS212)</f>
        <v>91497.01</v>
      </c>
      <c r="FU212" s="98">
        <f t="shared" si="14"/>
        <v>53</v>
      </c>
      <c r="FV212" s="99">
        <f t="shared" si="15"/>
        <v>63142.254477935319</v>
      </c>
      <c r="FW212" s="100">
        <f>FT212</f>
        <v>91497.01</v>
      </c>
      <c r="FX212" s="101"/>
      <c r="FY212" s="101"/>
    </row>
    <row r="213" spans="1:181" ht="15.75" customHeight="1" x14ac:dyDescent="0.2">
      <c r="A213" s="66" t="s">
        <v>673</v>
      </c>
      <c r="B213" s="66">
        <v>28</v>
      </c>
      <c r="C213" s="66" t="s">
        <v>516</v>
      </c>
      <c r="D213" s="66" t="s">
        <v>517</v>
      </c>
      <c r="E213" s="67" t="s">
        <v>518</v>
      </c>
      <c r="F213" s="66">
        <v>42271600</v>
      </c>
      <c r="G213" s="67" t="s">
        <v>436</v>
      </c>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81">
        <v>66400</v>
      </c>
      <c r="BQ213" s="80">
        <v>0</v>
      </c>
      <c r="BR213" s="81">
        <f>BP213 * (1 + BQ213)</f>
        <v>66400</v>
      </c>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81">
        <v>11500</v>
      </c>
      <c r="CO213" s="80">
        <v>0</v>
      </c>
      <c r="CP213" s="81">
        <f t="shared" ref="CP213:CP214" si="130">CN213 * (1 + CO213)</f>
        <v>11500</v>
      </c>
      <c r="CQ213" s="22"/>
      <c r="CR213" s="22"/>
      <c r="CS213" s="22"/>
      <c r="CT213" s="22"/>
      <c r="CU213" s="22"/>
      <c r="CV213" s="22"/>
      <c r="CW213" s="22"/>
      <c r="CX213" s="22"/>
      <c r="CY213" s="22"/>
      <c r="CZ213" s="22"/>
      <c r="DA213" s="22"/>
      <c r="DB213" s="22"/>
      <c r="DC213" s="22"/>
      <c r="DD213" s="22"/>
      <c r="DE213" s="22"/>
      <c r="DF213" s="22"/>
      <c r="DG213" s="22"/>
      <c r="DH213" s="22"/>
      <c r="DI213" s="22"/>
      <c r="DJ213" s="22"/>
      <c r="DK213" s="22"/>
      <c r="DL213" s="22"/>
      <c r="DM213" s="22"/>
      <c r="DN213" s="22"/>
      <c r="DO213" s="22"/>
      <c r="DP213" s="22"/>
      <c r="DQ213" s="22"/>
      <c r="DR213" s="22"/>
      <c r="DS213" s="22"/>
      <c r="DT213" s="22"/>
      <c r="DU213" s="22"/>
      <c r="DV213" s="22"/>
      <c r="DW213" s="22"/>
      <c r="DX213" s="22"/>
      <c r="DY213" s="22"/>
      <c r="DZ213" s="22"/>
      <c r="EA213" s="22"/>
      <c r="EB213" s="22"/>
      <c r="EC213" s="22"/>
      <c r="ED213" s="22"/>
      <c r="EE213" s="22"/>
      <c r="EF213" s="22"/>
      <c r="EG213" s="22"/>
      <c r="EH213" s="22"/>
      <c r="EI213" s="22"/>
      <c r="EJ213" s="22"/>
      <c r="EK213" s="22"/>
      <c r="EL213" s="22"/>
      <c r="EM213" s="22"/>
      <c r="EN213" s="22"/>
      <c r="EO213" s="22"/>
      <c r="EP213" s="22"/>
      <c r="EQ213" s="22"/>
      <c r="ER213" s="22"/>
      <c r="ES213" s="22"/>
      <c r="ET213" s="22"/>
      <c r="EU213" s="22"/>
      <c r="EV213" s="22"/>
      <c r="EW213" s="22"/>
      <c r="EX213" s="22"/>
      <c r="EY213" s="19"/>
      <c r="EZ213" s="68"/>
      <c r="FA213" s="69"/>
      <c r="FB213" s="22"/>
      <c r="FC213" s="22"/>
      <c r="FD213" s="22"/>
      <c r="FE213" s="22"/>
      <c r="FF213" s="22"/>
      <c r="FG213" s="22"/>
      <c r="FH213" s="22"/>
      <c r="FI213" s="22"/>
      <c r="FJ213" s="22"/>
      <c r="FK213" s="19" t="e">
        <f t="shared" ca="1" si="9"/>
        <v>#NAME?</v>
      </c>
      <c r="FL213" s="19" t="e">
        <f t="shared" ca="1" si="10"/>
        <v>#NAME?</v>
      </c>
      <c r="FM213" s="19">
        <f t="shared" si="11"/>
        <v>1469.8113207547169</v>
      </c>
      <c r="FN213" s="19">
        <v>55332</v>
      </c>
      <c r="FO213" s="20">
        <v>5.2900000000000003E-2</v>
      </c>
      <c r="FP213" s="19">
        <f t="shared" si="31"/>
        <v>58259.0628</v>
      </c>
      <c r="FQ213" s="19"/>
      <c r="FR213" s="20">
        <v>5.2900000000000003E-2</v>
      </c>
      <c r="FS213" s="19">
        <f t="shared" si="32"/>
        <v>0</v>
      </c>
      <c r="FT213" s="19">
        <f t="shared" ref="FT213:FT214" si="131">(FP213)</f>
        <v>58259.0628</v>
      </c>
      <c r="FU213" s="98">
        <f t="shared" si="14"/>
        <v>53</v>
      </c>
      <c r="FV213" s="99">
        <f t="shared" si="15"/>
        <v>40156.064819482519</v>
      </c>
      <c r="FW213" s="100">
        <f t="shared" ref="FW213:FW230" si="132">MIN(FM213,FT213)</f>
        <v>1469.8113207547169</v>
      </c>
      <c r="FX213" s="101"/>
      <c r="FY213" s="101"/>
    </row>
    <row r="214" spans="1:181" ht="15.75" customHeight="1" x14ac:dyDescent="0.2">
      <c r="A214" s="66" t="s">
        <v>673</v>
      </c>
      <c r="B214" s="66">
        <v>20</v>
      </c>
      <c r="C214" s="66" t="s">
        <v>519</v>
      </c>
      <c r="D214" s="66" t="s">
        <v>31</v>
      </c>
      <c r="E214" s="67" t="s">
        <v>520</v>
      </c>
      <c r="F214" s="35">
        <v>42172002</v>
      </c>
      <c r="G214" s="67" t="s">
        <v>521</v>
      </c>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81">
        <v>39663</v>
      </c>
      <c r="CO214" s="80">
        <v>0.19</v>
      </c>
      <c r="CP214" s="81">
        <f t="shared" si="130"/>
        <v>47198.97</v>
      </c>
      <c r="CQ214" s="79">
        <v>12714</v>
      </c>
      <c r="CR214" s="107">
        <v>0.19</v>
      </c>
      <c r="CS214" s="81">
        <f>CQ214 * (1 + CR214)</f>
        <v>15129.66</v>
      </c>
      <c r="CT214" s="22"/>
      <c r="CU214" s="22"/>
      <c r="CV214" s="22"/>
      <c r="CW214" s="79">
        <v>4550</v>
      </c>
      <c r="CX214" s="107">
        <v>0.19</v>
      </c>
      <c r="CY214" s="79">
        <f>CW214 * (1 + CX214)</f>
        <v>5414.5</v>
      </c>
      <c r="CZ214" s="22"/>
      <c r="DA214" s="22"/>
      <c r="DB214" s="22"/>
      <c r="DC214" s="22"/>
      <c r="DD214" s="22"/>
      <c r="DE214" s="22"/>
      <c r="DF214" s="22"/>
      <c r="DG214" s="22"/>
      <c r="DH214" s="22"/>
      <c r="DI214" s="22"/>
      <c r="DJ214" s="22"/>
      <c r="DK214" s="22"/>
      <c r="DL214" s="22"/>
      <c r="DM214" s="22"/>
      <c r="DN214" s="22"/>
      <c r="DO214" s="22"/>
      <c r="DP214" s="22"/>
      <c r="DQ214" s="22"/>
      <c r="DR214" s="22"/>
      <c r="DS214" s="22"/>
      <c r="DT214" s="22"/>
      <c r="DU214" s="22"/>
      <c r="DV214" s="22"/>
      <c r="DW214" s="22"/>
      <c r="DX214" s="22"/>
      <c r="DY214" s="22"/>
      <c r="DZ214" s="22"/>
      <c r="EA214" s="22"/>
      <c r="EB214" s="22"/>
      <c r="EC214" s="22"/>
      <c r="ED214" s="22"/>
      <c r="EE214" s="22"/>
      <c r="EF214" s="22"/>
      <c r="EG214" s="22"/>
      <c r="EH214" s="22"/>
      <c r="EI214" s="22"/>
      <c r="EJ214" s="22"/>
      <c r="EK214" s="22"/>
      <c r="EL214" s="22"/>
      <c r="EM214" s="22"/>
      <c r="EN214" s="22"/>
      <c r="EO214" s="22"/>
      <c r="EP214" s="22"/>
      <c r="EQ214" s="22"/>
      <c r="ER214" s="22"/>
      <c r="ES214" s="22"/>
      <c r="ET214" s="22"/>
      <c r="EU214" s="22"/>
      <c r="EV214" s="22"/>
      <c r="EW214" s="22"/>
      <c r="EX214" s="22"/>
      <c r="EY214" s="19"/>
      <c r="EZ214" s="68"/>
      <c r="FA214" s="69"/>
      <c r="FB214" s="22"/>
      <c r="FC214" s="22"/>
      <c r="FD214" s="22"/>
      <c r="FE214" s="22"/>
      <c r="FF214" s="22"/>
      <c r="FG214" s="22"/>
      <c r="FH214" s="22"/>
      <c r="FI214" s="22"/>
      <c r="FJ214" s="22"/>
      <c r="FK214" s="19" t="e">
        <f t="shared" ca="1" si="9"/>
        <v>#NAME?</v>
      </c>
      <c r="FL214" s="19" t="e">
        <f t="shared" ca="1" si="10"/>
        <v>#NAME?</v>
      </c>
      <c r="FM214" s="19">
        <f t="shared" si="11"/>
        <v>1278.1722641509434</v>
      </c>
      <c r="FN214" s="19">
        <v>16186</v>
      </c>
      <c r="FO214" s="20">
        <v>5.2900000000000003E-2</v>
      </c>
      <c r="FP214" s="19">
        <f t="shared" si="31"/>
        <v>17042.239399999999</v>
      </c>
      <c r="FQ214" s="19"/>
      <c r="FR214" s="20">
        <v>5.2900000000000003E-2</v>
      </c>
      <c r="FS214" s="19">
        <f t="shared" si="32"/>
        <v>0</v>
      </c>
      <c r="FT214" s="19">
        <f t="shared" si="131"/>
        <v>17042.239399999999</v>
      </c>
      <c r="FU214" s="98">
        <f t="shared" si="14"/>
        <v>53</v>
      </c>
      <c r="FV214" s="99">
        <f t="shared" si="15"/>
        <v>11146.878770838861</v>
      </c>
      <c r="FW214" s="100">
        <f t="shared" si="132"/>
        <v>1278.1722641509434</v>
      </c>
      <c r="FX214" s="101"/>
      <c r="FY214" s="101"/>
    </row>
    <row r="215" spans="1:181" ht="15.75" customHeight="1" x14ac:dyDescent="0.2">
      <c r="A215" s="66" t="s">
        <v>672</v>
      </c>
      <c r="B215" s="66">
        <v>24</v>
      </c>
      <c r="C215" s="66" t="s">
        <v>522</v>
      </c>
      <c r="D215" s="66" t="s">
        <v>31</v>
      </c>
      <c r="E215" s="67" t="s">
        <v>523</v>
      </c>
      <c r="F215" s="35">
        <v>39111827</v>
      </c>
      <c r="G215" s="71" t="s">
        <v>75</v>
      </c>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81">
        <v>346384</v>
      </c>
      <c r="AG215" s="80">
        <v>0</v>
      </c>
      <c r="AH215" s="81">
        <f>AF215 * (1 + AG215)</f>
        <v>346384</v>
      </c>
      <c r="AI215" s="22"/>
      <c r="AJ215" s="22"/>
      <c r="AK215" s="22"/>
      <c r="AL215" s="22"/>
      <c r="AM215" s="22"/>
      <c r="AN215" s="22"/>
      <c r="AO215" s="79">
        <v>314895</v>
      </c>
      <c r="AP215" s="80">
        <v>0</v>
      </c>
      <c r="AQ215" s="81">
        <f>AO215 * (1 + AP215)</f>
        <v>314895</v>
      </c>
      <c r="AR215" s="22"/>
      <c r="AS215" s="22"/>
      <c r="AT215" s="22"/>
      <c r="AU215" s="22"/>
      <c r="AV215" s="22"/>
      <c r="AW215" s="22"/>
      <c r="AX215" s="22"/>
      <c r="AY215" s="22"/>
      <c r="AZ215" s="22"/>
      <c r="BA215" s="81">
        <v>250000</v>
      </c>
      <c r="BB215" s="80">
        <v>0</v>
      </c>
      <c r="BC215" s="81">
        <f>BA215 * (1 + BB215)</f>
        <v>250000</v>
      </c>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c r="DA215" s="22"/>
      <c r="DB215" s="22"/>
      <c r="DC215" s="22"/>
      <c r="DD215" s="22"/>
      <c r="DE215" s="22"/>
      <c r="DF215" s="22"/>
      <c r="DG215" s="22"/>
      <c r="DH215" s="22"/>
      <c r="DI215" s="22"/>
      <c r="DJ215" s="22"/>
      <c r="DK215" s="22"/>
      <c r="DL215" s="22"/>
      <c r="DM215" s="22"/>
      <c r="DN215" s="22"/>
      <c r="DO215" s="22"/>
      <c r="DP215" s="22"/>
      <c r="DQ215" s="22"/>
      <c r="DR215" s="22"/>
      <c r="DS215" s="22"/>
      <c r="DT215" s="22"/>
      <c r="DU215" s="22"/>
      <c r="DV215" s="22"/>
      <c r="DW215" s="22"/>
      <c r="DX215" s="22"/>
      <c r="DY215" s="22"/>
      <c r="DZ215" s="22"/>
      <c r="EA215" s="22"/>
      <c r="EB215" s="22"/>
      <c r="EC215" s="22"/>
      <c r="ED215" s="22"/>
      <c r="EE215" s="22"/>
      <c r="EF215" s="22"/>
      <c r="EG215" s="22"/>
      <c r="EH215" s="22"/>
      <c r="EI215" s="22"/>
      <c r="EJ215" s="22"/>
      <c r="EK215" s="22"/>
      <c r="EL215" s="22"/>
      <c r="EM215" s="22"/>
      <c r="EN215" s="22"/>
      <c r="EO215" s="22"/>
      <c r="EP215" s="22"/>
      <c r="EQ215" s="22"/>
      <c r="ER215" s="22"/>
      <c r="ES215" s="22"/>
      <c r="ET215" s="22"/>
      <c r="EU215" s="22"/>
      <c r="EV215" s="22"/>
      <c r="EW215" s="22"/>
      <c r="EX215" s="22"/>
      <c r="EY215" s="19"/>
      <c r="EZ215" s="68"/>
      <c r="FA215" s="69"/>
      <c r="FB215" s="22"/>
      <c r="FC215" s="22"/>
      <c r="FD215" s="22"/>
      <c r="FE215" s="22"/>
      <c r="FF215" s="22"/>
      <c r="FG215" s="22"/>
      <c r="FH215" s="22"/>
      <c r="FI215" s="22"/>
      <c r="FJ215" s="22"/>
      <c r="FK215" s="19" t="e">
        <f t="shared" ca="1" si="9"/>
        <v>#NAME?</v>
      </c>
      <c r="FL215" s="19" t="e">
        <f t="shared" ca="1" si="10"/>
        <v>#NAME?</v>
      </c>
      <c r="FM215" s="19">
        <f t="shared" si="11"/>
        <v>17193.943396226416</v>
      </c>
      <c r="FN215" s="19"/>
      <c r="FO215" s="20">
        <v>5.2900000000000003E-2</v>
      </c>
      <c r="FP215" s="19">
        <f t="shared" si="31"/>
        <v>0</v>
      </c>
      <c r="FQ215" s="19">
        <v>284850</v>
      </c>
      <c r="FR215" s="20">
        <v>5.2900000000000003E-2</v>
      </c>
      <c r="FS215" s="19">
        <f t="shared" si="32"/>
        <v>299918.565</v>
      </c>
      <c r="FT215" s="19">
        <f>(FS215)</f>
        <v>299918.565</v>
      </c>
      <c r="FU215" s="98">
        <f t="shared" si="14"/>
        <v>53</v>
      </c>
      <c r="FV215" s="99">
        <f t="shared" si="15"/>
        <v>199916.49714442895</v>
      </c>
      <c r="FW215" s="100">
        <f t="shared" si="132"/>
        <v>17193.943396226416</v>
      </c>
      <c r="FX215" s="101"/>
      <c r="FY215" s="101"/>
    </row>
    <row r="216" spans="1:181" ht="15.75" customHeight="1" x14ac:dyDescent="0.2">
      <c r="A216" s="66" t="s">
        <v>671</v>
      </c>
      <c r="B216" s="66">
        <v>40</v>
      </c>
      <c r="C216" s="66" t="s">
        <v>524</v>
      </c>
      <c r="D216" s="66" t="s">
        <v>31</v>
      </c>
      <c r="E216" s="67" t="s">
        <v>525</v>
      </c>
      <c r="F216" s="35">
        <v>21102401</v>
      </c>
      <c r="G216" s="67" t="s">
        <v>75</v>
      </c>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103">
        <v>230000</v>
      </c>
      <c r="CF216" s="102">
        <v>0</v>
      </c>
      <c r="CG216" s="103">
        <f>CE216 * (1 + CF216)</f>
        <v>230000</v>
      </c>
      <c r="CH216" s="79">
        <v>120000</v>
      </c>
      <c r="CI216" s="107">
        <v>0</v>
      </c>
      <c r="CJ216" s="103">
        <f>CH216 * (1 + CI216)</f>
        <v>120000</v>
      </c>
      <c r="CK216" s="22"/>
      <c r="CL216" s="22"/>
      <c r="CM216" s="22"/>
      <c r="CN216" s="22"/>
      <c r="CO216" s="22"/>
      <c r="CP216" s="22"/>
      <c r="CQ216" s="22"/>
      <c r="CR216" s="22"/>
      <c r="CS216" s="22"/>
      <c r="CT216" s="22"/>
      <c r="CU216" s="22"/>
      <c r="CV216" s="22"/>
      <c r="CW216" s="22"/>
      <c r="CX216" s="22"/>
      <c r="CY216" s="22"/>
      <c r="CZ216" s="22"/>
      <c r="DA216" s="22"/>
      <c r="DB216" s="22"/>
      <c r="DC216" s="22"/>
      <c r="DD216" s="22"/>
      <c r="DE216" s="22"/>
      <c r="DF216" s="22"/>
      <c r="DG216" s="22"/>
      <c r="DH216" s="22"/>
      <c r="DI216" s="22"/>
      <c r="DJ216" s="22"/>
      <c r="DK216" s="22"/>
      <c r="DL216" s="22"/>
      <c r="DM216" s="22"/>
      <c r="DN216" s="22"/>
      <c r="DO216" s="22"/>
      <c r="DP216" s="22"/>
      <c r="DQ216" s="22"/>
      <c r="DR216" s="22"/>
      <c r="DS216" s="22"/>
      <c r="DT216" s="22"/>
      <c r="DU216" s="22"/>
      <c r="DV216" s="22"/>
      <c r="DW216" s="22"/>
      <c r="DX216" s="22"/>
      <c r="DY216" s="22"/>
      <c r="DZ216" s="22"/>
      <c r="EA216" s="22"/>
      <c r="EB216" s="22"/>
      <c r="EC216" s="22"/>
      <c r="ED216" s="22"/>
      <c r="EE216" s="22"/>
      <c r="EF216" s="22"/>
      <c r="EG216" s="22"/>
      <c r="EH216" s="22"/>
      <c r="EI216" s="22"/>
      <c r="EJ216" s="22"/>
      <c r="EK216" s="22"/>
      <c r="EL216" s="22"/>
      <c r="EM216" s="22"/>
      <c r="EN216" s="22"/>
      <c r="EO216" s="22"/>
      <c r="EP216" s="22"/>
      <c r="EQ216" s="22"/>
      <c r="ER216" s="22"/>
      <c r="ES216" s="22"/>
      <c r="ET216" s="22"/>
      <c r="EU216" s="22"/>
      <c r="EV216" s="22"/>
      <c r="EW216" s="22"/>
      <c r="EX216" s="22"/>
      <c r="EY216" s="19"/>
      <c r="EZ216" s="68"/>
      <c r="FA216" s="69"/>
      <c r="FB216" s="22"/>
      <c r="FC216" s="22"/>
      <c r="FD216" s="22"/>
      <c r="FE216" s="22"/>
      <c r="FF216" s="22"/>
      <c r="FG216" s="22"/>
      <c r="FH216" s="22"/>
      <c r="FI216" s="22"/>
      <c r="FJ216" s="22"/>
      <c r="FK216" s="19" t="e">
        <f t="shared" ca="1" si="9"/>
        <v>#NAME?</v>
      </c>
      <c r="FL216" s="19" t="e">
        <f t="shared" ca="1" si="10"/>
        <v>#NAME?</v>
      </c>
      <c r="FM216" s="19">
        <f t="shared" si="11"/>
        <v>6603.7735849056608</v>
      </c>
      <c r="FN216" s="19">
        <v>228333</v>
      </c>
      <c r="FO216" s="20">
        <v>5.2900000000000003E-2</v>
      </c>
      <c r="FP216" s="19">
        <f t="shared" si="31"/>
        <v>240411.81570000001</v>
      </c>
      <c r="FQ216" s="19"/>
      <c r="FR216" s="20">
        <v>5.2900000000000003E-2</v>
      </c>
      <c r="FS216" s="19">
        <f t="shared" si="32"/>
        <v>0</v>
      </c>
      <c r="FT216" s="19">
        <f>(FP216)</f>
        <v>240411.81570000001</v>
      </c>
      <c r="FU216" s="98">
        <f t="shared" si="14"/>
        <v>53</v>
      </c>
      <c r="FV216" s="99">
        <f t="shared" si="15"/>
        <v>165327.25207553312</v>
      </c>
      <c r="FW216" s="100">
        <f t="shared" si="132"/>
        <v>6603.7735849056608</v>
      </c>
      <c r="FX216" s="101"/>
      <c r="FY216" s="101"/>
    </row>
    <row r="217" spans="1:181" ht="15.75" customHeight="1" x14ac:dyDescent="0.2">
      <c r="A217" s="66" t="s">
        <v>672</v>
      </c>
      <c r="B217" s="66">
        <v>45</v>
      </c>
      <c r="C217" s="35" t="s">
        <v>526</v>
      </c>
      <c r="D217" s="35" t="s">
        <v>31</v>
      </c>
      <c r="E217" s="71" t="s">
        <v>527</v>
      </c>
      <c r="F217" s="35">
        <v>27112029</v>
      </c>
      <c r="G217" s="71" t="s">
        <v>104</v>
      </c>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81">
        <v>45000</v>
      </c>
      <c r="BE217" s="80">
        <v>0</v>
      </c>
      <c r="BF217" s="81">
        <f>BD217 * (1 + BE217)</f>
        <v>45000</v>
      </c>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c r="DA217" s="22"/>
      <c r="DB217" s="22"/>
      <c r="DC217" s="22"/>
      <c r="DD217" s="22"/>
      <c r="DE217" s="22"/>
      <c r="DF217" s="22"/>
      <c r="DG217" s="22"/>
      <c r="DH217" s="22"/>
      <c r="DI217" s="22"/>
      <c r="DJ217" s="22"/>
      <c r="DK217" s="22"/>
      <c r="DL217" s="22"/>
      <c r="DM217" s="22"/>
      <c r="DN217" s="22"/>
      <c r="DO217" s="22"/>
      <c r="DP217" s="22"/>
      <c r="DQ217" s="22"/>
      <c r="DR217" s="22"/>
      <c r="DS217" s="22"/>
      <c r="DT217" s="22"/>
      <c r="DU217" s="22"/>
      <c r="DV217" s="22"/>
      <c r="DW217" s="22"/>
      <c r="DX217" s="22"/>
      <c r="DY217" s="22"/>
      <c r="DZ217" s="22"/>
      <c r="EA217" s="22"/>
      <c r="EB217" s="22"/>
      <c r="EC217" s="22"/>
      <c r="ED217" s="22"/>
      <c r="EE217" s="22"/>
      <c r="EF217" s="22"/>
      <c r="EG217" s="22"/>
      <c r="EH217" s="22"/>
      <c r="EI217" s="22"/>
      <c r="EJ217" s="22"/>
      <c r="EK217" s="22"/>
      <c r="EL217" s="22"/>
      <c r="EM217" s="22"/>
      <c r="EN217" s="22"/>
      <c r="EO217" s="22"/>
      <c r="EP217" s="22"/>
      <c r="EQ217" s="22"/>
      <c r="ER217" s="22"/>
      <c r="ES217" s="22"/>
      <c r="ET217" s="22"/>
      <c r="EU217" s="22"/>
      <c r="EV217" s="22"/>
      <c r="EW217" s="22"/>
      <c r="EX217" s="22"/>
      <c r="EY217" s="79">
        <v>34500</v>
      </c>
      <c r="EZ217" s="102">
        <v>0.19</v>
      </c>
      <c r="FA217" s="103">
        <f>EY217 * (1 + EZ217)</f>
        <v>41055</v>
      </c>
      <c r="FB217" s="22"/>
      <c r="FC217" s="22"/>
      <c r="FD217" s="22"/>
      <c r="FE217" s="22"/>
      <c r="FF217" s="22"/>
      <c r="FG217" s="22"/>
      <c r="FH217" s="22"/>
      <c r="FI217" s="22"/>
      <c r="FJ217" s="22"/>
      <c r="FK217" s="19" t="e">
        <f t="shared" ca="1" si="9"/>
        <v>#NAME?</v>
      </c>
      <c r="FL217" s="19" t="e">
        <f t="shared" ca="1" si="10"/>
        <v>#NAME?</v>
      </c>
      <c r="FM217" s="19">
        <f t="shared" si="11"/>
        <v>1623.6792452830189</v>
      </c>
      <c r="FN217" s="19"/>
      <c r="FO217" s="20">
        <v>5.2900000000000003E-2</v>
      </c>
      <c r="FP217" s="19">
        <f t="shared" si="31"/>
        <v>0</v>
      </c>
      <c r="FQ217" s="19"/>
      <c r="FR217" s="20">
        <v>5.2900000000000003E-2</v>
      </c>
      <c r="FS217" s="19">
        <f t="shared" si="32"/>
        <v>0</v>
      </c>
      <c r="FT217" s="19"/>
      <c r="FU217" s="98">
        <f t="shared" si="14"/>
        <v>53</v>
      </c>
      <c r="FV217" s="99" t="e">
        <f t="shared" si="15"/>
        <v>#DIV/0!</v>
      </c>
      <c r="FW217" s="100">
        <f t="shared" si="132"/>
        <v>1623.6792452830189</v>
      </c>
      <c r="FX217" s="101"/>
      <c r="FY217" s="101"/>
    </row>
    <row r="218" spans="1:181" ht="15.75" customHeight="1" x14ac:dyDescent="0.2">
      <c r="A218" s="66" t="s">
        <v>671</v>
      </c>
      <c r="B218" s="66">
        <v>49</v>
      </c>
      <c r="C218" s="66" t="s">
        <v>528</v>
      </c>
      <c r="D218" s="66" t="s">
        <v>31</v>
      </c>
      <c r="E218" s="67" t="s">
        <v>529</v>
      </c>
      <c r="F218" s="66">
        <v>21102401</v>
      </c>
      <c r="G218" s="67" t="s">
        <v>75</v>
      </c>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103">
        <v>27000</v>
      </c>
      <c r="CF218" s="102">
        <v>0</v>
      </c>
      <c r="CG218" s="103">
        <f>CE218 * (1 + CF218)</f>
        <v>27000</v>
      </c>
      <c r="CH218" s="79">
        <v>38000</v>
      </c>
      <c r="CI218" s="107">
        <v>0</v>
      </c>
      <c r="CJ218" s="103">
        <f>CH218 * (1 + CI218)</f>
        <v>38000</v>
      </c>
      <c r="CK218" s="22"/>
      <c r="CL218" s="22"/>
      <c r="CM218" s="22"/>
      <c r="CN218" s="22"/>
      <c r="CO218" s="22"/>
      <c r="CP218" s="22"/>
      <c r="CQ218" s="22"/>
      <c r="CR218" s="22"/>
      <c r="CS218" s="22"/>
      <c r="CT218" s="22"/>
      <c r="CU218" s="22"/>
      <c r="CV218" s="22"/>
      <c r="CW218" s="22"/>
      <c r="CX218" s="22"/>
      <c r="CY218" s="22"/>
      <c r="CZ218" s="22"/>
      <c r="DA218" s="22"/>
      <c r="DB218" s="22"/>
      <c r="DC218" s="22"/>
      <c r="DD218" s="22"/>
      <c r="DE218" s="22"/>
      <c r="DF218" s="22"/>
      <c r="DG218" s="22"/>
      <c r="DH218" s="22"/>
      <c r="DI218" s="22"/>
      <c r="DJ218" s="22"/>
      <c r="DK218" s="22"/>
      <c r="DL218" s="22"/>
      <c r="DM218" s="22"/>
      <c r="DN218" s="22"/>
      <c r="DO218" s="22"/>
      <c r="DP218" s="22"/>
      <c r="DQ218" s="22"/>
      <c r="DR218" s="22"/>
      <c r="DS218" s="22"/>
      <c r="DT218" s="22"/>
      <c r="DU218" s="22"/>
      <c r="DV218" s="22"/>
      <c r="DW218" s="22"/>
      <c r="DX218" s="22"/>
      <c r="DY218" s="22"/>
      <c r="DZ218" s="22"/>
      <c r="EA218" s="22"/>
      <c r="EB218" s="22"/>
      <c r="EC218" s="22"/>
      <c r="ED218" s="22"/>
      <c r="EE218" s="22"/>
      <c r="EF218" s="22"/>
      <c r="EG218" s="22"/>
      <c r="EH218" s="22"/>
      <c r="EI218" s="22"/>
      <c r="EJ218" s="22"/>
      <c r="EK218" s="22"/>
      <c r="EL218" s="22"/>
      <c r="EM218" s="22"/>
      <c r="EN218" s="22"/>
      <c r="EO218" s="22"/>
      <c r="EP218" s="22"/>
      <c r="EQ218" s="22"/>
      <c r="ER218" s="22"/>
      <c r="ES218" s="22"/>
      <c r="ET218" s="22"/>
      <c r="EU218" s="22"/>
      <c r="EV218" s="22"/>
      <c r="EW218" s="22"/>
      <c r="EX218" s="22"/>
      <c r="EY218" s="19"/>
      <c r="EZ218" s="68"/>
      <c r="FA218" s="69"/>
      <c r="FB218" s="22"/>
      <c r="FC218" s="22"/>
      <c r="FD218" s="22"/>
      <c r="FE218" s="22"/>
      <c r="FF218" s="22"/>
      <c r="FG218" s="22"/>
      <c r="FH218" s="22"/>
      <c r="FI218" s="22"/>
      <c r="FJ218" s="22"/>
      <c r="FK218" s="19" t="e">
        <f t="shared" ca="1" si="9"/>
        <v>#NAME?</v>
      </c>
      <c r="FL218" s="19" t="e">
        <f t="shared" ca="1" si="10"/>
        <v>#NAME?</v>
      </c>
      <c r="FM218" s="19">
        <f t="shared" si="11"/>
        <v>1226.4150943396226</v>
      </c>
      <c r="FN218" s="19">
        <v>29708</v>
      </c>
      <c r="FO218" s="20">
        <v>5.2900000000000003E-2</v>
      </c>
      <c r="FP218" s="19">
        <f t="shared" si="31"/>
        <v>31279.553199999998</v>
      </c>
      <c r="FQ218" s="19"/>
      <c r="FR218" s="20">
        <v>5.2900000000000003E-2</v>
      </c>
      <c r="FS218" s="19">
        <f t="shared" si="32"/>
        <v>0</v>
      </c>
      <c r="FT218" s="19">
        <f t="shared" ref="FT218:FT219" si="133">(FP218)</f>
        <v>31279.553199999998</v>
      </c>
      <c r="FU218" s="98">
        <f t="shared" si="14"/>
        <v>53</v>
      </c>
      <c r="FV218" s="112">
        <f t="shared" si="15"/>
        <v>21250.777750448287</v>
      </c>
      <c r="FW218" s="100">
        <f t="shared" si="132"/>
        <v>1226.4150943396226</v>
      </c>
      <c r="FX218" s="101"/>
      <c r="FY218" s="101"/>
    </row>
    <row r="219" spans="1:181" ht="15.75" customHeight="1" x14ac:dyDescent="0.2">
      <c r="A219" s="110" t="s">
        <v>671</v>
      </c>
      <c r="B219" s="110">
        <v>20</v>
      </c>
      <c r="C219" s="110" t="s">
        <v>530</v>
      </c>
      <c r="D219" s="110" t="s">
        <v>31</v>
      </c>
      <c r="E219" s="113" t="s">
        <v>531</v>
      </c>
      <c r="F219" s="114">
        <v>21102401</v>
      </c>
      <c r="G219" s="113" t="s">
        <v>75</v>
      </c>
      <c r="H219" s="22"/>
      <c r="I219" s="22"/>
      <c r="J219" s="22"/>
      <c r="K219" s="22"/>
      <c r="L219" s="22"/>
      <c r="M219" s="22"/>
      <c r="N219" s="22"/>
      <c r="O219" s="22"/>
      <c r="P219" s="22"/>
      <c r="Q219" s="103">
        <v>69100</v>
      </c>
      <c r="R219" s="111">
        <v>0</v>
      </c>
      <c r="S219" s="103">
        <f>Q219 * (1 + R219)</f>
        <v>69100</v>
      </c>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c r="DA219" s="22"/>
      <c r="DB219" s="22"/>
      <c r="DC219" s="22"/>
      <c r="DD219" s="22"/>
      <c r="DE219" s="22"/>
      <c r="DF219" s="22"/>
      <c r="DG219" s="22"/>
      <c r="DH219" s="22"/>
      <c r="DI219" s="22"/>
      <c r="DJ219" s="22"/>
      <c r="DK219" s="22"/>
      <c r="DL219" s="22"/>
      <c r="DM219" s="22"/>
      <c r="DN219" s="22"/>
      <c r="DO219" s="22"/>
      <c r="DP219" s="22"/>
      <c r="DQ219" s="22"/>
      <c r="DR219" s="22"/>
      <c r="DS219" s="22"/>
      <c r="DT219" s="22"/>
      <c r="DU219" s="22"/>
      <c r="DV219" s="22"/>
      <c r="DW219" s="22"/>
      <c r="DX219" s="22"/>
      <c r="DY219" s="22"/>
      <c r="DZ219" s="22"/>
      <c r="EA219" s="22"/>
      <c r="EB219" s="22"/>
      <c r="EC219" s="22"/>
      <c r="ED219" s="22"/>
      <c r="EE219" s="22"/>
      <c r="EF219" s="22"/>
      <c r="EG219" s="22"/>
      <c r="EH219" s="22"/>
      <c r="EI219" s="22"/>
      <c r="EJ219" s="22"/>
      <c r="EK219" s="22"/>
      <c r="EL219" s="22"/>
      <c r="EM219" s="22"/>
      <c r="EN219" s="22"/>
      <c r="EO219" s="22"/>
      <c r="EP219" s="22"/>
      <c r="EQ219" s="22"/>
      <c r="ER219" s="22"/>
      <c r="ES219" s="22"/>
      <c r="ET219" s="22"/>
      <c r="EU219" s="22"/>
      <c r="EV219" s="22"/>
      <c r="EW219" s="22"/>
      <c r="EX219" s="22"/>
      <c r="EY219" s="19"/>
      <c r="EZ219" s="68"/>
      <c r="FA219" s="69"/>
      <c r="FB219" s="22"/>
      <c r="FC219" s="22"/>
      <c r="FD219" s="22"/>
      <c r="FE219" s="22"/>
      <c r="FF219" s="22"/>
      <c r="FG219" s="22"/>
      <c r="FH219" s="22"/>
      <c r="FI219" s="22"/>
      <c r="FJ219" s="22"/>
      <c r="FK219" s="19" t="e">
        <f t="shared" ca="1" si="9"/>
        <v>#NAME?</v>
      </c>
      <c r="FL219" s="19" t="e">
        <f t="shared" ca="1" si="10"/>
        <v>#NAME?</v>
      </c>
      <c r="FM219" s="19">
        <f t="shared" si="11"/>
        <v>1303.7735849056603</v>
      </c>
      <c r="FN219" s="115">
        <v>60852</v>
      </c>
      <c r="FO219" s="116">
        <v>5.2900000000000003E-2</v>
      </c>
      <c r="FP219" s="115">
        <f t="shared" si="31"/>
        <v>64071.070800000001</v>
      </c>
      <c r="FQ219" s="115"/>
      <c r="FR219" s="116">
        <v>5.2900000000000003E-2</v>
      </c>
      <c r="FS219" s="115">
        <f t="shared" si="32"/>
        <v>0</v>
      </c>
      <c r="FT219" s="115">
        <f t="shared" si="133"/>
        <v>64071.070800000001</v>
      </c>
      <c r="FU219" s="98">
        <f t="shared" si="14"/>
        <v>53</v>
      </c>
      <c r="FV219" s="117">
        <f t="shared" si="15"/>
        <v>44383.181497544705</v>
      </c>
      <c r="FW219" s="118">
        <f t="shared" si="132"/>
        <v>1303.7735849056603</v>
      </c>
      <c r="FX219" s="119"/>
      <c r="FY219" s="119"/>
    </row>
    <row r="220" spans="1:181" ht="15.75" customHeight="1" x14ac:dyDescent="0.2">
      <c r="A220" s="66" t="s">
        <v>673</v>
      </c>
      <c r="B220" s="66">
        <v>24</v>
      </c>
      <c r="C220" s="72" t="s">
        <v>532</v>
      </c>
      <c r="D220" s="35" t="s">
        <v>31</v>
      </c>
      <c r="E220" s="71" t="s">
        <v>533</v>
      </c>
      <c r="F220" s="35">
        <v>24101603</v>
      </c>
      <c r="G220" s="71" t="s">
        <v>131</v>
      </c>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81">
        <v>360000</v>
      </c>
      <c r="CO220" s="80">
        <v>0.19</v>
      </c>
      <c r="CP220" s="81">
        <f>CN220 * (1 + CO220)</f>
        <v>428400</v>
      </c>
      <c r="CQ220" s="22"/>
      <c r="CR220" s="22"/>
      <c r="CS220" s="22"/>
      <c r="CT220" s="22"/>
      <c r="CU220" s="22"/>
      <c r="CV220" s="22"/>
      <c r="CW220" s="22"/>
      <c r="CX220" s="22"/>
      <c r="CY220" s="22"/>
      <c r="CZ220" s="22"/>
      <c r="DA220" s="22"/>
      <c r="DB220" s="22"/>
      <c r="DC220" s="22"/>
      <c r="DD220" s="22"/>
      <c r="DE220" s="22"/>
      <c r="DF220" s="22"/>
      <c r="DG220" s="22"/>
      <c r="DH220" s="22"/>
      <c r="DI220" s="22"/>
      <c r="DJ220" s="22"/>
      <c r="DK220" s="22"/>
      <c r="DL220" s="22"/>
      <c r="DM220" s="22"/>
      <c r="DN220" s="22"/>
      <c r="DO220" s="22"/>
      <c r="DP220" s="22"/>
      <c r="DQ220" s="22"/>
      <c r="DR220" s="22"/>
      <c r="DS220" s="22"/>
      <c r="DT220" s="22"/>
      <c r="DU220" s="22"/>
      <c r="DV220" s="22"/>
      <c r="DW220" s="22"/>
      <c r="DX220" s="22"/>
      <c r="DY220" s="22"/>
      <c r="DZ220" s="22"/>
      <c r="EA220" s="22"/>
      <c r="EB220" s="22"/>
      <c r="EC220" s="22"/>
      <c r="ED220" s="22"/>
      <c r="EE220" s="22"/>
      <c r="EF220" s="22"/>
      <c r="EG220" s="22"/>
      <c r="EH220" s="22"/>
      <c r="EI220" s="22"/>
      <c r="EJ220" s="22"/>
      <c r="EK220" s="22"/>
      <c r="EL220" s="22"/>
      <c r="EM220" s="22"/>
      <c r="EN220" s="22"/>
      <c r="EO220" s="22"/>
      <c r="EP220" s="22"/>
      <c r="EQ220" s="22"/>
      <c r="ER220" s="22"/>
      <c r="ES220" s="22"/>
      <c r="ET220" s="22"/>
      <c r="EU220" s="22"/>
      <c r="EV220" s="22"/>
      <c r="EW220" s="22"/>
      <c r="EX220" s="22"/>
      <c r="EY220" s="19"/>
      <c r="EZ220" s="68"/>
      <c r="FA220" s="69"/>
      <c r="FB220" s="22"/>
      <c r="FC220" s="22"/>
      <c r="FD220" s="22"/>
      <c r="FE220" s="22"/>
      <c r="FF220" s="22"/>
      <c r="FG220" s="22"/>
      <c r="FH220" s="22"/>
      <c r="FI220" s="22"/>
      <c r="FJ220" s="22"/>
      <c r="FK220" s="19" t="e">
        <f t="shared" ca="1" si="9"/>
        <v>#NAME?</v>
      </c>
      <c r="FL220" s="19" t="e">
        <f t="shared" ca="1" si="10"/>
        <v>#NAME?</v>
      </c>
      <c r="FM220" s="19">
        <f t="shared" si="11"/>
        <v>8083.0188679245284</v>
      </c>
      <c r="FN220" s="19">
        <v>478175</v>
      </c>
      <c r="FO220" s="20">
        <v>5.2900000000000003E-2</v>
      </c>
      <c r="FP220" s="19">
        <f t="shared" si="31"/>
        <v>503470.45750000002</v>
      </c>
      <c r="FQ220" s="19">
        <v>494000</v>
      </c>
      <c r="FR220" s="20">
        <v>5.2900000000000003E-2</v>
      </c>
      <c r="FS220" s="19">
        <f t="shared" si="32"/>
        <v>520132.6</v>
      </c>
      <c r="FT220" s="19">
        <f>(FP220+FS220)/2</f>
        <v>511801.52875</v>
      </c>
      <c r="FU220" s="98">
        <f t="shared" si="14"/>
        <v>53</v>
      </c>
      <c r="FV220" s="99">
        <f t="shared" si="15"/>
        <v>356182.77414679853</v>
      </c>
      <c r="FW220" s="100">
        <f t="shared" si="132"/>
        <v>8083.0188679245284</v>
      </c>
      <c r="FX220" s="101"/>
      <c r="FY220" s="101"/>
    </row>
    <row r="221" spans="1:181" ht="15.75" customHeight="1" x14ac:dyDescent="0.2">
      <c r="A221" s="66" t="s">
        <v>671</v>
      </c>
      <c r="B221" s="66">
        <v>41</v>
      </c>
      <c r="C221" s="66" t="s">
        <v>534</v>
      </c>
      <c r="D221" s="66" t="s">
        <v>31</v>
      </c>
      <c r="E221" s="67" t="s">
        <v>535</v>
      </c>
      <c r="F221" s="35">
        <v>21102401</v>
      </c>
      <c r="G221" s="67" t="s">
        <v>75</v>
      </c>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103">
        <v>4200000</v>
      </c>
      <c r="CF221" s="102">
        <v>0</v>
      </c>
      <c r="CG221" s="103">
        <f>CE221 * (1 + CF221)</f>
        <v>4200000</v>
      </c>
      <c r="CH221" s="79">
        <v>950000</v>
      </c>
      <c r="CI221" s="107">
        <v>0</v>
      </c>
      <c r="CJ221" s="103">
        <f>CH221 * (1 + CI221)</f>
        <v>950000</v>
      </c>
      <c r="CK221" s="22"/>
      <c r="CL221" s="22"/>
      <c r="CM221" s="22"/>
      <c r="CN221" s="22"/>
      <c r="CO221" s="22"/>
      <c r="CP221" s="22"/>
      <c r="CQ221" s="22"/>
      <c r="CR221" s="22"/>
      <c r="CS221" s="22"/>
      <c r="CT221" s="22"/>
      <c r="CU221" s="22"/>
      <c r="CV221" s="22"/>
      <c r="CW221" s="22"/>
      <c r="CX221" s="22"/>
      <c r="CY221" s="22"/>
      <c r="CZ221" s="22"/>
      <c r="DA221" s="22"/>
      <c r="DB221" s="22"/>
      <c r="DC221" s="22"/>
      <c r="DD221" s="22"/>
      <c r="DE221" s="22"/>
      <c r="DF221" s="22"/>
      <c r="DG221" s="22"/>
      <c r="DH221" s="22"/>
      <c r="DI221" s="22"/>
      <c r="DJ221" s="22"/>
      <c r="DK221" s="22"/>
      <c r="DL221" s="22"/>
      <c r="DM221" s="22"/>
      <c r="DN221" s="22"/>
      <c r="DO221" s="22"/>
      <c r="DP221" s="22"/>
      <c r="DQ221" s="22"/>
      <c r="DR221" s="22"/>
      <c r="DS221" s="22"/>
      <c r="DT221" s="22"/>
      <c r="DU221" s="22"/>
      <c r="DV221" s="22"/>
      <c r="DW221" s="22"/>
      <c r="DX221" s="22"/>
      <c r="DY221" s="22"/>
      <c r="DZ221" s="22"/>
      <c r="EA221" s="22"/>
      <c r="EB221" s="22"/>
      <c r="EC221" s="22"/>
      <c r="ED221" s="22"/>
      <c r="EE221" s="22"/>
      <c r="EF221" s="22"/>
      <c r="EG221" s="22"/>
      <c r="EH221" s="22"/>
      <c r="EI221" s="22"/>
      <c r="EJ221" s="22"/>
      <c r="EK221" s="22"/>
      <c r="EL221" s="22"/>
      <c r="EM221" s="22"/>
      <c r="EN221" s="22"/>
      <c r="EO221" s="22"/>
      <c r="EP221" s="22"/>
      <c r="EQ221" s="22"/>
      <c r="ER221" s="22"/>
      <c r="ES221" s="22"/>
      <c r="ET221" s="22"/>
      <c r="EU221" s="22"/>
      <c r="EV221" s="22"/>
      <c r="EW221" s="22"/>
      <c r="EX221" s="22"/>
      <c r="EY221" s="19"/>
      <c r="EZ221" s="68"/>
      <c r="FA221" s="69"/>
      <c r="FB221" s="22"/>
      <c r="FC221" s="22"/>
      <c r="FD221" s="22"/>
      <c r="FE221" s="22"/>
      <c r="FF221" s="22"/>
      <c r="FG221" s="22"/>
      <c r="FH221" s="22"/>
      <c r="FI221" s="22"/>
      <c r="FJ221" s="22"/>
      <c r="FK221" s="19" t="e">
        <f t="shared" ca="1" si="9"/>
        <v>#NAME?</v>
      </c>
      <c r="FL221" s="19" t="e">
        <f t="shared" ca="1" si="10"/>
        <v>#NAME?</v>
      </c>
      <c r="FM221" s="19">
        <f t="shared" si="11"/>
        <v>97169.811320754714</v>
      </c>
      <c r="FN221" s="19">
        <v>2270773</v>
      </c>
      <c r="FO221" s="20">
        <v>5.2900000000000003E-2</v>
      </c>
      <c r="FP221" s="19">
        <f t="shared" si="31"/>
        <v>2390896.8917</v>
      </c>
      <c r="FQ221" s="19"/>
      <c r="FR221" s="20">
        <v>5.2900000000000003E-2</v>
      </c>
      <c r="FS221" s="19">
        <f t="shared" si="32"/>
        <v>0</v>
      </c>
      <c r="FT221" s="19">
        <f t="shared" ref="FT221:FT222" si="134">(FP221)</f>
        <v>2390896.8917</v>
      </c>
      <c r="FU221" s="98">
        <f t="shared" si="14"/>
        <v>53</v>
      </c>
      <c r="FV221" s="99">
        <f t="shared" si="15"/>
        <v>1621909.9727273856</v>
      </c>
      <c r="FW221" s="100">
        <f t="shared" si="132"/>
        <v>97169.811320754714</v>
      </c>
      <c r="FX221" s="101"/>
      <c r="FY221" s="101"/>
    </row>
    <row r="222" spans="1:181" ht="15.75" customHeight="1" x14ac:dyDescent="0.2">
      <c r="A222" s="66" t="s">
        <v>673</v>
      </c>
      <c r="B222" s="66">
        <v>26</v>
      </c>
      <c r="C222" s="66" t="s">
        <v>536</v>
      </c>
      <c r="D222" s="66" t="s">
        <v>537</v>
      </c>
      <c r="E222" s="67" t="s">
        <v>538</v>
      </c>
      <c r="F222" s="66">
        <v>42271702</v>
      </c>
      <c r="G222" s="67" t="s">
        <v>436</v>
      </c>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79">
        <v>68500</v>
      </c>
      <c r="AS222" s="80">
        <v>0</v>
      </c>
      <c r="AT222" s="81">
        <f>AR222 * (1 + AS222)</f>
        <v>68500</v>
      </c>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81">
        <v>67000</v>
      </c>
      <c r="CO222" s="80">
        <v>0</v>
      </c>
      <c r="CP222" s="81">
        <f>CN222 * (1 + CO222)</f>
        <v>67000</v>
      </c>
      <c r="CQ222" s="22"/>
      <c r="CR222" s="22"/>
      <c r="CS222" s="22"/>
      <c r="CT222" s="22"/>
      <c r="CU222" s="22"/>
      <c r="CV222" s="22"/>
      <c r="CW222" s="22"/>
      <c r="CX222" s="22"/>
      <c r="CY222" s="22"/>
      <c r="CZ222" s="22"/>
      <c r="DA222" s="22"/>
      <c r="DB222" s="22"/>
      <c r="DC222" s="22"/>
      <c r="DD222" s="22"/>
      <c r="DE222" s="22"/>
      <c r="DF222" s="22"/>
      <c r="DG222" s="22"/>
      <c r="DH222" s="22"/>
      <c r="DI222" s="22"/>
      <c r="DJ222" s="22"/>
      <c r="DK222" s="22"/>
      <c r="DL222" s="22"/>
      <c r="DM222" s="22"/>
      <c r="DN222" s="22"/>
      <c r="DO222" s="22"/>
      <c r="DP222" s="22"/>
      <c r="DQ222" s="22"/>
      <c r="DR222" s="22"/>
      <c r="DS222" s="22"/>
      <c r="DT222" s="22"/>
      <c r="DU222" s="22"/>
      <c r="DV222" s="22"/>
      <c r="DW222" s="22"/>
      <c r="DX222" s="22"/>
      <c r="DY222" s="22"/>
      <c r="DZ222" s="22"/>
      <c r="EA222" s="22"/>
      <c r="EB222" s="22"/>
      <c r="EC222" s="22"/>
      <c r="ED222" s="22"/>
      <c r="EE222" s="22"/>
      <c r="EF222" s="22"/>
      <c r="EG222" s="22"/>
      <c r="EH222" s="22"/>
      <c r="EI222" s="22"/>
      <c r="EJ222" s="22"/>
      <c r="EK222" s="22"/>
      <c r="EL222" s="22"/>
      <c r="EM222" s="22"/>
      <c r="EN222" s="22"/>
      <c r="EO222" s="22"/>
      <c r="EP222" s="22"/>
      <c r="EQ222" s="22"/>
      <c r="ER222" s="22"/>
      <c r="ES222" s="22"/>
      <c r="ET222" s="22"/>
      <c r="EU222" s="22"/>
      <c r="EV222" s="22"/>
      <c r="EW222" s="22"/>
      <c r="EX222" s="22"/>
      <c r="EY222" s="19"/>
      <c r="EZ222" s="68"/>
      <c r="FA222" s="69"/>
      <c r="FB222" s="22"/>
      <c r="FC222" s="22"/>
      <c r="FD222" s="22"/>
      <c r="FE222" s="22"/>
      <c r="FF222" s="22"/>
      <c r="FG222" s="22"/>
      <c r="FH222" s="22"/>
      <c r="FI222" s="22"/>
      <c r="FJ222" s="22"/>
      <c r="FK222" s="19" t="e">
        <f t="shared" ca="1" si="9"/>
        <v>#NAME?</v>
      </c>
      <c r="FL222" s="19" t="e">
        <f t="shared" ca="1" si="10"/>
        <v>#NAME?</v>
      </c>
      <c r="FM222" s="19">
        <f t="shared" si="11"/>
        <v>2556.6037735849059</v>
      </c>
      <c r="FN222" s="19">
        <v>86689</v>
      </c>
      <c r="FO222" s="20">
        <v>5.2900000000000003E-2</v>
      </c>
      <c r="FP222" s="19">
        <f t="shared" si="31"/>
        <v>91274.848100000003</v>
      </c>
      <c r="FQ222" s="19"/>
      <c r="FR222" s="20">
        <v>5.2900000000000003E-2</v>
      </c>
      <c r="FS222" s="19">
        <f t="shared" si="32"/>
        <v>0</v>
      </c>
      <c r="FT222" s="19">
        <f t="shared" si="134"/>
        <v>91274.848100000003</v>
      </c>
      <c r="FU222" s="98">
        <f t="shared" si="14"/>
        <v>53</v>
      </c>
      <c r="FV222" s="99">
        <f t="shared" si="15"/>
        <v>62733.272178173051</v>
      </c>
      <c r="FW222" s="100">
        <f t="shared" si="132"/>
        <v>2556.6037735849059</v>
      </c>
      <c r="FX222" s="101"/>
      <c r="FY222" s="101"/>
    </row>
    <row r="223" spans="1:181" ht="15.75" customHeight="1" x14ac:dyDescent="0.2">
      <c r="A223" s="66" t="s">
        <v>48</v>
      </c>
      <c r="B223" s="66">
        <v>4</v>
      </c>
      <c r="C223" s="73" t="s">
        <v>539</v>
      </c>
      <c r="D223" s="73" t="s">
        <v>31</v>
      </c>
      <c r="E223" s="74" t="s">
        <v>540</v>
      </c>
      <c r="F223" s="35">
        <v>23152903</v>
      </c>
      <c r="G223" s="74" t="s">
        <v>541</v>
      </c>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c r="DA223" s="22"/>
      <c r="DB223" s="22"/>
      <c r="DC223" s="22"/>
      <c r="DD223" s="22"/>
      <c r="DE223" s="22"/>
      <c r="DF223" s="22"/>
      <c r="DG223" s="22"/>
      <c r="DH223" s="22"/>
      <c r="DI223" s="22"/>
      <c r="DJ223" s="22"/>
      <c r="DK223" s="22"/>
      <c r="DL223" s="22"/>
      <c r="DM223" s="22"/>
      <c r="DN223" s="22"/>
      <c r="DO223" s="22"/>
      <c r="DP223" s="22"/>
      <c r="DQ223" s="22"/>
      <c r="DR223" s="22"/>
      <c r="DS223" s="22"/>
      <c r="DT223" s="22"/>
      <c r="DU223" s="22"/>
      <c r="DV223" s="22"/>
      <c r="DW223" s="22"/>
      <c r="DX223" s="22"/>
      <c r="DY223" s="22"/>
      <c r="DZ223" s="22"/>
      <c r="EA223" s="22"/>
      <c r="EB223" s="22"/>
      <c r="EC223" s="22"/>
      <c r="ED223" s="22"/>
      <c r="EE223" s="22"/>
      <c r="EF223" s="22"/>
      <c r="EG223" s="81">
        <v>4545000</v>
      </c>
      <c r="EH223" s="80">
        <v>0.19</v>
      </c>
      <c r="EI223" s="81">
        <f>EG223 * (1 + EH223)</f>
        <v>5408550</v>
      </c>
      <c r="EJ223" s="22"/>
      <c r="EK223" s="22"/>
      <c r="EL223" s="22"/>
      <c r="EM223" s="22"/>
      <c r="EN223" s="22"/>
      <c r="EO223" s="22"/>
      <c r="EP223" s="22"/>
      <c r="EQ223" s="22"/>
      <c r="ER223" s="22"/>
      <c r="ES223" s="22"/>
      <c r="ET223" s="22"/>
      <c r="EU223" s="22"/>
      <c r="EV223" s="22"/>
      <c r="EW223" s="22"/>
      <c r="EX223" s="22"/>
      <c r="EY223" s="19"/>
      <c r="EZ223" s="68"/>
      <c r="FA223" s="69"/>
      <c r="FB223" s="22"/>
      <c r="FC223" s="22"/>
      <c r="FD223" s="22"/>
      <c r="FE223" s="22"/>
      <c r="FF223" s="22"/>
      <c r="FG223" s="22"/>
      <c r="FH223" s="22"/>
      <c r="FI223" s="22"/>
      <c r="FJ223" s="22"/>
      <c r="FK223" s="19" t="e">
        <f t="shared" ca="1" si="9"/>
        <v>#NAME?</v>
      </c>
      <c r="FL223" s="19" t="e">
        <f t="shared" ca="1" si="10"/>
        <v>#NAME?</v>
      </c>
      <c r="FM223" s="19">
        <f t="shared" si="11"/>
        <v>102048.11320754717</v>
      </c>
      <c r="FN223" s="19"/>
      <c r="FO223" s="20">
        <v>5.2900000000000003E-2</v>
      </c>
      <c r="FP223" s="19">
        <f t="shared" si="31"/>
        <v>0</v>
      </c>
      <c r="FQ223" s="19">
        <v>1499999</v>
      </c>
      <c r="FR223" s="20">
        <v>5.2900000000000003E-2</v>
      </c>
      <c r="FS223" s="19">
        <f t="shared" si="32"/>
        <v>1579348.9471</v>
      </c>
      <c r="FT223" s="19">
        <f>(FS223)</f>
        <v>1579348.9471</v>
      </c>
      <c r="FU223" s="98">
        <f t="shared" si="14"/>
        <v>53</v>
      </c>
      <c r="FV223" s="99">
        <f t="shared" si="15"/>
        <v>1044609.4374978946</v>
      </c>
      <c r="FW223" s="100">
        <f t="shared" si="132"/>
        <v>102048.11320754717</v>
      </c>
      <c r="FX223" s="101"/>
      <c r="FY223" s="101"/>
    </row>
    <row r="224" spans="1:181" ht="15.75" customHeight="1" x14ac:dyDescent="0.2">
      <c r="A224" s="66" t="s">
        <v>673</v>
      </c>
      <c r="B224" s="66">
        <v>2</v>
      </c>
      <c r="C224" s="66" t="s">
        <v>542</v>
      </c>
      <c r="D224" s="66" t="s">
        <v>543</v>
      </c>
      <c r="E224" s="67" t="s">
        <v>544</v>
      </c>
      <c r="F224" s="35">
        <v>10121502</v>
      </c>
      <c r="G224" s="67" t="s">
        <v>545</v>
      </c>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81">
        <v>300000</v>
      </c>
      <c r="DA224" s="80">
        <v>0</v>
      </c>
      <c r="DB224" s="81">
        <f t="shared" ref="DB224:DB226" si="135">CZ224 * (1 + DA224)</f>
        <v>300000</v>
      </c>
      <c r="DC224" s="81">
        <v>272800</v>
      </c>
      <c r="DD224" s="80">
        <v>0</v>
      </c>
      <c r="DE224" s="81">
        <f t="shared" ref="DE224:DE226" si="136">DC224 * (1 + DD224)</f>
        <v>272800</v>
      </c>
      <c r="DF224" s="22"/>
      <c r="DG224" s="22"/>
      <c r="DH224" s="22"/>
      <c r="DI224" s="22"/>
      <c r="DJ224" s="22"/>
      <c r="DK224" s="22"/>
      <c r="DL224" s="22"/>
      <c r="DM224" s="22"/>
      <c r="DN224" s="22"/>
      <c r="DO224" s="22"/>
      <c r="DP224" s="22"/>
      <c r="DQ224" s="22"/>
      <c r="DR224" s="22"/>
      <c r="DS224" s="22"/>
      <c r="DT224" s="22"/>
      <c r="DU224" s="22"/>
      <c r="DV224" s="22"/>
      <c r="DW224" s="22"/>
      <c r="DX224" s="22"/>
      <c r="DY224" s="22"/>
      <c r="DZ224" s="22"/>
      <c r="EA224" s="22"/>
      <c r="EB224" s="22"/>
      <c r="EC224" s="22"/>
      <c r="ED224" s="22"/>
      <c r="EE224" s="22"/>
      <c r="EF224" s="22"/>
      <c r="EG224" s="22"/>
      <c r="EH224" s="22"/>
      <c r="EI224" s="22"/>
      <c r="EJ224" s="22"/>
      <c r="EK224" s="22"/>
      <c r="EL224" s="22"/>
      <c r="EM224" s="22"/>
      <c r="EN224" s="22"/>
      <c r="EO224" s="22"/>
      <c r="EP224" s="22"/>
      <c r="EQ224" s="22"/>
      <c r="ER224" s="22"/>
      <c r="ES224" s="22"/>
      <c r="ET224" s="22"/>
      <c r="EU224" s="22"/>
      <c r="EV224" s="22"/>
      <c r="EW224" s="22"/>
      <c r="EX224" s="22"/>
      <c r="EY224" s="19"/>
      <c r="EZ224" s="68"/>
      <c r="FA224" s="69"/>
      <c r="FB224" s="22"/>
      <c r="FC224" s="22"/>
      <c r="FD224" s="22"/>
      <c r="FE224" s="22"/>
      <c r="FF224" s="22"/>
      <c r="FG224" s="22"/>
      <c r="FH224" s="22"/>
      <c r="FI224" s="22"/>
      <c r="FJ224" s="22"/>
      <c r="FK224" s="19" t="e">
        <f t="shared" ca="1" si="9"/>
        <v>#NAME?</v>
      </c>
      <c r="FL224" s="19" t="e">
        <f t="shared" ca="1" si="10"/>
        <v>#NAME?</v>
      </c>
      <c r="FM224" s="19">
        <f t="shared" si="11"/>
        <v>10807.547169811322</v>
      </c>
      <c r="FN224" s="19">
        <v>157385</v>
      </c>
      <c r="FO224" s="20">
        <v>5.2900000000000003E-2</v>
      </c>
      <c r="FP224" s="19">
        <f t="shared" si="31"/>
        <v>165710.66649999999</v>
      </c>
      <c r="FQ224" s="19">
        <v>235000</v>
      </c>
      <c r="FR224" s="20">
        <v>5.2900000000000003E-2</v>
      </c>
      <c r="FS224" s="19">
        <f t="shared" si="32"/>
        <v>247431.5</v>
      </c>
      <c r="FT224" s="19">
        <f>(FP224+FS224)/2</f>
        <v>206571.08325</v>
      </c>
      <c r="FU224" s="98">
        <f t="shared" si="14"/>
        <v>53</v>
      </c>
      <c r="FV224" s="99">
        <f t="shared" si="15"/>
        <v>138425.72387135879</v>
      </c>
      <c r="FW224" s="100">
        <f t="shared" si="132"/>
        <v>10807.547169811322</v>
      </c>
      <c r="FX224" s="101"/>
      <c r="FY224" s="101"/>
    </row>
    <row r="225" spans="1:181" ht="15.75" customHeight="1" x14ac:dyDescent="0.2">
      <c r="A225" s="66" t="s">
        <v>673</v>
      </c>
      <c r="B225" s="66">
        <v>1</v>
      </c>
      <c r="C225" s="66" t="s">
        <v>546</v>
      </c>
      <c r="D225" s="66" t="s">
        <v>547</v>
      </c>
      <c r="E225" s="67" t="s">
        <v>548</v>
      </c>
      <c r="F225" s="35">
        <v>10151703</v>
      </c>
      <c r="G225" s="67" t="s">
        <v>545</v>
      </c>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81">
        <v>84000</v>
      </c>
      <c r="DA225" s="80">
        <v>0</v>
      </c>
      <c r="DB225" s="81">
        <f t="shared" si="135"/>
        <v>84000</v>
      </c>
      <c r="DC225" s="81">
        <v>76400</v>
      </c>
      <c r="DD225" s="80">
        <v>0</v>
      </c>
      <c r="DE225" s="81">
        <f t="shared" si="136"/>
        <v>76400</v>
      </c>
      <c r="DF225" s="22"/>
      <c r="DG225" s="22"/>
      <c r="DH225" s="22"/>
      <c r="DI225" s="22"/>
      <c r="DJ225" s="22"/>
      <c r="DK225" s="22"/>
      <c r="DL225" s="22"/>
      <c r="DM225" s="22"/>
      <c r="DN225" s="22"/>
      <c r="DO225" s="22"/>
      <c r="DP225" s="22"/>
      <c r="DQ225" s="22"/>
      <c r="DR225" s="22"/>
      <c r="DS225" s="22"/>
      <c r="DT225" s="22"/>
      <c r="DU225" s="22"/>
      <c r="DV225" s="22"/>
      <c r="DW225" s="22"/>
      <c r="DX225" s="22"/>
      <c r="DY225" s="22"/>
      <c r="DZ225" s="22"/>
      <c r="EA225" s="22"/>
      <c r="EB225" s="22"/>
      <c r="EC225" s="22"/>
      <c r="ED225" s="22"/>
      <c r="EE225" s="22"/>
      <c r="EF225" s="22"/>
      <c r="EG225" s="22"/>
      <c r="EH225" s="22"/>
      <c r="EI225" s="22"/>
      <c r="EJ225" s="22"/>
      <c r="EK225" s="22"/>
      <c r="EL225" s="22"/>
      <c r="EM225" s="22"/>
      <c r="EN225" s="22"/>
      <c r="EO225" s="22"/>
      <c r="EP225" s="22"/>
      <c r="EQ225" s="22"/>
      <c r="ER225" s="22"/>
      <c r="ES225" s="22"/>
      <c r="ET225" s="22"/>
      <c r="EU225" s="22"/>
      <c r="EV225" s="22"/>
      <c r="EW225" s="22"/>
      <c r="EX225" s="22"/>
      <c r="EY225" s="19"/>
      <c r="EZ225" s="68"/>
      <c r="FA225" s="69"/>
      <c r="FB225" s="22"/>
      <c r="FC225" s="22"/>
      <c r="FD225" s="22"/>
      <c r="FE225" s="22"/>
      <c r="FF225" s="22"/>
      <c r="FG225" s="22"/>
      <c r="FH225" s="22"/>
      <c r="FI225" s="22"/>
      <c r="FJ225" s="22"/>
      <c r="FK225" s="19" t="e">
        <f t="shared" ca="1" si="9"/>
        <v>#NAME?</v>
      </c>
      <c r="FL225" s="19" t="e">
        <f t="shared" ca="1" si="10"/>
        <v>#NAME?</v>
      </c>
      <c r="FM225" s="19">
        <f t="shared" si="11"/>
        <v>3026.4150943396226</v>
      </c>
      <c r="FN225" s="19">
        <v>38539</v>
      </c>
      <c r="FO225" s="20">
        <v>5.2900000000000003E-2</v>
      </c>
      <c r="FP225" s="19">
        <f t="shared" si="31"/>
        <v>40577.713100000001</v>
      </c>
      <c r="FQ225" s="19"/>
      <c r="FR225" s="20">
        <v>5.2900000000000003E-2</v>
      </c>
      <c r="FS225" s="19">
        <f t="shared" si="32"/>
        <v>0</v>
      </c>
      <c r="FT225" s="19">
        <f>(FP225)</f>
        <v>40577.713100000001</v>
      </c>
      <c r="FU225" s="98">
        <f t="shared" si="14"/>
        <v>53</v>
      </c>
      <c r="FV225" s="99">
        <f t="shared" si="15"/>
        <v>26552.777462159331</v>
      </c>
      <c r="FW225" s="100">
        <f t="shared" si="132"/>
        <v>3026.4150943396226</v>
      </c>
      <c r="FX225" s="101"/>
      <c r="FY225" s="101"/>
    </row>
    <row r="226" spans="1:181" ht="15.75" customHeight="1" x14ac:dyDescent="0.2">
      <c r="A226" s="66" t="s">
        <v>673</v>
      </c>
      <c r="B226" s="66">
        <v>3</v>
      </c>
      <c r="C226" s="66" t="s">
        <v>549</v>
      </c>
      <c r="D226" s="66" t="s">
        <v>543</v>
      </c>
      <c r="E226" s="67" t="s">
        <v>550</v>
      </c>
      <c r="F226" s="35">
        <v>10151704</v>
      </c>
      <c r="G226" s="67" t="s">
        <v>545</v>
      </c>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46"/>
      <c r="BT226" s="46"/>
      <c r="BU226" s="46"/>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81">
        <v>725000</v>
      </c>
      <c r="DA226" s="80">
        <v>0</v>
      </c>
      <c r="DB226" s="81">
        <f t="shared" si="135"/>
        <v>725000</v>
      </c>
      <c r="DC226" s="81">
        <v>659100</v>
      </c>
      <c r="DD226" s="80">
        <v>0</v>
      </c>
      <c r="DE226" s="81">
        <f t="shared" si="136"/>
        <v>659100</v>
      </c>
      <c r="DF226" s="22"/>
      <c r="DG226" s="22"/>
      <c r="DH226" s="22"/>
      <c r="DI226" s="22"/>
      <c r="DJ226" s="22"/>
      <c r="DK226" s="22"/>
      <c r="DL226" s="22"/>
      <c r="DM226" s="22"/>
      <c r="DN226" s="22"/>
      <c r="DO226" s="22"/>
      <c r="DP226" s="22"/>
      <c r="DQ226" s="22"/>
      <c r="DR226" s="22"/>
      <c r="DS226" s="22"/>
      <c r="DT226" s="22"/>
      <c r="DU226" s="22"/>
      <c r="DV226" s="22"/>
      <c r="DW226" s="22"/>
      <c r="DX226" s="22"/>
      <c r="DY226" s="22"/>
      <c r="DZ226" s="22"/>
      <c r="EA226" s="22"/>
      <c r="EB226" s="22"/>
      <c r="EC226" s="22"/>
      <c r="ED226" s="22"/>
      <c r="EE226" s="22"/>
      <c r="EF226" s="22"/>
      <c r="EG226" s="22"/>
      <c r="EH226" s="22"/>
      <c r="EI226" s="22"/>
      <c r="EJ226" s="22"/>
      <c r="EK226" s="22"/>
      <c r="EL226" s="22"/>
      <c r="EM226" s="22"/>
      <c r="EN226" s="22"/>
      <c r="EO226" s="22"/>
      <c r="EP226" s="22"/>
      <c r="EQ226" s="22"/>
      <c r="ER226" s="22"/>
      <c r="ES226" s="22"/>
      <c r="ET226" s="22"/>
      <c r="EU226" s="22"/>
      <c r="EV226" s="22"/>
      <c r="EW226" s="22"/>
      <c r="EX226" s="22"/>
      <c r="EY226" s="19"/>
      <c r="EZ226" s="68"/>
      <c r="FA226" s="69"/>
      <c r="FB226" s="22"/>
      <c r="FC226" s="22"/>
      <c r="FD226" s="22"/>
      <c r="FE226" s="22"/>
      <c r="FF226" s="22"/>
      <c r="FG226" s="22"/>
      <c r="FH226" s="22"/>
      <c r="FI226" s="22"/>
      <c r="FJ226" s="22"/>
      <c r="FK226" s="19" t="e">
        <f t="shared" ca="1" si="9"/>
        <v>#NAME?</v>
      </c>
      <c r="FL226" s="19" t="e">
        <f t="shared" ca="1" si="10"/>
        <v>#NAME?</v>
      </c>
      <c r="FM226" s="19">
        <f t="shared" si="11"/>
        <v>26115.094339622643</v>
      </c>
      <c r="FN226" s="19">
        <v>1782125</v>
      </c>
      <c r="FO226" s="20">
        <v>5.2900000000000003E-2</v>
      </c>
      <c r="FP226" s="19">
        <f t="shared" si="31"/>
        <v>1876399.4125000001</v>
      </c>
      <c r="FQ226" s="19">
        <v>950000</v>
      </c>
      <c r="FR226" s="20">
        <v>5.2900000000000003E-2</v>
      </c>
      <c r="FS226" s="19">
        <f t="shared" si="32"/>
        <v>1000255</v>
      </c>
      <c r="FT226" s="19">
        <f>(FP226+FS226)/2</f>
        <v>1438327.20625</v>
      </c>
      <c r="FU226" s="98">
        <f t="shared" si="14"/>
        <v>53</v>
      </c>
      <c r="FV226" s="99">
        <f t="shared" si="15"/>
        <v>998584.76080560347</v>
      </c>
      <c r="FW226" s="100">
        <f t="shared" si="132"/>
        <v>26115.094339622643</v>
      </c>
      <c r="FX226" s="101"/>
      <c r="FY226" s="101"/>
    </row>
    <row r="227" spans="1:181" ht="15.75" customHeight="1" x14ac:dyDescent="0.2">
      <c r="A227" s="66" t="s">
        <v>673</v>
      </c>
      <c r="B227" s="66">
        <v>41</v>
      </c>
      <c r="C227" s="66" t="s">
        <v>551</v>
      </c>
      <c r="D227" s="66" t="s">
        <v>552</v>
      </c>
      <c r="E227" s="67" t="s">
        <v>553</v>
      </c>
      <c r="F227" s="66">
        <v>55121731</v>
      </c>
      <c r="G227" s="67" t="s">
        <v>303</v>
      </c>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37"/>
      <c r="BT227" s="37"/>
      <c r="BU227" s="37"/>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c r="DA227" s="22"/>
      <c r="DB227" s="22"/>
      <c r="DC227" s="22"/>
      <c r="DD227" s="22"/>
      <c r="DE227" s="22"/>
      <c r="DF227" s="22"/>
      <c r="DG227" s="22"/>
      <c r="DH227" s="22"/>
      <c r="DI227" s="22"/>
      <c r="DJ227" s="22"/>
      <c r="DK227" s="22"/>
      <c r="DL227" s="22"/>
      <c r="DM227" s="22"/>
      <c r="DN227" s="22"/>
      <c r="DO227" s="22"/>
      <c r="DP227" s="22"/>
      <c r="DQ227" s="22"/>
      <c r="DR227" s="22"/>
      <c r="DS227" s="22"/>
      <c r="DT227" s="22"/>
      <c r="DU227" s="22"/>
      <c r="DV227" s="22"/>
      <c r="DW227" s="22"/>
      <c r="DX227" s="22"/>
      <c r="DY227" s="22"/>
      <c r="DZ227" s="22"/>
      <c r="EA227" s="22"/>
      <c r="EB227" s="22"/>
      <c r="EC227" s="22"/>
      <c r="ED227" s="22"/>
      <c r="EE227" s="22"/>
      <c r="EF227" s="22"/>
      <c r="EG227" s="22"/>
      <c r="EH227" s="22"/>
      <c r="EI227" s="22"/>
      <c r="EJ227" s="22"/>
      <c r="EK227" s="22"/>
      <c r="EL227" s="22"/>
      <c r="EM227" s="22"/>
      <c r="EN227" s="22"/>
      <c r="EO227" s="22"/>
      <c r="EP227" s="22"/>
      <c r="EQ227" s="22"/>
      <c r="ER227" s="22"/>
      <c r="ES227" s="22"/>
      <c r="ET227" s="22"/>
      <c r="EU227" s="22"/>
      <c r="EV227" s="22"/>
      <c r="EW227" s="22"/>
      <c r="EX227" s="22"/>
      <c r="EY227" s="79">
        <v>235000</v>
      </c>
      <c r="EZ227" s="102">
        <v>0.19</v>
      </c>
      <c r="FA227" s="103">
        <f t="shared" ref="FA227:FA228" si="137">EY227 * (1 + EZ227)</f>
        <v>279650</v>
      </c>
      <c r="FB227" s="22"/>
      <c r="FC227" s="22"/>
      <c r="FD227" s="22"/>
      <c r="FE227" s="81">
        <v>204000</v>
      </c>
      <c r="FF227" s="107">
        <v>0.19</v>
      </c>
      <c r="FG227" s="81">
        <f>FE227 * (1 + FF227)</f>
        <v>242760</v>
      </c>
      <c r="FH227" s="22"/>
      <c r="FI227" s="22"/>
      <c r="FJ227" s="22"/>
      <c r="FK227" s="19" t="e">
        <f t="shared" ca="1" si="9"/>
        <v>#NAME?</v>
      </c>
      <c r="FL227" s="19" t="e">
        <f t="shared" ca="1" si="10"/>
        <v>#NAME?</v>
      </c>
      <c r="FM227" s="19">
        <f t="shared" si="11"/>
        <v>9856.7924528301883</v>
      </c>
      <c r="FN227" s="19"/>
      <c r="FO227" s="20">
        <v>5.2900000000000003E-2</v>
      </c>
      <c r="FP227" s="19">
        <f t="shared" si="31"/>
        <v>0</v>
      </c>
      <c r="FQ227" s="19"/>
      <c r="FR227" s="20">
        <v>5.2900000000000003E-2</v>
      </c>
      <c r="FS227" s="19">
        <f t="shared" si="32"/>
        <v>0</v>
      </c>
      <c r="FT227" s="19"/>
      <c r="FU227" s="98">
        <f t="shared" si="14"/>
        <v>53</v>
      </c>
      <c r="FV227" s="99" t="e">
        <f t="shared" si="15"/>
        <v>#DIV/0!</v>
      </c>
      <c r="FW227" s="100">
        <f t="shared" si="132"/>
        <v>9856.7924528301883</v>
      </c>
      <c r="FX227" s="101"/>
      <c r="FY227" s="101"/>
    </row>
    <row r="228" spans="1:181" ht="15.75" customHeight="1" x14ac:dyDescent="0.2">
      <c r="A228" s="66" t="s">
        <v>672</v>
      </c>
      <c r="B228" s="66">
        <v>8</v>
      </c>
      <c r="C228" s="66" t="s">
        <v>554</v>
      </c>
      <c r="D228" s="66" t="s">
        <v>31</v>
      </c>
      <c r="E228" s="67" t="s">
        <v>555</v>
      </c>
      <c r="F228" s="35">
        <v>21101806</v>
      </c>
      <c r="G228" s="67" t="s">
        <v>521</v>
      </c>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c r="DA228" s="22"/>
      <c r="DB228" s="22"/>
      <c r="DC228" s="22"/>
      <c r="DD228" s="22"/>
      <c r="DE228" s="22"/>
      <c r="DF228" s="22"/>
      <c r="DG228" s="22"/>
      <c r="DH228" s="22"/>
      <c r="DI228" s="22"/>
      <c r="DJ228" s="22"/>
      <c r="DK228" s="22"/>
      <c r="DL228" s="22"/>
      <c r="DM228" s="22"/>
      <c r="DN228" s="22"/>
      <c r="DO228" s="22"/>
      <c r="DP228" s="22"/>
      <c r="DQ228" s="22"/>
      <c r="DR228" s="22"/>
      <c r="DS228" s="22"/>
      <c r="DT228" s="22"/>
      <c r="DU228" s="22"/>
      <c r="DV228" s="22"/>
      <c r="DW228" s="22"/>
      <c r="DX228" s="22"/>
      <c r="DY228" s="22"/>
      <c r="DZ228" s="22"/>
      <c r="EA228" s="22"/>
      <c r="EB228" s="22"/>
      <c r="EC228" s="22"/>
      <c r="ED228" s="22"/>
      <c r="EE228" s="22"/>
      <c r="EF228" s="22"/>
      <c r="EG228" s="22"/>
      <c r="EH228" s="22"/>
      <c r="EI228" s="22"/>
      <c r="EJ228" s="22"/>
      <c r="EK228" s="22"/>
      <c r="EL228" s="22"/>
      <c r="EM228" s="22"/>
      <c r="EN228" s="22"/>
      <c r="EO228" s="22"/>
      <c r="EP228" s="22"/>
      <c r="EQ228" s="22"/>
      <c r="ER228" s="22"/>
      <c r="ES228" s="22"/>
      <c r="ET228" s="22"/>
      <c r="EU228" s="22"/>
      <c r="EV228" s="22"/>
      <c r="EW228" s="22"/>
      <c r="EX228" s="22"/>
      <c r="EY228" s="79">
        <v>989900</v>
      </c>
      <c r="EZ228" s="102">
        <v>0.19</v>
      </c>
      <c r="FA228" s="103">
        <f t="shared" si="137"/>
        <v>1177981</v>
      </c>
      <c r="FB228" s="22"/>
      <c r="FC228" s="22"/>
      <c r="FD228" s="22"/>
      <c r="FE228" s="22"/>
      <c r="FF228" s="22"/>
      <c r="FG228" s="22"/>
      <c r="FH228" s="22"/>
      <c r="FI228" s="22"/>
      <c r="FJ228" s="22"/>
      <c r="FK228" s="19" t="e">
        <f t="shared" ca="1" si="9"/>
        <v>#NAME?</v>
      </c>
      <c r="FL228" s="19" t="e">
        <f t="shared" ca="1" si="10"/>
        <v>#NAME?</v>
      </c>
      <c r="FM228" s="19">
        <f t="shared" si="11"/>
        <v>22226.056603773584</v>
      </c>
      <c r="FN228" s="19">
        <v>1801740</v>
      </c>
      <c r="FO228" s="20">
        <v>5.2900000000000003E-2</v>
      </c>
      <c r="FP228" s="19">
        <f t="shared" si="31"/>
        <v>1897052.0460000001</v>
      </c>
      <c r="FQ228" s="19"/>
      <c r="FR228" s="20">
        <v>5.2900000000000003E-2</v>
      </c>
      <c r="FS228" s="19">
        <f t="shared" si="32"/>
        <v>0</v>
      </c>
      <c r="FT228" s="19">
        <f>(FP228)</f>
        <v>1897052.0460000001</v>
      </c>
      <c r="FU228" s="98">
        <f t="shared" si="14"/>
        <v>53</v>
      </c>
      <c r="FV228" s="99">
        <f t="shared" si="15"/>
        <v>1325702.1706468503</v>
      </c>
      <c r="FW228" s="100">
        <f t="shared" si="132"/>
        <v>22226.056603773584</v>
      </c>
      <c r="FX228" s="101"/>
      <c r="FY228" s="101"/>
    </row>
    <row r="229" spans="1:181" ht="15.75" customHeight="1" x14ac:dyDescent="0.2">
      <c r="A229" s="66" t="s">
        <v>672</v>
      </c>
      <c r="B229" s="66">
        <v>9</v>
      </c>
      <c r="C229" s="66" t="s">
        <v>556</v>
      </c>
      <c r="D229" s="66" t="s">
        <v>31</v>
      </c>
      <c r="E229" s="67" t="s">
        <v>557</v>
      </c>
      <c r="F229" s="35">
        <v>21101806</v>
      </c>
      <c r="G229" s="67" t="s">
        <v>521</v>
      </c>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81">
        <v>669784</v>
      </c>
      <c r="AG229" s="80">
        <v>0</v>
      </c>
      <c r="AH229" s="81">
        <f t="shared" ref="AH229:AH230" si="138">AF229 * (1 + AG229)</f>
        <v>669784</v>
      </c>
      <c r="AI229" s="22"/>
      <c r="AJ229" s="22"/>
      <c r="AK229" s="22"/>
      <c r="AL229" s="22"/>
      <c r="AM229" s="22"/>
      <c r="AN229" s="22"/>
      <c r="AO229" s="79">
        <v>608895</v>
      </c>
      <c r="AP229" s="80">
        <v>0</v>
      </c>
      <c r="AQ229" s="81">
        <f t="shared" ref="AQ229:AQ230" si="139">AO229 * (1 + AP229)</f>
        <v>608895</v>
      </c>
      <c r="AR229" s="22"/>
      <c r="AS229" s="22"/>
      <c r="AT229" s="22"/>
      <c r="AU229" s="81">
        <v>1120000</v>
      </c>
      <c r="AV229" s="80">
        <v>0</v>
      </c>
      <c r="AW229" s="81">
        <f>AU229 * (1 + AV229)</f>
        <v>1120000</v>
      </c>
      <c r="AX229" s="22"/>
      <c r="AY229" s="22"/>
      <c r="AZ229" s="22"/>
      <c r="BA229" s="81">
        <v>1875000</v>
      </c>
      <c r="BB229" s="80">
        <v>0</v>
      </c>
      <c r="BC229" s="81">
        <f t="shared" ref="BC229:BC230" si="140">BA229 * (1 + BB229)</f>
        <v>1875000</v>
      </c>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c r="DA229" s="22"/>
      <c r="DB229" s="22"/>
      <c r="DC229" s="22"/>
      <c r="DD229" s="22"/>
      <c r="DE229" s="22"/>
      <c r="DF229" s="22"/>
      <c r="DG229" s="22"/>
      <c r="DH229" s="22"/>
      <c r="DI229" s="22"/>
      <c r="DJ229" s="22"/>
      <c r="DK229" s="22"/>
      <c r="DL229" s="22"/>
      <c r="DM229" s="22"/>
      <c r="DN229" s="22"/>
      <c r="DO229" s="22"/>
      <c r="DP229" s="22"/>
      <c r="DQ229" s="22"/>
      <c r="DR229" s="22"/>
      <c r="DS229" s="22"/>
      <c r="DT229" s="22"/>
      <c r="DU229" s="22"/>
      <c r="DV229" s="22"/>
      <c r="DW229" s="22"/>
      <c r="DX229" s="22"/>
      <c r="DY229" s="22"/>
      <c r="DZ229" s="22"/>
      <c r="EA229" s="22"/>
      <c r="EB229" s="22"/>
      <c r="EC229" s="22"/>
      <c r="ED229" s="22"/>
      <c r="EE229" s="22"/>
      <c r="EF229" s="22"/>
      <c r="EG229" s="22"/>
      <c r="EH229" s="22"/>
      <c r="EI229" s="22"/>
      <c r="EJ229" s="22"/>
      <c r="EK229" s="22"/>
      <c r="EL229" s="22"/>
      <c r="EM229" s="22"/>
      <c r="EN229" s="22"/>
      <c r="EO229" s="22"/>
      <c r="EP229" s="22"/>
      <c r="EQ229" s="22"/>
      <c r="ER229" s="22"/>
      <c r="ES229" s="22"/>
      <c r="ET229" s="22"/>
      <c r="EU229" s="22"/>
      <c r="EV229" s="22"/>
      <c r="EW229" s="22"/>
      <c r="EX229" s="22"/>
      <c r="EY229" s="19"/>
      <c r="EZ229" s="68"/>
      <c r="FA229" s="69"/>
      <c r="FB229" s="22"/>
      <c r="FC229" s="22"/>
      <c r="FD229" s="22"/>
      <c r="FE229" s="22"/>
      <c r="FF229" s="22"/>
      <c r="FG229" s="22"/>
      <c r="FH229" s="22"/>
      <c r="FI229" s="22"/>
      <c r="FJ229" s="22"/>
      <c r="FK229" s="19" t="e">
        <f t="shared" ca="1" si="9"/>
        <v>#NAME?</v>
      </c>
      <c r="FL229" s="19" t="e">
        <f t="shared" ca="1" si="10"/>
        <v>#NAME?</v>
      </c>
      <c r="FM229" s="19">
        <f t="shared" si="11"/>
        <v>80635.452830188675</v>
      </c>
      <c r="FN229" s="19"/>
      <c r="FO229" s="20">
        <v>5.2900000000000003E-2</v>
      </c>
      <c r="FP229" s="19">
        <f t="shared" si="31"/>
        <v>0</v>
      </c>
      <c r="FQ229" s="19">
        <v>870000</v>
      </c>
      <c r="FR229" s="20">
        <v>5.2900000000000003E-2</v>
      </c>
      <c r="FS229" s="19">
        <f t="shared" si="32"/>
        <v>916023</v>
      </c>
      <c r="FT229" s="19">
        <f>(FS229)</f>
        <v>916023</v>
      </c>
      <c r="FU229" s="98">
        <f t="shared" si="14"/>
        <v>53</v>
      </c>
      <c r="FV229" s="99">
        <f t="shared" si="15"/>
        <v>590708.19952257047</v>
      </c>
      <c r="FW229" s="100">
        <f t="shared" si="132"/>
        <v>80635.452830188675</v>
      </c>
      <c r="FX229" s="101"/>
      <c r="FY229" s="101"/>
    </row>
    <row r="230" spans="1:181" ht="15.75" customHeight="1" x14ac:dyDescent="0.2">
      <c r="A230" s="66" t="s">
        <v>672</v>
      </c>
      <c r="B230" s="66">
        <v>10</v>
      </c>
      <c r="C230" s="66" t="s">
        <v>558</v>
      </c>
      <c r="D230" s="66" t="s">
        <v>31</v>
      </c>
      <c r="E230" s="67" t="s">
        <v>559</v>
      </c>
      <c r="F230" s="35">
        <v>21101806</v>
      </c>
      <c r="G230" s="67" t="s">
        <v>521</v>
      </c>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79">
        <v>946984</v>
      </c>
      <c r="AG230" s="80">
        <v>0</v>
      </c>
      <c r="AH230" s="81">
        <f t="shared" si="138"/>
        <v>946984</v>
      </c>
      <c r="AI230" s="22"/>
      <c r="AJ230" s="22"/>
      <c r="AK230" s="22"/>
      <c r="AL230" s="22"/>
      <c r="AM230" s="22"/>
      <c r="AN230" s="22"/>
      <c r="AO230" s="81">
        <v>860895</v>
      </c>
      <c r="AP230" s="80">
        <v>0</v>
      </c>
      <c r="AQ230" s="81">
        <f t="shared" si="139"/>
        <v>860895</v>
      </c>
      <c r="AR230" s="22"/>
      <c r="AS230" s="22"/>
      <c r="AT230" s="22"/>
      <c r="AU230" s="22"/>
      <c r="AV230" s="22"/>
      <c r="AW230" s="22"/>
      <c r="AX230" s="81">
        <v>2730000</v>
      </c>
      <c r="AY230" s="80">
        <v>0</v>
      </c>
      <c r="AZ230" s="81">
        <f>AX230 * (1 + AY230)</f>
        <v>2730000</v>
      </c>
      <c r="BA230" s="81">
        <v>4550000</v>
      </c>
      <c r="BB230" s="80">
        <v>0</v>
      </c>
      <c r="BC230" s="81">
        <f t="shared" si="140"/>
        <v>4550000</v>
      </c>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c r="DA230" s="22"/>
      <c r="DB230" s="22"/>
      <c r="DC230" s="22"/>
      <c r="DD230" s="22"/>
      <c r="DE230" s="22"/>
      <c r="DF230" s="22"/>
      <c r="DG230" s="22"/>
      <c r="DH230" s="22"/>
      <c r="DI230" s="22"/>
      <c r="DJ230" s="22"/>
      <c r="DK230" s="22"/>
      <c r="DL230" s="22"/>
      <c r="DM230" s="22"/>
      <c r="DN230" s="22"/>
      <c r="DO230" s="22"/>
      <c r="DP230" s="22"/>
      <c r="DQ230" s="22"/>
      <c r="DR230" s="22"/>
      <c r="DS230" s="22"/>
      <c r="DT230" s="22"/>
      <c r="DU230" s="22"/>
      <c r="DV230" s="22"/>
      <c r="DW230" s="22"/>
      <c r="DX230" s="22"/>
      <c r="DY230" s="22"/>
      <c r="DZ230" s="22"/>
      <c r="EA230" s="22"/>
      <c r="EB230" s="22"/>
      <c r="EC230" s="22"/>
      <c r="ED230" s="22"/>
      <c r="EE230" s="22"/>
      <c r="EF230" s="22"/>
      <c r="EG230" s="22"/>
      <c r="EH230" s="22"/>
      <c r="EI230" s="22"/>
      <c r="EJ230" s="22"/>
      <c r="EK230" s="22"/>
      <c r="EL230" s="22"/>
      <c r="EM230" s="22"/>
      <c r="EN230" s="22"/>
      <c r="EO230" s="22"/>
      <c r="EP230" s="22"/>
      <c r="EQ230" s="22"/>
      <c r="ER230" s="22"/>
      <c r="ES230" s="22"/>
      <c r="ET230" s="22"/>
      <c r="EU230" s="22"/>
      <c r="EV230" s="22"/>
      <c r="EW230" s="22"/>
      <c r="EX230" s="22"/>
      <c r="EY230" s="19"/>
      <c r="EZ230" s="68"/>
      <c r="FA230" s="69"/>
      <c r="FB230" s="22"/>
      <c r="FC230" s="22"/>
      <c r="FD230" s="22"/>
      <c r="FE230" s="22"/>
      <c r="FF230" s="22"/>
      <c r="FG230" s="22"/>
      <c r="FH230" s="22"/>
      <c r="FI230" s="22"/>
      <c r="FJ230" s="22"/>
      <c r="FK230" s="19" t="e">
        <f t="shared" ca="1" si="9"/>
        <v>#NAME?</v>
      </c>
      <c r="FL230" s="19" t="e">
        <f t="shared" ca="1" si="10"/>
        <v>#NAME?</v>
      </c>
      <c r="FM230" s="19">
        <f t="shared" si="11"/>
        <v>171469.41509433961</v>
      </c>
      <c r="FN230" s="19"/>
      <c r="FO230" s="20">
        <v>5.2900000000000003E-2</v>
      </c>
      <c r="FP230" s="19">
        <f t="shared" si="31"/>
        <v>0</v>
      </c>
      <c r="FQ230" s="19"/>
      <c r="FR230" s="20">
        <v>5.2900000000000003E-2</v>
      </c>
      <c r="FS230" s="19">
        <f t="shared" si="32"/>
        <v>0</v>
      </c>
      <c r="FT230" s="19"/>
      <c r="FU230" s="98">
        <f t="shared" si="14"/>
        <v>53</v>
      </c>
      <c r="FV230" s="99" t="e">
        <f t="shared" si="15"/>
        <v>#DIV/0!</v>
      </c>
      <c r="FW230" s="100">
        <f t="shared" si="132"/>
        <v>171469.41509433961</v>
      </c>
      <c r="FX230" s="101"/>
      <c r="FY230" s="101"/>
    </row>
    <row r="231" spans="1:181" ht="15.75" customHeight="1" x14ac:dyDescent="0.2">
      <c r="A231" s="66" t="s">
        <v>79</v>
      </c>
      <c r="B231" s="66">
        <v>28</v>
      </c>
      <c r="C231" s="72" t="s">
        <v>560</v>
      </c>
      <c r="D231" s="35" t="s">
        <v>31</v>
      </c>
      <c r="E231" s="71" t="s">
        <v>561</v>
      </c>
      <c r="F231" s="35">
        <v>21101507</v>
      </c>
      <c r="G231" s="71" t="s">
        <v>110</v>
      </c>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c r="DA231" s="22"/>
      <c r="DB231" s="22"/>
      <c r="DC231" s="22"/>
      <c r="DD231" s="22"/>
      <c r="DE231" s="22"/>
      <c r="DF231" s="22"/>
      <c r="DG231" s="22"/>
      <c r="DH231" s="22"/>
      <c r="DI231" s="22"/>
      <c r="DJ231" s="22"/>
      <c r="DK231" s="22"/>
      <c r="DL231" s="22"/>
      <c r="DM231" s="22"/>
      <c r="DN231" s="22"/>
      <c r="DO231" s="22"/>
      <c r="DP231" s="22"/>
      <c r="DQ231" s="22"/>
      <c r="DR231" s="22"/>
      <c r="DS231" s="22"/>
      <c r="DT231" s="22"/>
      <c r="DU231" s="22"/>
      <c r="DV231" s="22"/>
      <c r="DW231" s="22"/>
      <c r="DX231" s="22"/>
      <c r="DY231" s="22"/>
      <c r="DZ231" s="22"/>
      <c r="EA231" s="22"/>
      <c r="EB231" s="22"/>
      <c r="EC231" s="22"/>
      <c r="ED231" s="22"/>
      <c r="EE231" s="22"/>
      <c r="EF231" s="22"/>
      <c r="EG231" s="22"/>
      <c r="EH231" s="22"/>
      <c r="EI231" s="22"/>
      <c r="EJ231" s="22"/>
      <c r="EK231" s="22"/>
      <c r="EL231" s="22"/>
      <c r="EM231" s="22"/>
      <c r="EN231" s="22"/>
      <c r="EO231" s="22"/>
      <c r="EP231" s="22"/>
      <c r="EQ231" s="22"/>
      <c r="ER231" s="22"/>
      <c r="ES231" s="22"/>
      <c r="ET231" s="22"/>
      <c r="EU231" s="22"/>
      <c r="EV231" s="22"/>
      <c r="EW231" s="22"/>
      <c r="EX231" s="22"/>
      <c r="EY231" s="79">
        <v>1250000</v>
      </c>
      <c r="EZ231" s="102">
        <v>0.19</v>
      </c>
      <c r="FA231" s="103">
        <f t="shared" ref="FA231:FA232" si="141">EY231 * (1 + EZ231)</f>
        <v>1487500</v>
      </c>
      <c r="FB231" s="22"/>
      <c r="FC231" s="22"/>
      <c r="FD231" s="22"/>
      <c r="FE231" s="22"/>
      <c r="FF231" s="22"/>
      <c r="FG231" s="22"/>
      <c r="FH231" s="22"/>
      <c r="FI231" s="22"/>
      <c r="FJ231" s="22"/>
      <c r="FK231" s="19" t="e">
        <f t="shared" ca="1" si="9"/>
        <v>#NAME?</v>
      </c>
      <c r="FL231" s="19" t="e">
        <f t="shared" ca="1" si="10"/>
        <v>#NAME?</v>
      </c>
      <c r="FM231" s="19">
        <f t="shared" si="11"/>
        <v>28066.037735849055</v>
      </c>
      <c r="FN231" s="19">
        <v>1271368</v>
      </c>
      <c r="FO231" s="20">
        <v>5.2900000000000003E-2</v>
      </c>
      <c r="FP231" s="19">
        <f t="shared" si="31"/>
        <v>1338623.3672</v>
      </c>
      <c r="FQ231" s="19"/>
      <c r="FR231" s="20">
        <v>5.2900000000000003E-2</v>
      </c>
      <c r="FS231" s="19">
        <f t="shared" si="32"/>
        <v>0</v>
      </c>
      <c r="FT231" s="19">
        <f>(FP231)</f>
        <v>1338623.3672</v>
      </c>
      <c r="FU231" s="98">
        <f t="shared" si="14"/>
        <v>53</v>
      </c>
      <c r="FV231" s="99">
        <f t="shared" si="15"/>
        <v>926703.97479783336</v>
      </c>
      <c r="FW231" s="100">
        <f t="shared" ref="FW231:FW232" si="142">FT231</f>
        <v>1338623.3672</v>
      </c>
      <c r="FX231" s="101"/>
      <c r="FY231" s="101"/>
    </row>
    <row r="232" spans="1:181" ht="15.75" customHeight="1" x14ac:dyDescent="0.2">
      <c r="A232" s="66" t="s">
        <v>673</v>
      </c>
      <c r="B232" s="66">
        <v>45</v>
      </c>
      <c r="C232" s="35" t="s">
        <v>562</v>
      </c>
      <c r="D232" s="35" t="s">
        <v>31</v>
      </c>
      <c r="E232" s="71" t="s">
        <v>563</v>
      </c>
      <c r="F232" s="66">
        <v>43231500</v>
      </c>
      <c r="G232" s="67" t="s">
        <v>51</v>
      </c>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81">
        <v>1074780</v>
      </c>
      <c r="BT232" s="80">
        <v>0.19</v>
      </c>
      <c r="BU232" s="81">
        <f>BS232 * (1 + BT232)</f>
        <v>1278988.2</v>
      </c>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c r="DA232" s="22"/>
      <c r="DB232" s="22"/>
      <c r="DC232" s="22"/>
      <c r="DD232" s="22"/>
      <c r="DE232" s="22"/>
      <c r="DF232" s="22"/>
      <c r="DG232" s="22"/>
      <c r="DH232" s="22"/>
      <c r="DI232" s="22"/>
      <c r="DJ232" s="22"/>
      <c r="DK232" s="22"/>
      <c r="DL232" s="22"/>
      <c r="DM232" s="22"/>
      <c r="DN232" s="22"/>
      <c r="DO232" s="22"/>
      <c r="DP232" s="22"/>
      <c r="DQ232" s="22"/>
      <c r="DR232" s="22"/>
      <c r="DS232" s="22"/>
      <c r="DT232" s="22"/>
      <c r="DU232" s="22"/>
      <c r="DV232" s="22"/>
      <c r="DW232" s="22"/>
      <c r="DX232" s="22"/>
      <c r="DY232" s="22"/>
      <c r="DZ232" s="22"/>
      <c r="EA232" s="22"/>
      <c r="EB232" s="22"/>
      <c r="EC232" s="22"/>
      <c r="ED232" s="22"/>
      <c r="EE232" s="22"/>
      <c r="EF232" s="22"/>
      <c r="EG232" s="22"/>
      <c r="EH232" s="22"/>
      <c r="EI232" s="22"/>
      <c r="EJ232" s="22"/>
      <c r="EK232" s="22"/>
      <c r="EL232" s="22"/>
      <c r="EM232" s="22"/>
      <c r="EN232" s="22"/>
      <c r="EO232" s="22"/>
      <c r="EP232" s="22"/>
      <c r="EQ232" s="22"/>
      <c r="ER232" s="22"/>
      <c r="ES232" s="22"/>
      <c r="ET232" s="22"/>
      <c r="EU232" s="22"/>
      <c r="EV232" s="22"/>
      <c r="EW232" s="22"/>
      <c r="EX232" s="22"/>
      <c r="EY232" s="79">
        <v>1990000</v>
      </c>
      <c r="EZ232" s="102">
        <v>0.19</v>
      </c>
      <c r="FA232" s="103">
        <f t="shared" si="141"/>
        <v>2368100</v>
      </c>
      <c r="FB232" s="22"/>
      <c r="FC232" s="22"/>
      <c r="FD232" s="22"/>
      <c r="FE232" s="22"/>
      <c r="FF232" s="22"/>
      <c r="FG232" s="22"/>
      <c r="FH232" s="22"/>
      <c r="FI232" s="22"/>
      <c r="FJ232" s="22"/>
      <c r="FK232" s="19" t="e">
        <f t="shared" ca="1" si="9"/>
        <v>#NAME?</v>
      </c>
      <c r="FL232" s="19" t="e">
        <f t="shared" ca="1" si="10"/>
        <v>#NAME?</v>
      </c>
      <c r="FM232" s="19">
        <f t="shared" si="11"/>
        <v>68812.984905660385</v>
      </c>
      <c r="FN232" s="19"/>
      <c r="FO232" s="20">
        <v>5.2900000000000003E-2</v>
      </c>
      <c r="FP232" s="19">
        <f t="shared" si="31"/>
        <v>0</v>
      </c>
      <c r="FQ232" s="19">
        <v>3451000</v>
      </c>
      <c r="FR232" s="20">
        <v>5.2900000000000003E-2</v>
      </c>
      <c r="FS232" s="19">
        <f t="shared" si="32"/>
        <v>3633557.9</v>
      </c>
      <c r="FT232" s="19">
        <f>(FS232)</f>
        <v>3633557.9</v>
      </c>
      <c r="FU232" s="98">
        <f t="shared" si="14"/>
        <v>53</v>
      </c>
      <c r="FV232" s="99">
        <f t="shared" si="15"/>
        <v>2520655.3026634711</v>
      </c>
      <c r="FW232" s="100">
        <f t="shared" si="142"/>
        <v>3633557.9</v>
      </c>
      <c r="FX232" s="101"/>
      <c r="FY232" s="101"/>
    </row>
    <row r="233" spans="1:181" ht="15.75" customHeight="1" x14ac:dyDescent="0.2">
      <c r="A233" s="66" t="s">
        <v>671</v>
      </c>
      <c r="B233" s="66">
        <v>43</v>
      </c>
      <c r="C233" s="66" t="s">
        <v>564</v>
      </c>
      <c r="D233" s="66" t="s">
        <v>31</v>
      </c>
      <c r="E233" s="67" t="s">
        <v>565</v>
      </c>
      <c r="F233" s="66">
        <v>21102401</v>
      </c>
      <c r="G233" s="67" t="s">
        <v>75</v>
      </c>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103">
        <v>65000</v>
      </c>
      <c r="CF233" s="102">
        <v>0</v>
      </c>
      <c r="CG233" s="103">
        <f>CE233 * (1 + CF233)</f>
        <v>65000</v>
      </c>
      <c r="CH233" s="79">
        <v>40000</v>
      </c>
      <c r="CI233" s="107">
        <v>0</v>
      </c>
      <c r="CJ233" s="103">
        <f>CH233 * (1 + CI233)</f>
        <v>40000</v>
      </c>
      <c r="CK233" s="22"/>
      <c r="CL233" s="22"/>
      <c r="CM233" s="22"/>
      <c r="CN233" s="22"/>
      <c r="CO233" s="22"/>
      <c r="CP233" s="22"/>
      <c r="CQ233" s="22"/>
      <c r="CR233" s="22"/>
      <c r="CS233" s="22"/>
      <c r="CT233" s="22"/>
      <c r="CU233" s="22"/>
      <c r="CV233" s="22"/>
      <c r="CW233" s="22"/>
      <c r="CX233" s="22"/>
      <c r="CY233" s="22"/>
      <c r="CZ233" s="22"/>
      <c r="DA233" s="22"/>
      <c r="DB233" s="22"/>
      <c r="DC233" s="22"/>
      <c r="DD233" s="22"/>
      <c r="DE233" s="22"/>
      <c r="DF233" s="22"/>
      <c r="DG233" s="22"/>
      <c r="DH233" s="22"/>
      <c r="DI233" s="22"/>
      <c r="DJ233" s="22"/>
      <c r="DK233" s="22"/>
      <c r="DL233" s="22"/>
      <c r="DM233" s="22"/>
      <c r="DN233" s="22"/>
      <c r="DO233" s="22"/>
      <c r="DP233" s="22"/>
      <c r="DQ233" s="22"/>
      <c r="DR233" s="22"/>
      <c r="DS233" s="22"/>
      <c r="DT233" s="22"/>
      <c r="DU233" s="22"/>
      <c r="DV233" s="22"/>
      <c r="DW233" s="22"/>
      <c r="DX233" s="22"/>
      <c r="DY233" s="22"/>
      <c r="DZ233" s="22"/>
      <c r="EA233" s="22"/>
      <c r="EB233" s="22"/>
      <c r="EC233" s="22"/>
      <c r="ED233" s="22"/>
      <c r="EE233" s="22"/>
      <c r="EF233" s="22"/>
      <c r="EG233" s="22"/>
      <c r="EH233" s="22"/>
      <c r="EI233" s="22"/>
      <c r="EJ233" s="22"/>
      <c r="EK233" s="22"/>
      <c r="EL233" s="22"/>
      <c r="EM233" s="22"/>
      <c r="EN233" s="22"/>
      <c r="EO233" s="22"/>
      <c r="EP233" s="22"/>
      <c r="EQ233" s="22"/>
      <c r="ER233" s="22"/>
      <c r="ES233" s="22"/>
      <c r="ET233" s="22"/>
      <c r="EU233" s="22"/>
      <c r="EV233" s="22"/>
      <c r="EW233" s="22"/>
      <c r="EX233" s="22"/>
      <c r="EY233" s="19"/>
      <c r="EZ233" s="68"/>
      <c r="FA233" s="69"/>
      <c r="FB233" s="22"/>
      <c r="FC233" s="22"/>
      <c r="FD233" s="22"/>
      <c r="FE233" s="22"/>
      <c r="FF233" s="22"/>
      <c r="FG233" s="22"/>
      <c r="FH233" s="22"/>
      <c r="FI233" s="22"/>
      <c r="FJ233" s="22"/>
      <c r="FK233" s="19" t="e">
        <f t="shared" ca="1" si="9"/>
        <v>#NAME?</v>
      </c>
      <c r="FL233" s="19" t="e">
        <f t="shared" ca="1" si="10"/>
        <v>#NAME?</v>
      </c>
      <c r="FM233" s="19">
        <f t="shared" si="11"/>
        <v>1981.132075471698</v>
      </c>
      <c r="FN233" s="19">
        <v>42734</v>
      </c>
      <c r="FO233" s="20">
        <v>5.2900000000000003E-2</v>
      </c>
      <c r="FP233" s="19">
        <f t="shared" si="31"/>
        <v>44994.628599999996</v>
      </c>
      <c r="FQ233" s="19"/>
      <c r="FR233" s="20">
        <v>5.2900000000000003E-2</v>
      </c>
      <c r="FS233" s="19">
        <f t="shared" si="32"/>
        <v>0</v>
      </c>
      <c r="FT233" s="19">
        <f>(FP233)</f>
        <v>44994.628599999996</v>
      </c>
      <c r="FU233" s="98">
        <f t="shared" si="14"/>
        <v>53</v>
      </c>
      <c r="FV233" s="99">
        <f t="shared" si="15"/>
        <v>30415.13507503795</v>
      </c>
      <c r="FW233" s="100">
        <f t="shared" ref="FW233:FW256" si="143">MIN(FM233,FT233)</f>
        <v>1981.132075471698</v>
      </c>
      <c r="FX233" s="101"/>
      <c r="FY233" s="101"/>
    </row>
    <row r="234" spans="1:181" ht="15.75" customHeight="1" x14ac:dyDescent="0.2">
      <c r="A234" s="66" t="s">
        <v>672</v>
      </c>
      <c r="B234" s="66">
        <v>38</v>
      </c>
      <c r="C234" s="72" t="s">
        <v>566</v>
      </c>
      <c r="D234" s="66" t="s">
        <v>31</v>
      </c>
      <c r="E234" s="77" t="s">
        <v>567</v>
      </c>
      <c r="F234" s="35">
        <v>24111800</v>
      </c>
      <c r="G234" s="67" t="s">
        <v>268</v>
      </c>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81">
        <v>5523000</v>
      </c>
      <c r="AG234" s="80">
        <v>0</v>
      </c>
      <c r="AH234" s="81">
        <f>AF234 * (1 + AG234)</f>
        <v>5523000</v>
      </c>
      <c r="AI234" s="79">
        <v>4800000</v>
      </c>
      <c r="AJ234" s="80">
        <v>0</v>
      </c>
      <c r="AK234" s="81">
        <f>AI234 * (1 + AJ234)</f>
        <v>4800000</v>
      </c>
      <c r="AL234" s="81">
        <v>7465714</v>
      </c>
      <c r="AM234" s="80">
        <v>0</v>
      </c>
      <c r="AN234" s="81">
        <f>AL234 * (1 + AM234)</f>
        <v>7465714</v>
      </c>
      <c r="AO234" s="81">
        <v>5200000</v>
      </c>
      <c r="AP234" s="80">
        <v>0</v>
      </c>
      <c r="AQ234" s="81">
        <f>AO234 * (1 + AP234)</f>
        <v>5200000</v>
      </c>
      <c r="AR234" s="22"/>
      <c r="AS234" s="22"/>
      <c r="AT234" s="22"/>
      <c r="AU234" s="22"/>
      <c r="AV234" s="22"/>
      <c r="AW234" s="22"/>
      <c r="AX234" s="22"/>
      <c r="AY234" s="22"/>
      <c r="AZ234" s="22"/>
      <c r="BA234" s="81">
        <v>6700000</v>
      </c>
      <c r="BB234" s="80">
        <v>0</v>
      </c>
      <c r="BC234" s="81">
        <f>BA234 * (1 + BB234)</f>
        <v>6700000</v>
      </c>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c r="DA234" s="22"/>
      <c r="DB234" s="22"/>
      <c r="DC234" s="22"/>
      <c r="DD234" s="22"/>
      <c r="DE234" s="22"/>
      <c r="DF234" s="22"/>
      <c r="DG234" s="22"/>
      <c r="DH234" s="22"/>
      <c r="DI234" s="22"/>
      <c r="DJ234" s="22"/>
      <c r="DK234" s="22"/>
      <c r="DL234" s="22"/>
      <c r="DM234" s="22"/>
      <c r="DN234" s="22"/>
      <c r="DO234" s="22"/>
      <c r="DP234" s="22"/>
      <c r="DQ234" s="22"/>
      <c r="DR234" s="22"/>
      <c r="DS234" s="22"/>
      <c r="DT234" s="22"/>
      <c r="DU234" s="22"/>
      <c r="DV234" s="22"/>
      <c r="DW234" s="22"/>
      <c r="DX234" s="22"/>
      <c r="DY234" s="22"/>
      <c r="DZ234" s="22"/>
      <c r="EA234" s="22"/>
      <c r="EB234" s="22"/>
      <c r="EC234" s="22"/>
      <c r="ED234" s="22"/>
      <c r="EE234" s="22"/>
      <c r="EF234" s="22"/>
      <c r="EG234" s="22"/>
      <c r="EH234" s="22"/>
      <c r="EI234" s="22"/>
      <c r="EJ234" s="22"/>
      <c r="EK234" s="22"/>
      <c r="EL234" s="22"/>
      <c r="EM234" s="22"/>
      <c r="EN234" s="22"/>
      <c r="EO234" s="22"/>
      <c r="EP234" s="22"/>
      <c r="EQ234" s="22"/>
      <c r="ER234" s="22"/>
      <c r="ES234" s="22"/>
      <c r="ET234" s="22"/>
      <c r="EU234" s="22"/>
      <c r="EV234" s="22"/>
      <c r="EW234" s="22"/>
      <c r="EX234" s="22"/>
      <c r="EY234" s="19"/>
      <c r="EZ234" s="68"/>
      <c r="FA234" s="69"/>
      <c r="FB234" s="22"/>
      <c r="FC234" s="22"/>
      <c r="FD234" s="22"/>
      <c r="FE234" s="22"/>
      <c r="FF234" s="22"/>
      <c r="FG234" s="22"/>
      <c r="FH234" s="22"/>
      <c r="FI234" s="22"/>
      <c r="FJ234" s="22"/>
      <c r="FK234" s="19" t="e">
        <f t="shared" ca="1" si="9"/>
        <v>#NAME?</v>
      </c>
      <c r="FL234" s="19" t="e">
        <f t="shared" ca="1" si="10"/>
        <v>#NAME?</v>
      </c>
      <c r="FM234" s="19">
        <f t="shared" si="11"/>
        <v>560164.41509433964</v>
      </c>
      <c r="FN234" s="19"/>
      <c r="FO234" s="20">
        <v>5.2900000000000003E-2</v>
      </c>
      <c r="FP234" s="19">
        <f t="shared" si="31"/>
        <v>0</v>
      </c>
      <c r="FQ234" s="19">
        <v>3987690</v>
      </c>
      <c r="FR234" s="20">
        <v>5.2900000000000003E-2</v>
      </c>
      <c r="FS234" s="19">
        <f t="shared" si="32"/>
        <v>4198638.801</v>
      </c>
      <c r="FT234" s="19">
        <f>(FS234)</f>
        <v>4198638.801</v>
      </c>
      <c r="FU234" s="98">
        <f t="shared" si="14"/>
        <v>53</v>
      </c>
      <c r="FV234" s="99">
        <f t="shared" si="15"/>
        <v>2572789.9114474524</v>
      </c>
      <c r="FW234" s="100">
        <f t="shared" si="143"/>
        <v>560164.41509433964</v>
      </c>
      <c r="FX234" s="101"/>
      <c r="FY234" s="101"/>
    </row>
    <row r="235" spans="1:181" ht="15.75" customHeight="1" x14ac:dyDescent="0.2">
      <c r="A235" s="66" t="s">
        <v>672</v>
      </c>
      <c r="B235" s="66">
        <v>39</v>
      </c>
      <c r="C235" s="72" t="s">
        <v>699</v>
      </c>
      <c r="D235" s="66" t="s">
        <v>31</v>
      </c>
      <c r="E235" s="77" t="s">
        <v>700</v>
      </c>
      <c r="F235" s="35">
        <v>24111800</v>
      </c>
      <c r="G235" s="67" t="s">
        <v>268</v>
      </c>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81">
        <v>14000000</v>
      </c>
      <c r="BE235" s="80">
        <v>0</v>
      </c>
      <c r="BF235" s="81">
        <f>BD235 * (1 + BE235)</f>
        <v>14000000</v>
      </c>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c r="DA235" s="22"/>
      <c r="DB235" s="22"/>
      <c r="DC235" s="22"/>
      <c r="DD235" s="22"/>
      <c r="DE235" s="22"/>
      <c r="DF235" s="22"/>
      <c r="DG235" s="22"/>
      <c r="DH235" s="22"/>
      <c r="DI235" s="22"/>
      <c r="DJ235" s="22"/>
      <c r="DK235" s="22"/>
      <c r="DL235" s="22"/>
      <c r="DM235" s="22"/>
      <c r="DN235" s="22"/>
      <c r="DO235" s="22"/>
      <c r="DP235" s="22"/>
      <c r="DQ235" s="22"/>
      <c r="DR235" s="22"/>
      <c r="DS235" s="22"/>
      <c r="DT235" s="22"/>
      <c r="DU235" s="22"/>
      <c r="DV235" s="22"/>
      <c r="DW235" s="22"/>
      <c r="DX235" s="22"/>
      <c r="DY235" s="22"/>
      <c r="DZ235" s="22"/>
      <c r="EA235" s="22"/>
      <c r="EB235" s="22"/>
      <c r="EC235" s="22"/>
      <c r="ED235" s="22"/>
      <c r="EE235" s="22"/>
      <c r="EF235" s="22"/>
      <c r="EG235" s="22"/>
      <c r="EH235" s="22"/>
      <c r="EI235" s="22"/>
      <c r="EJ235" s="22"/>
      <c r="EK235" s="22"/>
      <c r="EL235" s="22"/>
      <c r="EM235" s="22"/>
      <c r="EN235" s="22"/>
      <c r="EO235" s="22"/>
      <c r="EP235" s="22"/>
      <c r="EQ235" s="22"/>
      <c r="ER235" s="22"/>
      <c r="ES235" s="22"/>
      <c r="ET235" s="22"/>
      <c r="EU235" s="22"/>
      <c r="EV235" s="22"/>
      <c r="EW235" s="22"/>
      <c r="EX235" s="22"/>
      <c r="EY235" s="79">
        <v>2400000</v>
      </c>
      <c r="EZ235" s="102">
        <v>0.19</v>
      </c>
      <c r="FA235" s="103">
        <f t="shared" ref="FA235:FA237" si="144">EY235 * (1 + EZ235)</f>
        <v>2856000</v>
      </c>
      <c r="FB235" s="22"/>
      <c r="FC235" s="22"/>
      <c r="FD235" s="22"/>
      <c r="FE235" s="22"/>
      <c r="FF235" s="22"/>
      <c r="FG235" s="22"/>
      <c r="FH235" s="22"/>
      <c r="FI235" s="22"/>
      <c r="FJ235" s="22"/>
      <c r="FK235" s="19" t="e">
        <f t="shared" ca="1" si="9"/>
        <v>#NAME?</v>
      </c>
      <c r="FL235" s="19" t="e">
        <f t="shared" ca="1" si="10"/>
        <v>#NAME?</v>
      </c>
      <c r="FM235" s="19">
        <f t="shared" si="11"/>
        <v>318037.73584905663</v>
      </c>
      <c r="FN235" s="19"/>
      <c r="FO235" s="20">
        <v>5.2900000000000003E-2</v>
      </c>
      <c r="FP235" s="19">
        <f t="shared" si="31"/>
        <v>0</v>
      </c>
      <c r="FQ235" s="19"/>
      <c r="FR235" s="20">
        <v>5.2900000000000003E-2</v>
      </c>
      <c r="FS235" s="19">
        <f t="shared" si="32"/>
        <v>0</v>
      </c>
      <c r="FT235" s="19"/>
      <c r="FU235" s="98">
        <f t="shared" si="14"/>
        <v>53</v>
      </c>
      <c r="FV235" s="99" t="e">
        <f t="shared" si="15"/>
        <v>#DIV/0!</v>
      </c>
      <c r="FW235" s="100">
        <f t="shared" si="143"/>
        <v>318037.73584905663</v>
      </c>
      <c r="FX235" s="101"/>
      <c r="FY235" s="101"/>
    </row>
    <row r="236" spans="1:181" ht="15.75" customHeight="1" x14ac:dyDescent="0.2">
      <c r="A236" s="66" t="s">
        <v>671</v>
      </c>
      <c r="B236" s="66">
        <v>53</v>
      </c>
      <c r="C236" s="66" t="s">
        <v>568</v>
      </c>
      <c r="D236" s="66" t="s">
        <v>31</v>
      </c>
      <c r="E236" s="67" t="s">
        <v>569</v>
      </c>
      <c r="F236" s="66">
        <v>21102401</v>
      </c>
      <c r="G236" s="67" t="s">
        <v>570</v>
      </c>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103">
        <v>3850000</v>
      </c>
      <c r="CF236" s="102">
        <v>0</v>
      </c>
      <c r="CG236" s="103">
        <f>CE236 * (1 + CF236)</f>
        <v>3850000</v>
      </c>
      <c r="CH236" s="22"/>
      <c r="CI236" s="22"/>
      <c r="CJ236" s="22"/>
      <c r="CK236" s="22"/>
      <c r="CL236" s="22"/>
      <c r="CM236" s="22"/>
      <c r="CN236" s="22"/>
      <c r="CO236" s="22"/>
      <c r="CP236" s="22"/>
      <c r="CQ236" s="22"/>
      <c r="CR236" s="22"/>
      <c r="CS236" s="22"/>
      <c r="CT236" s="22"/>
      <c r="CU236" s="22"/>
      <c r="CV236" s="22"/>
      <c r="CW236" s="22"/>
      <c r="CX236" s="22"/>
      <c r="CY236" s="22"/>
      <c r="CZ236" s="22"/>
      <c r="DA236" s="22"/>
      <c r="DB236" s="22"/>
      <c r="DC236" s="22"/>
      <c r="DD236" s="22"/>
      <c r="DE236" s="22"/>
      <c r="DF236" s="22"/>
      <c r="DG236" s="22"/>
      <c r="DH236" s="22"/>
      <c r="DI236" s="22"/>
      <c r="DJ236" s="22"/>
      <c r="DK236" s="22"/>
      <c r="DL236" s="22"/>
      <c r="DM236" s="22"/>
      <c r="DN236" s="22"/>
      <c r="DO236" s="22"/>
      <c r="DP236" s="22"/>
      <c r="DQ236" s="22"/>
      <c r="DR236" s="22"/>
      <c r="DS236" s="22"/>
      <c r="DT236" s="22"/>
      <c r="DU236" s="22"/>
      <c r="DV236" s="22"/>
      <c r="DW236" s="22"/>
      <c r="DX236" s="22"/>
      <c r="DY236" s="22"/>
      <c r="DZ236" s="22"/>
      <c r="EA236" s="22"/>
      <c r="EB236" s="22"/>
      <c r="EC236" s="22"/>
      <c r="ED236" s="22"/>
      <c r="EE236" s="22"/>
      <c r="EF236" s="22"/>
      <c r="EG236" s="22"/>
      <c r="EH236" s="22"/>
      <c r="EI236" s="22"/>
      <c r="EJ236" s="22"/>
      <c r="EK236" s="22"/>
      <c r="EL236" s="22"/>
      <c r="EM236" s="22"/>
      <c r="EN236" s="22"/>
      <c r="EO236" s="22"/>
      <c r="EP236" s="22"/>
      <c r="EQ236" s="22"/>
      <c r="ER236" s="22"/>
      <c r="ES236" s="22"/>
      <c r="ET236" s="22"/>
      <c r="EU236" s="22"/>
      <c r="EV236" s="22"/>
      <c r="EW236" s="22"/>
      <c r="EX236" s="22"/>
      <c r="EY236" s="79">
        <v>3760000</v>
      </c>
      <c r="EZ236" s="102">
        <v>0</v>
      </c>
      <c r="FA236" s="103">
        <f t="shared" si="144"/>
        <v>3760000</v>
      </c>
      <c r="FB236" s="22"/>
      <c r="FC236" s="22"/>
      <c r="FD236" s="22"/>
      <c r="FE236" s="22"/>
      <c r="FF236" s="22"/>
      <c r="FG236" s="22"/>
      <c r="FH236" s="22"/>
      <c r="FI236" s="22"/>
      <c r="FJ236" s="22"/>
      <c r="FK236" s="19" t="e">
        <f t="shared" ca="1" si="9"/>
        <v>#NAME?</v>
      </c>
      <c r="FL236" s="19" t="e">
        <f t="shared" ca="1" si="10"/>
        <v>#NAME?</v>
      </c>
      <c r="FM236" s="19">
        <f t="shared" si="11"/>
        <v>143584.90566037735</v>
      </c>
      <c r="FN236" s="19"/>
      <c r="FO236" s="20">
        <v>5.2900000000000003E-2</v>
      </c>
      <c r="FP236" s="19">
        <f t="shared" si="31"/>
        <v>0</v>
      </c>
      <c r="FQ236" s="19"/>
      <c r="FR236" s="20">
        <v>5.2900000000000003E-2</v>
      </c>
      <c r="FS236" s="19">
        <f t="shared" si="32"/>
        <v>0</v>
      </c>
      <c r="FT236" s="19"/>
      <c r="FU236" s="98">
        <f t="shared" si="14"/>
        <v>53</v>
      </c>
      <c r="FV236" s="99" t="e">
        <f t="shared" si="15"/>
        <v>#DIV/0!</v>
      </c>
      <c r="FW236" s="100">
        <f t="shared" si="143"/>
        <v>143584.90566037735</v>
      </c>
      <c r="FX236" s="101"/>
      <c r="FY236" s="101"/>
    </row>
    <row r="237" spans="1:181" ht="15.75" customHeight="1" x14ac:dyDescent="0.2">
      <c r="A237" s="66" t="s">
        <v>48</v>
      </c>
      <c r="B237" s="66">
        <v>11</v>
      </c>
      <c r="C237" s="35" t="s">
        <v>701</v>
      </c>
      <c r="D237" s="35" t="s">
        <v>31</v>
      </c>
      <c r="E237" s="71" t="s">
        <v>702</v>
      </c>
      <c r="F237" s="35">
        <v>21111602</v>
      </c>
      <c r="G237" s="71" t="s">
        <v>703</v>
      </c>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c r="DA237" s="22"/>
      <c r="DB237" s="22"/>
      <c r="DC237" s="22"/>
      <c r="DD237" s="22"/>
      <c r="DE237" s="22"/>
      <c r="DF237" s="22"/>
      <c r="DG237" s="22"/>
      <c r="DH237" s="22"/>
      <c r="DI237" s="22"/>
      <c r="DJ237" s="22"/>
      <c r="DK237" s="22"/>
      <c r="DL237" s="81">
        <v>3667227</v>
      </c>
      <c r="DM237" s="80">
        <v>0.19</v>
      </c>
      <c r="DN237" s="81">
        <f>DL237 * (1 + DM237)</f>
        <v>4364000.13</v>
      </c>
      <c r="DO237" s="22"/>
      <c r="DP237" s="22"/>
      <c r="DQ237" s="22"/>
      <c r="DR237" s="22"/>
      <c r="DS237" s="22"/>
      <c r="DT237" s="22"/>
      <c r="DU237" s="22"/>
      <c r="DV237" s="22"/>
      <c r="DW237" s="22"/>
      <c r="DX237" s="22"/>
      <c r="DY237" s="22"/>
      <c r="DZ237" s="22"/>
      <c r="EA237" s="22"/>
      <c r="EB237" s="22"/>
      <c r="EC237" s="22"/>
      <c r="ED237" s="22"/>
      <c r="EE237" s="22"/>
      <c r="EF237" s="22"/>
      <c r="EG237" s="22"/>
      <c r="EH237" s="22"/>
      <c r="EI237" s="22"/>
      <c r="EJ237" s="22"/>
      <c r="EK237" s="22"/>
      <c r="EL237" s="22"/>
      <c r="EM237" s="22"/>
      <c r="EN237" s="22"/>
      <c r="EO237" s="22"/>
      <c r="EP237" s="22"/>
      <c r="EQ237" s="22"/>
      <c r="ER237" s="22"/>
      <c r="ES237" s="22"/>
      <c r="ET237" s="22"/>
      <c r="EU237" s="22"/>
      <c r="EV237" s="22"/>
      <c r="EW237" s="22"/>
      <c r="EX237" s="22"/>
      <c r="EY237" s="79">
        <v>3590000</v>
      </c>
      <c r="EZ237" s="102">
        <v>0.19</v>
      </c>
      <c r="FA237" s="103">
        <f t="shared" si="144"/>
        <v>4272100</v>
      </c>
      <c r="FB237" s="22"/>
      <c r="FC237" s="22"/>
      <c r="FD237" s="22"/>
      <c r="FE237" s="22"/>
      <c r="FF237" s="22"/>
      <c r="FG237" s="22"/>
      <c r="FH237" s="22"/>
      <c r="FI237" s="22"/>
      <c r="FJ237" s="22"/>
      <c r="FK237" s="19" t="e">
        <f t="shared" ca="1" si="9"/>
        <v>#NAME?</v>
      </c>
      <c r="FL237" s="19" t="e">
        <f t="shared" ca="1" si="10"/>
        <v>#NAME?</v>
      </c>
      <c r="FM237" s="19">
        <f t="shared" si="11"/>
        <v>162945.28547169809</v>
      </c>
      <c r="FN237" s="19"/>
      <c r="FO237" s="20">
        <v>5.2900000000000003E-2</v>
      </c>
      <c r="FP237" s="19">
        <f t="shared" si="31"/>
        <v>0</v>
      </c>
      <c r="FQ237" s="19"/>
      <c r="FR237" s="20">
        <v>5.2900000000000003E-2</v>
      </c>
      <c r="FS237" s="19">
        <f t="shared" si="32"/>
        <v>0</v>
      </c>
      <c r="FT237" s="19"/>
      <c r="FU237" s="98">
        <f t="shared" si="14"/>
        <v>53</v>
      </c>
      <c r="FV237" s="99" t="e">
        <f t="shared" si="15"/>
        <v>#DIV/0!</v>
      </c>
      <c r="FW237" s="100">
        <f t="shared" si="143"/>
        <v>162945.28547169809</v>
      </c>
      <c r="FX237" s="101"/>
      <c r="FY237" s="101"/>
    </row>
    <row r="238" spans="1:181" ht="15.75" customHeight="1" x14ac:dyDescent="0.2">
      <c r="A238" s="66" t="s">
        <v>672</v>
      </c>
      <c r="B238" s="66">
        <v>15</v>
      </c>
      <c r="C238" s="66" t="s">
        <v>571</v>
      </c>
      <c r="D238" s="66" t="s">
        <v>31</v>
      </c>
      <c r="E238" s="67" t="s">
        <v>572</v>
      </c>
      <c r="F238" s="66">
        <v>20142904</v>
      </c>
      <c r="G238" s="67" t="s">
        <v>42</v>
      </c>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81">
        <v>620119</v>
      </c>
      <c r="AG238" s="80">
        <v>0</v>
      </c>
      <c r="AH238" s="81">
        <f>AF238 * (1 + AG238)</f>
        <v>620119</v>
      </c>
      <c r="AI238" s="22"/>
      <c r="AJ238" s="22"/>
      <c r="AK238" s="22"/>
      <c r="AL238" s="22"/>
      <c r="AM238" s="22"/>
      <c r="AN238" s="22"/>
      <c r="AO238" s="79">
        <v>563745</v>
      </c>
      <c r="AP238" s="80">
        <v>0</v>
      </c>
      <c r="AQ238" s="81">
        <f>AO238 * (1 + AP238)</f>
        <v>563745</v>
      </c>
      <c r="AR238" s="22"/>
      <c r="AS238" s="22"/>
      <c r="AT238" s="22"/>
      <c r="AU238" s="22"/>
      <c r="AV238" s="22"/>
      <c r="AW238" s="22"/>
      <c r="AX238" s="22"/>
      <c r="AY238" s="22"/>
      <c r="AZ238" s="22"/>
      <c r="BA238" s="81">
        <v>618300</v>
      </c>
      <c r="BB238" s="80">
        <v>0</v>
      </c>
      <c r="BC238" s="81">
        <f>BA238 * (1 + BB238)</f>
        <v>618300</v>
      </c>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c r="DA238" s="22"/>
      <c r="DB238" s="22"/>
      <c r="DC238" s="22"/>
      <c r="DD238" s="22"/>
      <c r="DE238" s="22"/>
      <c r="DF238" s="22"/>
      <c r="DG238" s="22"/>
      <c r="DH238" s="22"/>
      <c r="DI238" s="22"/>
      <c r="DJ238" s="22"/>
      <c r="DK238" s="22"/>
      <c r="DL238" s="22"/>
      <c r="DM238" s="22"/>
      <c r="DN238" s="22"/>
      <c r="DO238" s="22"/>
      <c r="DP238" s="22"/>
      <c r="DQ238" s="22"/>
      <c r="DR238" s="22"/>
      <c r="DS238" s="22"/>
      <c r="DT238" s="22"/>
      <c r="DU238" s="22"/>
      <c r="DV238" s="22"/>
      <c r="DW238" s="22"/>
      <c r="DX238" s="22"/>
      <c r="DY238" s="22"/>
      <c r="DZ238" s="22"/>
      <c r="EA238" s="22"/>
      <c r="EB238" s="22"/>
      <c r="EC238" s="22"/>
      <c r="ED238" s="22"/>
      <c r="EE238" s="22"/>
      <c r="EF238" s="22"/>
      <c r="EG238" s="22"/>
      <c r="EH238" s="22"/>
      <c r="EI238" s="22"/>
      <c r="EJ238" s="22"/>
      <c r="EK238" s="22"/>
      <c r="EL238" s="22"/>
      <c r="EM238" s="22"/>
      <c r="EN238" s="22"/>
      <c r="EO238" s="22"/>
      <c r="EP238" s="22"/>
      <c r="EQ238" s="22"/>
      <c r="ER238" s="22"/>
      <c r="ES238" s="22"/>
      <c r="ET238" s="22"/>
      <c r="EU238" s="22"/>
      <c r="EV238" s="22"/>
      <c r="EW238" s="22"/>
      <c r="EX238" s="22"/>
      <c r="EY238" s="19"/>
      <c r="EZ238" s="68"/>
      <c r="FA238" s="69"/>
      <c r="FB238" s="22"/>
      <c r="FC238" s="22"/>
      <c r="FD238" s="22"/>
      <c r="FE238" s="22"/>
      <c r="FF238" s="22"/>
      <c r="FG238" s="22"/>
      <c r="FH238" s="22"/>
      <c r="FI238" s="22"/>
      <c r="FJ238" s="22"/>
      <c r="FK238" s="19" t="e">
        <f t="shared" ca="1" si="9"/>
        <v>#NAME?</v>
      </c>
      <c r="FL238" s="19" t="e">
        <f t="shared" ca="1" si="10"/>
        <v>#NAME?</v>
      </c>
      <c r="FM238" s="19">
        <f t="shared" si="11"/>
        <v>34003.094339622643</v>
      </c>
      <c r="FN238" s="19">
        <v>500046</v>
      </c>
      <c r="FO238" s="20">
        <v>5.2900000000000003E-2</v>
      </c>
      <c r="FP238" s="19">
        <f t="shared" si="31"/>
        <v>526498.43339999998</v>
      </c>
      <c r="FQ238" s="19">
        <v>458625</v>
      </c>
      <c r="FR238" s="20">
        <v>5.2900000000000003E-2</v>
      </c>
      <c r="FS238" s="19">
        <f t="shared" si="32"/>
        <v>482886.26250000001</v>
      </c>
      <c r="FT238" s="19">
        <f>(FP238+FS238)/2</f>
        <v>504692.34794999997</v>
      </c>
      <c r="FU238" s="98">
        <f t="shared" si="14"/>
        <v>53</v>
      </c>
      <c r="FV238" s="99">
        <f t="shared" si="15"/>
        <v>332827.56305953249</v>
      </c>
      <c r="FW238" s="100">
        <f t="shared" si="143"/>
        <v>34003.094339622643</v>
      </c>
      <c r="FX238" s="101"/>
      <c r="FY238" s="101"/>
    </row>
    <row r="239" spans="1:181" ht="15.75" customHeight="1" x14ac:dyDescent="0.2">
      <c r="A239" s="66" t="s">
        <v>671</v>
      </c>
      <c r="B239" s="66">
        <v>44</v>
      </c>
      <c r="C239" s="66" t="s">
        <v>573</v>
      </c>
      <c r="D239" s="66" t="s">
        <v>31</v>
      </c>
      <c r="E239" s="67" t="s">
        <v>574</v>
      </c>
      <c r="F239" s="66">
        <v>21102401</v>
      </c>
      <c r="G239" s="67" t="s">
        <v>75</v>
      </c>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103">
        <v>23000</v>
      </c>
      <c r="CF239" s="102">
        <v>0</v>
      </c>
      <c r="CG239" s="103">
        <f t="shared" ref="CG239:CG240" si="145">CE239 * (1 + CF239)</f>
        <v>23000</v>
      </c>
      <c r="CH239" s="79">
        <v>21000</v>
      </c>
      <c r="CI239" s="107">
        <v>0</v>
      </c>
      <c r="CJ239" s="103">
        <f t="shared" ref="CJ239:CJ240" si="146">CH239 * (1 + CI239)</f>
        <v>21000</v>
      </c>
      <c r="CK239" s="22"/>
      <c r="CL239" s="22"/>
      <c r="CM239" s="22"/>
      <c r="CN239" s="22"/>
      <c r="CO239" s="22"/>
      <c r="CP239" s="22"/>
      <c r="CQ239" s="22"/>
      <c r="CR239" s="22"/>
      <c r="CS239" s="22"/>
      <c r="CT239" s="22"/>
      <c r="CU239" s="22"/>
      <c r="CV239" s="22"/>
      <c r="CW239" s="22"/>
      <c r="CX239" s="22"/>
      <c r="CY239" s="22"/>
      <c r="CZ239" s="22"/>
      <c r="DA239" s="22"/>
      <c r="DB239" s="22"/>
      <c r="DC239" s="22"/>
      <c r="DD239" s="22"/>
      <c r="DE239" s="22"/>
      <c r="DF239" s="22"/>
      <c r="DG239" s="22"/>
      <c r="DH239" s="22"/>
      <c r="DI239" s="22"/>
      <c r="DJ239" s="22"/>
      <c r="DK239" s="22"/>
      <c r="DL239" s="22"/>
      <c r="DM239" s="22"/>
      <c r="DN239" s="22"/>
      <c r="DO239" s="22"/>
      <c r="DP239" s="22"/>
      <c r="DQ239" s="22"/>
      <c r="DR239" s="22"/>
      <c r="DS239" s="22"/>
      <c r="DT239" s="22"/>
      <c r="DU239" s="22"/>
      <c r="DV239" s="22"/>
      <c r="DW239" s="22"/>
      <c r="DX239" s="22"/>
      <c r="DY239" s="22"/>
      <c r="DZ239" s="22"/>
      <c r="EA239" s="22"/>
      <c r="EB239" s="22"/>
      <c r="EC239" s="22"/>
      <c r="ED239" s="22"/>
      <c r="EE239" s="22"/>
      <c r="EF239" s="22"/>
      <c r="EG239" s="22"/>
      <c r="EH239" s="22"/>
      <c r="EI239" s="22"/>
      <c r="EJ239" s="22"/>
      <c r="EK239" s="22"/>
      <c r="EL239" s="22"/>
      <c r="EM239" s="22"/>
      <c r="EN239" s="22"/>
      <c r="EO239" s="22"/>
      <c r="EP239" s="22"/>
      <c r="EQ239" s="22"/>
      <c r="ER239" s="22"/>
      <c r="ES239" s="22"/>
      <c r="ET239" s="22"/>
      <c r="EU239" s="22"/>
      <c r="EV239" s="22"/>
      <c r="EW239" s="22"/>
      <c r="EX239" s="22"/>
      <c r="EY239" s="19"/>
      <c r="EZ239" s="68"/>
      <c r="FA239" s="69"/>
      <c r="FB239" s="22"/>
      <c r="FC239" s="22"/>
      <c r="FD239" s="22"/>
      <c r="FE239" s="22"/>
      <c r="FF239" s="22"/>
      <c r="FG239" s="22"/>
      <c r="FH239" s="22"/>
      <c r="FI239" s="22"/>
      <c r="FJ239" s="22"/>
      <c r="FK239" s="19" t="e">
        <f t="shared" ca="1" si="9"/>
        <v>#NAME?</v>
      </c>
      <c r="FL239" s="19" t="e">
        <f t="shared" ca="1" si="10"/>
        <v>#NAME?</v>
      </c>
      <c r="FM239" s="19">
        <f t="shared" si="11"/>
        <v>830.18867924528297</v>
      </c>
      <c r="FN239" s="19">
        <v>23042</v>
      </c>
      <c r="FO239" s="20">
        <v>5.2900000000000003E-2</v>
      </c>
      <c r="FP239" s="19">
        <f t="shared" si="31"/>
        <v>24260.9218</v>
      </c>
      <c r="FQ239" s="19"/>
      <c r="FR239" s="20">
        <v>5.2900000000000003E-2</v>
      </c>
      <c r="FS239" s="19">
        <f t="shared" si="32"/>
        <v>0</v>
      </c>
      <c r="FT239" s="19">
        <f t="shared" ref="FT239:FT240" si="147">(FP239)</f>
        <v>24260.9218</v>
      </c>
      <c r="FU239" s="98">
        <f t="shared" si="14"/>
        <v>53</v>
      </c>
      <c r="FV239" s="99">
        <f t="shared" si="15"/>
        <v>16568.030277857899</v>
      </c>
      <c r="FW239" s="100">
        <f t="shared" si="143"/>
        <v>830.18867924528297</v>
      </c>
      <c r="FX239" s="101"/>
      <c r="FY239" s="101"/>
    </row>
    <row r="240" spans="1:181" ht="15.75" customHeight="1" x14ac:dyDescent="0.2">
      <c r="A240" s="66" t="s">
        <v>671</v>
      </c>
      <c r="B240" s="66">
        <v>45</v>
      </c>
      <c r="C240" s="66" t="s">
        <v>575</v>
      </c>
      <c r="D240" s="66" t="s">
        <v>31</v>
      </c>
      <c r="E240" s="67" t="s">
        <v>576</v>
      </c>
      <c r="F240" s="66">
        <v>21102401</v>
      </c>
      <c r="G240" s="67" t="s">
        <v>75</v>
      </c>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103">
        <v>26000</v>
      </c>
      <c r="CF240" s="102">
        <v>0</v>
      </c>
      <c r="CG240" s="103">
        <f t="shared" si="145"/>
        <v>26000</v>
      </c>
      <c r="CH240" s="79">
        <v>28000</v>
      </c>
      <c r="CI240" s="107">
        <v>0</v>
      </c>
      <c r="CJ240" s="103">
        <f t="shared" si="146"/>
        <v>28000</v>
      </c>
      <c r="CK240" s="22"/>
      <c r="CL240" s="22"/>
      <c r="CM240" s="22"/>
      <c r="CN240" s="22"/>
      <c r="CO240" s="22"/>
      <c r="CP240" s="22"/>
      <c r="CQ240" s="22"/>
      <c r="CR240" s="22"/>
      <c r="CS240" s="22"/>
      <c r="CT240" s="22"/>
      <c r="CU240" s="22"/>
      <c r="CV240" s="22"/>
      <c r="CW240" s="22"/>
      <c r="CX240" s="22"/>
      <c r="CY240" s="22"/>
      <c r="CZ240" s="22"/>
      <c r="DA240" s="22"/>
      <c r="DB240" s="22"/>
      <c r="DC240" s="22"/>
      <c r="DD240" s="22"/>
      <c r="DE240" s="22"/>
      <c r="DF240" s="22"/>
      <c r="DG240" s="22"/>
      <c r="DH240" s="22"/>
      <c r="DI240" s="22"/>
      <c r="DJ240" s="22"/>
      <c r="DK240" s="22"/>
      <c r="DL240" s="22"/>
      <c r="DM240" s="22"/>
      <c r="DN240" s="22"/>
      <c r="DO240" s="22"/>
      <c r="DP240" s="22"/>
      <c r="DQ240" s="22"/>
      <c r="DR240" s="22"/>
      <c r="DS240" s="22"/>
      <c r="DT240" s="22"/>
      <c r="DU240" s="22"/>
      <c r="DV240" s="22"/>
      <c r="DW240" s="22"/>
      <c r="DX240" s="22"/>
      <c r="DY240" s="22"/>
      <c r="DZ240" s="22"/>
      <c r="EA240" s="22"/>
      <c r="EB240" s="22"/>
      <c r="EC240" s="22"/>
      <c r="ED240" s="22"/>
      <c r="EE240" s="22"/>
      <c r="EF240" s="22"/>
      <c r="EG240" s="22"/>
      <c r="EH240" s="22"/>
      <c r="EI240" s="22"/>
      <c r="EJ240" s="22"/>
      <c r="EK240" s="22"/>
      <c r="EL240" s="22"/>
      <c r="EM240" s="22"/>
      <c r="EN240" s="22"/>
      <c r="EO240" s="22"/>
      <c r="EP240" s="22"/>
      <c r="EQ240" s="22"/>
      <c r="ER240" s="22"/>
      <c r="ES240" s="22"/>
      <c r="ET240" s="22"/>
      <c r="EU240" s="22"/>
      <c r="EV240" s="22"/>
      <c r="EW240" s="22"/>
      <c r="EX240" s="22"/>
      <c r="EY240" s="19"/>
      <c r="EZ240" s="68"/>
      <c r="FA240" s="69"/>
      <c r="FB240" s="22"/>
      <c r="FC240" s="22"/>
      <c r="FD240" s="22"/>
      <c r="FE240" s="22"/>
      <c r="FF240" s="22"/>
      <c r="FG240" s="22"/>
      <c r="FH240" s="22"/>
      <c r="FI240" s="22"/>
      <c r="FJ240" s="22"/>
      <c r="FK240" s="19" t="e">
        <f t="shared" ca="1" si="9"/>
        <v>#NAME?</v>
      </c>
      <c r="FL240" s="19" t="e">
        <f t="shared" ca="1" si="10"/>
        <v>#NAME?</v>
      </c>
      <c r="FM240" s="19">
        <f t="shared" si="11"/>
        <v>1018.8679245283018</v>
      </c>
      <c r="FN240" s="19">
        <v>28221</v>
      </c>
      <c r="FO240" s="20">
        <v>5.2900000000000003E-2</v>
      </c>
      <c r="FP240" s="19">
        <f t="shared" si="31"/>
        <v>29713.890899999999</v>
      </c>
      <c r="FQ240" s="19"/>
      <c r="FR240" s="20">
        <v>5.2900000000000003E-2</v>
      </c>
      <c r="FS240" s="19">
        <f t="shared" si="32"/>
        <v>0</v>
      </c>
      <c r="FT240" s="19">
        <f t="shared" si="147"/>
        <v>29713.890899999999</v>
      </c>
      <c r="FU240" s="98">
        <f t="shared" si="14"/>
        <v>53</v>
      </c>
      <c r="FV240" s="99">
        <f t="shared" si="15"/>
        <v>20290.44533225982</v>
      </c>
      <c r="FW240" s="100">
        <f t="shared" si="143"/>
        <v>1018.8679245283018</v>
      </c>
      <c r="FX240" s="101"/>
      <c r="FY240" s="101"/>
    </row>
    <row r="241" spans="1:181" ht="15.75" customHeight="1" x14ac:dyDescent="0.2">
      <c r="A241" s="66" t="s">
        <v>113</v>
      </c>
      <c r="B241" s="66">
        <v>13</v>
      </c>
      <c r="C241" s="35" t="s">
        <v>577</v>
      </c>
      <c r="D241" s="35" t="s">
        <v>578</v>
      </c>
      <c r="E241" s="71" t="s">
        <v>579</v>
      </c>
      <c r="F241" s="35">
        <v>30152000</v>
      </c>
      <c r="G241" s="67" t="s">
        <v>110</v>
      </c>
      <c r="H241" s="22"/>
      <c r="I241" s="22"/>
      <c r="J241" s="22"/>
      <c r="K241" s="22"/>
      <c r="L241" s="22"/>
      <c r="M241" s="22"/>
      <c r="N241" s="81">
        <v>1596000</v>
      </c>
      <c r="O241" s="80">
        <v>0</v>
      </c>
      <c r="P241" s="81">
        <f>N241 * (1 + O241)</f>
        <v>1596000</v>
      </c>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9"/>
      <c r="CF241" s="30"/>
      <c r="CG241" s="29"/>
      <c r="CH241" s="22"/>
      <c r="CI241" s="22"/>
      <c r="CJ241" s="22"/>
      <c r="CK241" s="22"/>
      <c r="CL241" s="22"/>
      <c r="CM241" s="22"/>
      <c r="CN241" s="22"/>
      <c r="CO241" s="22"/>
      <c r="CP241" s="22"/>
      <c r="CQ241" s="22"/>
      <c r="CR241" s="22"/>
      <c r="CS241" s="22"/>
      <c r="CT241" s="22"/>
      <c r="CU241" s="22"/>
      <c r="CV241" s="22"/>
      <c r="CW241" s="22"/>
      <c r="CX241" s="22"/>
      <c r="CY241" s="22"/>
      <c r="CZ241" s="22"/>
      <c r="DA241" s="22"/>
      <c r="DB241" s="22"/>
      <c r="DC241" s="22"/>
      <c r="DD241" s="22"/>
      <c r="DE241" s="22"/>
      <c r="DF241" s="22"/>
      <c r="DG241" s="22"/>
      <c r="DH241" s="22"/>
      <c r="DI241" s="22"/>
      <c r="DJ241" s="22"/>
      <c r="DK241" s="22"/>
      <c r="DL241" s="22"/>
      <c r="DM241" s="22"/>
      <c r="DN241" s="22"/>
      <c r="DO241" s="22"/>
      <c r="DP241" s="22"/>
      <c r="DQ241" s="22"/>
      <c r="DR241" s="22"/>
      <c r="DS241" s="22"/>
      <c r="DT241" s="22"/>
      <c r="DU241" s="22"/>
      <c r="DV241" s="22"/>
      <c r="DW241" s="22"/>
      <c r="DX241" s="22"/>
      <c r="DY241" s="22"/>
      <c r="DZ241" s="22"/>
      <c r="EA241" s="22"/>
      <c r="EB241" s="22"/>
      <c r="EC241" s="22"/>
      <c r="ED241" s="22"/>
      <c r="EE241" s="22"/>
      <c r="EF241" s="22"/>
      <c r="EG241" s="22"/>
      <c r="EH241" s="22"/>
      <c r="EI241" s="22"/>
      <c r="EJ241" s="22"/>
      <c r="EK241" s="22"/>
      <c r="EL241" s="22"/>
      <c r="EM241" s="22"/>
      <c r="EN241" s="22"/>
      <c r="EO241" s="22"/>
      <c r="EP241" s="22"/>
      <c r="EQ241" s="22"/>
      <c r="ER241" s="22"/>
      <c r="ES241" s="22"/>
      <c r="ET241" s="22"/>
      <c r="EU241" s="22"/>
      <c r="EV241" s="22"/>
      <c r="EW241" s="22"/>
      <c r="EX241" s="22"/>
      <c r="EY241" s="79">
        <v>1125000</v>
      </c>
      <c r="EZ241" s="102">
        <v>0.19</v>
      </c>
      <c r="FA241" s="103">
        <f>EY241 * (1 + EZ241)</f>
        <v>1338750</v>
      </c>
      <c r="FB241" s="22"/>
      <c r="FC241" s="22"/>
      <c r="FD241" s="22"/>
      <c r="FE241" s="22"/>
      <c r="FF241" s="22"/>
      <c r="FG241" s="22"/>
      <c r="FH241" s="22"/>
      <c r="FI241" s="22"/>
      <c r="FJ241" s="22"/>
      <c r="FK241" s="19" t="e">
        <f t="shared" ca="1" si="9"/>
        <v>#NAME?</v>
      </c>
      <c r="FL241" s="19" t="e">
        <f t="shared" ca="1" si="10"/>
        <v>#NAME?</v>
      </c>
      <c r="FM241" s="19">
        <f t="shared" si="11"/>
        <v>55372.641509433961</v>
      </c>
      <c r="FN241" s="19"/>
      <c r="FO241" s="20">
        <v>5.2900000000000003E-2</v>
      </c>
      <c r="FP241" s="19">
        <f t="shared" si="31"/>
        <v>0</v>
      </c>
      <c r="FQ241" s="19"/>
      <c r="FR241" s="20">
        <v>5.2900000000000003E-2</v>
      </c>
      <c r="FS241" s="19">
        <f t="shared" si="32"/>
        <v>0</v>
      </c>
      <c r="FT241" s="19"/>
      <c r="FU241" s="98">
        <f t="shared" si="14"/>
        <v>53</v>
      </c>
      <c r="FV241" s="99" t="e">
        <f t="shared" si="15"/>
        <v>#DIV/0!</v>
      </c>
      <c r="FW241" s="100">
        <f t="shared" si="143"/>
        <v>55372.641509433961</v>
      </c>
      <c r="FX241" s="101"/>
      <c r="FY241" s="101"/>
    </row>
    <row r="242" spans="1:181" ht="15.75" customHeight="1" x14ac:dyDescent="0.2">
      <c r="A242" s="66" t="s">
        <v>671</v>
      </c>
      <c r="B242" s="66">
        <v>46</v>
      </c>
      <c r="C242" s="66" t="s">
        <v>580</v>
      </c>
      <c r="D242" s="66" t="s">
        <v>31</v>
      </c>
      <c r="E242" s="67" t="s">
        <v>581</v>
      </c>
      <c r="F242" s="66">
        <v>21102401</v>
      </c>
      <c r="G242" s="67" t="s">
        <v>75</v>
      </c>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103">
        <v>23000</v>
      </c>
      <c r="CF242" s="102">
        <v>0</v>
      </c>
      <c r="CG242" s="103">
        <f t="shared" ref="CG242:CG243" si="148">CE242 * (1 + CF242)</f>
        <v>23000</v>
      </c>
      <c r="CH242" s="79">
        <v>25000</v>
      </c>
      <c r="CI242" s="107">
        <v>0</v>
      </c>
      <c r="CJ242" s="103">
        <f t="shared" ref="CJ242:CJ243" si="149">CH242 * (1 + CI242)</f>
        <v>25000</v>
      </c>
      <c r="CK242" s="22"/>
      <c r="CL242" s="22"/>
      <c r="CM242" s="22"/>
      <c r="CN242" s="22"/>
      <c r="CO242" s="22"/>
      <c r="CP242" s="22"/>
      <c r="CQ242" s="22"/>
      <c r="CR242" s="22"/>
      <c r="CS242" s="22"/>
      <c r="CT242" s="22"/>
      <c r="CU242" s="22"/>
      <c r="CV242" s="22"/>
      <c r="CW242" s="22"/>
      <c r="CX242" s="22"/>
      <c r="CY242" s="22"/>
      <c r="CZ242" s="22"/>
      <c r="DA242" s="22"/>
      <c r="DB242" s="22"/>
      <c r="DC242" s="22"/>
      <c r="DD242" s="22"/>
      <c r="DE242" s="22"/>
      <c r="DF242" s="22"/>
      <c r="DG242" s="22"/>
      <c r="DH242" s="22"/>
      <c r="DI242" s="22"/>
      <c r="DJ242" s="22"/>
      <c r="DK242" s="22"/>
      <c r="DL242" s="22"/>
      <c r="DM242" s="22"/>
      <c r="DN242" s="22"/>
      <c r="DO242" s="22"/>
      <c r="DP242" s="22"/>
      <c r="DQ242" s="22"/>
      <c r="DR242" s="22"/>
      <c r="DS242" s="22"/>
      <c r="DT242" s="22"/>
      <c r="DU242" s="22"/>
      <c r="DV242" s="22"/>
      <c r="DW242" s="22"/>
      <c r="DX242" s="22"/>
      <c r="DY242" s="22"/>
      <c r="DZ242" s="22"/>
      <c r="EA242" s="22"/>
      <c r="EB242" s="22"/>
      <c r="EC242" s="22"/>
      <c r="ED242" s="22"/>
      <c r="EE242" s="22"/>
      <c r="EF242" s="22"/>
      <c r="EG242" s="22"/>
      <c r="EH242" s="22"/>
      <c r="EI242" s="22"/>
      <c r="EJ242" s="22"/>
      <c r="EK242" s="22"/>
      <c r="EL242" s="22"/>
      <c r="EM242" s="22"/>
      <c r="EN242" s="22"/>
      <c r="EO242" s="22"/>
      <c r="EP242" s="22"/>
      <c r="EQ242" s="22"/>
      <c r="ER242" s="22"/>
      <c r="ES242" s="22"/>
      <c r="ET242" s="22"/>
      <c r="EU242" s="22"/>
      <c r="EV242" s="22"/>
      <c r="EW242" s="22"/>
      <c r="EX242" s="22"/>
      <c r="EY242" s="19"/>
      <c r="EZ242" s="68"/>
      <c r="FA242" s="69"/>
      <c r="FB242" s="22"/>
      <c r="FC242" s="22"/>
      <c r="FD242" s="22"/>
      <c r="FE242" s="22"/>
      <c r="FF242" s="22"/>
      <c r="FG242" s="22"/>
      <c r="FH242" s="22"/>
      <c r="FI242" s="22"/>
      <c r="FJ242" s="22"/>
      <c r="FK242" s="19" t="e">
        <f t="shared" ca="1" si="9"/>
        <v>#NAME?</v>
      </c>
      <c r="FL242" s="19" t="e">
        <f t="shared" ca="1" si="10"/>
        <v>#NAME?</v>
      </c>
      <c r="FM242" s="19">
        <f t="shared" si="11"/>
        <v>905.66037735849056</v>
      </c>
      <c r="FN242" s="19">
        <v>22576</v>
      </c>
      <c r="FO242" s="20">
        <v>5.2900000000000003E-2</v>
      </c>
      <c r="FP242" s="19">
        <f t="shared" si="31"/>
        <v>23770.270400000001</v>
      </c>
      <c r="FQ242" s="19"/>
      <c r="FR242" s="20">
        <v>5.2900000000000003E-2</v>
      </c>
      <c r="FS242" s="19">
        <f t="shared" si="32"/>
        <v>0</v>
      </c>
      <c r="FT242" s="19">
        <f t="shared" ref="FT242:FT243" si="150">(FP242)</f>
        <v>23770.270400000001</v>
      </c>
      <c r="FU242" s="98">
        <f t="shared" si="14"/>
        <v>53</v>
      </c>
      <c r="FV242" s="99">
        <f t="shared" si="15"/>
        <v>16167.720796195712</v>
      </c>
      <c r="FW242" s="100">
        <f t="shared" si="143"/>
        <v>905.66037735849056</v>
      </c>
      <c r="FX242" s="101"/>
      <c r="FY242" s="101"/>
    </row>
    <row r="243" spans="1:181" ht="15.75" customHeight="1" x14ac:dyDescent="0.2">
      <c r="A243" s="66" t="s">
        <v>671</v>
      </c>
      <c r="B243" s="66">
        <v>47</v>
      </c>
      <c r="C243" s="66" t="s">
        <v>582</v>
      </c>
      <c r="D243" s="66" t="s">
        <v>31</v>
      </c>
      <c r="E243" s="67" t="s">
        <v>583</v>
      </c>
      <c r="F243" s="66">
        <v>21102401</v>
      </c>
      <c r="G243" s="67" t="s">
        <v>75</v>
      </c>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103">
        <v>35000</v>
      </c>
      <c r="CF243" s="102">
        <v>0</v>
      </c>
      <c r="CG243" s="103">
        <f t="shared" si="148"/>
        <v>35000</v>
      </c>
      <c r="CH243" s="79">
        <v>20000</v>
      </c>
      <c r="CI243" s="107">
        <v>0</v>
      </c>
      <c r="CJ243" s="103">
        <f t="shared" si="149"/>
        <v>20000</v>
      </c>
      <c r="CK243" s="22"/>
      <c r="CL243" s="22"/>
      <c r="CM243" s="22"/>
      <c r="CN243" s="22"/>
      <c r="CO243" s="22"/>
      <c r="CP243" s="22"/>
      <c r="CQ243" s="22"/>
      <c r="CR243" s="22"/>
      <c r="CS243" s="22"/>
      <c r="CT243" s="22"/>
      <c r="CU243" s="22"/>
      <c r="CV243" s="22"/>
      <c r="CW243" s="22"/>
      <c r="CX243" s="22"/>
      <c r="CY243" s="22"/>
      <c r="CZ243" s="22"/>
      <c r="DA243" s="22"/>
      <c r="DB243" s="22"/>
      <c r="DC243" s="22"/>
      <c r="DD243" s="22"/>
      <c r="DE243" s="22"/>
      <c r="DF243" s="22"/>
      <c r="DG243" s="22"/>
      <c r="DH243" s="22"/>
      <c r="DI243" s="22"/>
      <c r="DJ243" s="22"/>
      <c r="DK243" s="22"/>
      <c r="DL243" s="22"/>
      <c r="DM243" s="22"/>
      <c r="DN243" s="22"/>
      <c r="DO243" s="22"/>
      <c r="DP243" s="22"/>
      <c r="DQ243" s="22"/>
      <c r="DR243" s="22"/>
      <c r="DS243" s="22"/>
      <c r="DT243" s="22"/>
      <c r="DU243" s="22"/>
      <c r="DV243" s="22"/>
      <c r="DW243" s="22"/>
      <c r="DX243" s="22"/>
      <c r="DY243" s="22"/>
      <c r="DZ243" s="22"/>
      <c r="EA243" s="22"/>
      <c r="EB243" s="22"/>
      <c r="EC243" s="22"/>
      <c r="ED243" s="22"/>
      <c r="EE243" s="22"/>
      <c r="EF243" s="22"/>
      <c r="EG243" s="22"/>
      <c r="EH243" s="22"/>
      <c r="EI243" s="22"/>
      <c r="EJ243" s="22"/>
      <c r="EK243" s="22"/>
      <c r="EL243" s="22"/>
      <c r="EM243" s="22"/>
      <c r="EN243" s="22"/>
      <c r="EO243" s="22"/>
      <c r="EP243" s="22"/>
      <c r="EQ243" s="22"/>
      <c r="ER243" s="22"/>
      <c r="ES243" s="22"/>
      <c r="ET243" s="22"/>
      <c r="EU243" s="22"/>
      <c r="EV243" s="22"/>
      <c r="EW243" s="22"/>
      <c r="EX243" s="22"/>
      <c r="EY243" s="19"/>
      <c r="EZ243" s="68"/>
      <c r="FA243" s="69"/>
      <c r="FB243" s="22"/>
      <c r="FC243" s="22"/>
      <c r="FD243" s="22"/>
      <c r="FE243" s="22"/>
      <c r="FF243" s="22"/>
      <c r="FG243" s="22"/>
      <c r="FH243" s="22"/>
      <c r="FI243" s="22"/>
      <c r="FJ243" s="22"/>
      <c r="FK243" s="19" t="e">
        <f t="shared" ca="1" si="9"/>
        <v>#NAME?</v>
      </c>
      <c r="FL243" s="19" t="e">
        <f t="shared" ca="1" si="10"/>
        <v>#NAME?</v>
      </c>
      <c r="FM243" s="19">
        <f t="shared" si="11"/>
        <v>1037.7358490566037</v>
      </c>
      <c r="FN243" s="19">
        <v>31513</v>
      </c>
      <c r="FO243" s="20">
        <v>5.2900000000000003E-2</v>
      </c>
      <c r="FP243" s="19">
        <f t="shared" si="31"/>
        <v>33180.037700000001</v>
      </c>
      <c r="FQ243" s="19"/>
      <c r="FR243" s="20">
        <v>5.2900000000000003E-2</v>
      </c>
      <c r="FS243" s="19">
        <f t="shared" si="32"/>
        <v>0</v>
      </c>
      <c r="FT243" s="19">
        <f t="shared" si="150"/>
        <v>33180.037700000001</v>
      </c>
      <c r="FU243" s="98">
        <f t="shared" si="14"/>
        <v>53</v>
      </c>
      <c r="FV243" s="99">
        <f t="shared" si="15"/>
        <v>22728.03960174699</v>
      </c>
      <c r="FW243" s="100">
        <f t="shared" si="143"/>
        <v>1037.7358490566037</v>
      </c>
      <c r="FX243" s="101"/>
      <c r="FY243" s="101"/>
    </row>
    <row r="244" spans="1:181" ht="15.75" customHeight="1" x14ac:dyDescent="0.2">
      <c r="A244" s="66" t="s">
        <v>674</v>
      </c>
      <c r="B244" s="66">
        <v>4</v>
      </c>
      <c r="C244" s="66" t="s">
        <v>584</v>
      </c>
      <c r="D244" s="66" t="s">
        <v>31</v>
      </c>
      <c r="E244" s="67" t="s">
        <v>585</v>
      </c>
      <c r="F244" s="66">
        <v>30152001</v>
      </c>
      <c r="G244" s="67" t="s">
        <v>131</v>
      </c>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81">
        <v>65000</v>
      </c>
      <c r="BE244" s="80">
        <v>0</v>
      </c>
      <c r="BF244" s="81">
        <f>BD244 * (1 + BE244)</f>
        <v>65000</v>
      </c>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c r="DA244" s="22"/>
      <c r="DB244" s="22"/>
      <c r="DC244" s="22"/>
      <c r="DD244" s="22"/>
      <c r="DE244" s="22"/>
      <c r="DF244" s="22"/>
      <c r="DG244" s="22"/>
      <c r="DH244" s="22"/>
      <c r="DI244" s="22"/>
      <c r="DJ244" s="22"/>
      <c r="DK244" s="22"/>
      <c r="DL244" s="22"/>
      <c r="DM244" s="22"/>
      <c r="DN244" s="22"/>
      <c r="DO244" s="22"/>
      <c r="DP244" s="22"/>
      <c r="DQ244" s="22"/>
      <c r="DR244" s="22"/>
      <c r="DS244" s="22"/>
      <c r="DT244" s="22"/>
      <c r="DU244" s="22"/>
      <c r="DV244" s="22"/>
      <c r="DW244" s="22"/>
      <c r="DX244" s="22"/>
      <c r="DY244" s="22"/>
      <c r="DZ244" s="22"/>
      <c r="EA244" s="22"/>
      <c r="EB244" s="22"/>
      <c r="EC244" s="22"/>
      <c r="ED244" s="22"/>
      <c r="EE244" s="22"/>
      <c r="EF244" s="22"/>
      <c r="EG244" s="22"/>
      <c r="EH244" s="22"/>
      <c r="EI244" s="22"/>
      <c r="EJ244" s="22"/>
      <c r="EK244" s="22"/>
      <c r="EL244" s="22"/>
      <c r="EM244" s="22"/>
      <c r="EN244" s="22"/>
      <c r="EO244" s="22"/>
      <c r="EP244" s="22"/>
      <c r="EQ244" s="22"/>
      <c r="ER244" s="22"/>
      <c r="ES244" s="22"/>
      <c r="ET244" s="22"/>
      <c r="EU244" s="22"/>
      <c r="EV244" s="22"/>
      <c r="EW244" s="22"/>
      <c r="EX244" s="22"/>
      <c r="EY244" s="79">
        <v>212345</v>
      </c>
      <c r="EZ244" s="102">
        <v>0.19</v>
      </c>
      <c r="FA244" s="103">
        <f t="shared" ref="FA244:FA245" si="151">EY244 * (1 + EZ244)</f>
        <v>252690.55</v>
      </c>
      <c r="FB244" s="22"/>
      <c r="FC244" s="22"/>
      <c r="FD244" s="22"/>
      <c r="FE244" s="22"/>
      <c r="FF244" s="22"/>
      <c r="FG244" s="22"/>
      <c r="FH244" s="22"/>
      <c r="FI244" s="22"/>
      <c r="FJ244" s="22"/>
      <c r="FK244" s="19" t="e">
        <f t="shared" ca="1" si="9"/>
        <v>#NAME?</v>
      </c>
      <c r="FL244" s="19" t="e">
        <f t="shared" ca="1" si="10"/>
        <v>#NAME?</v>
      </c>
      <c r="FM244" s="19">
        <f t="shared" si="11"/>
        <v>5994.1613207547171</v>
      </c>
      <c r="FN244" s="19"/>
      <c r="FO244" s="20">
        <v>5.2900000000000003E-2</v>
      </c>
      <c r="FP244" s="19">
        <f t="shared" si="31"/>
        <v>0</v>
      </c>
      <c r="FQ244" s="19"/>
      <c r="FR244" s="20">
        <v>5.2900000000000003E-2</v>
      </c>
      <c r="FS244" s="19">
        <f t="shared" si="32"/>
        <v>0</v>
      </c>
      <c r="FT244" s="19"/>
      <c r="FU244" s="98">
        <f t="shared" si="14"/>
        <v>53</v>
      </c>
      <c r="FV244" s="99" t="e">
        <f t="shared" si="15"/>
        <v>#DIV/0!</v>
      </c>
      <c r="FW244" s="100">
        <f t="shared" si="143"/>
        <v>5994.1613207547171</v>
      </c>
      <c r="FX244" s="101"/>
      <c r="FY244" s="101"/>
    </row>
    <row r="245" spans="1:181" ht="15.75" customHeight="1" x14ac:dyDescent="0.2">
      <c r="A245" s="66" t="s">
        <v>673</v>
      </c>
      <c r="B245" s="66">
        <v>12</v>
      </c>
      <c r="C245" s="66" t="s">
        <v>586</v>
      </c>
      <c r="D245" s="66" t="s">
        <v>587</v>
      </c>
      <c r="E245" s="67" t="s">
        <v>588</v>
      </c>
      <c r="F245" s="35">
        <v>27112109</v>
      </c>
      <c r="G245" s="67" t="s">
        <v>56</v>
      </c>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81">
        <v>100840</v>
      </c>
      <c r="CO245" s="80">
        <v>0.19</v>
      </c>
      <c r="CP245" s="81">
        <f>CN245 * (1 + CO245)</f>
        <v>119999.59999999999</v>
      </c>
      <c r="CQ245" s="22"/>
      <c r="CR245" s="22"/>
      <c r="CS245" s="22"/>
      <c r="CT245" s="22"/>
      <c r="CU245" s="22"/>
      <c r="CV245" s="22"/>
      <c r="CW245" s="79">
        <v>45600</v>
      </c>
      <c r="CX245" s="107">
        <v>0.19</v>
      </c>
      <c r="CY245" s="79">
        <f>CW245 * (1 + CX245)</f>
        <v>54264</v>
      </c>
      <c r="CZ245" s="22"/>
      <c r="DA245" s="22"/>
      <c r="DB245" s="22"/>
      <c r="DC245" s="81">
        <v>111900</v>
      </c>
      <c r="DD245" s="80">
        <v>0</v>
      </c>
      <c r="DE245" s="81">
        <f>DC245 * (1 + DD245)</f>
        <v>111900</v>
      </c>
      <c r="DF245" s="22"/>
      <c r="DG245" s="22"/>
      <c r="DH245" s="22"/>
      <c r="DI245" s="22"/>
      <c r="DJ245" s="22"/>
      <c r="DK245" s="22"/>
      <c r="DL245" s="22"/>
      <c r="DM245" s="22"/>
      <c r="DN245" s="22"/>
      <c r="DO245" s="22"/>
      <c r="DP245" s="22"/>
      <c r="DQ245" s="22"/>
      <c r="DR245" s="22"/>
      <c r="DS245" s="22"/>
      <c r="DT245" s="22"/>
      <c r="DU245" s="22"/>
      <c r="DV245" s="22"/>
      <c r="DW245" s="22"/>
      <c r="DX245" s="22"/>
      <c r="DY245" s="22"/>
      <c r="DZ245" s="22"/>
      <c r="EA245" s="22"/>
      <c r="EB245" s="22"/>
      <c r="EC245" s="22"/>
      <c r="ED245" s="22"/>
      <c r="EE245" s="22"/>
      <c r="EF245" s="22"/>
      <c r="EG245" s="22"/>
      <c r="EH245" s="22"/>
      <c r="EI245" s="22"/>
      <c r="EJ245" s="22"/>
      <c r="EK245" s="22"/>
      <c r="EL245" s="22"/>
      <c r="EM245" s="22"/>
      <c r="EN245" s="22"/>
      <c r="EO245" s="22"/>
      <c r="EP245" s="22"/>
      <c r="EQ245" s="22"/>
      <c r="ER245" s="22"/>
      <c r="ES245" s="22"/>
      <c r="ET245" s="22"/>
      <c r="EU245" s="22"/>
      <c r="EV245" s="22"/>
      <c r="EW245" s="22"/>
      <c r="EX245" s="22"/>
      <c r="EY245" s="79">
        <v>87600</v>
      </c>
      <c r="EZ245" s="102">
        <v>0.19</v>
      </c>
      <c r="FA245" s="103">
        <f t="shared" si="151"/>
        <v>104244</v>
      </c>
      <c r="FB245" s="22"/>
      <c r="FC245" s="22"/>
      <c r="FD245" s="22"/>
      <c r="FE245" s="22"/>
      <c r="FF245" s="22"/>
      <c r="FG245" s="22"/>
      <c r="FH245" s="22"/>
      <c r="FI245" s="22"/>
      <c r="FJ245" s="22"/>
      <c r="FK245" s="19" t="e">
        <f t="shared" ca="1" si="9"/>
        <v>#NAME?</v>
      </c>
      <c r="FL245" s="19" t="e">
        <f t="shared" ca="1" si="10"/>
        <v>#NAME?</v>
      </c>
      <c r="FM245" s="19">
        <f t="shared" si="11"/>
        <v>7366.1811320754714</v>
      </c>
      <c r="FN245" s="19"/>
      <c r="FO245" s="20">
        <v>5.2900000000000003E-2</v>
      </c>
      <c r="FP245" s="19">
        <f t="shared" si="31"/>
        <v>0</v>
      </c>
      <c r="FQ245" s="19"/>
      <c r="FR245" s="20">
        <v>5.2900000000000003E-2</v>
      </c>
      <c r="FS245" s="19">
        <f t="shared" si="32"/>
        <v>0</v>
      </c>
      <c r="FT245" s="19"/>
      <c r="FU245" s="98">
        <f t="shared" si="14"/>
        <v>53</v>
      </c>
      <c r="FV245" s="99" t="e">
        <f t="shared" si="15"/>
        <v>#DIV/0!</v>
      </c>
      <c r="FW245" s="100">
        <f t="shared" si="143"/>
        <v>7366.1811320754714</v>
      </c>
      <c r="FX245" s="101"/>
      <c r="FY245" s="101"/>
    </row>
    <row r="246" spans="1:181" ht="15.75" customHeight="1" x14ac:dyDescent="0.2">
      <c r="A246" s="66" t="s">
        <v>672</v>
      </c>
      <c r="B246" s="66">
        <v>25</v>
      </c>
      <c r="C246" s="66" t="s">
        <v>589</v>
      </c>
      <c r="D246" s="66" t="s">
        <v>31</v>
      </c>
      <c r="E246" s="67" t="s">
        <v>590</v>
      </c>
      <c r="F246" s="35" t="s">
        <v>677</v>
      </c>
      <c r="G246" s="71" t="s">
        <v>75</v>
      </c>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81">
        <v>184684</v>
      </c>
      <c r="AG246" s="80">
        <v>0</v>
      </c>
      <c r="AH246" s="81">
        <f>AF246 * (1 + AG246)</f>
        <v>184684</v>
      </c>
      <c r="AI246" s="22"/>
      <c r="AJ246" s="22"/>
      <c r="AK246" s="22"/>
      <c r="AL246" s="22"/>
      <c r="AM246" s="22"/>
      <c r="AN246" s="22"/>
      <c r="AO246" s="79">
        <v>167895</v>
      </c>
      <c r="AP246" s="79">
        <v>0</v>
      </c>
      <c r="AQ246" s="79">
        <f>AO246 * (1 + AP246)</f>
        <v>167895</v>
      </c>
      <c r="AR246" s="22"/>
      <c r="AS246" s="22"/>
      <c r="AT246" s="22"/>
      <c r="AU246" s="22"/>
      <c r="AV246" s="22"/>
      <c r="AW246" s="22"/>
      <c r="AX246" s="22"/>
      <c r="AY246" s="22"/>
      <c r="AZ246" s="22"/>
      <c r="BA246" s="81">
        <v>114000</v>
      </c>
      <c r="BB246" s="80">
        <v>0</v>
      </c>
      <c r="BC246" s="81">
        <f>BA246 * (1 + BB246)</f>
        <v>114000</v>
      </c>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c r="DA246" s="22"/>
      <c r="DB246" s="22"/>
      <c r="DC246" s="22"/>
      <c r="DD246" s="22"/>
      <c r="DE246" s="22"/>
      <c r="DF246" s="22"/>
      <c r="DG246" s="22"/>
      <c r="DH246" s="22"/>
      <c r="DI246" s="22"/>
      <c r="DJ246" s="22"/>
      <c r="DK246" s="22"/>
      <c r="DL246" s="22"/>
      <c r="DM246" s="22"/>
      <c r="DN246" s="22"/>
      <c r="DO246" s="22"/>
      <c r="DP246" s="22"/>
      <c r="DQ246" s="22"/>
      <c r="DR246" s="22"/>
      <c r="DS246" s="22"/>
      <c r="DT246" s="22"/>
      <c r="DU246" s="22"/>
      <c r="DV246" s="22"/>
      <c r="DW246" s="22"/>
      <c r="DX246" s="22"/>
      <c r="DY246" s="22"/>
      <c r="DZ246" s="22"/>
      <c r="EA246" s="22"/>
      <c r="EB246" s="22"/>
      <c r="EC246" s="22"/>
      <c r="ED246" s="22"/>
      <c r="EE246" s="22"/>
      <c r="EF246" s="22"/>
      <c r="EG246" s="22"/>
      <c r="EH246" s="22"/>
      <c r="EI246" s="22"/>
      <c r="EJ246" s="22"/>
      <c r="EK246" s="22"/>
      <c r="EL246" s="22"/>
      <c r="EM246" s="22"/>
      <c r="EN246" s="22"/>
      <c r="EO246" s="22"/>
      <c r="EP246" s="22"/>
      <c r="EQ246" s="22"/>
      <c r="ER246" s="22"/>
      <c r="ES246" s="22"/>
      <c r="ET246" s="22"/>
      <c r="EU246" s="22"/>
      <c r="EV246" s="22"/>
      <c r="EW246" s="22"/>
      <c r="EX246" s="22"/>
      <c r="EY246" s="19"/>
      <c r="EZ246" s="68"/>
      <c r="FA246" s="69"/>
      <c r="FB246" s="22"/>
      <c r="FC246" s="22"/>
      <c r="FD246" s="22"/>
      <c r="FE246" s="22"/>
      <c r="FF246" s="22"/>
      <c r="FG246" s="22"/>
      <c r="FH246" s="22"/>
      <c r="FI246" s="22"/>
      <c r="FJ246" s="22"/>
      <c r="FK246" s="19" t="e">
        <f t="shared" ca="1" si="9"/>
        <v>#NAME?</v>
      </c>
      <c r="FL246" s="19" t="e">
        <f t="shared" ca="1" si="10"/>
        <v>#NAME?</v>
      </c>
      <c r="FM246" s="19">
        <f t="shared" si="11"/>
        <v>8803.3773584905666</v>
      </c>
      <c r="FN246" s="19">
        <v>228815</v>
      </c>
      <c r="FO246" s="20">
        <v>5.2900000000000003E-2</v>
      </c>
      <c r="FP246" s="19">
        <f t="shared" si="31"/>
        <v>240919.31349999999</v>
      </c>
      <c r="FQ246" s="19">
        <v>160000</v>
      </c>
      <c r="FR246" s="20">
        <v>5.2900000000000003E-2</v>
      </c>
      <c r="FS246" s="19">
        <f t="shared" si="32"/>
        <v>168464</v>
      </c>
      <c r="FT246" s="19">
        <f>(FP246+FS246)/2</f>
        <v>204691.65674999999</v>
      </c>
      <c r="FU246" s="98">
        <f t="shared" si="14"/>
        <v>53</v>
      </c>
      <c r="FV246" s="99">
        <f t="shared" si="15"/>
        <v>138513.93071270135</v>
      </c>
      <c r="FW246" s="100">
        <f t="shared" si="143"/>
        <v>8803.3773584905666</v>
      </c>
      <c r="FX246" s="101"/>
      <c r="FY246" s="101"/>
    </row>
    <row r="247" spans="1:181" ht="15.75" customHeight="1" x14ac:dyDescent="0.2">
      <c r="A247" s="66" t="s">
        <v>107</v>
      </c>
      <c r="B247" s="66">
        <v>20</v>
      </c>
      <c r="C247" s="35" t="s">
        <v>591</v>
      </c>
      <c r="D247" s="35" t="s">
        <v>31</v>
      </c>
      <c r="E247" s="71" t="s">
        <v>592</v>
      </c>
      <c r="F247" s="35"/>
      <c r="G247" s="71" t="s">
        <v>75</v>
      </c>
      <c r="H247" s="81">
        <f>120000-36000</f>
        <v>84000</v>
      </c>
      <c r="I247" s="80">
        <v>0.19</v>
      </c>
      <c r="J247" s="81">
        <f>H247 * (1 + I247)</f>
        <v>99960</v>
      </c>
      <c r="K247" s="32"/>
      <c r="L247" s="36"/>
      <c r="M247" s="32"/>
      <c r="N247" s="32"/>
      <c r="O247" s="36"/>
      <c r="P247" s="32"/>
      <c r="Q247" s="32"/>
      <c r="R247" s="36"/>
      <c r="S247" s="32"/>
      <c r="T247" s="32"/>
      <c r="U247" s="36"/>
      <c r="V247" s="32"/>
      <c r="W247" s="32"/>
      <c r="X247" s="36"/>
      <c r="Y247" s="32"/>
      <c r="Z247" s="32"/>
      <c r="AA247" s="36"/>
      <c r="AB247" s="32"/>
      <c r="AC247" s="32"/>
      <c r="AD247" s="36"/>
      <c r="AE247" s="32"/>
      <c r="AF247" s="32"/>
      <c r="AG247" s="36"/>
      <c r="AH247" s="32"/>
      <c r="AI247" s="32"/>
      <c r="AJ247" s="36"/>
      <c r="AK247" s="32"/>
      <c r="AL247" s="32"/>
      <c r="AM247" s="36"/>
      <c r="AN247" s="32"/>
      <c r="AO247" s="32"/>
      <c r="AP247" s="36"/>
      <c r="AQ247" s="32"/>
      <c r="AR247" s="32"/>
      <c r="AS247" s="36"/>
      <c r="AT247" s="32"/>
      <c r="AU247" s="32"/>
      <c r="AV247" s="36"/>
      <c r="AW247" s="32"/>
      <c r="AX247" s="32"/>
      <c r="AY247" s="36"/>
      <c r="AZ247" s="32"/>
      <c r="BA247" s="32"/>
      <c r="BB247" s="36"/>
      <c r="BC247" s="32"/>
      <c r="BD247" s="32"/>
      <c r="BE247" s="36"/>
      <c r="BF247" s="32"/>
      <c r="BG247" s="32"/>
      <c r="BH247" s="36"/>
      <c r="BI247" s="32"/>
      <c r="BJ247" s="32"/>
      <c r="BK247" s="36"/>
      <c r="BL247" s="32"/>
      <c r="BM247" s="32"/>
      <c r="BN247" s="36"/>
      <c r="BO247" s="32"/>
      <c r="BP247" s="32"/>
      <c r="BQ247" s="36"/>
      <c r="BR247" s="32"/>
      <c r="BS247" s="32"/>
      <c r="BT247" s="36"/>
      <c r="BU247" s="32"/>
      <c r="BV247" s="32"/>
      <c r="BW247" s="36"/>
      <c r="BX247" s="32"/>
      <c r="BY247" s="32"/>
      <c r="BZ247" s="36"/>
      <c r="CA247" s="32"/>
      <c r="CB247" s="32"/>
      <c r="CC247" s="36"/>
      <c r="CD247" s="32"/>
      <c r="CE247" s="32"/>
      <c r="CF247" s="36"/>
      <c r="CG247" s="32"/>
      <c r="CH247" s="32"/>
      <c r="CI247" s="36"/>
      <c r="CJ247" s="32"/>
      <c r="CK247" s="32"/>
      <c r="CL247" s="36"/>
      <c r="CM247" s="32"/>
      <c r="CN247" s="32"/>
      <c r="CO247" s="36"/>
      <c r="CP247" s="32"/>
      <c r="CQ247" s="32"/>
      <c r="CR247" s="36"/>
      <c r="CS247" s="32"/>
      <c r="CT247" s="32"/>
      <c r="CU247" s="36"/>
      <c r="CV247" s="32"/>
      <c r="CW247" s="32"/>
      <c r="CX247" s="36"/>
      <c r="CY247" s="32"/>
      <c r="CZ247" s="32"/>
      <c r="DA247" s="36"/>
      <c r="DB247" s="32"/>
      <c r="DC247" s="32"/>
      <c r="DD247" s="36"/>
      <c r="DE247" s="32"/>
      <c r="DF247" s="32"/>
      <c r="DG247" s="36"/>
      <c r="DH247" s="32"/>
      <c r="DI247" s="32"/>
      <c r="DJ247" s="36"/>
      <c r="DK247" s="32"/>
      <c r="DL247" s="32"/>
      <c r="DM247" s="36"/>
      <c r="DN247" s="32"/>
      <c r="DO247" s="32"/>
      <c r="DP247" s="36"/>
      <c r="DQ247" s="32"/>
      <c r="DR247" s="32"/>
      <c r="DS247" s="36"/>
      <c r="DT247" s="32"/>
      <c r="DU247" s="32"/>
      <c r="DV247" s="36"/>
      <c r="DW247" s="32"/>
      <c r="DX247" s="32"/>
      <c r="DY247" s="32"/>
      <c r="DZ247" s="32"/>
      <c r="EA247" s="32"/>
      <c r="EB247" s="32"/>
      <c r="EC247" s="32"/>
      <c r="ED247" s="32"/>
      <c r="EE247" s="32"/>
      <c r="EF247" s="32"/>
      <c r="EG247" s="32"/>
      <c r="EH247" s="32"/>
      <c r="EI247" s="32"/>
      <c r="EJ247" s="32"/>
      <c r="EK247" s="32"/>
      <c r="EL247" s="32"/>
      <c r="EM247" s="32"/>
      <c r="EN247" s="32"/>
      <c r="EO247" s="32"/>
      <c r="EP247" s="32"/>
      <c r="EQ247" s="32"/>
      <c r="ER247" s="32"/>
      <c r="ES247" s="32"/>
      <c r="ET247" s="32"/>
      <c r="EU247" s="32"/>
      <c r="EV247" s="32"/>
      <c r="EW247" s="32"/>
      <c r="EX247" s="32"/>
      <c r="EY247" s="79">
        <v>324000</v>
      </c>
      <c r="EZ247" s="102">
        <v>0.19</v>
      </c>
      <c r="FA247" s="103">
        <f t="shared" ref="FA247:FA248" si="152">EY247 * (1 + EZ247)</f>
        <v>385560</v>
      </c>
      <c r="FB247" s="32"/>
      <c r="FC247" s="32"/>
      <c r="FD247" s="32"/>
      <c r="FE247" s="32"/>
      <c r="FF247" s="32"/>
      <c r="FG247" s="32"/>
      <c r="FH247" s="32"/>
      <c r="FI247" s="32"/>
      <c r="FJ247" s="32"/>
      <c r="FK247" s="19" t="e">
        <f t="shared" ca="1" si="9"/>
        <v>#NAME?</v>
      </c>
      <c r="FL247" s="19" t="e">
        <f t="shared" ca="1" si="10"/>
        <v>#NAME?</v>
      </c>
      <c r="FM247" s="19">
        <f t="shared" si="11"/>
        <v>9160.7547169811314</v>
      </c>
      <c r="FN247" s="19"/>
      <c r="FO247" s="20">
        <v>5.2900000000000003E-2</v>
      </c>
      <c r="FP247" s="19">
        <f t="shared" si="31"/>
        <v>0</v>
      </c>
      <c r="FQ247" s="19"/>
      <c r="FR247" s="20">
        <v>5.2900000000000003E-2</v>
      </c>
      <c r="FS247" s="19">
        <f t="shared" si="32"/>
        <v>0</v>
      </c>
      <c r="FT247" s="19"/>
      <c r="FU247" s="98">
        <f t="shared" si="14"/>
        <v>53</v>
      </c>
      <c r="FV247" s="99" t="e">
        <f t="shared" si="15"/>
        <v>#DIV/0!</v>
      </c>
      <c r="FW247" s="100">
        <f t="shared" si="143"/>
        <v>9160.7547169811314</v>
      </c>
      <c r="FX247" s="101"/>
      <c r="FY247" s="101"/>
    </row>
    <row r="248" spans="1:181" ht="15.75" customHeight="1" x14ac:dyDescent="0.2">
      <c r="A248" s="66" t="s">
        <v>674</v>
      </c>
      <c r="B248" s="66">
        <v>7</v>
      </c>
      <c r="C248" s="35" t="s">
        <v>593</v>
      </c>
      <c r="D248" s="35" t="s">
        <v>31</v>
      </c>
      <c r="E248" s="71" t="s">
        <v>594</v>
      </c>
      <c r="F248" s="35">
        <v>27112009</v>
      </c>
      <c r="G248" s="71" t="s">
        <v>72</v>
      </c>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81">
        <v>235000</v>
      </c>
      <c r="BE248" s="80">
        <v>0</v>
      </c>
      <c r="BF248" s="81">
        <f>BD248 * (1 + BE248)</f>
        <v>235000</v>
      </c>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c r="DA248" s="22"/>
      <c r="DB248" s="22"/>
      <c r="DC248" s="22"/>
      <c r="DD248" s="22"/>
      <c r="DE248" s="22"/>
      <c r="DF248" s="22"/>
      <c r="DG248" s="22"/>
      <c r="DH248" s="22"/>
      <c r="DI248" s="22"/>
      <c r="DJ248" s="22"/>
      <c r="DK248" s="22"/>
      <c r="DL248" s="22"/>
      <c r="DM248" s="22"/>
      <c r="DN248" s="22"/>
      <c r="DO248" s="22"/>
      <c r="DP248" s="22"/>
      <c r="DQ248" s="22"/>
      <c r="DR248" s="22"/>
      <c r="DS248" s="22"/>
      <c r="DT248" s="22"/>
      <c r="DU248" s="22"/>
      <c r="DV248" s="22"/>
      <c r="DW248" s="22"/>
      <c r="DX248" s="22"/>
      <c r="DY248" s="22"/>
      <c r="DZ248" s="22"/>
      <c r="EA248" s="22"/>
      <c r="EB248" s="22"/>
      <c r="EC248" s="22"/>
      <c r="ED248" s="22"/>
      <c r="EE248" s="22"/>
      <c r="EF248" s="22"/>
      <c r="EG248" s="22"/>
      <c r="EH248" s="22"/>
      <c r="EI248" s="22"/>
      <c r="EJ248" s="22"/>
      <c r="EK248" s="22"/>
      <c r="EL248" s="22"/>
      <c r="EM248" s="22"/>
      <c r="EN248" s="22"/>
      <c r="EO248" s="22"/>
      <c r="EP248" s="22"/>
      <c r="EQ248" s="22"/>
      <c r="ER248" s="22"/>
      <c r="ES248" s="22"/>
      <c r="ET248" s="22"/>
      <c r="EU248" s="22"/>
      <c r="EV248" s="22"/>
      <c r="EW248" s="22"/>
      <c r="EX248" s="22"/>
      <c r="EY248" s="79">
        <v>122800</v>
      </c>
      <c r="EZ248" s="102">
        <v>0.19</v>
      </c>
      <c r="FA248" s="103">
        <f t="shared" si="152"/>
        <v>146132</v>
      </c>
      <c r="FB248" s="22"/>
      <c r="FC248" s="22"/>
      <c r="FD248" s="22"/>
      <c r="FE248" s="22"/>
      <c r="FF248" s="22"/>
      <c r="FG248" s="22"/>
      <c r="FH248" s="22"/>
      <c r="FI248" s="22"/>
      <c r="FJ248" s="22"/>
      <c r="FK248" s="19" t="e">
        <f t="shared" ca="1" si="9"/>
        <v>#NAME?</v>
      </c>
      <c r="FL248" s="19" t="e">
        <f t="shared" ca="1" si="10"/>
        <v>#NAME?</v>
      </c>
      <c r="FM248" s="19">
        <f t="shared" si="11"/>
        <v>7191.1698113207549</v>
      </c>
      <c r="FN248" s="19"/>
      <c r="FO248" s="20">
        <v>5.2900000000000003E-2</v>
      </c>
      <c r="FP248" s="19">
        <f t="shared" si="31"/>
        <v>0</v>
      </c>
      <c r="FQ248" s="19"/>
      <c r="FR248" s="20">
        <v>5.2900000000000003E-2</v>
      </c>
      <c r="FS248" s="19">
        <f t="shared" si="32"/>
        <v>0</v>
      </c>
      <c r="FT248" s="19"/>
      <c r="FU248" s="98">
        <f t="shared" si="14"/>
        <v>53</v>
      </c>
      <c r="FV248" s="99" t="e">
        <f t="shared" si="15"/>
        <v>#DIV/0!</v>
      </c>
      <c r="FW248" s="100">
        <f t="shared" si="143"/>
        <v>7191.1698113207549</v>
      </c>
      <c r="FX248" s="101"/>
      <c r="FY248" s="101"/>
    </row>
    <row r="249" spans="1:181" ht="15.75" customHeight="1" x14ac:dyDescent="0.2">
      <c r="A249" s="66" t="s">
        <v>672</v>
      </c>
      <c r="B249" s="66">
        <v>26</v>
      </c>
      <c r="C249" s="35" t="s">
        <v>595</v>
      </c>
      <c r="D249" s="35" t="s">
        <v>31</v>
      </c>
      <c r="E249" s="71" t="s">
        <v>596</v>
      </c>
      <c r="F249" s="66">
        <v>27112007</v>
      </c>
      <c r="G249" s="71" t="s">
        <v>597</v>
      </c>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81">
        <v>61099</v>
      </c>
      <c r="AG249" s="80">
        <v>0</v>
      </c>
      <c r="AH249" s="81">
        <f>AF249 * (1 + AG249)</f>
        <v>61099</v>
      </c>
      <c r="AI249" s="22"/>
      <c r="AJ249" s="22"/>
      <c r="AK249" s="22"/>
      <c r="AL249" s="22"/>
      <c r="AM249" s="22"/>
      <c r="AN249" s="22"/>
      <c r="AO249" s="79">
        <v>55545</v>
      </c>
      <c r="AP249" s="79">
        <v>0</v>
      </c>
      <c r="AQ249" s="79">
        <f>AO249 * (1 + AP249)</f>
        <v>55545</v>
      </c>
      <c r="AR249" s="81">
        <v>33333</v>
      </c>
      <c r="AS249" s="80">
        <v>0.05</v>
      </c>
      <c r="AT249" s="81">
        <f>AR249 * (1 + AS249)</f>
        <v>34999.65</v>
      </c>
      <c r="AU249" s="22"/>
      <c r="AV249" s="22"/>
      <c r="AW249" s="22"/>
      <c r="AX249" s="22"/>
      <c r="AY249" s="22"/>
      <c r="AZ249" s="22"/>
      <c r="BA249" s="81">
        <v>23000</v>
      </c>
      <c r="BB249" s="80">
        <v>0</v>
      </c>
      <c r="BC249" s="81">
        <f>BA249 * (1 + BB249)</f>
        <v>23000</v>
      </c>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c r="DA249" s="22"/>
      <c r="DB249" s="22"/>
      <c r="DC249" s="22"/>
      <c r="DD249" s="22"/>
      <c r="DE249" s="22"/>
      <c r="DF249" s="22"/>
      <c r="DG249" s="22"/>
      <c r="DH249" s="22"/>
      <c r="DI249" s="22"/>
      <c r="DJ249" s="22"/>
      <c r="DK249" s="22"/>
      <c r="DL249" s="22"/>
      <c r="DM249" s="22"/>
      <c r="DN249" s="22"/>
      <c r="DO249" s="22"/>
      <c r="DP249" s="22"/>
      <c r="DQ249" s="22"/>
      <c r="DR249" s="22"/>
      <c r="DS249" s="22"/>
      <c r="DT249" s="22"/>
      <c r="DU249" s="22"/>
      <c r="DV249" s="22"/>
      <c r="DW249" s="22"/>
      <c r="DX249" s="22"/>
      <c r="DY249" s="22"/>
      <c r="DZ249" s="22"/>
      <c r="EA249" s="22"/>
      <c r="EB249" s="22"/>
      <c r="EC249" s="22"/>
      <c r="ED249" s="22"/>
      <c r="EE249" s="22"/>
      <c r="EF249" s="22"/>
      <c r="EG249" s="22"/>
      <c r="EH249" s="22"/>
      <c r="EI249" s="22"/>
      <c r="EJ249" s="22"/>
      <c r="EK249" s="22"/>
      <c r="EL249" s="22"/>
      <c r="EM249" s="22"/>
      <c r="EN249" s="22"/>
      <c r="EO249" s="22"/>
      <c r="EP249" s="22"/>
      <c r="EQ249" s="22"/>
      <c r="ER249" s="22"/>
      <c r="ES249" s="22"/>
      <c r="ET249" s="22"/>
      <c r="EU249" s="22"/>
      <c r="EV249" s="22"/>
      <c r="EW249" s="22"/>
      <c r="EX249" s="22"/>
      <c r="EY249" s="19"/>
      <c r="EZ249" s="68"/>
      <c r="FA249" s="69"/>
      <c r="FB249" s="22"/>
      <c r="FC249" s="22"/>
      <c r="FD249" s="22"/>
      <c r="FE249" s="22"/>
      <c r="FF249" s="22"/>
      <c r="FG249" s="22"/>
      <c r="FH249" s="22"/>
      <c r="FI249" s="22"/>
      <c r="FJ249" s="22"/>
      <c r="FK249" s="19" t="e">
        <f t="shared" ca="1" si="9"/>
        <v>#NAME?</v>
      </c>
      <c r="FL249" s="19" t="e">
        <f t="shared" ca="1" si="10"/>
        <v>#NAME?</v>
      </c>
      <c r="FM249" s="19">
        <f t="shared" si="11"/>
        <v>3295.1632075471698</v>
      </c>
      <c r="FN249" s="19">
        <v>31089</v>
      </c>
      <c r="FO249" s="20">
        <v>5.2900000000000003E-2</v>
      </c>
      <c r="FP249" s="19">
        <f t="shared" si="31"/>
        <v>32733.608100000001</v>
      </c>
      <c r="FQ249" s="19">
        <v>54621</v>
      </c>
      <c r="FR249" s="20">
        <v>5.2900000000000003E-2</v>
      </c>
      <c r="FS249" s="19">
        <f t="shared" si="32"/>
        <v>57510.450900000003</v>
      </c>
      <c r="FT249" s="19">
        <f>(FP249+FS249)/2</f>
        <v>45122.029500000004</v>
      </c>
      <c r="FU249" s="98">
        <f t="shared" si="14"/>
        <v>53</v>
      </c>
      <c r="FV249" s="99">
        <f t="shared" si="15"/>
        <v>29576.060791176424</v>
      </c>
      <c r="FW249" s="100">
        <f t="shared" si="143"/>
        <v>3295.1632075471698</v>
      </c>
      <c r="FX249" s="101"/>
      <c r="FY249" s="101"/>
    </row>
    <row r="250" spans="1:181" ht="15.75" customHeight="1" x14ac:dyDescent="0.2">
      <c r="A250" s="66" t="s">
        <v>671</v>
      </c>
      <c r="B250" s="66">
        <v>66</v>
      </c>
      <c r="C250" s="66" t="s">
        <v>598</v>
      </c>
      <c r="D250" s="66" t="s">
        <v>31</v>
      </c>
      <c r="E250" s="67" t="s">
        <v>599</v>
      </c>
      <c r="F250" s="66">
        <v>21102401</v>
      </c>
      <c r="G250" s="67" t="s">
        <v>600</v>
      </c>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103">
        <v>12000</v>
      </c>
      <c r="CF250" s="102">
        <v>0</v>
      </c>
      <c r="CG250" s="103">
        <f>CE250 * (1 + CF250)</f>
        <v>12000</v>
      </c>
      <c r="CH250" s="79">
        <v>40000</v>
      </c>
      <c r="CI250" s="107">
        <v>0</v>
      </c>
      <c r="CJ250" s="103">
        <f>CH250 * (1 + CI250)</f>
        <v>40000</v>
      </c>
      <c r="CK250" s="22"/>
      <c r="CL250" s="22"/>
      <c r="CM250" s="22"/>
      <c r="CN250" s="22"/>
      <c r="CO250" s="22"/>
      <c r="CP250" s="22"/>
      <c r="CQ250" s="22"/>
      <c r="CR250" s="22"/>
      <c r="CS250" s="22"/>
      <c r="CT250" s="22"/>
      <c r="CU250" s="22"/>
      <c r="CV250" s="22"/>
      <c r="CW250" s="22"/>
      <c r="CX250" s="22"/>
      <c r="CY250" s="22"/>
      <c r="CZ250" s="22"/>
      <c r="DA250" s="22"/>
      <c r="DB250" s="22"/>
      <c r="DC250" s="22"/>
      <c r="DD250" s="22"/>
      <c r="DE250" s="22"/>
      <c r="DF250" s="22"/>
      <c r="DG250" s="22"/>
      <c r="DH250" s="22"/>
      <c r="DI250" s="22"/>
      <c r="DJ250" s="22"/>
      <c r="DK250" s="22"/>
      <c r="DL250" s="22"/>
      <c r="DM250" s="22"/>
      <c r="DN250" s="22"/>
      <c r="DO250" s="22"/>
      <c r="DP250" s="22"/>
      <c r="DQ250" s="22"/>
      <c r="DR250" s="22"/>
      <c r="DS250" s="22"/>
      <c r="DT250" s="22"/>
      <c r="DU250" s="22"/>
      <c r="DV250" s="22"/>
      <c r="DW250" s="22"/>
      <c r="DX250" s="22"/>
      <c r="DY250" s="22"/>
      <c r="DZ250" s="22"/>
      <c r="EA250" s="22"/>
      <c r="EB250" s="22"/>
      <c r="EC250" s="22"/>
      <c r="ED250" s="22"/>
      <c r="EE250" s="22"/>
      <c r="EF250" s="22"/>
      <c r="EG250" s="22"/>
      <c r="EH250" s="22"/>
      <c r="EI250" s="22"/>
      <c r="EJ250" s="22"/>
      <c r="EK250" s="22"/>
      <c r="EL250" s="22"/>
      <c r="EM250" s="22"/>
      <c r="EN250" s="22"/>
      <c r="EO250" s="22"/>
      <c r="EP250" s="22"/>
      <c r="EQ250" s="22"/>
      <c r="ER250" s="22"/>
      <c r="ES250" s="22"/>
      <c r="ET250" s="22"/>
      <c r="EU250" s="22"/>
      <c r="EV250" s="22"/>
      <c r="EW250" s="22"/>
      <c r="EX250" s="22"/>
      <c r="EY250" s="79">
        <v>17000</v>
      </c>
      <c r="EZ250" s="102">
        <v>0</v>
      </c>
      <c r="FA250" s="103">
        <f>EY250 * (1 + EZ250)</f>
        <v>17000</v>
      </c>
      <c r="FB250" s="22"/>
      <c r="FC250" s="22"/>
      <c r="FD250" s="22"/>
      <c r="FE250" s="22"/>
      <c r="FF250" s="22"/>
      <c r="FG250" s="22"/>
      <c r="FH250" s="22"/>
      <c r="FI250" s="22"/>
      <c r="FJ250" s="22"/>
      <c r="FK250" s="19" t="e">
        <f t="shared" ca="1" si="9"/>
        <v>#NAME?</v>
      </c>
      <c r="FL250" s="19" t="e">
        <f t="shared" ca="1" si="10"/>
        <v>#NAME?</v>
      </c>
      <c r="FM250" s="19">
        <f t="shared" si="11"/>
        <v>1301.8867924528302</v>
      </c>
      <c r="FN250" s="19"/>
      <c r="FO250" s="20">
        <v>5.2900000000000003E-2</v>
      </c>
      <c r="FP250" s="19">
        <f t="shared" si="31"/>
        <v>0</v>
      </c>
      <c r="FQ250" s="19"/>
      <c r="FR250" s="20">
        <v>5.2900000000000003E-2</v>
      </c>
      <c r="FS250" s="19">
        <f t="shared" si="32"/>
        <v>0</v>
      </c>
      <c r="FT250" s="19"/>
      <c r="FU250" s="98">
        <f t="shared" si="14"/>
        <v>53</v>
      </c>
      <c r="FV250" s="99" t="e">
        <f t="shared" si="15"/>
        <v>#DIV/0!</v>
      </c>
      <c r="FW250" s="100">
        <f t="shared" si="143"/>
        <v>1301.8867924528302</v>
      </c>
      <c r="FX250" s="101"/>
      <c r="FY250" s="101"/>
    </row>
    <row r="251" spans="1:181" ht="15.75" customHeight="1" x14ac:dyDescent="0.2">
      <c r="A251" s="66" t="s">
        <v>672</v>
      </c>
      <c r="B251" s="66">
        <v>27</v>
      </c>
      <c r="C251" s="66" t="s">
        <v>601</v>
      </c>
      <c r="D251" s="66" t="s">
        <v>31</v>
      </c>
      <c r="E251" s="67" t="s">
        <v>602</v>
      </c>
      <c r="F251" s="66">
        <v>46181500</v>
      </c>
      <c r="G251" s="67" t="s">
        <v>95</v>
      </c>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81">
        <v>420997</v>
      </c>
      <c r="AG251" s="80">
        <v>0</v>
      </c>
      <c r="AH251" s="81">
        <f>AF251 * (1 + AG251)</f>
        <v>420997</v>
      </c>
      <c r="AI251" s="22"/>
      <c r="AJ251" s="22"/>
      <c r="AK251" s="22"/>
      <c r="AL251" s="22"/>
      <c r="AM251" s="22"/>
      <c r="AN251" s="22"/>
      <c r="AO251" s="79">
        <v>382725</v>
      </c>
      <c r="AP251" s="79">
        <v>0</v>
      </c>
      <c r="AQ251" s="79">
        <f>AO251 * (1 + AP251)</f>
        <v>382725</v>
      </c>
      <c r="AR251" s="22"/>
      <c r="AS251" s="22"/>
      <c r="AT251" s="22"/>
      <c r="AU251" s="22"/>
      <c r="AV251" s="22"/>
      <c r="AW251" s="22"/>
      <c r="AX251" s="22"/>
      <c r="AY251" s="22"/>
      <c r="AZ251" s="22"/>
      <c r="BA251" s="81">
        <v>374000</v>
      </c>
      <c r="BB251" s="80">
        <v>0</v>
      </c>
      <c r="BC251" s="81">
        <f>BA251 * (1 + BB251)</f>
        <v>374000</v>
      </c>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c r="DA251" s="22"/>
      <c r="DB251" s="22"/>
      <c r="DC251" s="22"/>
      <c r="DD251" s="22"/>
      <c r="DE251" s="22"/>
      <c r="DF251" s="22"/>
      <c r="DG251" s="22"/>
      <c r="DH251" s="22"/>
      <c r="DI251" s="22"/>
      <c r="DJ251" s="22"/>
      <c r="DK251" s="22"/>
      <c r="DL251" s="22"/>
      <c r="DM251" s="22"/>
      <c r="DN251" s="22"/>
      <c r="DO251" s="22"/>
      <c r="DP251" s="22"/>
      <c r="DQ251" s="22"/>
      <c r="DR251" s="22"/>
      <c r="DS251" s="22"/>
      <c r="DT251" s="22"/>
      <c r="DU251" s="22"/>
      <c r="DV251" s="22"/>
      <c r="DW251" s="22"/>
      <c r="DX251" s="22"/>
      <c r="DY251" s="22"/>
      <c r="DZ251" s="22"/>
      <c r="EA251" s="22"/>
      <c r="EB251" s="22"/>
      <c r="EC251" s="22"/>
      <c r="ED251" s="22"/>
      <c r="EE251" s="22"/>
      <c r="EF251" s="22"/>
      <c r="EG251" s="22"/>
      <c r="EH251" s="22"/>
      <c r="EI251" s="22"/>
      <c r="EJ251" s="22"/>
      <c r="EK251" s="22"/>
      <c r="EL251" s="22"/>
      <c r="EM251" s="22"/>
      <c r="EN251" s="22"/>
      <c r="EO251" s="22"/>
      <c r="EP251" s="22"/>
      <c r="EQ251" s="22"/>
      <c r="ER251" s="22"/>
      <c r="ES251" s="22"/>
      <c r="ET251" s="22"/>
      <c r="EU251" s="22"/>
      <c r="EV251" s="22"/>
      <c r="EW251" s="22"/>
      <c r="EX251" s="22"/>
      <c r="EY251" s="19"/>
      <c r="EZ251" s="68"/>
      <c r="FA251" s="69"/>
      <c r="FB251" s="22"/>
      <c r="FC251" s="22"/>
      <c r="FD251" s="22"/>
      <c r="FE251" s="22"/>
      <c r="FF251" s="22"/>
      <c r="FG251" s="22"/>
      <c r="FH251" s="22"/>
      <c r="FI251" s="22"/>
      <c r="FJ251" s="22"/>
      <c r="FK251" s="19" t="e">
        <f t="shared" ca="1" si="9"/>
        <v>#NAME?</v>
      </c>
      <c r="FL251" s="19" t="e">
        <f t="shared" ca="1" si="10"/>
        <v>#NAME?</v>
      </c>
      <c r="FM251" s="19">
        <f t="shared" si="11"/>
        <v>22221.169811320753</v>
      </c>
      <c r="FN251" s="19"/>
      <c r="FO251" s="20">
        <v>5.2900000000000003E-2</v>
      </c>
      <c r="FP251" s="19">
        <f t="shared" si="31"/>
        <v>0</v>
      </c>
      <c r="FQ251" s="19">
        <v>275000</v>
      </c>
      <c r="FR251" s="20">
        <v>5.2900000000000003E-2</v>
      </c>
      <c r="FS251" s="19">
        <f t="shared" si="32"/>
        <v>289547.5</v>
      </c>
      <c r="FT251" s="19">
        <f>(FS251)</f>
        <v>289547.5</v>
      </c>
      <c r="FU251" s="98">
        <f t="shared" si="14"/>
        <v>53</v>
      </c>
      <c r="FV251" s="99">
        <f t="shared" si="15"/>
        <v>189028.26086612922</v>
      </c>
      <c r="FW251" s="100">
        <f t="shared" si="143"/>
        <v>22221.169811320753</v>
      </c>
      <c r="FX251" s="101"/>
      <c r="FY251" s="101"/>
    </row>
    <row r="252" spans="1:181" ht="15.75" customHeight="1" x14ac:dyDescent="0.2">
      <c r="A252" s="66" t="s">
        <v>671</v>
      </c>
      <c r="B252" s="66">
        <v>48</v>
      </c>
      <c r="C252" s="66" t="s">
        <v>603</v>
      </c>
      <c r="D252" s="66" t="s">
        <v>31</v>
      </c>
      <c r="E252" s="67" t="s">
        <v>604</v>
      </c>
      <c r="F252" s="66">
        <v>21102401</v>
      </c>
      <c r="G252" s="67" t="s">
        <v>75</v>
      </c>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103">
        <v>140000</v>
      </c>
      <c r="CF252" s="102">
        <v>0</v>
      </c>
      <c r="CG252" s="103">
        <f t="shared" ref="CG252:CG253" si="153">CE252 * (1 + CF252)</f>
        <v>140000</v>
      </c>
      <c r="CH252" s="79">
        <v>125000</v>
      </c>
      <c r="CI252" s="107">
        <v>0</v>
      </c>
      <c r="CJ252" s="103">
        <f t="shared" ref="CJ252:CJ253" si="154">CH252 * (1 + CI252)</f>
        <v>125000</v>
      </c>
      <c r="CK252" s="22"/>
      <c r="CL252" s="22"/>
      <c r="CM252" s="22"/>
      <c r="CN252" s="22"/>
      <c r="CO252" s="22"/>
      <c r="CP252" s="22"/>
      <c r="CQ252" s="22"/>
      <c r="CR252" s="22"/>
      <c r="CS252" s="22"/>
      <c r="CT252" s="22"/>
      <c r="CU252" s="22"/>
      <c r="CV252" s="22"/>
      <c r="CW252" s="22"/>
      <c r="CX252" s="22"/>
      <c r="CY252" s="22"/>
      <c r="CZ252" s="22"/>
      <c r="DA252" s="22"/>
      <c r="DB252" s="22"/>
      <c r="DC252" s="22"/>
      <c r="DD252" s="22"/>
      <c r="DE252" s="22"/>
      <c r="DF252" s="22"/>
      <c r="DG252" s="22"/>
      <c r="DH252" s="22"/>
      <c r="DI252" s="22"/>
      <c r="DJ252" s="22"/>
      <c r="DK252" s="22"/>
      <c r="DL252" s="22"/>
      <c r="DM252" s="22"/>
      <c r="DN252" s="22"/>
      <c r="DO252" s="22"/>
      <c r="DP252" s="22"/>
      <c r="DQ252" s="22"/>
      <c r="DR252" s="22"/>
      <c r="DS252" s="22"/>
      <c r="DT252" s="22"/>
      <c r="DU252" s="22"/>
      <c r="DV252" s="22"/>
      <c r="DW252" s="22"/>
      <c r="DX252" s="22"/>
      <c r="DY252" s="22"/>
      <c r="DZ252" s="22"/>
      <c r="EA252" s="22"/>
      <c r="EB252" s="22"/>
      <c r="EC252" s="22"/>
      <c r="ED252" s="22"/>
      <c r="EE252" s="22"/>
      <c r="EF252" s="22"/>
      <c r="EG252" s="22"/>
      <c r="EH252" s="22"/>
      <c r="EI252" s="22"/>
      <c r="EJ252" s="22"/>
      <c r="EK252" s="22"/>
      <c r="EL252" s="22"/>
      <c r="EM252" s="22"/>
      <c r="EN252" s="22"/>
      <c r="EO252" s="22"/>
      <c r="EP252" s="22"/>
      <c r="EQ252" s="22"/>
      <c r="ER252" s="22"/>
      <c r="ES252" s="22"/>
      <c r="ET252" s="22"/>
      <c r="EU252" s="22"/>
      <c r="EV252" s="22"/>
      <c r="EW252" s="22"/>
      <c r="EX252" s="22"/>
      <c r="EY252" s="19"/>
      <c r="EZ252" s="68"/>
      <c r="FA252" s="69"/>
      <c r="FB252" s="22"/>
      <c r="FC252" s="22"/>
      <c r="FD252" s="22"/>
      <c r="FE252" s="22"/>
      <c r="FF252" s="22"/>
      <c r="FG252" s="22"/>
      <c r="FH252" s="22"/>
      <c r="FI252" s="22"/>
      <c r="FJ252" s="22"/>
      <c r="FK252" s="19" t="e">
        <f t="shared" ca="1" si="9"/>
        <v>#NAME?</v>
      </c>
      <c r="FL252" s="19" t="e">
        <f t="shared" ca="1" si="10"/>
        <v>#NAME?</v>
      </c>
      <c r="FM252" s="19">
        <f t="shared" si="11"/>
        <v>5000</v>
      </c>
      <c r="FN252" s="19">
        <v>128188</v>
      </c>
      <c r="FO252" s="20">
        <v>5.2900000000000003E-2</v>
      </c>
      <c r="FP252" s="19">
        <f t="shared" si="31"/>
        <v>134969.1452</v>
      </c>
      <c r="FQ252" s="19"/>
      <c r="FR252" s="20">
        <v>5.2900000000000003E-2</v>
      </c>
      <c r="FS252" s="19">
        <f t="shared" si="32"/>
        <v>0</v>
      </c>
      <c r="FT252" s="19">
        <f>(FP252)</f>
        <v>134969.1452</v>
      </c>
      <c r="FU252" s="98">
        <f t="shared" si="14"/>
        <v>53</v>
      </c>
      <c r="FV252" s="99">
        <f t="shared" si="15"/>
        <v>91902.063915939027</v>
      </c>
      <c r="FW252" s="100">
        <f t="shared" si="143"/>
        <v>5000</v>
      </c>
      <c r="FX252" s="101"/>
      <c r="FY252" s="101"/>
    </row>
    <row r="253" spans="1:181" ht="15.75" customHeight="1" x14ac:dyDescent="0.2">
      <c r="A253" s="66" t="s">
        <v>671</v>
      </c>
      <c r="B253" s="66">
        <v>55</v>
      </c>
      <c r="C253" s="66" t="s">
        <v>605</v>
      </c>
      <c r="D253" s="66" t="s">
        <v>31</v>
      </c>
      <c r="E253" s="67" t="s">
        <v>606</v>
      </c>
      <c r="F253" s="66">
        <v>21102401</v>
      </c>
      <c r="G253" s="67" t="s">
        <v>607</v>
      </c>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103">
        <v>25000</v>
      </c>
      <c r="CF253" s="102">
        <v>0</v>
      </c>
      <c r="CG253" s="103">
        <f t="shared" si="153"/>
        <v>25000</v>
      </c>
      <c r="CH253" s="79">
        <v>20000</v>
      </c>
      <c r="CI253" s="107">
        <v>0</v>
      </c>
      <c r="CJ253" s="103">
        <f t="shared" si="154"/>
        <v>20000</v>
      </c>
      <c r="CK253" s="22"/>
      <c r="CL253" s="22"/>
      <c r="CM253" s="22"/>
      <c r="CN253" s="22"/>
      <c r="CO253" s="22"/>
      <c r="CP253" s="22"/>
      <c r="CQ253" s="22"/>
      <c r="CR253" s="22"/>
      <c r="CS253" s="22"/>
      <c r="CT253" s="22"/>
      <c r="CU253" s="22"/>
      <c r="CV253" s="22"/>
      <c r="CW253" s="22"/>
      <c r="CX253" s="22"/>
      <c r="CY253" s="22"/>
      <c r="CZ253" s="22"/>
      <c r="DA253" s="22"/>
      <c r="DB253" s="22"/>
      <c r="DC253" s="22"/>
      <c r="DD253" s="22"/>
      <c r="DE253" s="22"/>
      <c r="DF253" s="22"/>
      <c r="DG253" s="22"/>
      <c r="DH253" s="22"/>
      <c r="DI253" s="22"/>
      <c r="DJ253" s="22"/>
      <c r="DK253" s="22"/>
      <c r="DL253" s="22"/>
      <c r="DM253" s="22"/>
      <c r="DN253" s="22"/>
      <c r="DO253" s="22"/>
      <c r="DP253" s="22"/>
      <c r="DQ253" s="22"/>
      <c r="DR253" s="22"/>
      <c r="DS253" s="22"/>
      <c r="DT253" s="22"/>
      <c r="DU253" s="22"/>
      <c r="DV253" s="22"/>
      <c r="DW253" s="22"/>
      <c r="DX253" s="22"/>
      <c r="DY253" s="22"/>
      <c r="DZ253" s="22"/>
      <c r="EA253" s="22"/>
      <c r="EB253" s="22"/>
      <c r="EC253" s="22"/>
      <c r="ED253" s="22"/>
      <c r="EE253" s="22"/>
      <c r="EF253" s="22"/>
      <c r="EG253" s="22"/>
      <c r="EH253" s="22"/>
      <c r="EI253" s="22"/>
      <c r="EJ253" s="22"/>
      <c r="EK253" s="22"/>
      <c r="EL253" s="22"/>
      <c r="EM253" s="22"/>
      <c r="EN253" s="22"/>
      <c r="EO253" s="22"/>
      <c r="EP253" s="22"/>
      <c r="EQ253" s="22"/>
      <c r="ER253" s="22"/>
      <c r="ES253" s="22"/>
      <c r="ET253" s="22"/>
      <c r="EU253" s="22"/>
      <c r="EV253" s="22"/>
      <c r="EW253" s="22"/>
      <c r="EX253" s="22"/>
      <c r="EY253" s="79">
        <v>23000</v>
      </c>
      <c r="EZ253" s="102">
        <v>0</v>
      </c>
      <c r="FA253" s="103">
        <f>EY253 * (1 + EZ253)</f>
        <v>23000</v>
      </c>
      <c r="FB253" s="22"/>
      <c r="FC253" s="22"/>
      <c r="FD253" s="22"/>
      <c r="FE253" s="22"/>
      <c r="FF253" s="22"/>
      <c r="FG253" s="22"/>
      <c r="FH253" s="22"/>
      <c r="FI253" s="22"/>
      <c r="FJ253" s="22"/>
      <c r="FK253" s="19" t="e">
        <f t="shared" ca="1" si="9"/>
        <v>#NAME?</v>
      </c>
      <c r="FL253" s="19" t="e">
        <f t="shared" ca="1" si="10"/>
        <v>#NAME?</v>
      </c>
      <c r="FM253" s="19">
        <f t="shared" si="11"/>
        <v>1283.0188679245282</v>
      </c>
      <c r="FN253" s="19"/>
      <c r="FO253" s="20">
        <v>5.2900000000000003E-2</v>
      </c>
      <c r="FP253" s="19">
        <f t="shared" si="31"/>
        <v>0</v>
      </c>
      <c r="FQ253" s="19"/>
      <c r="FR253" s="20">
        <v>5.2900000000000003E-2</v>
      </c>
      <c r="FS253" s="19">
        <f t="shared" si="32"/>
        <v>0</v>
      </c>
      <c r="FT253" s="19"/>
      <c r="FU253" s="98">
        <f t="shared" si="14"/>
        <v>53</v>
      </c>
      <c r="FV253" s="99" t="e">
        <f t="shared" si="15"/>
        <v>#DIV/0!</v>
      </c>
      <c r="FW253" s="100">
        <f t="shared" si="143"/>
        <v>1283.0188679245282</v>
      </c>
      <c r="FX253" s="101"/>
      <c r="FY253" s="101"/>
    </row>
    <row r="254" spans="1:181" ht="15.75" customHeight="1" x14ac:dyDescent="0.2">
      <c r="A254" s="66" t="s">
        <v>673</v>
      </c>
      <c r="B254" s="66">
        <v>15</v>
      </c>
      <c r="C254" s="66" t="s">
        <v>608</v>
      </c>
      <c r="D254" s="66" t="s">
        <v>31</v>
      </c>
      <c r="E254" s="67" t="s">
        <v>609</v>
      </c>
      <c r="F254" s="35">
        <v>39121613</v>
      </c>
      <c r="G254" s="67" t="s">
        <v>56</v>
      </c>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81">
        <v>39915</v>
      </c>
      <c r="CO254" s="80">
        <v>0.19</v>
      </c>
      <c r="CP254" s="81">
        <f t="shared" ref="CP254:CP256" si="155">CN254 * (1 + CO254)</f>
        <v>47498.85</v>
      </c>
      <c r="CQ254" s="22"/>
      <c r="CR254" s="22"/>
      <c r="CS254" s="22"/>
      <c r="CT254" s="22"/>
      <c r="CU254" s="22"/>
      <c r="CV254" s="22"/>
      <c r="CW254" s="22"/>
      <c r="CX254" s="22"/>
      <c r="CY254" s="22"/>
      <c r="CZ254" s="22"/>
      <c r="DA254" s="22"/>
      <c r="DB254" s="22"/>
      <c r="DC254" s="81">
        <v>40900</v>
      </c>
      <c r="DD254" s="80">
        <v>0</v>
      </c>
      <c r="DE254" s="81">
        <f>DC254 * (1 + DD254)</f>
        <v>40900</v>
      </c>
      <c r="DF254" s="22"/>
      <c r="DG254" s="22"/>
      <c r="DH254" s="22"/>
      <c r="DI254" s="22"/>
      <c r="DJ254" s="22"/>
      <c r="DK254" s="22"/>
      <c r="DL254" s="22"/>
      <c r="DM254" s="22"/>
      <c r="DN254" s="22"/>
      <c r="DO254" s="22"/>
      <c r="DP254" s="22"/>
      <c r="DQ254" s="22"/>
      <c r="DR254" s="22"/>
      <c r="DS254" s="22"/>
      <c r="DT254" s="22"/>
      <c r="DU254" s="22"/>
      <c r="DV254" s="22"/>
      <c r="DW254" s="22"/>
      <c r="DX254" s="22"/>
      <c r="DY254" s="22"/>
      <c r="DZ254" s="22"/>
      <c r="EA254" s="22"/>
      <c r="EB254" s="22"/>
      <c r="EC254" s="22"/>
      <c r="ED254" s="22"/>
      <c r="EE254" s="22"/>
      <c r="EF254" s="22"/>
      <c r="EG254" s="22"/>
      <c r="EH254" s="22"/>
      <c r="EI254" s="22"/>
      <c r="EJ254" s="22"/>
      <c r="EK254" s="22"/>
      <c r="EL254" s="22"/>
      <c r="EM254" s="22"/>
      <c r="EN254" s="22"/>
      <c r="EO254" s="22"/>
      <c r="EP254" s="22"/>
      <c r="EQ254" s="22"/>
      <c r="ER254" s="22"/>
      <c r="ES254" s="22"/>
      <c r="ET254" s="22"/>
      <c r="EU254" s="22"/>
      <c r="EV254" s="22"/>
      <c r="EW254" s="22"/>
      <c r="EX254" s="22"/>
      <c r="EY254" s="19"/>
      <c r="EZ254" s="68"/>
      <c r="FA254" s="69"/>
      <c r="FB254" s="22"/>
      <c r="FC254" s="22"/>
      <c r="FD254" s="22"/>
      <c r="FE254" s="22"/>
      <c r="FF254" s="22"/>
      <c r="FG254" s="22"/>
      <c r="FH254" s="22"/>
      <c r="FI254" s="22"/>
      <c r="FJ254" s="22"/>
      <c r="FK254" s="19" t="e">
        <f t="shared" ca="1" si="9"/>
        <v>#NAME?</v>
      </c>
      <c r="FL254" s="19" t="e">
        <f t="shared" ca="1" si="10"/>
        <v>#NAME?</v>
      </c>
      <c r="FM254" s="19">
        <f t="shared" si="11"/>
        <v>1667.9028301886794</v>
      </c>
      <c r="FN254" s="19">
        <v>29796</v>
      </c>
      <c r="FO254" s="20">
        <v>5.2900000000000003E-2</v>
      </c>
      <c r="FP254" s="19">
        <f t="shared" si="31"/>
        <v>31372.2084</v>
      </c>
      <c r="FQ254" s="19"/>
      <c r="FR254" s="20">
        <v>5.2900000000000003E-2</v>
      </c>
      <c r="FS254" s="19">
        <f t="shared" si="32"/>
        <v>0</v>
      </c>
      <c r="FT254" s="19">
        <f t="shared" ref="FT254:FT256" si="156">(FP254)</f>
        <v>31372.2084</v>
      </c>
      <c r="FU254" s="98">
        <f t="shared" si="14"/>
        <v>53</v>
      </c>
      <c r="FV254" s="99">
        <f t="shared" si="15"/>
        <v>21004.115898850916</v>
      </c>
      <c r="FW254" s="100">
        <f t="shared" si="143"/>
        <v>1667.9028301886794</v>
      </c>
      <c r="FX254" s="101"/>
      <c r="FY254" s="101"/>
    </row>
    <row r="255" spans="1:181" ht="15.75" customHeight="1" x14ac:dyDescent="0.2">
      <c r="A255" s="66" t="s">
        <v>673</v>
      </c>
      <c r="B255" s="66">
        <v>25</v>
      </c>
      <c r="C255" s="66" t="s">
        <v>610</v>
      </c>
      <c r="D255" s="66" t="s">
        <v>31</v>
      </c>
      <c r="E255" s="67" t="s">
        <v>611</v>
      </c>
      <c r="F255" s="35">
        <v>42221606</v>
      </c>
      <c r="G255" s="67" t="s">
        <v>303</v>
      </c>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81">
        <v>15042</v>
      </c>
      <c r="CO255" s="80">
        <v>0.19</v>
      </c>
      <c r="CP255" s="81">
        <f t="shared" si="155"/>
        <v>17899.98</v>
      </c>
      <c r="CQ255" s="79">
        <v>29000</v>
      </c>
      <c r="CR255" s="107">
        <v>0.19</v>
      </c>
      <c r="CS255" s="81">
        <f>CQ255 * (1 + CR255)</f>
        <v>34510</v>
      </c>
      <c r="CT255" s="22"/>
      <c r="CU255" s="22"/>
      <c r="CV255" s="22"/>
      <c r="CW255" s="79">
        <v>15000</v>
      </c>
      <c r="CX255" s="107">
        <v>0.19</v>
      </c>
      <c r="CY255" s="79">
        <f t="shared" ref="CY255:CY256" si="157">CW255 * (1 + CX255)</f>
        <v>17850</v>
      </c>
      <c r="CZ255" s="22"/>
      <c r="DA255" s="22"/>
      <c r="DB255" s="22"/>
      <c r="DC255" s="22"/>
      <c r="DD255" s="22"/>
      <c r="DE255" s="22"/>
      <c r="DF255" s="22"/>
      <c r="DG255" s="22"/>
      <c r="DH255" s="22"/>
      <c r="DI255" s="22"/>
      <c r="DJ255" s="22"/>
      <c r="DK255" s="22"/>
      <c r="DL255" s="22"/>
      <c r="DM255" s="22"/>
      <c r="DN255" s="22"/>
      <c r="DO255" s="22"/>
      <c r="DP255" s="22"/>
      <c r="DQ255" s="22"/>
      <c r="DR255" s="22"/>
      <c r="DS255" s="22"/>
      <c r="DT255" s="22"/>
      <c r="DU255" s="22"/>
      <c r="DV255" s="22"/>
      <c r="DW255" s="22"/>
      <c r="DX255" s="22"/>
      <c r="DY255" s="22"/>
      <c r="DZ255" s="22"/>
      <c r="EA255" s="22"/>
      <c r="EB255" s="22"/>
      <c r="EC255" s="22"/>
      <c r="ED255" s="22"/>
      <c r="EE255" s="22"/>
      <c r="EF255" s="22"/>
      <c r="EG255" s="22"/>
      <c r="EH255" s="22"/>
      <c r="EI255" s="22"/>
      <c r="EJ255" s="22"/>
      <c r="EK255" s="22"/>
      <c r="EL255" s="22"/>
      <c r="EM255" s="22"/>
      <c r="EN255" s="22"/>
      <c r="EO255" s="22"/>
      <c r="EP255" s="22"/>
      <c r="EQ255" s="22"/>
      <c r="ER255" s="22"/>
      <c r="ES255" s="22"/>
      <c r="ET255" s="22"/>
      <c r="EU255" s="22"/>
      <c r="EV255" s="22"/>
      <c r="EW255" s="22"/>
      <c r="EX255" s="22"/>
      <c r="EY255" s="19"/>
      <c r="EZ255" s="68"/>
      <c r="FA255" s="69"/>
      <c r="FB255" s="22"/>
      <c r="FC255" s="22"/>
      <c r="FD255" s="22"/>
      <c r="FE255" s="22"/>
      <c r="FF255" s="22"/>
      <c r="FG255" s="22"/>
      <c r="FH255" s="22"/>
      <c r="FI255" s="22"/>
      <c r="FJ255" s="22"/>
      <c r="FK255" s="19" t="e">
        <f t="shared" ca="1" si="9"/>
        <v>#NAME?</v>
      </c>
      <c r="FL255" s="19" t="e">
        <f t="shared" ca="1" si="10"/>
        <v>#NAME?</v>
      </c>
      <c r="FM255" s="19">
        <f t="shared" si="11"/>
        <v>1325.6599999999999</v>
      </c>
      <c r="FN255" s="19">
        <v>32893</v>
      </c>
      <c r="FO255" s="20">
        <v>5.2900000000000003E-2</v>
      </c>
      <c r="FP255" s="19">
        <f t="shared" si="31"/>
        <v>34633.039700000001</v>
      </c>
      <c r="FQ255" s="19"/>
      <c r="FR255" s="20">
        <v>5.2900000000000003E-2</v>
      </c>
      <c r="FS255" s="19">
        <f t="shared" si="32"/>
        <v>0</v>
      </c>
      <c r="FT255" s="123">
        <f t="shared" si="156"/>
        <v>34633.039700000001</v>
      </c>
      <c r="FU255" s="98">
        <f t="shared" si="14"/>
        <v>53</v>
      </c>
      <c r="FV255" s="99">
        <f t="shared" si="15"/>
        <v>23551.874049425158</v>
      </c>
      <c r="FW255" s="100">
        <f t="shared" si="143"/>
        <v>1325.6599999999999</v>
      </c>
      <c r="FX255" s="101"/>
      <c r="FY255" s="101"/>
    </row>
    <row r="256" spans="1:181" ht="15.75" customHeight="1" x14ac:dyDescent="0.2">
      <c r="A256" s="66" t="s">
        <v>673</v>
      </c>
      <c r="B256" s="66">
        <v>13</v>
      </c>
      <c r="C256" s="66" t="s">
        <v>612</v>
      </c>
      <c r="D256" s="66" t="s">
        <v>31</v>
      </c>
      <c r="E256" s="67" t="s">
        <v>613</v>
      </c>
      <c r="F256" s="124">
        <v>41113630</v>
      </c>
      <c r="G256" s="125" t="s">
        <v>56</v>
      </c>
      <c r="H256" s="46"/>
      <c r="I256" s="46"/>
      <c r="J256" s="46"/>
      <c r="K256" s="46"/>
      <c r="L256" s="46"/>
      <c r="M256" s="46"/>
      <c r="N256" s="46"/>
      <c r="O256" s="46"/>
      <c r="P256" s="46"/>
      <c r="Q256" s="46"/>
      <c r="R256" s="46"/>
      <c r="S256" s="46"/>
      <c r="T256" s="46"/>
      <c r="U256" s="46"/>
      <c r="V256" s="46"/>
      <c r="W256" s="46"/>
      <c r="X256" s="46"/>
      <c r="Y256" s="46"/>
      <c r="Z256" s="46"/>
      <c r="AA256" s="46"/>
      <c r="AB256" s="46"/>
      <c r="AC256" s="46"/>
      <c r="AD256" s="46"/>
      <c r="AE256" s="46"/>
      <c r="AF256" s="46"/>
      <c r="AG256" s="46"/>
      <c r="AH256" s="46"/>
      <c r="AI256" s="46"/>
      <c r="AJ256" s="46"/>
      <c r="AK256" s="46"/>
      <c r="AL256" s="46"/>
      <c r="AM256" s="46"/>
      <c r="AN256" s="46"/>
      <c r="AO256" s="46"/>
      <c r="AP256" s="46"/>
      <c r="AQ256" s="46"/>
      <c r="AR256" s="46"/>
      <c r="AS256" s="46"/>
      <c r="AT256" s="46"/>
      <c r="AU256" s="46"/>
      <c r="AV256" s="46"/>
      <c r="AW256" s="46"/>
      <c r="AX256" s="46"/>
      <c r="AY256" s="46"/>
      <c r="AZ256" s="46"/>
      <c r="BA256" s="46"/>
      <c r="BB256" s="46"/>
      <c r="BC256" s="46"/>
      <c r="BD256" s="46"/>
      <c r="BE256" s="46"/>
      <c r="BF256" s="46"/>
      <c r="BG256" s="46"/>
      <c r="BH256" s="46"/>
      <c r="BI256" s="46"/>
      <c r="BJ256" s="46"/>
      <c r="BK256" s="46"/>
      <c r="BL256" s="46"/>
      <c r="BM256" s="46"/>
      <c r="BN256" s="46"/>
      <c r="BO256" s="46"/>
      <c r="BP256" s="46"/>
      <c r="BQ256" s="46"/>
      <c r="BR256" s="46"/>
      <c r="BS256" s="46"/>
      <c r="BT256" s="46"/>
      <c r="BU256" s="46"/>
      <c r="BV256" s="46"/>
      <c r="BW256" s="46"/>
      <c r="BX256" s="46"/>
      <c r="BY256" s="46"/>
      <c r="BZ256" s="46"/>
      <c r="CA256" s="46"/>
      <c r="CB256" s="46"/>
      <c r="CC256" s="46"/>
      <c r="CD256" s="46"/>
      <c r="CE256" s="46"/>
      <c r="CF256" s="46"/>
      <c r="CG256" s="46"/>
      <c r="CH256" s="46"/>
      <c r="CI256" s="46"/>
      <c r="CJ256" s="46"/>
      <c r="CK256" s="46"/>
      <c r="CL256" s="46"/>
      <c r="CM256" s="46"/>
      <c r="CN256" s="126">
        <v>48235</v>
      </c>
      <c r="CO256" s="127">
        <v>0.19</v>
      </c>
      <c r="CP256" s="126">
        <f t="shared" si="155"/>
        <v>57399.649999999994</v>
      </c>
      <c r="CQ256" s="46"/>
      <c r="CR256" s="46"/>
      <c r="CS256" s="46"/>
      <c r="CT256" s="46"/>
      <c r="CU256" s="46"/>
      <c r="CV256" s="46"/>
      <c r="CW256" s="128">
        <v>720288</v>
      </c>
      <c r="CX256" s="129">
        <v>0.19</v>
      </c>
      <c r="CY256" s="128">
        <f t="shared" si="157"/>
        <v>857142.72</v>
      </c>
      <c r="CZ256" s="46"/>
      <c r="DA256" s="46"/>
      <c r="DB256" s="46"/>
      <c r="DC256" s="126">
        <v>48900</v>
      </c>
      <c r="DD256" s="127">
        <v>0</v>
      </c>
      <c r="DE256" s="126">
        <f>DC256 * (1 + DD256)</f>
        <v>48900</v>
      </c>
      <c r="DF256" s="46"/>
      <c r="DG256" s="46"/>
      <c r="DH256" s="46"/>
      <c r="DI256" s="46"/>
      <c r="DJ256" s="46"/>
      <c r="DK256" s="46"/>
      <c r="DL256" s="46"/>
      <c r="DM256" s="46"/>
      <c r="DN256" s="46"/>
      <c r="DO256" s="46"/>
      <c r="DP256" s="46"/>
      <c r="DQ256" s="46"/>
      <c r="DR256" s="46"/>
      <c r="DS256" s="46"/>
      <c r="DT256" s="46"/>
      <c r="DU256" s="46"/>
      <c r="DV256" s="46"/>
      <c r="DW256" s="46"/>
      <c r="DX256" s="46"/>
      <c r="DY256" s="46"/>
      <c r="DZ256" s="46"/>
      <c r="EA256" s="46"/>
      <c r="EB256" s="46"/>
      <c r="EC256" s="46"/>
      <c r="ED256" s="46"/>
      <c r="EE256" s="46"/>
      <c r="EF256" s="46"/>
      <c r="EG256" s="46"/>
      <c r="EH256" s="46"/>
      <c r="EI256" s="46"/>
      <c r="EJ256" s="46"/>
      <c r="EK256" s="46"/>
      <c r="EL256" s="46"/>
      <c r="EM256" s="46"/>
      <c r="EN256" s="46"/>
      <c r="EO256" s="46"/>
      <c r="EP256" s="22"/>
      <c r="EQ256" s="22"/>
      <c r="ER256" s="22"/>
      <c r="ES256" s="22"/>
      <c r="ET256" s="22"/>
      <c r="EU256" s="22"/>
      <c r="EV256" s="22"/>
      <c r="EW256" s="22"/>
      <c r="EX256" s="22"/>
      <c r="EY256" s="19"/>
      <c r="EZ256" s="68"/>
      <c r="FA256" s="69"/>
      <c r="FB256" s="22"/>
      <c r="FC256" s="22"/>
      <c r="FD256" s="22"/>
      <c r="FE256" s="22"/>
      <c r="FF256" s="22"/>
      <c r="FG256" s="22"/>
      <c r="FH256" s="22"/>
      <c r="FI256" s="22"/>
      <c r="FJ256" s="22"/>
      <c r="FK256" s="19" t="e">
        <f t="shared" ca="1" si="9"/>
        <v>#NAME?</v>
      </c>
      <c r="FL256" s="19" t="e">
        <f t="shared" ca="1" si="10"/>
        <v>#NAME?</v>
      </c>
      <c r="FM256" s="19">
        <f t="shared" si="11"/>
        <v>18178.157924528303</v>
      </c>
      <c r="FN256" s="19">
        <v>49208</v>
      </c>
      <c r="FO256" s="20">
        <v>5.2900000000000003E-2</v>
      </c>
      <c r="FP256" s="19">
        <f t="shared" si="31"/>
        <v>51811.103199999998</v>
      </c>
      <c r="FQ256" s="19"/>
      <c r="FR256" s="20">
        <v>5.2900000000000003E-2</v>
      </c>
      <c r="FS256" s="19">
        <f t="shared" si="32"/>
        <v>0</v>
      </c>
      <c r="FT256" s="42">
        <f t="shared" si="156"/>
        <v>51811.103199999998</v>
      </c>
      <c r="FU256" s="46">
        <f t="shared" si="14"/>
        <v>53</v>
      </c>
      <c r="FV256" s="101">
        <f t="shared" si="15"/>
        <v>23782.083675562084</v>
      </c>
      <c r="FW256" s="101">
        <f t="shared" si="143"/>
        <v>18178.157924528303</v>
      </c>
      <c r="FX256" s="101"/>
      <c r="FY256" s="101"/>
    </row>
    <row r="257" spans="1:181" ht="15.75" customHeight="1" x14ac:dyDescent="0.2">
      <c r="A257" s="82"/>
      <c r="B257" s="82"/>
      <c r="C257" s="82"/>
      <c r="D257" s="82"/>
      <c r="E257" s="82"/>
      <c r="F257" s="83"/>
      <c r="G257" s="84"/>
      <c r="EY257" s="46"/>
      <c r="EZ257" s="85"/>
      <c r="FA257" s="85"/>
      <c r="FK257" s="42"/>
      <c r="FL257" s="42"/>
      <c r="FM257" s="42"/>
      <c r="FN257" s="86"/>
      <c r="FO257" s="85"/>
      <c r="FP257" s="85"/>
      <c r="FQ257" s="86"/>
      <c r="FR257" s="85"/>
      <c r="FS257" s="85"/>
      <c r="FT257" s="42"/>
      <c r="FU257" s="46"/>
      <c r="FV257" s="85"/>
      <c r="FW257" s="85"/>
      <c r="FX257" s="85"/>
      <c r="FY257" s="85"/>
    </row>
    <row r="258" spans="1:181" ht="15.75" customHeight="1" x14ac:dyDescent="0.2">
      <c r="A258" s="146"/>
      <c r="B258" s="135"/>
      <c r="C258" s="146" t="s">
        <v>614</v>
      </c>
      <c r="D258" s="136"/>
      <c r="E258" s="136"/>
      <c r="F258" s="135"/>
      <c r="G258" s="84"/>
      <c r="EY258" s="46"/>
      <c r="EZ258" s="85"/>
      <c r="FA258" s="85"/>
      <c r="FK258" s="42"/>
      <c r="FL258" s="42"/>
      <c r="FM258" s="42"/>
      <c r="FN258" s="86"/>
      <c r="FO258" s="85"/>
      <c r="FP258" s="85"/>
      <c r="FQ258" s="86"/>
      <c r="FR258" s="85"/>
      <c r="FS258" s="85"/>
      <c r="FT258" s="42"/>
      <c r="FU258" s="46"/>
      <c r="FV258" s="85"/>
      <c r="FW258" s="85"/>
      <c r="FX258" s="85"/>
      <c r="FY258" s="85"/>
    </row>
    <row r="259" spans="1:181" ht="15.75" customHeight="1" x14ac:dyDescent="0.2">
      <c r="A259" s="88"/>
      <c r="B259" s="88"/>
      <c r="C259" s="88"/>
      <c r="D259" s="88"/>
      <c r="E259" s="84"/>
      <c r="F259" s="88"/>
      <c r="G259" s="84"/>
      <c r="EY259" s="46"/>
      <c r="EZ259" s="85"/>
      <c r="FA259" s="85"/>
      <c r="FK259" s="42"/>
      <c r="FL259" s="42"/>
      <c r="FM259" s="42"/>
      <c r="FN259" s="86"/>
      <c r="FO259" s="85"/>
      <c r="FP259" s="85"/>
      <c r="FQ259" s="86"/>
      <c r="FR259" s="85"/>
      <c r="FS259" s="85"/>
      <c r="FT259" s="42"/>
      <c r="FU259" s="46"/>
      <c r="FV259" s="85"/>
      <c r="FW259" s="85"/>
      <c r="FX259" s="85"/>
      <c r="FY259" s="85"/>
    </row>
    <row r="260" spans="1:181" ht="15.75" customHeight="1" x14ac:dyDescent="0.2">
      <c r="A260" s="88"/>
      <c r="B260" s="88"/>
      <c r="C260" s="88"/>
      <c r="D260" s="88"/>
      <c r="E260" s="84"/>
      <c r="F260" s="88"/>
      <c r="G260" s="84"/>
      <c r="EY260" s="46"/>
      <c r="EZ260" s="85"/>
      <c r="FA260" s="85"/>
      <c r="FK260" s="42"/>
      <c r="FL260" s="42"/>
      <c r="FM260" s="42"/>
      <c r="FN260" s="86"/>
      <c r="FO260" s="85"/>
      <c r="FP260" s="85"/>
      <c r="FQ260" s="86"/>
      <c r="FR260" s="85"/>
      <c r="FS260" s="85"/>
      <c r="FT260" s="42"/>
      <c r="FU260" s="46"/>
      <c r="FV260" s="85"/>
      <c r="FW260" s="85"/>
      <c r="FX260" s="85"/>
      <c r="FY260" s="85"/>
    </row>
    <row r="261" spans="1:181" ht="15.75" customHeight="1" x14ac:dyDescent="0.2">
      <c r="A261" s="88"/>
      <c r="B261" s="88"/>
      <c r="C261" s="88"/>
      <c r="D261" s="88"/>
      <c r="E261" s="84"/>
      <c r="F261" s="88"/>
      <c r="G261" s="84"/>
      <c r="EY261" s="46"/>
      <c r="EZ261" s="85"/>
      <c r="FA261" s="85"/>
      <c r="FK261" s="42"/>
      <c r="FL261" s="42"/>
      <c r="FM261" s="42"/>
      <c r="FN261" s="86"/>
      <c r="FO261" s="85"/>
      <c r="FP261" s="85"/>
      <c r="FQ261" s="86"/>
      <c r="FR261" s="85"/>
      <c r="FS261" s="85"/>
      <c r="FT261" s="42"/>
      <c r="FU261" s="85"/>
      <c r="FV261" s="85"/>
      <c r="FW261" s="85"/>
      <c r="FX261" s="85"/>
      <c r="FY261" s="85"/>
    </row>
    <row r="262" spans="1:181" ht="15.75" customHeight="1" x14ac:dyDescent="0.2">
      <c r="A262" s="88"/>
      <c r="B262" s="88"/>
      <c r="C262" s="88"/>
      <c r="D262" s="88"/>
      <c r="E262" s="84"/>
      <c r="F262" s="88"/>
      <c r="G262" s="84"/>
      <c r="EY262" s="46"/>
      <c r="EZ262" s="85"/>
      <c r="FA262" s="85"/>
      <c r="FK262" s="42"/>
      <c r="FL262" s="42"/>
      <c r="FM262" s="42"/>
      <c r="FN262" s="86"/>
      <c r="FO262" s="85"/>
      <c r="FP262" s="85"/>
      <c r="FQ262" s="86"/>
      <c r="FR262" s="85"/>
      <c r="FS262" s="85"/>
      <c r="FT262" s="42"/>
      <c r="FU262" s="85"/>
      <c r="FV262" s="85"/>
      <c r="FW262" s="85"/>
      <c r="FX262" s="85"/>
      <c r="FY262" s="85"/>
    </row>
    <row r="263" spans="1:181" ht="15.75" customHeight="1" x14ac:dyDescent="0.2">
      <c r="A263" s="88"/>
      <c r="B263" s="88"/>
      <c r="C263" s="88"/>
      <c r="D263" s="88"/>
      <c r="E263" s="84"/>
      <c r="F263" s="88"/>
      <c r="G263" s="84"/>
      <c r="EY263" s="46"/>
      <c r="EZ263" s="85"/>
      <c r="FA263" s="85"/>
      <c r="FK263" s="42"/>
      <c r="FL263" s="42"/>
      <c r="FM263" s="42"/>
      <c r="FN263" s="86"/>
      <c r="FO263" s="85"/>
      <c r="FP263" s="85"/>
      <c r="FQ263" s="86"/>
      <c r="FR263" s="85"/>
      <c r="FS263" s="85"/>
      <c r="FT263" s="42"/>
      <c r="FU263" s="85"/>
      <c r="FV263" s="85"/>
      <c r="FW263" s="85"/>
      <c r="FX263" s="85"/>
      <c r="FY263" s="85"/>
    </row>
    <row r="264" spans="1:181" ht="15.75" customHeight="1" x14ac:dyDescent="0.2">
      <c r="A264" s="88"/>
      <c r="B264" s="88"/>
      <c r="C264" s="88"/>
      <c r="D264" s="88"/>
      <c r="E264" s="84"/>
      <c r="F264" s="88"/>
      <c r="G264" s="84"/>
      <c r="EY264" s="46"/>
      <c r="EZ264" s="85"/>
      <c r="FA264" s="85"/>
      <c r="FK264" s="42"/>
      <c r="FL264" s="42"/>
      <c r="FM264" s="42"/>
      <c r="FN264" s="86"/>
      <c r="FO264" s="85"/>
      <c r="FP264" s="85"/>
      <c r="FQ264" s="86"/>
      <c r="FR264" s="85"/>
      <c r="FS264" s="85"/>
      <c r="FT264" s="42"/>
      <c r="FU264" s="85"/>
      <c r="FV264" s="85"/>
      <c r="FW264" s="85"/>
      <c r="FX264" s="85"/>
      <c r="FY264" s="85"/>
    </row>
    <row r="265" spans="1:181" ht="15.75" customHeight="1" x14ac:dyDescent="0.2">
      <c r="A265" s="88"/>
      <c r="B265" s="88"/>
      <c r="C265" s="88"/>
      <c r="D265" s="88"/>
      <c r="E265" s="84"/>
      <c r="F265" s="88"/>
      <c r="G265" s="84"/>
      <c r="EY265" s="46"/>
      <c r="EZ265" s="85"/>
      <c r="FA265" s="85"/>
      <c r="FK265" s="42"/>
      <c r="FL265" s="42"/>
      <c r="FM265" s="42"/>
      <c r="FN265" s="86"/>
      <c r="FO265" s="85"/>
      <c r="FP265" s="85"/>
      <c r="FQ265" s="86"/>
      <c r="FR265" s="85"/>
      <c r="FS265" s="85"/>
      <c r="FT265" s="42"/>
      <c r="FU265" s="85"/>
      <c r="FV265" s="85"/>
      <c r="FW265" s="85"/>
      <c r="FX265" s="85"/>
      <c r="FY265" s="85"/>
    </row>
    <row r="266" spans="1:181" ht="15.75" customHeight="1" x14ac:dyDescent="0.2">
      <c r="A266" s="88"/>
      <c r="B266" s="88"/>
      <c r="C266" s="88"/>
      <c r="D266" s="88"/>
      <c r="E266" s="84"/>
      <c r="F266" s="88"/>
      <c r="G266" s="84"/>
      <c r="EY266" s="46"/>
      <c r="EZ266" s="85"/>
      <c r="FA266" s="85"/>
      <c r="FK266" s="42"/>
      <c r="FL266" s="42"/>
      <c r="FM266" s="42"/>
      <c r="FN266" s="86"/>
      <c r="FO266" s="85"/>
      <c r="FP266" s="85"/>
      <c r="FQ266" s="86"/>
      <c r="FR266" s="85"/>
      <c r="FS266" s="85"/>
      <c r="FT266" s="42"/>
      <c r="FU266" s="85"/>
      <c r="FV266" s="85"/>
      <c r="FW266" s="85"/>
      <c r="FX266" s="85"/>
      <c r="FY266" s="85"/>
    </row>
    <row r="267" spans="1:181" ht="15.75" customHeight="1" x14ac:dyDescent="0.2">
      <c r="A267" s="88"/>
      <c r="B267" s="88"/>
      <c r="C267" s="88"/>
      <c r="D267" s="88"/>
      <c r="E267" s="84"/>
      <c r="F267" s="88"/>
      <c r="G267" s="84"/>
      <c r="EY267" s="46"/>
      <c r="EZ267" s="85"/>
      <c r="FA267" s="85"/>
      <c r="FK267" s="42"/>
      <c r="FL267" s="42"/>
      <c r="FM267" s="42"/>
      <c r="FN267" s="86"/>
      <c r="FO267" s="85"/>
      <c r="FP267" s="85"/>
      <c r="FQ267" s="86"/>
      <c r="FR267" s="85"/>
      <c r="FS267" s="85"/>
      <c r="FT267" s="42"/>
      <c r="FU267" s="85"/>
      <c r="FV267" s="85"/>
      <c r="FW267" s="85"/>
      <c r="FX267" s="85"/>
      <c r="FY267" s="85"/>
    </row>
    <row r="268" spans="1:181" ht="15.75" customHeight="1" x14ac:dyDescent="0.2">
      <c r="A268" s="88"/>
      <c r="B268" s="88"/>
      <c r="C268" s="88"/>
      <c r="D268" s="88"/>
      <c r="E268" s="84"/>
      <c r="F268" s="88"/>
      <c r="G268" s="84"/>
      <c r="EY268" s="46"/>
      <c r="EZ268" s="85"/>
      <c r="FA268" s="85"/>
      <c r="FK268" s="42"/>
      <c r="FL268" s="42"/>
      <c r="FM268" s="42"/>
      <c r="FN268" s="86"/>
      <c r="FO268" s="85"/>
      <c r="FP268" s="85"/>
      <c r="FQ268" s="86"/>
      <c r="FR268" s="85"/>
      <c r="FS268" s="85"/>
      <c r="FT268" s="42"/>
      <c r="FU268" s="85"/>
      <c r="FV268" s="85"/>
      <c r="FW268" s="85"/>
      <c r="FX268" s="85"/>
      <c r="FY268" s="85"/>
    </row>
    <row r="269" spans="1:181" ht="15.75" customHeight="1" x14ac:dyDescent="0.2">
      <c r="A269" s="88"/>
      <c r="B269" s="88"/>
      <c r="C269" s="88"/>
      <c r="D269" s="88"/>
      <c r="E269" s="84"/>
      <c r="F269" s="88"/>
      <c r="G269" s="84"/>
      <c r="EY269" s="46"/>
      <c r="EZ269" s="85"/>
      <c r="FA269" s="85"/>
      <c r="FK269" s="42"/>
      <c r="FL269" s="42"/>
      <c r="FM269" s="42"/>
      <c r="FN269" s="86"/>
      <c r="FO269" s="85"/>
      <c r="FP269" s="85"/>
      <c r="FQ269" s="86"/>
      <c r="FR269" s="85"/>
      <c r="FS269" s="85"/>
      <c r="FT269" s="42"/>
      <c r="FU269" s="85"/>
      <c r="FV269" s="85"/>
      <c r="FW269" s="85"/>
      <c r="FX269" s="85"/>
      <c r="FY269" s="85"/>
    </row>
    <row r="270" spans="1:181" ht="15.75" customHeight="1" x14ac:dyDescent="0.2">
      <c r="A270" s="88"/>
      <c r="B270" s="88"/>
      <c r="C270" s="88"/>
      <c r="D270" s="88"/>
      <c r="E270" s="84"/>
      <c r="F270" s="88"/>
      <c r="G270" s="84"/>
      <c r="EY270" s="46"/>
      <c r="EZ270" s="85"/>
      <c r="FA270" s="85"/>
      <c r="FK270" s="42"/>
      <c r="FL270" s="42"/>
      <c r="FM270" s="42"/>
      <c r="FN270" s="86"/>
      <c r="FO270" s="85"/>
      <c r="FP270" s="85"/>
      <c r="FQ270" s="86"/>
      <c r="FR270" s="85"/>
      <c r="FS270" s="85"/>
      <c r="FT270" s="42"/>
      <c r="FU270" s="85"/>
      <c r="FV270" s="85"/>
      <c r="FW270" s="85"/>
      <c r="FX270" s="85"/>
      <c r="FY270" s="85"/>
    </row>
    <row r="271" spans="1:181" ht="15.75" customHeight="1" x14ac:dyDescent="0.2">
      <c r="A271" s="88"/>
      <c r="B271" s="88"/>
      <c r="C271" s="88"/>
      <c r="D271" s="88"/>
      <c r="E271" s="84"/>
      <c r="F271" s="88"/>
      <c r="G271" s="84"/>
      <c r="EY271" s="46"/>
      <c r="EZ271" s="85"/>
      <c r="FA271" s="85"/>
      <c r="FK271" s="42"/>
      <c r="FL271" s="42"/>
      <c r="FM271" s="42"/>
      <c r="FN271" s="86"/>
      <c r="FO271" s="85"/>
      <c r="FP271" s="85"/>
      <c r="FQ271" s="86"/>
      <c r="FR271" s="85"/>
      <c r="FS271" s="85"/>
      <c r="FT271" s="42"/>
      <c r="FU271" s="85"/>
      <c r="FV271" s="85"/>
      <c r="FW271" s="85"/>
      <c r="FX271" s="85"/>
      <c r="FY271" s="85"/>
    </row>
    <row r="272" spans="1:181" ht="15.75" customHeight="1" x14ac:dyDescent="0.2">
      <c r="A272" s="88"/>
      <c r="B272" s="88"/>
      <c r="C272" s="88"/>
      <c r="D272" s="88"/>
      <c r="E272" s="84"/>
      <c r="F272" s="88"/>
      <c r="G272" s="84"/>
      <c r="EY272" s="46"/>
      <c r="EZ272" s="85"/>
      <c r="FA272" s="85"/>
      <c r="FK272" s="42"/>
      <c r="FL272" s="42"/>
      <c r="FM272" s="42"/>
      <c r="FN272" s="86"/>
      <c r="FO272" s="85"/>
      <c r="FP272" s="85"/>
      <c r="FQ272" s="86"/>
      <c r="FR272" s="85"/>
      <c r="FS272" s="85"/>
      <c r="FT272" s="42"/>
      <c r="FU272" s="85"/>
      <c r="FV272" s="85"/>
      <c r="FW272" s="85"/>
      <c r="FX272" s="85"/>
      <c r="FY272" s="85"/>
    </row>
    <row r="273" spans="1:181" ht="15.75" customHeight="1" x14ac:dyDescent="0.2">
      <c r="A273" s="88"/>
      <c r="B273" s="88"/>
      <c r="C273" s="88"/>
      <c r="D273" s="88"/>
      <c r="E273" s="84"/>
      <c r="F273" s="88"/>
      <c r="G273" s="84"/>
      <c r="EY273" s="46"/>
      <c r="EZ273" s="85"/>
      <c r="FA273" s="85"/>
      <c r="FK273" s="42"/>
      <c r="FL273" s="42"/>
      <c r="FM273" s="42"/>
      <c r="FN273" s="86"/>
      <c r="FO273" s="85"/>
      <c r="FP273" s="85"/>
      <c r="FQ273" s="86"/>
      <c r="FR273" s="85"/>
      <c r="FS273" s="85"/>
      <c r="FT273" s="42"/>
      <c r="FU273" s="85"/>
      <c r="FV273" s="85"/>
      <c r="FW273" s="85"/>
      <c r="FX273" s="85"/>
      <c r="FY273" s="85"/>
    </row>
    <row r="274" spans="1:181" ht="15.75" customHeight="1" x14ac:dyDescent="0.2">
      <c r="A274" s="88"/>
      <c r="B274" s="88"/>
      <c r="C274" s="88"/>
      <c r="D274" s="88"/>
      <c r="E274" s="84"/>
      <c r="F274" s="88"/>
      <c r="G274" s="84"/>
      <c r="EY274" s="46"/>
      <c r="EZ274" s="85"/>
      <c r="FA274" s="85"/>
      <c r="FK274" s="42"/>
      <c r="FL274" s="42"/>
      <c r="FM274" s="42"/>
      <c r="FN274" s="86"/>
      <c r="FO274" s="85"/>
      <c r="FP274" s="85"/>
      <c r="FQ274" s="86"/>
      <c r="FR274" s="85"/>
      <c r="FS274" s="85"/>
      <c r="FT274" s="42"/>
      <c r="FU274" s="85"/>
      <c r="FV274" s="85"/>
      <c r="FW274" s="85"/>
      <c r="FX274" s="85"/>
      <c r="FY274" s="85"/>
    </row>
    <row r="275" spans="1:181" ht="15.75" customHeight="1" x14ac:dyDescent="0.2">
      <c r="A275" s="88"/>
      <c r="B275" s="88"/>
      <c r="C275" s="88"/>
      <c r="D275" s="88"/>
      <c r="E275" s="84"/>
      <c r="F275" s="88"/>
      <c r="G275" s="84"/>
      <c r="EY275" s="46"/>
      <c r="EZ275" s="85"/>
      <c r="FA275" s="85"/>
      <c r="FK275" s="42"/>
      <c r="FL275" s="42"/>
      <c r="FM275" s="42"/>
      <c r="FN275" s="86"/>
      <c r="FO275" s="85"/>
      <c r="FP275" s="85"/>
      <c r="FQ275" s="86"/>
      <c r="FR275" s="85"/>
      <c r="FS275" s="85"/>
      <c r="FT275" s="42"/>
      <c r="FU275" s="85"/>
      <c r="FV275" s="85"/>
      <c r="FW275" s="85"/>
      <c r="FX275" s="85"/>
      <c r="FY275" s="85"/>
    </row>
    <row r="276" spans="1:181" ht="15.75" customHeight="1" x14ac:dyDescent="0.2">
      <c r="A276" s="88"/>
      <c r="B276" s="88"/>
      <c r="C276" s="88"/>
      <c r="D276" s="88"/>
      <c r="E276" s="84"/>
      <c r="F276" s="88"/>
      <c r="G276" s="84"/>
      <c r="EY276" s="46"/>
      <c r="EZ276" s="85"/>
      <c r="FA276" s="85"/>
      <c r="FK276" s="42"/>
      <c r="FL276" s="42"/>
      <c r="FM276" s="42"/>
      <c r="FN276" s="86"/>
      <c r="FO276" s="85"/>
      <c r="FP276" s="85"/>
      <c r="FQ276" s="86"/>
      <c r="FR276" s="85"/>
      <c r="FS276" s="85"/>
      <c r="FT276" s="42"/>
      <c r="FU276" s="85"/>
      <c r="FV276" s="85"/>
      <c r="FW276" s="85"/>
      <c r="FX276" s="85"/>
      <c r="FY276" s="85"/>
    </row>
    <row r="277" spans="1:181" ht="15.75" customHeight="1" x14ac:dyDescent="0.2">
      <c r="A277" s="88"/>
      <c r="B277" s="88"/>
      <c r="C277" s="88"/>
      <c r="D277" s="88"/>
      <c r="E277" s="84"/>
      <c r="F277" s="88"/>
      <c r="G277" s="84"/>
      <c r="EY277" s="46"/>
      <c r="EZ277" s="85"/>
      <c r="FA277" s="85"/>
      <c r="FK277" s="42"/>
      <c r="FL277" s="42"/>
      <c r="FM277" s="42"/>
      <c r="FN277" s="86"/>
      <c r="FO277" s="85"/>
      <c r="FP277" s="85"/>
      <c r="FQ277" s="86"/>
      <c r="FR277" s="85"/>
      <c r="FS277" s="85"/>
      <c r="FT277" s="42"/>
      <c r="FU277" s="85"/>
      <c r="FV277" s="85"/>
      <c r="FW277" s="85"/>
      <c r="FX277" s="85"/>
      <c r="FY277" s="85"/>
    </row>
    <row r="278" spans="1:181" ht="15.75" customHeight="1" x14ac:dyDescent="0.2">
      <c r="A278" s="88"/>
      <c r="B278" s="88"/>
      <c r="C278" s="88"/>
      <c r="D278" s="88"/>
      <c r="E278" s="84"/>
      <c r="F278" s="88"/>
      <c r="G278" s="84"/>
      <c r="EY278" s="46"/>
      <c r="EZ278" s="85"/>
      <c r="FA278" s="85"/>
      <c r="FK278" s="42"/>
      <c r="FL278" s="42"/>
      <c r="FM278" s="42"/>
      <c r="FN278" s="86"/>
      <c r="FO278" s="85"/>
      <c r="FP278" s="85"/>
      <c r="FQ278" s="86"/>
      <c r="FR278" s="85"/>
      <c r="FS278" s="85"/>
      <c r="FT278" s="42"/>
      <c r="FU278" s="85"/>
      <c r="FV278" s="85"/>
      <c r="FW278" s="85"/>
      <c r="FX278" s="85"/>
      <c r="FY278" s="85"/>
    </row>
    <row r="279" spans="1:181" ht="15.75" customHeight="1" x14ac:dyDescent="0.2">
      <c r="A279" s="88"/>
      <c r="B279" s="88"/>
      <c r="C279" s="88"/>
      <c r="D279" s="88"/>
      <c r="E279" s="84"/>
      <c r="F279" s="88"/>
      <c r="G279" s="84"/>
      <c r="EY279" s="46"/>
      <c r="EZ279" s="85"/>
      <c r="FA279" s="85"/>
      <c r="FK279" s="42"/>
      <c r="FL279" s="42"/>
      <c r="FM279" s="42"/>
      <c r="FN279" s="86"/>
      <c r="FO279" s="85"/>
      <c r="FP279" s="85"/>
      <c r="FQ279" s="86"/>
      <c r="FR279" s="85"/>
      <c r="FS279" s="85"/>
      <c r="FT279" s="42"/>
      <c r="FU279" s="85"/>
      <c r="FV279" s="85"/>
      <c r="FW279" s="85"/>
      <c r="FX279" s="85"/>
      <c r="FY279" s="85"/>
    </row>
    <row r="280" spans="1:181" ht="15.75" customHeight="1" x14ac:dyDescent="0.2">
      <c r="A280" s="88"/>
      <c r="B280" s="88"/>
      <c r="C280" s="88"/>
      <c r="D280" s="88"/>
      <c r="E280" s="84"/>
      <c r="F280" s="88"/>
      <c r="G280" s="84"/>
      <c r="EY280" s="46"/>
      <c r="EZ280" s="85"/>
      <c r="FA280" s="85"/>
      <c r="FK280" s="42"/>
      <c r="FL280" s="42"/>
      <c r="FM280" s="42"/>
      <c r="FN280" s="86"/>
      <c r="FO280" s="85"/>
      <c r="FP280" s="85"/>
      <c r="FQ280" s="86"/>
      <c r="FR280" s="85"/>
      <c r="FS280" s="85"/>
      <c r="FT280" s="42"/>
      <c r="FU280" s="85"/>
      <c r="FV280" s="85"/>
      <c r="FW280" s="85"/>
      <c r="FX280" s="85"/>
      <c r="FY280" s="85"/>
    </row>
    <row r="281" spans="1:181" ht="15.75" customHeight="1" x14ac:dyDescent="0.2">
      <c r="A281" s="88"/>
      <c r="B281" s="88"/>
      <c r="C281" s="88"/>
      <c r="D281" s="88"/>
      <c r="E281" s="84"/>
      <c r="F281" s="88"/>
      <c r="G281" s="84"/>
      <c r="EY281" s="46"/>
      <c r="EZ281" s="85"/>
      <c r="FA281" s="85"/>
      <c r="FK281" s="42"/>
      <c r="FL281" s="42"/>
      <c r="FM281" s="42"/>
      <c r="FN281" s="86"/>
      <c r="FO281" s="85"/>
      <c r="FP281" s="85"/>
      <c r="FQ281" s="86"/>
      <c r="FR281" s="85"/>
      <c r="FS281" s="85"/>
      <c r="FT281" s="42"/>
      <c r="FU281" s="85"/>
      <c r="FV281" s="85"/>
      <c r="FW281" s="85"/>
      <c r="FX281" s="85"/>
      <c r="FY281" s="85"/>
    </row>
    <row r="282" spans="1:181" ht="15.75" customHeight="1" x14ac:dyDescent="0.2">
      <c r="A282" s="88"/>
      <c r="B282" s="88"/>
      <c r="C282" s="88"/>
      <c r="D282" s="88"/>
      <c r="E282" s="84"/>
      <c r="F282" s="88"/>
      <c r="G282" s="84"/>
      <c r="EY282" s="46"/>
      <c r="EZ282" s="85"/>
      <c r="FA282" s="85"/>
      <c r="FK282" s="42"/>
      <c r="FL282" s="42"/>
      <c r="FM282" s="42"/>
      <c r="FN282" s="86"/>
      <c r="FO282" s="85"/>
      <c r="FP282" s="85"/>
      <c r="FQ282" s="86"/>
      <c r="FR282" s="85"/>
      <c r="FS282" s="85"/>
      <c r="FT282" s="42"/>
      <c r="FU282" s="85"/>
      <c r="FV282" s="85"/>
      <c r="FW282" s="85"/>
      <c r="FX282" s="85"/>
      <c r="FY282" s="85"/>
    </row>
    <row r="283" spans="1:181" ht="15.75" customHeight="1" x14ac:dyDescent="0.2">
      <c r="A283" s="88"/>
      <c r="B283" s="88"/>
      <c r="C283" s="88"/>
      <c r="D283" s="88"/>
      <c r="E283" s="84"/>
      <c r="F283" s="88"/>
      <c r="G283" s="84"/>
      <c r="EY283" s="46"/>
      <c r="EZ283" s="85"/>
      <c r="FA283" s="85"/>
      <c r="FK283" s="42"/>
      <c r="FL283" s="42"/>
      <c r="FM283" s="42"/>
      <c r="FN283" s="86"/>
      <c r="FO283" s="85"/>
      <c r="FP283" s="85"/>
      <c r="FQ283" s="86"/>
      <c r="FR283" s="85"/>
      <c r="FS283" s="85"/>
      <c r="FT283" s="42"/>
      <c r="FU283" s="85"/>
      <c r="FV283" s="85"/>
      <c r="FW283" s="85"/>
      <c r="FX283" s="85"/>
      <c r="FY283" s="85"/>
    </row>
    <row r="284" spans="1:181" ht="15.75" customHeight="1" x14ac:dyDescent="0.2">
      <c r="A284" s="88"/>
      <c r="B284" s="88"/>
      <c r="C284" s="88"/>
      <c r="D284" s="88"/>
      <c r="E284" s="84"/>
      <c r="F284" s="88"/>
      <c r="G284" s="84"/>
      <c r="EY284" s="46"/>
      <c r="EZ284" s="85"/>
      <c r="FA284" s="85"/>
      <c r="FK284" s="42"/>
      <c r="FL284" s="42"/>
      <c r="FM284" s="42"/>
      <c r="FN284" s="86"/>
      <c r="FO284" s="85"/>
      <c r="FP284" s="85"/>
      <c r="FQ284" s="86"/>
      <c r="FR284" s="85"/>
      <c r="FS284" s="85"/>
      <c r="FT284" s="42"/>
      <c r="FU284" s="85"/>
      <c r="FV284" s="85"/>
      <c r="FW284" s="85"/>
      <c r="FX284" s="85"/>
      <c r="FY284" s="85"/>
    </row>
    <row r="285" spans="1:181" ht="15.75" customHeight="1" x14ac:dyDescent="0.2">
      <c r="A285" s="88"/>
      <c r="B285" s="88"/>
      <c r="C285" s="88"/>
      <c r="D285" s="88"/>
      <c r="E285" s="84"/>
      <c r="F285" s="88"/>
      <c r="G285" s="84"/>
      <c r="EY285" s="46"/>
      <c r="EZ285" s="85"/>
      <c r="FA285" s="85"/>
      <c r="FK285" s="42"/>
      <c r="FL285" s="42"/>
      <c r="FM285" s="42"/>
      <c r="FN285" s="86"/>
      <c r="FO285" s="85"/>
      <c r="FP285" s="85"/>
      <c r="FQ285" s="86"/>
      <c r="FR285" s="85"/>
      <c r="FS285" s="85"/>
      <c r="FT285" s="85"/>
      <c r="FU285" s="85"/>
      <c r="FV285" s="85"/>
      <c r="FW285" s="85"/>
      <c r="FX285" s="85"/>
      <c r="FY285" s="85"/>
    </row>
    <row r="286" spans="1:181" ht="15.75" customHeight="1" x14ac:dyDescent="0.2">
      <c r="A286" s="88"/>
      <c r="B286" s="88"/>
      <c r="C286" s="88"/>
      <c r="D286" s="88"/>
      <c r="E286" s="84"/>
      <c r="F286" s="88"/>
      <c r="G286" s="84"/>
      <c r="EY286" s="46"/>
      <c r="EZ286" s="85"/>
      <c r="FA286" s="85"/>
      <c r="FK286" s="42"/>
      <c r="FL286" s="42"/>
      <c r="FM286" s="42"/>
      <c r="FN286" s="86"/>
      <c r="FO286" s="85"/>
      <c r="FP286" s="85"/>
      <c r="FQ286" s="86"/>
      <c r="FR286" s="85"/>
      <c r="FS286" s="85"/>
      <c r="FT286" s="85"/>
      <c r="FU286" s="85"/>
      <c r="FV286" s="85"/>
      <c r="FW286" s="85"/>
      <c r="FX286" s="85"/>
      <c r="FY286" s="85"/>
    </row>
    <row r="287" spans="1:181" ht="15.75" customHeight="1" x14ac:dyDescent="0.2">
      <c r="A287" s="88"/>
      <c r="B287" s="88"/>
      <c r="C287" s="88"/>
      <c r="D287" s="88"/>
      <c r="E287" s="84"/>
      <c r="F287" s="88"/>
      <c r="G287" s="84"/>
      <c r="EY287" s="46"/>
      <c r="EZ287" s="85"/>
      <c r="FA287" s="85"/>
      <c r="FK287" s="42"/>
      <c r="FL287" s="42"/>
      <c r="FM287" s="42"/>
      <c r="FN287" s="86"/>
      <c r="FO287" s="85"/>
      <c r="FP287" s="85"/>
      <c r="FQ287" s="86"/>
      <c r="FR287" s="85"/>
      <c r="FS287" s="85"/>
      <c r="FT287" s="85"/>
      <c r="FU287" s="85"/>
      <c r="FV287" s="85"/>
      <c r="FW287" s="85"/>
      <c r="FX287" s="85"/>
      <c r="FY287" s="85"/>
    </row>
    <row r="288" spans="1:181" ht="15.75" customHeight="1" x14ac:dyDescent="0.2">
      <c r="A288" s="88"/>
      <c r="B288" s="88"/>
      <c r="C288" s="88"/>
      <c r="D288" s="88"/>
      <c r="E288" s="84"/>
      <c r="F288" s="88"/>
      <c r="G288" s="84"/>
      <c r="EY288" s="46"/>
      <c r="EZ288" s="85"/>
      <c r="FA288" s="85"/>
      <c r="FK288" s="42"/>
      <c r="FL288" s="42"/>
      <c r="FM288" s="42"/>
      <c r="FN288" s="86"/>
      <c r="FO288" s="85"/>
      <c r="FP288" s="85"/>
      <c r="FQ288" s="86"/>
      <c r="FR288" s="85"/>
      <c r="FS288" s="85"/>
      <c r="FT288" s="85"/>
      <c r="FU288" s="85"/>
      <c r="FV288" s="85"/>
      <c r="FW288" s="85"/>
      <c r="FX288" s="85"/>
      <c r="FY288" s="85"/>
    </row>
    <row r="289" spans="1:181" ht="15.75" customHeight="1" x14ac:dyDescent="0.2">
      <c r="A289" s="88"/>
      <c r="B289" s="88"/>
      <c r="C289" s="88"/>
      <c r="D289" s="88"/>
      <c r="E289" s="84"/>
      <c r="F289" s="88"/>
      <c r="G289" s="84"/>
      <c r="EY289" s="46"/>
      <c r="EZ289" s="85"/>
      <c r="FA289" s="85"/>
      <c r="FK289" s="42"/>
      <c r="FL289" s="42"/>
      <c r="FM289" s="42"/>
      <c r="FN289" s="86"/>
      <c r="FO289" s="85"/>
      <c r="FP289" s="85"/>
      <c r="FQ289" s="86"/>
      <c r="FR289" s="85"/>
      <c r="FS289" s="85"/>
      <c r="FT289" s="85"/>
      <c r="FU289" s="85"/>
      <c r="FV289" s="85"/>
      <c r="FW289" s="85"/>
      <c r="FX289" s="85"/>
      <c r="FY289" s="85"/>
    </row>
    <row r="290" spans="1:181" ht="15.75" customHeight="1" x14ac:dyDescent="0.2">
      <c r="A290" s="88"/>
      <c r="B290" s="88"/>
      <c r="C290" s="88"/>
      <c r="D290" s="88"/>
      <c r="E290" s="84"/>
      <c r="F290" s="88"/>
      <c r="G290" s="84"/>
      <c r="EY290" s="46"/>
      <c r="EZ290" s="85"/>
      <c r="FA290" s="85"/>
      <c r="FK290" s="42"/>
      <c r="FL290" s="42"/>
      <c r="FM290" s="42"/>
      <c r="FN290" s="86"/>
      <c r="FO290" s="85"/>
      <c r="FP290" s="85"/>
      <c r="FQ290" s="86"/>
      <c r="FR290" s="85"/>
      <c r="FS290" s="85"/>
      <c r="FT290" s="85"/>
      <c r="FU290" s="85"/>
      <c r="FV290" s="85"/>
      <c r="FW290" s="85"/>
      <c r="FX290" s="85"/>
      <c r="FY290" s="85"/>
    </row>
    <row r="291" spans="1:181" ht="15.75" customHeight="1" x14ac:dyDescent="0.2">
      <c r="A291" s="88"/>
      <c r="B291" s="88"/>
      <c r="C291" s="88"/>
      <c r="D291" s="88"/>
      <c r="E291" s="84"/>
      <c r="F291" s="88"/>
      <c r="G291" s="84"/>
      <c r="EY291" s="46"/>
      <c r="EZ291" s="85"/>
      <c r="FA291" s="85"/>
      <c r="FK291" s="42"/>
      <c r="FL291" s="42"/>
      <c r="FM291" s="42"/>
      <c r="FN291" s="86"/>
      <c r="FO291" s="85"/>
      <c r="FP291" s="85"/>
      <c r="FQ291" s="86"/>
      <c r="FR291" s="85"/>
      <c r="FS291" s="85"/>
      <c r="FT291" s="85"/>
      <c r="FU291" s="85"/>
      <c r="FV291" s="85"/>
      <c r="FW291" s="85"/>
      <c r="FX291" s="85"/>
      <c r="FY291" s="85"/>
    </row>
    <row r="292" spans="1:181" ht="15.75" customHeight="1" x14ac:dyDescent="0.2">
      <c r="A292" s="88"/>
      <c r="B292" s="88"/>
      <c r="C292" s="88"/>
      <c r="D292" s="88"/>
      <c r="E292" s="84"/>
      <c r="F292" s="88"/>
      <c r="G292" s="84"/>
      <c r="EY292" s="46"/>
      <c r="EZ292" s="85"/>
      <c r="FA292" s="85"/>
      <c r="FK292" s="42"/>
      <c r="FL292" s="42"/>
      <c r="FM292" s="42"/>
      <c r="FN292" s="86"/>
      <c r="FO292" s="85"/>
      <c r="FP292" s="85"/>
      <c r="FQ292" s="86"/>
      <c r="FR292" s="85"/>
      <c r="FS292" s="85"/>
      <c r="FT292" s="85"/>
      <c r="FU292" s="85"/>
      <c r="FV292" s="85"/>
      <c r="FW292" s="85"/>
      <c r="FX292" s="85"/>
      <c r="FY292" s="85"/>
    </row>
    <row r="293" spans="1:181" ht="15.75" customHeight="1" x14ac:dyDescent="0.2">
      <c r="A293" s="88"/>
      <c r="B293" s="88"/>
      <c r="C293" s="88"/>
      <c r="D293" s="88"/>
      <c r="E293" s="84"/>
      <c r="F293" s="88"/>
      <c r="G293" s="84"/>
      <c r="EY293" s="46"/>
      <c r="EZ293" s="85"/>
      <c r="FA293" s="85"/>
      <c r="FK293" s="42"/>
      <c r="FL293" s="42"/>
      <c r="FM293" s="42"/>
      <c r="FN293" s="86"/>
      <c r="FO293" s="85"/>
      <c r="FP293" s="85"/>
      <c r="FQ293" s="86"/>
      <c r="FR293" s="85"/>
      <c r="FS293" s="85"/>
      <c r="FT293" s="85"/>
      <c r="FU293" s="85"/>
      <c r="FV293" s="85"/>
      <c r="FW293" s="85"/>
      <c r="FX293" s="85"/>
      <c r="FY293" s="85"/>
    </row>
    <row r="294" spans="1:181" ht="15.75" customHeight="1" x14ac:dyDescent="0.2">
      <c r="A294" s="88"/>
      <c r="B294" s="88"/>
      <c r="C294" s="88"/>
      <c r="D294" s="88"/>
      <c r="E294" s="84"/>
      <c r="F294" s="88"/>
      <c r="G294" s="84"/>
      <c r="EY294" s="46"/>
      <c r="EZ294" s="85"/>
      <c r="FA294" s="85"/>
      <c r="FK294" s="42"/>
      <c r="FL294" s="42"/>
      <c r="FM294" s="42"/>
      <c r="FN294" s="86"/>
      <c r="FO294" s="85"/>
      <c r="FP294" s="85"/>
      <c r="FQ294" s="86"/>
      <c r="FR294" s="85"/>
      <c r="FS294" s="85"/>
      <c r="FT294" s="85"/>
      <c r="FU294" s="85"/>
      <c r="FV294" s="85"/>
      <c r="FW294" s="85"/>
      <c r="FX294" s="85"/>
      <c r="FY294" s="85"/>
    </row>
    <row r="295" spans="1:181" ht="15.75" customHeight="1" x14ac:dyDescent="0.2">
      <c r="A295" s="88"/>
      <c r="B295" s="88"/>
      <c r="C295" s="88"/>
      <c r="D295" s="88"/>
      <c r="E295" s="84"/>
      <c r="F295" s="88"/>
      <c r="G295" s="84"/>
      <c r="EY295" s="46"/>
      <c r="EZ295" s="85"/>
      <c r="FA295" s="85"/>
      <c r="FK295" s="42"/>
      <c r="FL295" s="42"/>
      <c r="FM295" s="42"/>
      <c r="FN295" s="86"/>
      <c r="FO295" s="85"/>
      <c r="FP295" s="85"/>
      <c r="FQ295" s="86"/>
      <c r="FR295" s="85"/>
      <c r="FS295" s="85"/>
      <c r="FT295" s="85"/>
      <c r="FU295" s="85"/>
      <c r="FV295" s="85"/>
      <c r="FW295" s="85"/>
      <c r="FX295" s="85"/>
      <c r="FY295" s="85"/>
    </row>
    <row r="296" spans="1:181" ht="15.75" customHeight="1" x14ac:dyDescent="0.2">
      <c r="A296" s="88"/>
      <c r="B296" s="88"/>
      <c r="C296" s="88"/>
      <c r="D296" s="88"/>
      <c r="E296" s="84"/>
      <c r="F296" s="88"/>
      <c r="G296" s="84"/>
      <c r="EY296" s="46"/>
      <c r="EZ296" s="85"/>
      <c r="FA296" s="85"/>
      <c r="FK296" s="42"/>
      <c r="FL296" s="42"/>
      <c r="FM296" s="42"/>
      <c r="FN296" s="86"/>
      <c r="FO296" s="85"/>
      <c r="FP296" s="85"/>
      <c r="FQ296" s="86"/>
      <c r="FR296" s="85"/>
      <c r="FS296" s="85"/>
      <c r="FT296" s="85"/>
      <c r="FU296" s="85"/>
      <c r="FV296" s="85"/>
      <c r="FW296" s="85"/>
      <c r="FX296" s="85"/>
      <c r="FY296" s="85"/>
    </row>
    <row r="297" spans="1:181" ht="15.75" customHeight="1" x14ac:dyDescent="0.2">
      <c r="A297" s="88"/>
      <c r="B297" s="88"/>
      <c r="C297" s="88"/>
      <c r="D297" s="88"/>
      <c r="E297" s="84"/>
      <c r="F297" s="88"/>
      <c r="G297" s="84"/>
      <c r="EY297" s="46"/>
      <c r="EZ297" s="85"/>
      <c r="FA297" s="85"/>
      <c r="FK297" s="42"/>
      <c r="FL297" s="42"/>
      <c r="FM297" s="42"/>
      <c r="FN297" s="86"/>
      <c r="FO297" s="85"/>
      <c r="FP297" s="85"/>
      <c r="FQ297" s="86"/>
      <c r="FR297" s="85"/>
      <c r="FS297" s="85"/>
      <c r="FT297" s="85"/>
      <c r="FU297" s="85"/>
      <c r="FV297" s="85"/>
      <c r="FW297" s="85"/>
      <c r="FX297" s="85"/>
      <c r="FY297" s="85"/>
    </row>
    <row r="298" spans="1:181" ht="15.75" customHeight="1" x14ac:dyDescent="0.2">
      <c r="A298" s="88"/>
      <c r="B298" s="88"/>
      <c r="C298" s="88"/>
      <c r="D298" s="88"/>
      <c r="E298" s="84"/>
      <c r="F298" s="88"/>
      <c r="G298" s="84"/>
      <c r="EY298" s="46"/>
      <c r="EZ298" s="85"/>
      <c r="FA298" s="85"/>
      <c r="FK298" s="42"/>
      <c r="FL298" s="42"/>
      <c r="FM298" s="42"/>
      <c r="FN298" s="86"/>
      <c r="FO298" s="85"/>
      <c r="FP298" s="85"/>
      <c r="FQ298" s="86"/>
      <c r="FR298" s="85"/>
      <c r="FS298" s="85"/>
      <c r="FT298" s="85"/>
      <c r="FU298" s="85"/>
      <c r="FV298" s="85"/>
      <c r="FW298" s="85"/>
      <c r="FX298" s="85"/>
      <c r="FY298" s="85"/>
    </row>
    <row r="299" spans="1:181" ht="15.75" customHeight="1" x14ac:dyDescent="0.2">
      <c r="A299" s="88"/>
      <c r="B299" s="88"/>
      <c r="C299" s="88"/>
      <c r="D299" s="88"/>
      <c r="E299" s="84"/>
      <c r="F299" s="88"/>
      <c r="G299" s="84"/>
      <c r="EY299" s="46"/>
      <c r="EZ299" s="85"/>
      <c r="FA299" s="85"/>
      <c r="FK299" s="42"/>
      <c r="FL299" s="42"/>
      <c r="FM299" s="42"/>
      <c r="FN299" s="86"/>
      <c r="FO299" s="85"/>
      <c r="FP299" s="85"/>
      <c r="FQ299" s="86"/>
      <c r="FR299" s="85"/>
      <c r="FS299" s="85"/>
      <c r="FT299" s="85"/>
      <c r="FU299" s="85"/>
      <c r="FV299" s="85"/>
      <c r="FW299" s="85"/>
      <c r="FX299" s="85"/>
      <c r="FY299" s="85"/>
    </row>
    <row r="300" spans="1:181" ht="15.75" customHeight="1" x14ac:dyDescent="0.2">
      <c r="A300" s="88"/>
      <c r="B300" s="88"/>
      <c r="C300" s="88"/>
      <c r="D300" s="88"/>
      <c r="E300" s="84"/>
      <c r="F300" s="88"/>
      <c r="G300" s="84"/>
      <c r="EY300" s="46"/>
      <c r="EZ300" s="85"/>
      <c r="FA300" s="85"/>
      <c r="FK300" s="42"/>
      <c r="FL300" s="42"/>
      <c r="FM300" s="42"/>
      <c r="FN300" s="86"/>
      <c r="FO300" s="85"/>
      <c r="FP300" s="85"/>
      <c r="FQ300" s="86"/>
      <c r="FR300" s="85"/>
      <c r="FS300" s="85"/>
      <c r="FT300" s="85"/>
      <c r="FU300" s="85"/>
      <c r="FV300" s="85"/>
      <c r="FW300" s="85"/>
      <c r="FX300" s="85"/>
      <c r="FY300" s="85"/>
    </row>
    <row r="301" spans="1:181" ht="15.75" customHeight="1" x14ac:dyDescent="0.2">
      <c r="A301" s="88"/>
      <c r="B301" s="88"/>
      <c r="C301" s="88"/>
      <c r="D301" s="88"/>
      <c r="E301" s="84"/>
      <c r="F301" s="88"/>
      <c r="G301" s="84"/>
      <c r="EY301" s="46"/>
      <c r="EZ301" s="85"/>
      <c r="FA301" s="85"/>
      <c r="FK301" s="42"/>
      <c r="FL301" s="42"/>
      <c r="FM301" s="42"/>
      <c r="FN301" s="86"/>
      <c r="FO301" s="85"/>
      <c r="FP301" s="85"/>
      <c r="FQ301" s="86"/>
      <c r="FR301" s="85"/>
      <c r="FS301" s="85"/>
      <c r="FT301" s="85"/>
      <c r="FU301" s="85"/>
      <c r="FV301" s="85"/>
      <c r="FW301" s="85"/>
      <c r="FX301" s="85"/>
      <c r="FY301" s="85"/>
    </row>
    <row r="302" spans="1:181" ht="15.75" customHeight="1" x14ac:dyDescent="0.2">
      <c r="A302" s="88"/>
      <c r="B302" s="88"/>
      <c r="C302" s="88"/>
      <c r="D302" s="88"/>
      <c r="E302" s="84"/>
      <c r="F302" s="88"/>
      <c r="G302" s="84"/>
      <c r="EY302" s="46"/>
      <c r="EZ302" s="85"/>
      <c r="FA302" s="85"/>
      <c r="FK302" s="42"/>
      <c r="FL302" s="42"/>
      <c r="FM302" s="42"/>
      <c r="FN302" s="86"/>
      <c r="FO302" s="85"/>
      <c r="FP302" s="85"/>
      <c r="FQ302" s="86"/>
      <c r="FR302" s="85"/>
      <c r="FS302" s="85"/>
      <c r="FT302" s="85"/>
      <c r="FU302" s="85"/>
      <c r="FV302" s="85"/>
      <c r="FW302" s="85"/>
      <c r="FX302" s="85"/>
      <c r="FY302" s="85"/>
    </row>
    <row r="303" spans="1:181" ht="15.75" customHeight="1" x14ac:dyDescent="0.2">
      <c r="A303" s="88"/>
      <c r="B303" s="88"/>
      <c r="C303" s="88"/>
      <c r="D303" s="88"/>
      <c r="E303" s="84"/>
      <c r="F303" s="88"/>
      <c r="G303" s="84"/>
      <c r="EY303" s="46"/>
      <c r="EZ303" s="85"/>
      <c r="FA303" s="85"/>
      <c r="FK303" s="42"/>
      <c r="FL303" s="42"/>
      <c r="FM303" s="42"/>
      <c r="FN303" s="86"/>
      <c r="FO303" s="85"/>
      <c r="FP303" s="85"/>
      <c r="FQ303" s="86"/>
      <c r="FR303" s="85"/>
      <c r="FS303" s="85"/>
      <c r="FT303" s="85"/>
      <c r="FU303" s="85"/>
      <c r="FV303" s="85"/>
      <c r="FW303" s="85"/>
      <c r="FX303" s="85"/>
      <c r="FY303" s="85"/>
    </row>
    <row r="304" spans="1:181" ht="15.75" customHeight="1" x14ac:dyDescent="0.2">
      <c r="A304" s="88"/>
      <c r="B304" s="88"/>
      <c r="C304" s="88"/>
      <c r="D304" s="88"/>
      <c r="E304" s="84"/>
      <c r="F304" s="88"/>
      <c r="G304" s="84"/>
      <c r="EY304" s="46"/>
      <c r="EZ304" s="85"/>
      <c r="FA304" s="85"/>
      <c r="FK304" s="42"/>
      <c r="FL304" s="42"/>
      <c r="FM304" s="42"/>
      <c r="FN304" s="86"/>
      <c r="FO304" s="85"/>
      <c r="FP304" s="85"/>
      <c r="FQ304" s="86"/>
      <c r="FR304" s="85"/>
      <c r="FS304" s="85"/>
      <c r="FT304" s="85"/>
      <c r="FU304" s="85"/>
      <c r="FV304" s="85"/>
      <c r="FW304" s="85"/>
      <c r="FX304" s="85"/>
      <c r="FY304" s="85"/>
    </row>
    <row r="305" spans="1:181" ht="15.75" customHeight="1" x14ac:dyDescent="0.2">
      <c r="A305" s="88"/>
      <c r="B305" s="88"/>
      <c r="C305" s="88"/>
      <c r="D305" s="88"/>
      <c r="E305" s="84"/>
      <c r="F305" s="88"/>
      <c r="G305" s="84"/>
      <c r="EY305" s="46"/>
      <c r="EZ305" s="85"/>
      <c r="FA305" s="85"/>
      <c r="FK305" s="42"/>
      <c r="FL305" s="42"/>
      <c r="FM305" s="42"/>
      <c r="FN305" s="86"/>
      <c r="FO305" s="85"/>
      <c r="FP305" s="85"/>
      <c r="FQ305" s="86"/>
      <c r="FR305" s="85"/>
      <c r="FS305" s="85"/>
      <c r="FT305" s="85"/>
      <c r="FU305" s="85"/>
      <c r="FV305" s="85"/>
      <c r="FW305" s="85"/>
      <c r="FX305" s="85"/>
      <c r="FY305" s="85"/>
    </row>
    <row r="306" spans="1:181" ht="15.75" customHeight="1" x14ac:dyDescent="0.2">
      <c r="A306" s="88"/>
      <c r="B306" s="88"/>
      <c r="C306" s="88"/>
      <c r="D306" s="88"/>
      <c r="E306" s="84"/>
      <c r="F306" s="88"/>
      <c r="G306" s="84"/>
      <c r="EY306" s="46"/>
      <c r="EZ306" s="85"/>
      <c r="FA306" s="85"/>
      <c r="FK306" s="42"/>
      <c r="FL306" s="42"/>
      <c r="FM306" s="42"/>
      <c r="FN306" s="86"/>
      <c r="FO306" s="85"/>
      <c r="FP306" s="85"/>
      <c r="FQ306" s="86"/>
      <c r="FR306" s="85"/>
      <c r="FS306" s="85"/>
      <c r="FT306" s="85"/>
      <c r="FU306" s="85"/>
      <c r="FV306" s="85"/>
      <c r="FW306" s="85"/>
      <c r="FX306" s="85"/>
      <c r="FY306" s="85"/>
    </row>
    <row r="307" spans="1:181" ht="15.75" customHeight="1" x14ac:dyDescent="0.2">
      <c r="A307" s="88"/>
      <c r="B307" s="88"/>
      <c r="C307" s="88"/>
      <c r="D307" s="88"/>
      <c r="E307" s="84"/>
      <c r="F307" s="88"/>
      <c r="G307" s="84"/>
      <c r="EY307" s="46"/>
      <c r="EZ307" s="85"/>
      <c r="FA307" s="85"/>
      <c r="FK307" s="42"/>
      <c r="FL307" s="42"/>
      <c r="FM307" s="42"/>
      <c r="FN307" s="86"/>
      <c r="FO307" s="85"/>
      <c r="FP307" s="85"/>
      <c r="FQ307" s="86"/>
      <c r="FR307" s="85"/>
      <c r="FS307" s="85"/>
      <c r="FT307" s="85"/>
      <c r="FU307" s="85"/>
      <c r="FV307" s="85"/>
      <c r="FW307" s="85"/>
      <c r="FX307" s="85"/>
      <c r="FY307" s="85"/>
    </row>
    <row r="308" spans="1:181" ht="15.75" customHeight="1" x14ac:dyDescent="0.2">
      <c r="A308" s="88"/>
      <c r="B308" s="88"/>
      <c r="C308" s="88"/>
      <c r="D308" s="88"/>
      <c r="E308" s="84"/>
      <c r="F308" s="88"/>
      <c r="G308" s="84"/>
      <c r="EY308" s="46"/>
      <c r="EZ308" s="85"/>
      <c r="FA308" s="85"/>
      <c r="FK308" s="42"/>
      <c r="FL308" s="42"/>
      <c r="FM308" s="42"/>
      <c r="FN308" s="86"/>
      <c r="FO308" s="85"/>
      <c r="FP308" s="85"/>
      <c r="FQ308" s="86"/>
      <c r="FR308" s="85"/>
      <c r="FS308" s="85"/>
      <c r="FT308" s="85"/>
      <c r="FU308" s="85"/>
      <c r="FV308" s="85"/>
      <c r="FW308" s="85"/>
      <c r="FX308" s="85"/>
      <c r="FY308" s="85"/>
    </row>
    <row r="309" spans="1:181" ht="15.75" customHeight="1" x14ac:dyDescent="0.2">
      <c r="A309" s="88"/>
      <c r="B309" s="88"/>
      <c r="C309" s="88"/>
      <c r="D309" s="88"/>
      <c r="E309" s="84"/>
      <c r="F309" s="88"/>
      <c r="G309" s="84"/>
      <c r="EY309" s="46"/>
      <c r="EZ309" s="85"/>
      <c r="FA309" s="85"/>
      <c r="FK309" s="42"/>
      <c r="FL309" s="42"/>
      <c r="FM309" s="42"/>
      <c r="FN309" s="86"/>
      <c r="FO309" s="85"/>
      <c r="FP309" s="85"/>
      <c r="FQ309" s="86"/>
      <c r="FR309" s="85"/>
      <c r="FS309" s="85"/>
      <c r="FT309" s="85"/>
      <c r="FU309" s="85"/>
      <c r="FV309" s="85"/>
      <c r="FW309" s="85"/>
      <c r="FX309" s="85"/>
      <c r="FY309" s="85"/>
    </row>
    <row r="310" spans="1:181" ht="15.75" customHeight="1" x14ac:dyDescent="0.2">
      <c r="A310" s="88"/>
      <c r="B310" s="88"/>
      <c r="C310" s="88"/>
      <c r="D310" s="88"/>
      <c r="E310" s="84"/>
      <c r="F310" s="88"/>
      <c r="G310" s="84"/>
      <c r="EY310" s="46"/>
      <c r="EZ310" s="85"/>
      <c r="FA310" s="85"/>
      <c r="FK310" s="42"/>
      <c r="FL310" s="42"/>
      <c r="FM310" s="42"/>
      <c r="FN310" s="86"/>
      <c r="FO310" s="85"/>
      <c r="FP310" s="85"/>
      <c r="FQ310" s="86"/>
      <c r="FR310" s="85"/>
      <c r="FS310" s="85"/>
      <c r="FT310" s="85"/>
      <c r="FU310" s="85"/>
      <c r="FV310" s="85"/>
      <c r="FW310" s="85"/>
      <c r="FX310" s="85"/>
      <c r="FY310" s="85"/>
    </row>
    <row r="311" spans="1:181" ht="15.75" customHeight="1" x14ac:dyDescent="0.2">
      <c r="A311" s="88"/>
      <c r="B311" s="88"/>
      <c r="C311" s="88"/>
      <c r="D311" s="88"/>
      <c r="E311" s="84"/>
      <c r="F311" s="88"/>
      <c r="G311" s="84"/>
      <c r="EY311" s="46"/>
      <c r="EZ311" s="85"/>
      <c r="FA311" s="85"/>
      <c r="FK311" s="42"/>
      <c r="FL311" s="42"/>
      <c r="FM311" s="42"/>
      <c r="FN311" s="86"/>
      <c r="FO311" s="85"/>
      <c r="FP311" s="85"/>
      <c r="FQ311" s="86"/>
      <c r="FR311" s="85"/>
      <c r="FS311" s="85"/>
      <c r="FT311" s="85"/>
      <c r="FU311" s="85"/>
      <c r="FV311" s="85"/>
      <c r="FW311" s="85"/>
      <c r="FX311" s="85"/>
      <c r="FY311" s="85"/>
    </row>
    <row r="312" spans="1:181" ht="15.75" customHeight="1" x14ac:dyDescent="0.2">
      <c r="A312" s="88"/>
      <c r="B312" s="88"/>
      <c r="C312" s="88"/>
      <c r="D312" s="88"/>
      <c r="E312" s="84"/>
      <c r="F312" s="88"/>
      <c r="G312" s="84"/>
      <c r="EY312" s="46"/>
      <c r="EZ312" s="85"/>
      <c r="FA312" s="85"/>
      <c r="FK312" s="42"/>
      <c r="FL312" s="42"/>
      <c r="FM312" s="42"/>
      <c r="FN312" s="86"/>
      <c r="FO312" s="85"/>
      <c r="FP312" s="85"/>
      <c r="FQ312" s="86"/>
      <c r="FR312" s="85"/>
      <c r="FS312" s="85"/>
      <c r="FT312" s="85"/>
      <c r="FU312" s="85"/>
      <c r="FV312" s="85"/>
      <c r="FW312" s="85"/>
      <c r="FX312" s="85"/>
      <c r="FY312" s="85"/>
    </row>
    <row r="313" spans="1:181" ht="15.75" customHeight="1" x14ac:dyDescent="0.2">
      <c r="A313" s="88"/>
      <c r="B313" s="88"/>
      <c r="C313" s="88"/>
      <c r="D313" s="88"/>
      <c r="E313" s="84"/>
      <c r="F313" s="88"/>
      <c r="G313" s="84"/>
      <c r="EY313" s="46"/>
      <c r="EZ313" s="85"/>
      <c r="FA313" s="85"/>
      <c r="FK313" s="42"/>
      <c r="FL313" s="42"/>
      <c r="FM313" s="42"/>
      <c r="FN313" s="86"/>
      <c r="FO313" s="85"/>
      <c r="FP313" s="85"/>
      <c r="FQ313" s="86"/>
      <c r="FR313" s="85"/>
      <c r="FS313" s="85"/>
      <c r="FT313" s="85"/>
      <c r="FU313" s="85"/>
      <c r="FV313" s="85"/>
      <c r="FW313" s="85"/>
      <c r="FX313" s="85"/>
      <c r="FY313" s="85"/>
    </row>
    <row r="314" spans="1:181" ht="15.75" customHeight="1" x14ac:dyDescent="0.2">
      <c r="A314" s="88"/>
      <c r="B314" s="88"/>
      <c r="C314" s="88"/>
      <c r="D314" s="88"/>
      <c r="E314" s="84"/>
      <c r="F314" s="88"/>
      <c r="G314" s="84"/>
      <c r="EY314" s="46"/>
      <c r="EZ314" s="85"/>
      <c r="FA314" s="85"/>
      <c r="FK314" s="42"/>
      <c r="FL314" s="42"/>
      <c r="FM314" s="42"/>
      <c r="FN314" s="86"/>
      <c r="FO314" s="85"/>
      <c r="FP314" s="85"/>
      <c r="FQ314" s="86"/>
      <c r="FR314" s="85"/>
      <c r="FS314" s="85"/>
      <c r="FT314" s="85"/>
      <c r="FU314" s="85"/>
      <c r="FV314" s="85"/>
      <c r="FW314" s="85"/>
      <c r="FX314" s="85"/>
      <c r="FY314" s="85"/>
    </row>
    <row r="315" spans="1:181" ht="15.75" customHeight="1" x14ac:dyDescent="0.2">
      <c r="A315" s="88"/>
      <c r="B315" s="88"/>
      <c r="C315" s="88"/>
      <c r="D315" s="88"/>
      <c r="E315" s="84"/>
      <c r="F315" s="88"/>
      <c r="G315" s="84"/>
      <c r="EY315" s="46"/>
      <c r="EZ315" s="85"/>
      <c r="FA315" s="85"/>
      <c r="FK315" s="42"/>
      <c r="FL315" s="42"/>
      <c r="FM315" s="42"/>
      <c r="FN315" s="86"/>
      <c r="FO315" s="85"/>
      <c r="FP315" s="85"/>
      <c r="FQ315" s="86"/>
      <c r="FR315" s="85"/>
      <c r="FS315" s="85"/>
      <c r="FT315" s="85"/>
      <c r="FU315" s="85"/>
      <c r="FV315" s="85"/>
      <c r="FW315" s="85"/>
      <c r="FX315" s="85"/>
      <c r="FY315" s="85"/>
    </row>
    <row r="316" spans="1:181" ht="15.75" customHeight="1" x14ac:dyDescent="0.2">
      <c r="A316" s="88"/>
      <c r="B316" s="88"/>
      <c r="C316" s="88"/>
      <c r="D316" s="88"/>
      <c r="E316" s="84"/>
      <c r="F316" s="88"/>
      <c r="G316" s="84"/>
      <c r="EY316" s="46"/>
      <c r="EZ316" s="85"/>
      <c r="FA316" s="85"/>
      <c r="FK316" s="42"/>
      <c r="FL316" s="42"/>
      <c r="FM316" s="42"/>
      <c r="FN316" s="86"/>
      <c r="FO316" s="85"/>
      <c r="FP316" s="85"/>
      <c r="FQ316" s="86"/>
      <c r="FR316" s="85"/>
      <c r="FS316" s="85"/>
      <c r="FT316" s="85"/>
      <c r="FU316" s="85"/>
      <c r="FV316" s="85"/>
      <c r="FW316" s="85"/>
      <c r="FX316" s="85"/>
      <c r="FY316" s="85"/>
    </row>
    <row r="317" spans="1:181" ht="15.75" customHeight="1" x14ac:dyDescent="0.2">
      <c r="A317" s="88"/>
      <c r="B317" s="88"/>
      <c r="C317" s="88"/>
      <c r="D317" s="88"/>
      <c r="E317" s="84"/>
      <c r="F317" s="88"/>
      <c r="G317" s="84"/>
      <c r="EY317" s="46"/>
      <c r="EZ317" s="85"/>
      <c r="FA317" s="85"/>
      <c r="FK317" s="42"/>
      <c r="FL317" s="42"/>
      <c r="FM317" s="42"/>
      <c r="FN317" s="86"/>
      <c r="FO317" s="85"/>
      <c r="FP317" s="85"/>
      <c r="FQ317" s="86"/>
      <c r="FR317" s="85"/>
      <c r="FS317" s="85"/>
      <c r="FT317" s="85"/>
      <c r="FU317" s="85"/>
      <c r="FV317" s="85"/>
      <c r="FW317" s="85"/>
      <c r="FX317" s="85"/>
      <c r="FY317" s="85"/>
    </row>
    <row r="318" spans="1:181" ht="15.75" customHeight="1" x14ac:dyDescent="0.2">
      <c r="A318" s="88"/>
      <c r="B318" s="88"/>
      <c r="C318" s="88"/>
      <c r="D318" s="88"/>
      <c r="E318" s="84"/>
      <c r="F318" s="88"/>
      <c r="G318" s="84"/>
      <c r="EY318" s="46"/>
      <c r="EZ318" s="85"/>
      <c r="FA318" s="85"/>
      <c r="FK318" s="42"/>
      <c r="FL318" s="42"/>
      <c r="FM318" s="42"/>
      <c r="FN318" s="86"/>
      <c r="FO318" s="85"/>
      <c r="FP318" s="85"/>
      <c r="FQ318" s="86"/>
      <c r="FR318" s="85"/>
      <c r="FS318" s="85"/>
      <c r="FT318" s="85"/>
      <c r="FU318" s="85"/>
      <c r="FV318" s="85"/>
      <c r="FW318" s="85"/>
      <c r="FX318" s="85"/>
      <c r="FY318" s="85"/>
    </row>
    <row r="319" spans="1:181" ht="15.75" customHeight="1" x14ac:dyDescent="0.2">
      <c r="A319" s="88"/>
      <c r="B319" s="88"/>
      <c r="C319" s="88"/>
      <c r="D319" s="88"/>
      <c r="E319" s="84"/>
      <c r="F319" s="88"/>
      <c r="G319" s="84"/>
      <c r="EY319" s="46"/>
      <c r="EZ319" s="85"/>
      <c r="FA319" s="85"/>
      <c r="FK319" s="42"/>
      <c r="FL319" s="42"/>
      <c r="FM319" s="42"/>
      <c r="FN319" s="86"/>
      <c r="FO319" s="85"/>
      <c r="FP319" s="85"/>
      <c r="FQ319" s="86"/>
      <c r="FR319" s="85"/>
      <c r="FS319" s="85"/>
      <c r="FT319" s="85"/>
      <c r="FU319" s="85"/>
      <c r="FV319" s="85"/>
      <c r="FW319" s="85"/>
      <c r="FX319" s="85"/>
      <c r="FY319" s="85"/>
    </row>
    <row r="320" spans="1:181" ht="15.75" customHeight="1" x14ac:dyDescent="0.2">
      <c r="A320" s="88"/>
      <c r="B320" s="88"/>
      <c r="C320" s="88"/>
      <c r="D320" s="88"/>
      <c r="E320" s="84"/>
      <c r="F320" s="88"/>
      <c r="G320" s="84"/>
      <c r="EY320" s="46"/>
      <c r="EZ320" s="85"/>
      <c r="FA320" s="85"/>
      <c r="FK320" s="42"/>
      <c r="FL320" s="42"/>
      <c r="FM320" s="42"/>
      <c r="FN320" s="86"/>
      <c r="FO320" s="85"/>
      <c r="FP320" s="85"/>
      <c r="FQ320" s="86"/>
      <c r="FR320" s="85"/>
      <c r="FS320" s="85"/>
      <c r="FT320" s="85"/>
      <c r="FU320" s="85"/>
      <c r="FV320" s="85"/>
      <c r="FW320" s="85"/>
      <c r="FX320" s="85"/>
      <c r="FY320" s="85"/>
    </row>
    <row r="321" spans="1:181" ht="15.75" customHeight="1" x14ac:dyDescent="0.2">
      <c r="A321" s="88"/>
      <c r="B321" s="88"/>
      <c r="C321" s="88"/>
      <c r="D321" s="88"/>
      <c r="E321" s="84"/>
      <c r="F321" s="88"/>
      <c r="G321" s="84"/>
      <c r="EY321" s="46"/>
      <c r="EZ321" s="85"/>
      <c r="FA321" s="85"/>
      <c r="FK321" s="42"/>
      <c r="FL321" s="42"/>
      <c r="FM321" s="42"/>
      <c r="FN321" s="86"/>
      <c r="FO321" s="85"/>
      <c r="FP321" s="85"/>
      <c r="FQ321" s="86"/>
      <c r="FR321" s="85"/>
      <c r="FS321" s="85"/>
      <c r="FT321" s="85"/>
      <c r="FU321" s="85"/>
      <c r="FV321" s="85"/>
      <c r="FW321" s="85"/>
      <c r="FX321" s="85"/>
      <c r="FY321" s="85"/>
    </row>
    <row r="322" spans="1:181" ht="15.75" customHeight="1" x14ac:dyDescent="0.2">
      <c r="A322" s="88"/>
      <c r="B322" s="88"/>
      <c r="C322" s="88"/>
      <c r="D322" s="88"/>
      <c r="E322" s="84"/>
      <c r="F322" s="88"/>
      <c r="G322" s="84"/>
      <c r="EY322" s="46"/>
      <c r="EZ322" s="85"/>
      <c r="FA322" s="85"/>
      <c r="FK322" s="42"/>
      <c r="FL322" s="42"/>
      <c r="FM322" s="42"/>
      <c r="FN322" s="86"/>
      <c r="FO322" s="85"/>
      <c r="FP322" s="85"/>
      <c r="FQ322" s="86"/>
      <c r="FR322" s="85"/>
      <c r="FS322" s="85"/>
      <c r="FT322" s="85"/>
      <c r="FU322" s="85"/>
      <c r="FV322" s="85"/>
      <c r="FW322" s="85"/>
      <c r="FX322" s="85"/>
      <c r="FY322" s="85"/>
    </row>
    <row r="323" spans="1:181" ht="15.75" customHeight="1" x14ac:dyDescent="0.2">
      <c r="A323" s="88"/>
      <c r="B323" s="88"/>
      <c r="C323" s="88"/>
      <c r="D323" s="88"/>
      <c r="E323" s="84"/>
      <c r="F323" s="88"/>
      <c r="G323" s="84"/>
      <c r="EY323" s="46"/>
      <c r="EZ323" s="85"/>
      <c r="FA323" s="85"/>
      <c r="FK323" s="42"/>
      <c r="FL323" s="42"/>
      <c r="FM323" s="42"/>
      <c r="FN323" s="86"/>
      <c r="FO323" s="85"/>
      <c r="FP323" s="85"/>
      <c r="FQ323" s="86"/>
      <c r="FR323" s="85"/>
      <c r="FS323" s="85"/>
      <c r="FT323" s="85"/>
      <c r="FU323" s="85"/>
      <c r="FV323" s="85"/>
      <c r="FW323" s="85"/>
      <c r="FX323" s="85"/>
      <c r="FY323" s="85"/>
    </row>
    <row r="324" spans="1:181" ht="15.75" customHeight="1" x14ac:dyDescent="0.2">
      <c r="A324" s="88"/>
      <c r="B324" s="88"/>
      <c r="C324" s="88"/>
      <c r="D324" s="88"/>
      <c r="E324" s="84"/>
      <c r="F324" s="88"/>
      <c r="G324" s="84"/>
      <c r="EY324" s="46"/>
      <c r="EZ324" s="85"/>
      <c r="FA324" s="85"/>
      <c r="FK324" s="42"/>
      <c r="FL324" s="42"/>
      <c r="FM324" s="42"/>
      <c r="FN324" s="86"/>
      <c r="FO324" s="85"/>
      <c r="FP324" s="85"/>
      <c r="FQ324" s="86"/>
      <c r="FR324" s="85"/>
      <c r="FS324" s="85"/>
      <c r="FT324" s="85"/>
      <c r="FU324" s="85"/>
      <c r="FV324" s="85"/>
      <c r="FW324" s="85"/>
      <c r="FX324" s="85"/>
      <c r="FY324" s="85"/>
    </row>
    <row r="325" spans="1:181" ht="15.75" customHeight="1" x14ac:dyDescent="0.2">
      <c r="A325" s="88"/>
      <c r="B325" s="88"/>
      <c r="C325" s="88"/>
      <c r="D325" s="88"/>
      <c r="E325" s="84"/>
      <c r="F325" s="88"/>
      <c r="G325" s="84"/>
      <c r="EY325" s="46"/>
      <c r="EZ325" s="85"/>
      <c r="FA325" s="85"/>
      <c r="FK325" s="42"/>
      <c r="FL325" s="42"/>
      <c r="FM325" s="42"/>
      <c r="FN325" s="86"/>
      <c r="FO325" s="85"/>
      <c r="FP325" s="85"/>
      <c r="FQ325" s="86"/>
      <c r="FR325" s="85"/>
      <c r="FS325" s="85"/>
      <c r="FT325" s="85"/>
      <c r="FU325" s="85"/>
      <c r="FV325" s="85"/>
      <c r="FW325" s="85"/>
      <c r="FX325" s="85"/>
      <c r="FY325" s="85"/>
    </row>
    <row r="326" spans="1:181" ht="15.75" customHeight="1" x14ac:dyDescent="0.2">
      <c r="A326" s="88"/>
      <c r="B326" s="88"/>
      <c r="C326" s="88"/>
      <c r="D326" s="88"/>
      <c r="E326" s="84"/>
      <c r="F326" s="88"/>
      <c r="G326" s="84"/>
      <c r="EY326" s="46"/>
      <c r="EZ326" s="85"/>
      <c r="FA326" s="85"/>
      <c r="FK326" s="42"/>
      <c r="FL326" s="42"/>
      <c r="FM326" s="42"/>
      <c r="FN326" s="86"/>
      <c r="FO326" s="85"/>
      <c r="FP326" s="85"/>
      <c r="FQ326" s="86"/>
      <c r="FR326" s="85"/>
      <c r="FS326" s="85"/>
      <c r="FT326" s="85"/>
      <c r="FU326" s="85"/>
      <c r="FV326" s="85"/>
      <c r="FW326" s="85"/>
      <c r="FX326" s="85"/>
      <c r="FY326" s="85"/>
    </row>
    <row r="327" spans="1:181" ht="15.75" customHeight="1" x14ac:dyDescent="0.2">
      <c r="A327" s="88"/>
      <c r="B327" s="88"/>
      <c r="C327" s="88"/>
      <c r="D327" s="88"/>
      <c r="E327" s="84"/>
      <c r="F327" s="88"/>
      <c r="G327" s="84"/>
      <c r="EY327" s="46"/>
      <c r="EZ327" s="85"/>
      <c r="FA327" s="85"/>
      <c r="FK327" s="42"/>
      <c r="FL327" s="42"/>
      <c r="FM327" s="42"/>
      <c r="FN327" s="86"/>
      <c r="FO327" s="85"/>
      <c r="FP327" s="85"/>
      <c r="FQ327" s="86"/>
      <c r="FR327" s="85"/>
      <c r="FS327" s="85"/>
      <c r="FT327" s="85"/>
      <c r="FU327" s="85"/>
      <c r="FV327" s="85"/>
      <c r="FW327" s="85"/>
      <c r="FX327" s="85"/>
      <c r="FY327" s="85"/>
    </row>
    <row r="328" spans="1:181" ht="15.75" customHeight="1" x14ac:dyDescent="0.2">
      <c r="A328" s="88"/>
      <c r="B328" s="88"/>
      <c r="C328" s="88"/>
      <c r="D328" s="88"/>
      <c r="E328" s="84"/>
      <c r="F328" s="88"/>
      <c r="G328" s="84"/>
      <c r="EY328" s="46"/>
      <c r="EZ328" s="85"/>
      <c r="FA328" s="85"/>
      <c r="FK328" s="42"/>
      <c r="FL328" s="42"/>
      <c r="FM328" s="42"/>
      <c r="FN328" s="86"/>
      <c r="FO328" s="85"/>
      <c r="FP328" s="85"/>
      <c r="FQ328" s="86"/>
      <c r="FR328" s="85"/>
      <c r="FS328" s="85"/>
      <c r="FT328" s="85"/>
      <c r="FU328" s="85"/>
      <c r="FV328" s="85"/>
      <c r="FW328" s="85"/>
      <c r="FX328" s="85"/>
      <c r="FY328" s="85"/>
    </row>
    <row r="329" spans="1:181" ht="15.75" customHeight="1" x14ac:dyDescent="0.2">
      <c r="A329" s="88"/>
      <c r="B329" s="88"/>
      <c r="C329" s="88"/>
      <c r="D329" s="88"/>
      <c r="E329" s="84"/>
      <c r="F329" s="88"/>
      <c r="G329" s="84"/>
      <c r="EY329" s="46"/>
      <c r="EZ329" s="85"/>
      <c r="FA329" s="85"/>
      <c r="FK329" s="42"/>
      <c r="FL329" s="42"/>
      <c r="FM329" s="42"/>
      <c r="FN329" s="86"/>
      <c r="FO329" s="85"/>
      <c r="FP329" s="85"/>
      <c r="FQ329" s="86"/>
      <c r="FR329" s="85"/>
      <c r="FS329" s="85"/>
      <c r="FT329" s="85"/>
      <c r="FU329" s="85"/>
      <c r="FV329" s="85"/>
      <c r="FW329" s="85"/>
      <c r="FX329" s="85"/>
      <c r="FY329" s="85"/>
    </row>
    <row r="330" spans="1:181" ht="15.75" customHeight="1" x14ac:dyDescent="0.2">
      <c r="A330" s="88"/>
      <c r="B330" s="88"/>
      <c r="C330" s="88"/>
      <c r="D330" s="88"/>
      <c r="E330" s="84"/>
      <c r="F330" s="88"/>
      <c r="G330" s="84"/>
      <c r="EY330" s="46"/>
      <c r="EZ330" s="85"/>
      <c r="FA330" s="85"/>
      <c r="FK330" s="42"/>
      <c r="FL330" s="42"/>
      <c r="FM330" s="42"/>
      <c r="FN330" s="86"/>
      <c r="FO330" s="85"/>
      <c r="FP330" s="85"/>
      <c r="FQ330" s="86"/>
      <c r="FR330" s="85"/>
      <c r="FS330" s="85"/>
      <c r="FT330" s="85"/>
      <c r="FU330" s="85"/>
      <c r="FV330" s="85"/>
      <c r="FW330" s="85"/>
      <c r="FX330" s="85"/>
      <c r="FY330" s="85"/>
    </row>
    <row r="331" spans="1:181" ht="15.75" customHeight="1" x14ac:dyDescent="0.2">
      <c r="A331" s="88"/>
      <c r="B331" s="88"/>
      <c r="C331" s="88"/>
      <c r="D331" s="88"/>
      <c r="E331" s="84"/>
      <c r="F331" s="88"/>
      <c r="G331" s="84"/>
      <c r="EY331" s="46"/>
      <c r="EZ331" s="85"/>
      <c r="FA331" s="85"/>
      <c r="FK331" s="42"/>
      <c r="FL331" s="42"/>
      <c r="FM331" s="42"/>
      <c r="FN331" s="86"/>
      <c r="FO331" s="85"/>
      <c r="FP331" s="85"/>
      <c r="FQ331" s="86"/>
      <c r="FR331" s="85"/>
      <c r="FS331" s="85"/>
      <c r="FT331" s="85"/>
      <c r="FU331" s="85"/>
      <c r="FV331" s="85"/>
      <c r="FW331" s="85"/>
      <c r="FX331" s="85"/>
      <c r="FY331" s="85"/>
    </row>
    <row r="332" spans="1:181" ht="15.75" customHeight="1" x14ac:dyDescent="0.2">
      <c r="A332" s="88"/>
      <c r="B332" s="88"/>
      <c r="C332" s="88"/>
      <c r="D332" s="88"/>
      <c r="E332" s="84"/>
      <c r="F332" s="88"/>
      <c r="G332" s="84"/>
      <c r="EY332" s="46"/>
      <c r="EZ332" s="85"/>
      <c r="FA332" s="85"/>
      <c r="FK332" s="42"/>
      <c r="FL332" s="42"/>
      <c r="FM332" s="42"/>
      <c r="FN332" s="86"/>
      <c r="FO332" s="85"/>
      <c r="FP332" s="85"/>
      <c r="FQ332" s="86"/>
      <c r="FR332" s="85"/>
      <c r="FS332" s="85"/>
      <c r="FT332" s="85"/>
      <c r="FU332" s="85"/>
      <c r="FV332" s="85"/>
      <c r="FW332" s="85"/>
      <c r="FX332" s="85"/>
      <c r="FY332" s="85"/>
    </row>
    <row r="333" spans="1:181" ht="15.75" customHeight="1" x14ac:dyDescent="0.2">
      <c r="A333" s="88"/>
      <c r="B333" s="88"/>
      <c r="C333" s="88"/>
      <c r="D333" s="88"/>
      <c r="E333" s="84"/>
      <c r="F333" s="88"/>
      <c r="G333" s="84"/>
      <c r="EY333" s="46"/>
      <c r="EZ333" s="85"/>
      <c r="FA333" s="85"/>
      <c r="FK333" s="42"/>
      <c r="FL333" s="42"/>
      <c r="FM333" s="42"/>
      <c r="FN333" s="86"/>
      <c r="FO333" s="85"/>
      <c r="FP333" s="85"/>
      <c r="FQ333" s="86"/>
      <c r="FR333" s="85"/>
      <c r="FS333" s="85"/>
      <c r="FT333" s="85"/>
      <c r="FU333" s="85"/>
      <c r="FV333" s="85"/>
      <c r="FW333" s="85"/>
      <c r="FX333" s="85"/>
      <c r="FY333" s="85"/>
    </row>
    <row r="334" spans="1:181" ht="15.75" customHeight="1" x14ac:dyDescent="0.2">
      <c r="A334" s="88"/>
      <c r="B334" s="88"/>
      <c r="C334" s="88"/>
      <c r="D334" s="88"/>
      <c r="E334" s="84"/>
      <c r="F334" s="88"/>
      <c r="G334" s="84"/>
      <c r="EY334" s="46"/>
      <c r="EZ334" s="85"/>
      <c r="FA334" s="85"/>
      <c r="FK334" s="42"/>
      <c r="FL334" s="42"/>
      <c r="FM334" s="42"/>
      <c r="FN334" s="86"/>
      <c r="FO334" s="85"/>
      <c r="FP334" s="85"/>
      <c r="FQ334" s="86"/>
      <c r="FR334" s="85"/>
      <c r="FS334" s="85"/>
      <c r="FT334" s="85"/>
      <c r="FU334" s="85"/>
      <c r="FV334" s="85"/>
      <c r="FW334" s="85"/>
      <c r="FX334" s="85"/>
      <c r="FY334" s="85"/>
    </row>
    <row r="335" spans="1:181" ht="15.75" customHeight="1" x14ac:dyDescent="0.2">
      <c r="A335" s="88"/>
      <c r="B335" s="88"/>
      <c r="C335" s="88"/>
      <c r="D335" s="88"/>
      <c r="E335" s="84"/>
      <c r="F335" s="88"/>
      <c r="G335" s="84"/>
      <c r="EY335" s="46"/>
      <c r="EZ335" s="85"/>
      <c r="FA335" s="85"/>
      <c r="FK335" s="42"/>
      <c r="FL335" s="42"/>
      <c r="FM335" s="42"/>
      <c r="FN335" s="86"/>
      <c r="FO335" s="85"/>
      <c r="FP335" s="85"/>
      <c r="FQ335" s="86"/>
      <c r="FR335" s="85"/>
      <c r="FS335" s="85"/>
      <c r="FT335" s="85"/>
      <c r="FU335" s="85"/>
      <c r="FV335" s="85"/>
      <c r="FW335" s="85"/>
      <c r="FX335" s="85"/>
      <c r="FY335" s="85"/>
    </row>
    <row r="336" spans="1:181" ht="15.75" customHeight="1" x14ac:dyDescent="0.2">
      <c r="A336" s="88"/>
      <c r="B336" s="88"/>
      <c r="C336" s="88"/>
      <c r="D336" s="88"/>
      <c r="E336" s="84"/>
      <c r="F336" s="88"/>
      <c r="G336" s="84"/>
      <c r="EY336" s="46"/>
      <c r="EZ336" s="85"/>
      <c r="FA336" s="85"/>
      <c r="FK336" s="42"/>
      <c r="FL336" s="42"/>
      <c r="FM336" s="42"/>
      <c r="FN336" s="86"/>
      <c r="FO336" s="85"/>
      <c r="FP336" s="85"/>
      <c r="FQ336" s="86"/>
      <c r="FR336" s="85"/>
      <c r="FS336" s="85"/>
      <c r="FT336" s="85"/>
      <c r="FU336" s="85"/>
      <c r="FV336" s="85"/>
      <c r="FW336" s="85"/>
      <c r="FX336" s="85"/>
      <c r="FY336" s="85"/>
    </row>
    <row r="337" spans="1:181" ht="15.75" customHeight="1" x14ac:dyDescent="0.2">
      <c r="A337" s="88"/>
      <c r="B337" s="88"/>
      <c r="C337" s="88"/>
      <c r="D337" s="88"/>
      <c r="E337" s="84"/>
      <c r="F337" s="88"/>
      <c r="G337" s="84"/>
      <c r="EY337" s="46"/>
      <c r="EZ337" s="85"/>
      <c r="FA337" s="85"/>
      <c r="FK337" s="42"/>
      <c r="FL337" s="42"/>
      <c r="FM337" s="42"/>
      <c r="FN337" s="86"/>
      <c r="FO337" s="85"/>
      <c r="FP337" s="85"/>
      <c r="FQ337" s="86"/>
      <c r="FR337" s="85"/>
      <c r="FS337" s="85"/>
      <c r="FT337" s="85"/>
      <c r="FU337" s="85"/>
      <c r="FV337" s="85"/>
      <c r="FW337" s="85"/>
      <c r="FX337" s="85"/>
      <c r="FY337" s="85"/>
    </row>
    <row r="338" spans="1:181" ht="15.75" customHeight="1" x14ac:dyDescent="0.2">
      <c r="A338" s="88"/>
      <c r="B338" s="88"/>
      <c r="C338" s="88"/>
      <c r="D338" s="88"/>
      <c r="E338" s="84"/>
      <c r="F338" s="88"/>
      <c r="G338" s="84"/>
      <c r="EY338" s="46"/>
      <c r="EZ338" s="85"/>
      <c r="FA338" s="85"/>
      <c r="FK338" s="42"/>
      <c r="FL338" s="42"/>
      <c r="FM338" s="42"/>
      <c r="FN338" s="86"/>
      <c r="FO338" s="85"/>
      <c r="FP338" s="85"/>
      <c r="FQ338" s="86"/>
      <c r="FR338" s="85"/>
      <c r="FS338" s="85"/>
      <c r="FT338" s="85"/>
      <c r="FU338" s="85"/>
      <c r="FV338" s="85"/>
      <c r="FW338" s="85"/>
      <c r="FX338" s="85"/>
      <c r="FY338" s="85"/>
    </row>
    <row r="339" spans="1:181" ht="15.75" customHeight="1" x14ac:dyDescent="0.2">
      <c r="A339" s="88"/>
      <c r="B339" s="88"/>
      <c r="C339" s="88"/>
      <c r="D339" s="88"/>
      <c r="E339" s="84"/>
      <c r="F339" s="88"/>
      <c r="G339" s="84"/>
      <c r="EY339" s="46"/>
      <c r="EZ339" s="85"/>
      <c r="FA339" s="85"/>
      <c r="FK339" s="42"/>
      <c r="FL339" s="42"/>
      <c r="FM339" s="42"/>
      <c r="FN339" s="86"/>
      <c r="FO339" s="85"/>
      <c r="FP339" s="85"/>
      <c r="FQ339" s="86"/>
      <c r="FR339" s="85"/>
      <c r="FS339" s="85"/>
      <c r="FT339" s="85"/>
      <c r="FU339" s="85"/>
      <c r="FV339" s="85"/>
      <c r="FW339" s="85"/>
      <c r="FX339" s="85"/>
      <c r="FY339" s="85"/>
    </row>
    <row r="340" spans="1:181" ht="15.75" customHeight="1" x14ac:dyDescent="0.2">
      <c r="A340" s="88"/>
      <c r="B340" s="88"/>
      <c r="C340" s="88"/>
      <c r="D340" s="88"/>
      <c r="E340" s="84"/>
      <c r="F340" s="88"/>
      <c r="G340" s="84"/>
      <c r="EY340" s="46"/>
      <c r="EZ340" s="85"/>
      <c r="FA340" s="85"/>
      <c r="FK340" s="42"/>
      <c r="FL340" s="42"/>
      <c r="FM340" s="42"/>
      <c r="FN340" s="86"/>
      <c r="FO340" s="85"/>
      <c r="FP340" s="85"/>
      <c r="FQ340" s="86"/>
      <c r="FR340" s="85"/>
      <c r="FS340" s="85"/>
      <c r="FT340" s="85"/>
      <c r="FU340" s="85"/>
      <c r="FV340" s="85"/>
      <c r="FW340" s="85"/>
      <c r="FX340" s="85"/>
      <c r="FY340" s="85"/>
    </row>
    <row r="341" spans="1:181" ht="15.75" customHeight="1" x14ac:dyDescent="0.2">
      <c r="A341" s="88"/>
      <c r="B341" s="88"/>
      <c r="C341" s="88"/>
      <c r="D341" s="88"/>
      <c r="E341" s="84"/>
      <c r="F341" s="88"/>
      <c r="G341" s="84"/>
      <c r="EY341" s="46"/>
      <c r="EZ341" s="85"/>
      <c r="FA341" s="85"/>
      <c r="FK341" s="42"/>
      <c r="FL341" s="42"/>
      <c r="FM341" s="42"/>
      <c r="FN341" s="86"/>
      <c r="FO341" s="85"/>
      <c r="FP341" s="85"/>
      <c r="FQ341" s="86"/>
      <c r="FR341" s="85"/>
      <c r="FS341" s="85"/>
      <c r="FT341" s="85"/>
      <c r="FU341" s="85"/>
      <c r="FV341" s="85"/>
      <c r="FW341" s="85"/>
      <c r="FX341" s="85"/>
      <c r="FY341" s="85"/>
    </row>
    <row r="342" spans="1:181" ht="15.75" customHeight="1" x14ac:dyDescent="0.2">
      <c r="A342" s="88"/>
      <c r="B342" s="88"/>
      <c r="C342" s="88"/>
      <c r="D342" s="88"/>
      <c r="E342" s="84"/>
      <c r="F342" s="88"/>
      <c r="G342" s="84"/>
      <c r="EY342" s="46"/>
      <c r="EZ342" s="85"/>
      <c r="FA342" s="85"/>
      <c r="FK342" s="42"/>
      <c r="FL342" s="42"/>
      <c r="FM342" s="42"/>
      <c r="FN342" s="86"/>
      <c r="FO342" s="85"/>
      <c r="FP342" s="85"/>
      <c r="FQ342" s="86"/>
      <c r="FR342" s="85"/>
      <c r="FS342" s="85"/>
      <c r="FT342" s="85"/>
      <c r="FU342" s="85"/>
      <c r="FV342" s="85"/>
      <c r="FW342" s="85"/>
      <c r="FX342" s="85"/>
      <c r="FY342" s="85"/>
    </row>
    <row r="343" spans="1:181" ht="15.75" customHeight="1" x14ac:dyDescent="0.2">
      <c r="A343" s="88"/>
      <c r="B343" s="88"/>
      <c r="C343" s="88"/>
      <c r="D343" s="88"/>
      <c r="E343" s="84"/>
      <c r="F343" s="88"/>
      <c r="G343" s="84"/>
      <c r="EY343" s="46"/>
      <c r="EZ343" s="85"/>
      <c r="FA343" s="85"/>
      <c r="FK343" s="42"/>
      <c r="FL343" s="42"/>
      <c r="FM343" s="42"/>
      <c r="FN343" s="86"/>
      <c r="FO343" s="85"/>
      <c r="FP343" s="85"/>
      <c r="FQ343" s="86"/>
      <c r="FR343" s="85"/>
      <c r="FS343" s="85"/>
      <c r="FT343" s="85"/>
      <c r="FU343" s="85"/>
      <c r="FV343" s="85"/>
      <c r="FW343" s="85"/>
      <c r="FX343" s="85"/>
      <c r="FY343" s="85"/>
    </row>
    <row r="344" spans="1:181" ht="15.75" customHeight="1" x14ac:dyDescent="0.2">
      <c r="A344" s="88"/>
      <c r="B344" s="88"/>
      <c r="C344" s="88"/>
      <c r="D344" s="88"/>
      <c r="E344" s="84"/>
      <c r="F344" s="88"/>
      <c r="G344" s="84"/>
      <c r="EY344" s="46"/>
      <c r="EZ344" s="85"/>
      <c r="FA344" s="85"/>
      <c r="FK344" s="42"/>
      <c r="FL344" s="42"/>
      <c r="FM344" s="42"/>
      <c r="FN344" s="86"/>
      <c r="FO344" s="85"/>
      <c r="FP344" s="85"/>
      <c r="FQ344" s="86"/>
      <c r="FR344" s="85"/>
      <c r="FS344" s="85"/>
      <c r="FT344" s="85"/>
      <c r="FU344" s="85"/>
      <c r="FV344" s="85"/>
      <c r="FW344" s="85"/>
      <c r="FX344" s="85"/>
      <c r="FY344" s="85"/>
    </row>
    <row r="345" spans="1:181" ht="15.75" customHeight="1" x14ac:dyDescent="0.2">
      <c r="A345" s="88"/>
      <c r="B345" s="88"/>
      <c r="C345" s="88"/>
      <c r="D345" s="88"/>
      <c r="E345" s="84"/>
      <c r="F345" s="88"/>
      <c r="G345" s="84"/>
      <c r="EY345" s="46"/>
      <c r="EZ345" s="85"/>
      <c r="FA345" s="85"/>
      <c r="FK345" s="42"/>
      <c r="FL345" s="42"/>
      <c r="FM345" s="42"/>
      <c r="FN345" s="86"/>
      <c r="FO345" s="85"/>
      <c r="FP345" s="85"/>
      <c r="FQ345" s="86"/>
      <c r="FR345" s="85"/>
      <c r="FS345" s="85"/>
      <c r="FT345" s="85"/>
      <c r="FU345" s="85"/>
      <c r="FV345" s="85"/>
      <c r="FW345" s="85"/>
      <c r="FX345" s="85"/>
      <c r="FY345" s="85"/>
    </row>
    <row r="346" spans="1:181" ht="15.75" customHeight="1" x14ac:dyDescent="0.2">
      <c r="A346" s="88"/>
      <c r="B346" s="88"/>
      <c r="C346" s="88"/>
      <c r="D346" s="88"/>
      <c r="E346" s="84"/>
      <c r="F346" s="88"/>
      <c r="G346" s="84"/>
      <c r="EY346" s="46"/>
      <c r="EZ346" s="85"/>
      <c r="FA346" s="85"/>
      <c r="FK346" s="42"/>
      <c r="FL346" s="42"/>
      <c r="FM346" s="42"/>
      <c r="FN346" s="86"/>
      <c r="FO346" s="85"/>
      <c r="FP346" s="85"/>
      <c r="FQ346" s="86"/>
      <c r="FR346" s="85"/>
      <c r="FS346" s="85"/>
      <c r="FT346" s="85"/>
      <c r="FU346" s="85"/>
      <c r="FV346" s="85"/>
      <c r="FW346" s="85"/>
      <c r="FX346" s="85"/>
      <c r="FY346" s="85"/>
    </row>
    <row r="347" spans="1:181" ht="15.75" customHeight="1" x14ac:dyDescent="0.2">
      <c r="A347" s="88"/>
      <c r="B347" s="88"/>
      <c r="C347" s="88"/>
      <c r="D347" s="88"/>
      <c r="E347" s="84"/>
      <c r="F347" s="88"/>
      <c r="G347" s="84"/>
      <c r="EY347" s="46"/>
      <c r="EZ347" s="85"/>
      <c r="FA347" s="85"/>
      <c r="FK347" s="42"/>
      <c r="FL347" s="42"/>
      <c r="FM347" s="42"/>
      <c r="FN347" s="86"/>
      <c r="FO347" s="85"/>
      <c r="FP347" s="85"/>
      <c r="FQ347" s="86"/>
      <c r="FR347" s="85"/>
      <c r="FS347" s="85"/>
      <c r="FT347" s="85"/>
      <c r="FU347" s="85"/>
      <c r="FV347" s="85"/>
      <c r="FW347" s="85"/>
      <c r="FX347" s="85"/>
      <c r="FY347" s="85"/>
    </row>
    <row r="348" spans="1:181" ht="15.75" customHeight="1" x14ac:dyDescent="0.2">
      <c r="A348" s="88"/>
      <c r="B348" s="88"/>
      <c r="C348" s="88"/>
      <c r="D348" s="88"/>
      <c r="E348" s="84"/>
      <c r="F348" s="88"/>
      <c r="G348" s="84"/>
      <c r="EY348" s="46"/>
      <c r="EZ348" s="85"/>
      <c r="FA348" s="85"/>
      <c r="FK348" s="42"/>
      <c r="FL348" s="42"/>
      <c r="FM348" s="42"/>
      <c r="FN348" s="86"/>
      <c r="FO348" s="85"/>
      <c r="FP348" s="85"/>
      <c r="FQ348" s="86"/>
      <c r="FR348" s="85"/>
      <c r="FS348" s="85"/>
      <c r="FT348" s="85"/>
      <c r="FU348" s="85"/>
      <c r="FV348" s="85"/>
      <c r="FW348" s="85"/>
      <c r="FX348" s="85"/>
      <c r="FY348" s="85"/>
    </row>
    <row r="349" spans="1:181" ht="15.75" customHeight="1" x14ac:dyDescent="0.2">
      <c r="A349" s="88"/>
      <c r="B349" s="88"/>
      <c r="C349" s="88"/>
      <c r="D349" s="88"/>
      <c r="E349" s="84"/>
      <c r="F349" s="88"/>
      <c r="G349" s="84"/>
      <c r="EY349" s="46"/>
      <c r="EZ349" s="85"/>
      <c r="FA349" s="85"/>
      <c r="FK349" s="42"/>
      <c r="FL349" s="42"/>
      <c r="FM349" s="42"/>
      <c r="FN349" s="86"/>
      <c r="FO349" s="85"/>
      <c r="FP349" s="85"/>
      <c r="FQ349" s="86"/>
      <c r="FR349" s="85"/>
      <c r="FS349" s="85"/>
      <c r="FT349" s="85"/>
      <c r="FU349" s="85"/>
      <c r="FV349" s="85"/>
      <c r="FW349" s="85"/>
      <c r="FX349" s="85"/>
      <c r="FY349" s="85"/>
    </row>
    <row r="350" spans="1:181" ht="15.75" customHeight="1" x14ac:dyDescent="0.2">
      <c r="A350" s="88"/>
      <c r="B350" s="88"/>
      <c r="C350" s="88"/>
      <c r="D350" s="88"/>
      <c r="E350" s="84"/>
      <c r="F350" s="88"/>
      <c r="G350" s="84"/>
      <c r="EY350" s="46"/>
      <c r="EZ350" s="85"/>
      <c r="FA350" s="85"/>
      <c r="FK350" s="42"/>
      <c r="FL350" s="42"/>
      <c r="FM350" s="42"/>
      <c r="FN350" s="86"/>
      <c r="FO350" s="85"/>
      <c r="FP350" s="85"/>
      <c r="FQ350" s="86"/>
      <c r="FR350" s="85"/>
      <c r="FS350" s="85"/>
      <c r="FT350" s="85"/>
      <c r="FU350" s="85"/>
      <c r="FV350" s="85"/>
      <c r="FW350" s="85"/>
      <c r="FX350" s="85"/>
      <c r="FY350" s="85"/>
    </row>
    <row r="351" spans="1:181" ht="15.75" customHeight="1" x14ac:dyDescent="0.2">
      <c r="A351" s="88"/>
      <c r="B351" s="88"/>
      <c r="C351" s="88"/>
      <c r="D351" s="88"/>
      <c r="E351" s="84"/>
      <c r="F351" s="88"/>
      <c r="G351" s="84"/>
      <c r="EY351" s="46"/>
      <c r="EZ351" s="85"/>
      <c r="FA351" s="85"/>
      <c r="FK351" s="42"/>
      <c r="FL351" s="42"/>
      <c r="FM351" s="42"/>
      <c r="FN351" s="86"/>
      <c r="FO351" s="85"/>
      <c r="FP351" s="85"/>
      <c r="FQ351" s="86"/>
      <c r="FR351" s="85"/>
      <c r="FS351" s="85"/>
      <c r="FT351" s="85"/>
      <c r="FU351" s="85"/>
      <c r="FV351" s="85"/>
      <c r="FW351" s="85"/>
      <c r="FX351" s="85"/>
      <c r="FY351" s="85"/>
    </row>
    <row r="352" spans="1:181" ht="15.75" customHeight="1" x14ac:dyDescent="0.2">
      <c r="A352" s="88"/>
      <c r="B352" s="88"/>
      <c r="C352" s="88"/>
      <c r="D352" s="88"/>
      <c r="E352" s="84"/>
      <c r="F352" s="88"/>
      <c r="G352" s="84"/>
      <c r="EY352" s="46"/>
      <c r="EZ352" s="85"/>
      <c r="FA352" s="85"/>
      <c r="FK352" s="42"/>
      <c r="FL352" s="42"/>
      <c r="FM352" s="42"/>
      <c r="FN352" s="86"/>
      <c r="FO352" s="85"/>
      <c r="FP352" s="85"/>
      <c r="FQ352" s="86"/>
      <c r="FR352" s="85"/>
      <c r="FS352" s="85"/>
      <c r="FT352" s="85"/>
      <c r="FU352" s="85"/>
      <c r="FV352" s="85"/>
      <c r="FW352" s="85"/>
      <c r="FX352" s="85"/>
      <c r="FY352" s="85"/>
    </row>
    <row r="353" spans="1:181" ht="15.75" customHeight="1" x14ac:dyDescent="0.2">
      <c r="A353" s="88"/>
      <c r="B353" s="88"/>
      <c r="C353" s="88"/>
      <c r="D353" s="88"/>
      <c r="E353" s="84"/>
      <c r="F353" s="88"/>
      <c r="G353" s="84"/>
      <c r="EY353" s="46"/>
      <c r="EZ353" s="85"/>
      <c r="FA353" s="85"/>
      <c r="FK353" s="42"/>
      <c r="FL353" s="42"/>
      <c r="FM353" s="42"/>
      <c r="FN353" s="86"/>
      <c r="FO353" s="85"/>
      <c r="FP353" s="85"/>
      <c r="FQ353" s="86"/>
      <c r="FR353" s="85"/>
      <c r="FS353" s="85"/>
      <c r="FT353" s="85"/>
      <c r="FU353" s="85"/>
      <c r="FV353" s="85"/>
      <c r="FW353" s="85"/>
      <c r="FX353" s="85"/>
      <c r="FY353" s="85"/>
    </row>
    <row r="354" spans="1:181" ht="15.75" customHeight="1" x14ac:dyDescent="0.2">
      <c r="A354" s="88"/>
      <c r="B354" s="88"/>
      <c r="C354" s="88"/>
      <c r="D354" s="88"/>
      <c r="E354" s="84"/>
      <c r="F354" s="88"/>
      <c r="G354" s="84"/>
      <c r="EY354" s="46"/>
      <c r="EZ354" s="85"/>
      <c r="FA354" s="85"/>
      <c r="FK354" s="42"/>
      <c r="FL354" s="42"/>
      <c r="FM354" s="42"/>
      <c r="FN354" s="86"/>
      <c r="FO354" s="85"/>
      <c r="FP354" s="85"/>
      <c r="FQ354" s="86"/>
      <c r="FR354" s="85"/>
      <c r="FS354" s="85"/>
      <c r="FT354" s="85"/>
      <c r="FU354" s="85"/>
      <c r="FV354" s="85"/>
      <c r="FW354" s="85"/>
      <c r="FX354" s="85"/>
      <c r="FY354" s="85"/>
    </row>
    <row r="355" spans="1:181" ht="15.75" customHeight="1" x14ac:dyDescent="0.2">
      <c r="A355" s="88"/>
      <c r="B355" s="88"/>
      <c r="C355" s="88"/>
      <c r="D355" s="88"/>
      <c r="E355" s="84"/>
      <c r="F355" s="88"/>
      <c r="G355" s="84"/>
      <c r="EY355" s="46"/>
      <c r="EZ355" s="85"/>
      <c r="FA355" s="85"/>
      <c r="FK355" s="42"/>
      <c r="FL355" s="42"/>
      <c r="FM355" s="42"/>
      <c r="FN355" s="86"/>
      <c r="FO355" s="85"/>
      <c r="FP355" s="85"/>
      <c r="FQ355" s="86"/>
      <c r="FR355" s="85"/>
      <c r="FS355" s="85"/>
      <c r="FT355" s="85"/>
      <c r="FU355" s="85"/>
      <c r="FV355" s="85"/>
      <c r="FW355" s="85"/>
      <c r="FX355" s="85"/>
      <c r="FY355" s="85"/>
    </row>
    <row r="356" spans="1:181" ht="15.75" customHeight="1" x14ac:dyDescent="0.2">
      <c r="A356" s="88"/>
      <c r="B356" s="88"/>
      <c r="C356" s="88"/>
      <c r="D356" s="88"/>
      <c r="E356" s="84"/>
      <c r="F356" s="88"/>
      <c r="G356" s="84"/>
      <c r="EY356" s="46"/>
      <c r="EZ356" s="85"/>
      <c r="FA356" s="85"/>
      <c r="FK356" s="42"/>
      <c r="FL356" s="42"/>
      <c r="FM356" s="42"/>
      <c r="FN356" s="86"/>
      <c r="FO356" s="85"/>
      <c r="FP356" s="85"/>
      <c r="FQ356" s="86"/>
      <c r="FR356" s="85"/>
      <c r="FS356" s="85"/>
      <c r="FT356" s="85"/>
      <c r="FU356" s="85"/>
      <c r="FV356" s="85"/>
      <c r="FW356" s="85"/>
      <c r="FX356" s="85"/>
      <c r="FY356" s="85"/>
    </row>
    <row r="357" spans="1:181" ht="15.75" customHeight="1" x14ac:dyDescent="0.2">
      <c r="A357" s="88"/>
      <c r="B357" s="88"/>
      <c r="C357" s="88"/>
      <c r="D357" s="88"/>
      <c r="E357" s="84"/>
      <c r="F357" s="88"/>
      <c r="G357" s="84"/>
      <c r="EY357" s="46"/>
      <c r="EZ357" s="85"/>
      <c r="FA357" s="85"/>
      <c r="FK357" s="42"/>
      <c r="FL357" s="42"/>
      <c r="FM357" s="42"/>
      <c r="FN357" s="86"/>
      <c r="FO357" s="85"/>
      <c r="FP357" s="85"/>
      <c r="FQ357" s="86"/>
      <c r="FR357" s="85"/>
      <c r="FS357" s="85"/>
      <c r="FT357" s="85"/>
      <c r="FU357" s="85"/>
      <c r="FV357" s="85"/>
      <c r="FW357" s="85"/>
      <c r="FX357" s="85"/>
      <c r="FY357" s="85"/>
    </row>
    <row r="358" spans="1:181" ht="15.75" customHeight="1" x14ac:dyDescent="0.2">
      <c r="A358" s="88"/>
      <c r="B358" s="88"/>
      <c r="C358" s="88"/>
      <c r="D358" s="88"/>
      <c r="E358" s="84"/>
      <c r="F358" s="88"/>
      <c r="G358" s="84"/>
      <c r="EY358" s="46"/>
      <c r="EZ358" s="85"/>
      <c r="FA358" s="85"/>
      <c r="FK358" s="42"/>
      <c r="FL358" s="42"/>
      <c r="FM358" s="42"/>
      <c r="FN358" s="86"/>
      <c r="FO358" s="85"/>
      <c r="FP358" s="85"/>
      <c r="FQ358" s="86"/>
      <c r="FR358" s="85"/>
      <c r="FS358" s="85"/>
      <c r="FT358" s="85"/>
      <c r="FU358" s="85"/>
      <c r="FV358" s="85"/>
      <c r="FW358" s="85"/>
      <c r="FX358" s="85"/>
      <c r="FY358" s="85"/>
    </row>
    <row r="359" spans="1:181" ht="15.75" customHeight="1" x14ac:dyDescent="0.2">
      <c r="A359" s="88"/>
      <c r="B359" s="88"/>
      <c r="C359" s="88"/>
      <c r="D359" s="88"/>
      <c r="E359" s="84"/>
      <c r="F359" s="88"/>
      <c r="G359" s="84"/>
      <c r="EY359" s="46"/>
      <c r="EZ359" s="85"/>
      <c r="FA359" s="85"/>
      <c r="FK359" s="42"/>
      <c r="FL359" s="42"/>
      <c r="FM359" s="42"/>
      <c r="FN359" s="86"/>
      <c r="FO359" s="85"/>
      <c r="FP359" s="85"/>
      <c r="FQ359" s="86"/>
      <c r="FR359" s="85"/>
      <c r="FS359" s="85"/>
      <c r="FT359" s="85"/>
      <c r="FU359" s="85"/>
      <c r="FV359" s="85"/>
      <c r="FW359" s="85"/>
      <c r="FX359" s="85"/>
      <c r="FY359" s="85"/>
    </row>
    <row r="360" spans="1:181" ht="15.75" customHeight="1" x14ac:dyDescent="0.2">
      <c r="A360" s="88"/>
      <c r="B360" s="88"/>
      <c r="C360" s="88"/>
      <c r="D360" s="88"/>
      <c r="E360" s="84"/>
      <c r="F360" s="88"/>
      <c r="G360" s="84"/>
      <c r="EY360" s="46"/>
      <c r="EZ360" s="85"/>
      <c r="FA360" s="85"/>
      <c r="FK360" s="42"/>
      <c r="FL360" s="42"/>
      <c r="FM360" s="42"/>
      <c r="FN360" s="86"/>
      <c r="FO360" s="85"/>
      <c r="FP360" s="85"/>
      <c r="FQ360" s="86"/>
      <c r="FR360" s="85"/>
      <c r="FS360" s="85"/>
      <c r="FT360" s="85"/>
      <c r="FU360" s="85"/>
      <c r="FV360" s="85"/>
      <c r="FW360" s="85"/>
      <c r="FX360" s="85"/>
      <c r="FY360" s="85"/>
    </row>
    <row r="361" spans="1:181" ht="15.75" customHeight="1" x14ac:dyDescent="0.2">
      <c r="A361" s="88"/>
      <c r="B361" s="88"/>
      <c r="C361" s="88"/>
      <c r="D361" s="88"/>
      <c r="E361" s="84"/>
      <c r="F361" s="88"/>
      <c r="G361" s="84"/>
      <c r="EY361" s="46"/>
      <c r="EZ361" s="85"/>
      <c r="FA361" s="85"/>
      <c r="FK361" s="42"/>
      <c r="FL361" s="42"/>
      <c r="FM361" s="42"/>
      <c r="FN361" s="86"/>
      <c r="FO361" s="85"/>
      <c r="FP361" s="85"/>
      <c r="FQ361" s="86"/>
      <c r="FR361" s="85"/>
      <c r="FS361" s="85"/>
      <c r="FT361" s="85"/>
      <c r="FU361" s="85"/>
      <c r="FV361" s="85"/>
      <c r="FW361" s="85"/>
      <c r="FX361" s="85"/>
      <c r="FY361" s="85"/>
    </row>
    <row r="362" spans="1:181" ht="15.75" customHeight="1" x14ac:dyDescent="0.2">
      <c r="A362" s="88"/>
      <c r="B362" s="88"/>
      <c r="C362" s="88"/>
      <c r="D362" s="88"/>
      <c r="E362" s="84"/>
      <c r="F362" s="88"/>
      <c r="G362" s="84"/>
      <c r="EY362" s="46"/>
      <c r="EZ362" s="85"/>
      <c r="FA362" s="85"/>
      <c r="FK362" s="42"/>
      <c r="FL362" s="42"/>
      <c r="FM362" s="42"/>
      <c r="FN362" s="86"/>
      <c r="FO362" s="85"/>
      <c r="FP362" s="85"/>
      <c r="FQ362" s="86"/>
      <c r="FR362" s="85"/>
      <c r="FS362" s="85"/>
      <c r="FT362" s="85"/>
      <c r="FU362" s="85"/>
      <c r="FV362" s="85"/>
      <c r="FW362" s="85"/>
      <c r="FX362" s="85"/>
      <c r="FY362" s="85"/>
    </row>
    <row r="363" spans="1:181" ht="15.75" customHeight="1" x14ac:dyDescent="0.2">
      <c r="A363" s="88"/>
      <c r="B363" s="88"/>
      <c r="C363" s="88"/>
      <c r="D363" s="88"/>
      <c r="E363" s="84"/>
      <c r="F363" s="88"/>
      <c r="G363" s="84"/>
      <c r="EY363" s="46"/>
      <c r="EZ363" s="85"/>
      <c r="FA363" s="85"/>
      <c r="FK363" s="42"/>
      <c r="FL363" s="42"/>
      <c r="FM363" s="42"/>
      <c r="FN363" s="86"/>
      <c r="FO363" s="85"/>
      <c r="FP363" s="85"/>
      <c r="FQ363" s="86"/>
      <c r="FR363" s="85"/>
      <c r="FS363" s="85"/>
      <c r="FT363" s="85"/>
      <c r="FU363" s="85"/>
      <c r="FV363" s="85"/>
      <c r="FW363" s="85"/>
      <c r="FX363" s="85"/>
      <c r="FY363" s="85"/>
    </row>
    <row r="364" spans="1:181" ht="15.75" customHeight="1" x14ac:dyDescent="0.2">
      <c r="A364" s="88"/>
      <c r="B364" s="88"/>
      <c r="C364" s="88"/>
      <c r="D364" s="88"/>
      <c r="E364" s="84"/>
      <c r="F364" s="88"/>
      <c r="G364" s="84"/>
      <c r="EY364" s="46"/>
      <c r="EZ364" s="85"/>
      <c r="FA364" s="85"/>
      <c r="FK364" s="42"/>
      <c r="FL364" s="42"/>
      <c r="FM364" s="42"/>
      <c r="FN364" s="86"/>
      <c r="FO364" s="85"/>
      <c r="FP364" s="85"/>
      <c r="FQ364" s="86"/>
      <c r="FR364" s="85"/>
      <c r="FS364" s="85"/>
      <c r="FT364" s="85"/>
      <c r="FU364" s="85"/>
      <c r="FV364" s="85"/>
      <c r="FW364" s="85"/>
      <c r="FX364" s="85"/>
      <c r="FY364" s="85"/>
    </row>
    <row r="365" spans="1:181" ht="15.75" customHeight="1" x14ac:dyDescent="0.2">
      <c r="A365" s="88"/>
      <c r="B365" s="88"/>
      <c r="C365" s="88"/>
      <c r="D365" s="88"/>
      <c r="E365" s="84"/>
      <c r="F365" s="88"/>
      <c r="G365" s="84"/>
      <c r="EY365" s="46"/>
      <c r="EZ365" s="85"/>
      <c r="FA365" s="85"/>
      <c r="FK365" s="42"/>
      <c r="FL365" s="42"/>
      <c r="FM365" s="42"/>
      <c r="FN365" s="86"/>
      <c r="FO365" s="85"/>
      <c r="FP365" s="85"/>
      <c r="FQ365" s="86"/>
      <c r="FR365" s="85"/>
      <c r="FS365" s="85"/>
      <c r="FT365" s="85"/>
      <c r="FU365" s="85"/>
      <c r="FV365" s="85"/>
      <c r="FW365" s="85"/>
      <c r="FX365" s="85"/>
      <c r="FY365" s="85"/>
    </row>
    <row r="366" spans="1:181" ht="15.75" customHeight="1" x14ac:dyDescent="0.2">
      <c r="A366" s="88"/>
      <c r="B366" s="88"/>
      <c r="C366" s="88"/>
      <c r="D366" s="88"/>
      <c r="E366" s="84"/>
      <c r="F366" s="88"/>
      <c r="G366" s="84"/>
      <c r="EY366" s="46"/>
      <c r="EZ366" s="85"/>
      <c r="FA366" s="85"/>
      <c r="FK366" s="42"/>
      <c r="FL366" s="42"/>
      <c r="FM366" s="42"/>
      <c r="FN366" s="86"/>
      <c r="FO366" s="85"/>
      <c r="FP366" s="85"/>
      <c r="FQ366" s="86"/>
      <c r="FR366" s="85"/>
      <c r="FS366" s="85"/>
      <c r="FT366" s="85"/>
      <c r="FU366" s="85"/>
      <c r="FV366" s="85"/>
      <c r="FW366" s="85"/>
      <c r="FX366" s="85"/>
      <c r="FY366" s="85"/>
    </row>
    <row r="367" spans="1:181" ht="15.75" customHeight="1" x14ac:dyDescent="0.2">
      <c r="A367" s="88"/>
      <c r="B367" s="88"/>
      <c r="C367" s="88"/>
      <c r="D367" s="88"/>
      <c r="E367" s="84"/>
      <c r="F367" s="88"/>
      <c r="G367" s="84"/>
      <c r="EY367" s="46"/>
      <c r="EZ367" s="85"/>
      <c r="FA367" s="85"/>
      <c r="FK367" s="42"/>
      <c r="FL367" s="42"/>
      <c r="FM367" s="42"/>
      <c r="FN367" s="86"/>
      <c r="FO367" s="85"/>
      <c r="FP367" s="85"/>
      <c r="FQ367" s="86"/>
      <c r="FR367" s="85"/>
      <c r="FS367" s="85"/>
      <c r="FT367" s="85"/>
      <c r="FU367" s="85"/>
      <c r="FV367" s="85"/>
      <c r="FW367" s="85"/>
      <c r="FX367" s="85"/>
      <c r="FY367" s="85"/>
    </row>
    <row r="368" spans="1:181" ht="15.75" customHeight="1" x14ac:dyDescent="0.2">
      <c r="A368" s="88"/>
      <c r="B368" s="88"/>
      <c r="C368" s="88"/>
      <c r="D368" s="88"/>
      <c r="E368" s="84"/>
      <c r="F368" s="88"/>
      <c r="G368" s="84"/>
      <c r="EY368" s="46"/>
      <c r="EZ368" s="85"/>
      <c r="FA368" s="85"/>
      <c r="FK368" s="42"/>
      <c r="FL368" s="42"/>
      <c r="FM368" s="42"/>
      <c r="FN368" s="86"/>
      <c r="FO368" s="85"/>
      <c r="FP368" s="85"/>
      <c r="FQ368" s="86"/>
      <c r="FR368" s="85"/>
      <c r="FS368" s="85"/>
      <c r="FT368" s="85"/>
      <c r="FU368" s="85"/>
      <c r="FV368" s="85"/>
      <c r="FW368" s="85"/>
      <c r="FX368" s="85"/>
      <c r="FY368" s="85"/>
    </row>
    <row r="369" spans="1:181" ht="15.75" customHeight="1" x14ac:dyDescent="0.2">
      <c r="A369" s="88"/>
      <c r="B369" s="88"/>
      <c r="C369" s="88"/>
      <c r="D369" s="88"/>
      <c r="E369" s="84"/>
      <c r="F369" s="88"/>
      <c r="G369" s="84"/>
      <c r="EY369" s="46"/>
      <c r="EZ369" s="85"/>
      <c r="FA369" s="85"/>
      <c r="FK369" s="42"/>
      <c r="FL369" s="42"/>
      <c r="FM369" s="42"/>
      <c r="FN369" s="86"/>
      <c r="FO369" s="85"/>
      <c r="FP369" s="85"/>
      <c r="FQ369" s="86"/>
      <c r="FR369" s="85"/>
      <c r="FS369" s="85"/>
      <c r="FT369" s="85"/>
      <c r="FU369" s="85"/>
      <c r="FV369" s="85"/>
      <c r="FW369" s="85"/>
      <c r="FX369" s="85"/>
      <c r="FY369" s="85"/>
    </row>
    <row r="370" spans="1:181" ht="15.75" customHeight="1" x14ac:dyDescent="0.2">
      <c r="A370" s="88"/>
      <c r="B370" s="88"/>
      <c r="C370" s="88"/>
      <c r="D370" s="88"/>
      <c r="E370" s="84"/>
      <c r="F370" s="88"/>
      <c r="G370" s="84"/>
      <c r="EY370" s="46"/>
      <c r="EZ370" s="85"/>
      <c r="FA370" s="85"/>
      <c r="FK370" s="42"/>
      <c r="FL370" s="42"/>
      <c r="FM370" s="42"/>
      <c r="FN370" s="86"/>
      <c r="FO370" s="85"/>
      <c r="FP370" s="85"/>
      <c r="FQ370" s="86"/>
      <c r="FR370" s="85"/>
      <c r="FS370" s="85"/>
      <c r="FT370" s="85"/>
      <c r="FU370" s="85"/>
      <c r="FV370" s="85"/>
      <c r="FW370" s="85"/>
      <c r="FX370" s="85"/>
      <c r="FY370" s="85"/>
    </row>
    <row r="371" spans="1:181" ht="15.75" customHeight="1" x14ac:dyDescent="0.2">
      <c r="A371" s="88"/>
      <c r="B371" s="88"/>
      <c r="C371" s="88"/>
      <c r="D371" s="88"/>
      <c r="E371" s="84"/>
      <c r="F371" s="88"/>
      <c r="G371" s="84"/>
      <c r="EY371" s="46"/>
      <c r="EZ371" s="85"/>
      <c r="FA371" s="85"/>
      <c r="FK371" s="42"/>
      <c r="FL371" s="42"/>
      <c r="FM371" s="42"/>
      <c r="FN371" s="86"/>
      <c r="FO371" s="85"/>
      <c r="FP371" s="85"/>
      <c r="FQ371" s="86"/>
      <c r="FR371" s="85"/>
      <c r="FS371" s="85"/>
      <c r="FT371" s="85"/>
      <c r="FU371" s="85"/>
      <c r="FV371" s="85"/>
      <c r="FW371" s="85"/>
      <c r="FX371" s="85"/>
      <c r="FY371" s="85"/>
    </row>
    <row r="372" spans="1:181" ht="15.75" customHeight="1" x14ac:dyDescent="0.2">
      <c r="A372" s="88"/>
      <c r="B372" s="88"/>
      <c r="C372" s="88"/>
      <c r="D372" s="88"/>
      <c r="E372" s="84"/>
      <c r="F372" s="88"/>
      <c r="G372" s="84"/>
      <c r="EY372" s="46"/>
      <c r="EZ372" s="85"/>
      <c r="FA372" s="85"/>
      <c r="FK372" s="42"/>
      <c r="FL372" s="42"/>
      <c r="FM372" s="42"/>
      <c r="FN372" s="86"/>
      <c r="FO372" s="85"/>
      <c r="FP372" s="85"/>
      <c r="FQ372" s="86"/>
      <c r="FR372" s="85"/>
      <c r="FS372" s="85"/>
      <c r="FT372" s="85"/>
      <c r="FU372" s="85"/>
      <c r="FV372" s="85"/>
      <c r="FW372" s="85"/>
      <c r="FX372" s="85"/>
      <c r="FY372" s="85"/>
    </row>
    <row r="373" spans="1:181" ht="15.75" customHeight="1" x14ac:dyDescent="0.2">
      <c r="A373" s="88"/>
      <c r="B373" s="88"/>
      <c r="C373" s="88"/>
      <c r="D373" s="88"/>
      <c r="E373" s="84"/>
      <c r="F373" s="88"/>
      <c r="G373" s="84"/>
      <c r="EY373" s="46"/>
      <c r="EZ373" s="85"/>
      <c r="FA373" s="85"/>
      <c r="FK373" s="42"/>
      <c r="FL373" s="42"/>
      <c r="FM373" s="42"/>
      <c r="FN373" s="86"/>
      <c r="FO373" s="85"/>
      <c r="FP373" s="85"/>
      <c r="FQ373" s="86"/>
      <c r="FR373" s="85"/>
      <c r="FS373" s="85"/>
      <c r="FT373" s="85"/>
      <c r="FU373" s="85"/>
      <c r="FV373" s="85"/>
      <c r="FW373" s="85"/>
      <c r="FX373" s="85"/>
      <c r="FY373" s="85"/>
    </row>
    <row r="374" spans="1:181" ht="15.75" customHeight="1" x14ac:dyDescent="0.2">
      <c r="A374" s="88"/>
      <c r="B374" s="88"/>
      <c r="C374" s="88"/>
      <c r="D374" s="88"/>
      <c r="E374" s="84"/>
      <c r="F374" s="88"/>
      <c r="G374" s="84"/>
      <c r="EY374" s="46"/>
      <c r="EZ374" s="85"/>
      <c r="FA374" s="85"/>
      <c r="FK374" s="42"/>
      <c r="FL374" s="42"/>
      <c r="FM374" s="42"/>
      <c r="FN374" s="86"/>
      <c r="FO374" s="85"/>
      <c r="FP374" s="85"/>
      <c r="FQ374" s="86"/>
      <c r="FR374" s="85"/>
      <c r="FS374" s="85"/>
      <c r="FT374" s="85"/>
      <c r="FU374" s="85"/>
      <c r="FV374" s="85"/>
      <c r="FW374" s="85"/>
      <c r="FX374" s="85"/>
      <c r="FY374" s="85"/>
    </row>
    <row r="375" spans="1:181" ht="15.75" customHeight="1" x14ac:dyDescent="0.2">
      <c r="A375" s="88"/>
      <c r="B375" s="88"/>
      <c r="C375" s="88"/>
      <c r="D375" s="88"/>
      <c r="E375" s="84"/>
      <c r="F375" s="88"/>
      <c r="G375" s="84"/>
      <c r="EY375" s="46"/>
      <c r="EZ375" s="85"/>
      <c r="FA375" s="85"/>
      <c r="FK375" s="42"/>
      <c r="FL375" s="42"/>
      <c r="FM375" s="42"/>
      <c r="FN375" s="86"/>
      <c r="FO375" s="85"/>
      <c r="FP375" s="85"/>
      <c r="FQ375" s="86"/>
      <c r="FR375" s="85"/>
      <c r="FS375" s="85"/>
      <c r="FT375" s="85"/>
      <c r="FU375" s="85"/>
      <c r="FV375" s="85"/>
      <c r="FW375" s="85"/>
      <c r="FX375" s="85"/>
      <c r="FY375" s="85"/>
    </row>
    <row r="376" spans="1:181" ht="15.75" customHeight="1" x14ac:dyDescent="0.2">
      <c r="A376" s="88"/>
      <c r="B376" s="88"/>
      <c r="C376" s="88"/>
      <c r="D376" s="88"/>
      <c r="E376" s="84"/>
      <c r="F376" s="88"/>
      <c r="G376" s="84"/>
      <c r="EY376" s="46"/>
      <c r="EZ376" s="85"/>
      <c r="FA376" s="85"/>
      <c r="FK376" s="42"/>
      <c r="FL376" s="42"/>
      <c r="FM376" s="42"/>
      <c r="FN376" s="86"/>
      <c r="FO376" s="85"/>
      <c r="FP376" s="85"/>
      <c r="FQ376" s="86"/>
      <c r="FR376" s="85"/>
      <c r="FS376" s="85"/>
      <c r="FT376" s="85"/>
      <c r="FU376" s="85"/>
      <c r="FV376" s="85"/>
      <c r="FW376" s="85"/>
      <c r="FX376" s="85"/>
      <c r="FY376" s="85"/>
    </row>
    <row r="377" spans="1:181" ht="15.75" customHeight="1" x14ac:dyDescent="0.2">
      <c r="A377" s="88"/>
      <c r="B377" s="88"/>
      <c r="C377" s="88"/>
      <c r="D377" s="88"/>
      <c r="E377" s="84"/>
      <c r="F377" s="88"/>
      <c r="G377" s="84"/>
      <c r="EY377" s="46"/>
      <c r="EZ377" s="85"/>
      <c r="FA377" s="85"/>
      <c r="FK377" s="42"/>
      <c r="FL377" s="42"/>
      <c r="FM377" s="42"/>
      <c r="FN377" s="86"/>
      <c r="FO377" s="85"/>
      <c r="FP377" s="85"/>
      <c r="FQ377" s="86"/>
      <c r="FR377" s="85"/>
      <c r="FS377" s="85"/>
      <c r="FT377" s="85"/>
      <c r="FU377" s="85"/>
      <c r="FV377" s="85"/>
      <c r="FW377" s="85"/>
      <c r="FX377" s="85"/>
      <c r="FY377" s="85"/>
    </row>
    <row r="378" spans="1:181" ht="15.75" customHeight="1" x14ac:dyDescent="0.2">
      <c r="A378" s="88"/>
      <c r="B378" s="88"/>
      <c r="C378" s="88"/>
      <c r="D378" s="88"/>
      <c r="E378" s="84"/>
      <c r="F378" s="88"/>
      <c r="G378" s="84"/>
      <c r="EY378" s="46"/>
      <c r="EZ378" s="85"/>
      <c r="FA378" s="85"/>
      <c r="FK378" s="42"/>
      <c r="FL378" s="42"/>
      <c r="FM378" s="42"/>
      <c r="FN378" s="86"/>
      <c r="FO378" s="85"/>
      <c r="FP378" s="85"/>
      <c r="FQ378" s="86"/>
      <c r="FR378" s="85"/>
      <c r="FS378" s="85"/>
      <c r="FT378" s="85"/>
      <c r="FU378" s="85"/>
      <c r="FV378" s="85"/>
      <c r="FW378" s="85"/>
      <c r="FX378" s="85"/>
      <c r="FY378" s="85"/>
    </row>
    <row r="379" spans="1:181" ht="15.75" customHeight="1" x14ac:dyDescent="0.2">
      <c r="A379" s="88"/>
      <c r="B379" s="88"/>
      <c r="C379" s="88"/>
      <c r="D379" s="88"/>
      <c r="E379" s="84"/>
      <c r="F379" s="88"/>
      <c r="G379" s="84"/>
      <c r="EY379" s="46"/>
      <c r="EZ379" s="85"/>
      <c r="FA379" s="85"/>
      <c r="FK379" s="42"/>
      <c r="FL379" s="42"/>
      <c r="FM379" s="42"/>
      <c r="FN379" s="86"/>
      <c r="FO379" s="85"/>
      <c r="FP379" s="85"/>
      <c r="FQ379" s="86"/>
      <c r="FR379" s="85"/>
      <c r="FS379" s="85"/>
      <c r="FT379" s="85"/>
      <c r="FU379" s="85"/>
      <c r="FV379" s="85"/>
      <c r="FW379" s="85"/>
      <c r="FX379" s="85"/>
      <c r="FY379" s="85"/>
    </row>
    <row r="380" spans="1:181" ht="15.75" customHeight="1" x14ac:dyDescent="0.2">
      <c r="A380" s="88"/>
      <c r="B380" s="88"/>
      <c r="C380" s="88"/>
      <c r="D380" s="88"/>
      <c r="E380" s="84"/>
      <c r="F380" s="88"/>
      <c r="G380" s="84"/>
      <c r="EY380" s="46"/>
      <c r="EZ380" s="85"/>
      <c r="FA380" s="85"/>
      <c r="FK380" s="42"/>
      <c r="FL380" s="42"/>
      <c r="FM380" s="42"/>
      <c r="FN380" s="86"/>
      <c r="FO380" s="85"/>
      <c r="FP380" s="85"/>
      <c r="FQ380" s="86"/>
      <c r="FR380" s="85"/>
      <c r="FS380" s="85"/>
      <c r="FT380" s="85"/>
      <c r="FU380" s="85"/>
      <c r="FV380" s="85"/>
      <c r="FW380" s="85"/>
      <c r="FX380" s="85"/>
      <c r="FY380" s="85"/>
    </row>
    <row r="381" spans="1:181" ht="15.75" customHeight="1" x14ac:dyDescent="0.2">
      <c r="A381" s="88"/>
      <c r="B381" s="88"/>
      <c r="C381" s="88"/>
      <c r="D381" s="88"/>
      <c r="E381" s="84"/>
      <c r="F381" s="88"/>
      <c r="G381" s="84"/>
      <c r="EY381" s="46"/>
      <c r="EZ381" s="85"/>
      <c r="FA381" s="85"/>
      <c r="FK381" s="42"/>
      <c r="FL381" s="42"/>
      <c r="FM381" s="42"/>
      <c r="FN381" s="86"/>
      <c r="FO381" s="85"/>
      <c r="FP381" s="85"/>
      <c r="FQ381" s="86"/>
      <c r="FR381" s="85"/>
      <c r="FS381" s="85"/>
      <c r="FT381" s="85"/>
      <c r="FU381" s="85"/>
      <c r="FV381" s="85"/>
      <c r="FW381" s="85"/>
      <c r="FX381" s="85"/>
      <c r="FY381" s="85"/>
    </row>
    <row r="382" spans="1:181" ht="15.75" customHeight="1" x14ac:dyDescent="0.2">
      <c r="A382" s="88"/>
      <c r="B382" s="88"/>
      <c r="C382" s="88"/>
      <c r="D382" s="88"/>
      <c r="E382" s="84"/>
      <c r="F382" s="88"/>
      <c r="G382" s="84"/>
      <c r="EY382" s="46"/>
      <c r="EZ382" s="85"/>
      <c r="FA382" s="85"/>
      <c r="FK382" s="42"/>
      <c r="FL382" s="42"/>
      <c r="FM382" s="42"/>
      <c r="FN382" s="86"/>
      <c r="FO382" s="85"/>
      <c r="FP382" s="85"/>
      <c r="FQ382" s="86"/>
      <c r="FR382" s="85"/>
      <c r="FS382" s="85"/>
      <c r="FT382" s="85"/>
      <c r="FU382" s="85"/>
      <c r="FV382" s="85"/>
      <c r="FW382" s="85"/>
      <c r="FX382" s="85"/>
      <c r="FY382" s="85"/>
    </row>
    <row r="383" spans="1:181" ht="15.75" customHeight="1" x14ac:dyDescent="0.2">
      <c r="A383" s="88"/>
      <c r="B383" s="88"/>
      <c r="C383" s="88"/>
      <c r="D383" s="88"/>
      <c r="E383" s="84"/>
      <c r="F383" s="88"/>
      <c r="G383" s="84"/>
      <c r="EY383" s="46"/>
      <c r="EZ383" s="85"/>
      <c r="FA383" s="85"/>
      <c r="FK383" s="42"/>
      <c r="FL383" s="42"/>
      <c r="FM383" s="42"/>
      <c r="FN383" s="86"/>
      <c r="FO383" s="85"/>
      <c r="FP383" s="85"/>
      <c r="FQ383" s="86"/>
      <c r="FR383" s="85"/>
      <c r="FS383" s="85"/>
      <c r="FT383" s="85"/>
      <c r="FU383" s="85"/>
      <c r="FV383" s="85"/>
      <c r="FW383" s="85"/>
      <c r="FX383" s="85"/>
      <c r="FY383" s="85"/>
    </row>
    <row r="384" spans="1:181" ht="15.75" customHeight="1" x14ac:dyDescent="0.2">
      <c r="A384" s="88"/>
      <c r="B384" s="88"/>
      <c r="C384" s="88"/>
      <c r="D384" s="88"/>
      <c r="E384" s="84"/>
      <c r="F384" s="88"/>
      <c r="G384" s="84"/>
      <c r="EY384" s="46"/>
      <c r="EZ384" s="85"/>
      <c r="FA384" s="85"/>
      <c r="FK384" s="42"/>
      <c r="FL384" s="42"/>
      <c r="FM384" s="42"/>
      <c r="FN384" s="86"/>
      <c r="FO384" s="85"/>
      <c r="FP384" s="85"/>
      <c r="FQ384" s="86"/>
      <c r="FR384" s="85"/>
      <c r="FS384" s="85"/>
      <c r="FT384" s="85"/>
      <c r="FU384" s="85"/>
      <c r="FV384" s="85"/>
      <c r="FW384" s="85"/>
      <c r="FX384" s="85"/>
      <c r="FY384" s="85"/>
    </row>
    <row r="385" spans="1:181" ht="15.75" customHeight="1" x14ac:dyDescent="0.2">
      <c r="A385" s="88"/>
      <c r="B385" s="88"/>
      <c r="C385" s="88"/>
      <c r="D385" s="88"/>
      <c r="E385" s="84"/>
      <c r="F385" s="88"/>
      <c r="G385" s="84"/>
      <c r="EY385" s="46"/>
      <c r="EZ385" s="85"/>
      <c r="FA385" s="85"/>
      <c r="FK385" s="42"/>
      <c r="FL385" s="42"/>
      <c r="FM385" s="42"/>
      <c r="FN385" s="86"/>
      <c r="FO385" s="85"/>
      <c r="FP385" s="85"/>
      <c r="FQ385" s="86"/>
      <c r="FR385" s="85"/>
      <c r="FS385" s="85"/>
      <c r="FT385" s="85"/>
      <c r="FU385" s="85"/>
      <c r="FV385" s="85"/>
      <c r="FW385" s="85"/>
      <c r="FX385" s="85"/>
      <c r="FY385" s="85"/>
    </row>
    <row r="386" spans="1:181" ht="15.75" customHeight="1" x14ac:dyDescent="0.2">
      <c r="A386" s="88"/>
      <c r="B386" s="88"/>
      <c r="C386" s="88"/>
      <c r="D386" s="88"/>
      <c r="E386" s="84"/>
      <c r="F386" s="88"/>
      <c r="G386" s="84"/>
      <c r="EY386" s="46"/>
      <c r="EZ386" s="85"/>
      <c r="FA386" s="85"/>
      <c r="FK386" s="42"/>
      <c r="FL386" s="42"/>
      <c r="FM386" s="42"/>
      <c r="FN386" s="86"/>
      <c r="FO386" s="85"/>
      <c r="FP386" s="85"/>
      <c r="FQ386" s="86"/>
      <c r="FR386" s="85"/>
      <c r="FS386" s="85"/>
      <c r="FT386" s="85"/>
      <c r="FU386" s="85"/>
      <c r="FV386" s="85"/>
      <c r="FW386" s="85"/>
      <c r="FX386" s="85"/>
      <c r="FY386" s="85"/>
    </row>
    <row r="387" spans="1:181" ht="15.75" customHeight="1" x14ac:dyDescent="0.2">
      <c r="A387" s="88"/>
      <c r="B387" s="88"/>
      <c r="C387" s="88"/>
      <c r="D387" s="88"/>
      <c r="E387" s="84"/>
      <c r="F387" s="88"/>
      <c r="G387" s="84"/>
      <c r="EY387" s="46"/>
      <c r="EZ387" s="85"/>
      <c r="FA387" s="85"/>
      <c r="FK387" s="42"/>
      <c r="FL387" s="42"/>
      <c r="FM387" s="42"/>
      <c r="FN387" s="86"/>
      <c r="FO387" s="85"/>
      <c r="FP387" s="85"/>
      <c r="FQ387" s="86"/>
      <c r="FR387" s="85"/>
      <c r="FS387" s="85"/>
      <c r="FT387" s="85"/>
      <c r="FU387" s="85"/>
      <c r="FV387" s="85"/>
      <c r="FW387" s="85"/>
      <c r="FX387" s="85"/>
      <c r="FY387" s="85"/>
    </row>
    <row r="388" spans="1:181" ht="15.75" customHeight="1" x14ac:dyDescent="0.2">
      <c r="A388" s="88"/>
      <c r="B388" s="88"/>
      <c r="C388" s="88"/>
      <c r="D388" s="88"/>
      <c r="E388" s="84"/>
      <c r="F388" s="88"/>
      <c r="G388" s="84"/>
      <c r="EY388" s="46"/>
      <c r="EZ388" s="85"/>
      <c r="FA388" s="85"/>
      <c r="FK388" s="42"/>
      <c r="FL388" s="42"/>
      <c r="FM388" s="42"/>
      <c r="FN388" s="86"/>
      <c r="FO388" s="85"/>
      <c r="FP388" s="85"/>
      <c r="FQ388" s="86"/>
      <c r="FR388" s="85"/>
      <c r="FS388" s="85"/>
      <c r="FT388" s="85"/>
      <c r="FU388" s="85"/>
      <c r="FV388" s="85"/>
      <c r="FW388" s="85"/>
      <c r="FX388" s="85"/>
      <c r="FY388" s="85"/>
    </row>
    <row r="389" spans="1:181" ht="15.75" customHeight="1" x14ac:dyDescent="0.2">
      <c r="A389" s="88"/>
      <c r="B389" s="88"/>
      <c r="C389" s="88"/>
      <c r="D389" s="88"/>
      <c r="E389" s="84"/>
      <c r="F389" s="88"/>
      <c r="G389" s="84"/>
      <c r="EY389" s="46"/>
      <c r="EZ389" s="85"/>
      <c r="FA389" s="85"/>
      <c r="FK389" s="42"/>
      <c r="FL389" s="42"/>
      <c r="FM389" s="42"/>
      <c r="FN389" s="86"/>
      <c r="FO389" s="85"/>
      <c r="FP389" s="85"/>
      <c r="FQ389" s="86"/>
      <c r="FR389" s="85"/>
      <c r="FS389" s="85"/>
      <c r="FT389" s="85"/>
      <c r="FU389" s="85"/>
      <c r="FV389" s="85"/>
      <c r="FW389" s="85"/>
      <c r="FX389" s="85"/>
      <c r="FY389" s="85"/>
    </row>
    <row r="390" spans="1:181" ht="15.75" customHeight="1" x14ac:dyDescent="0.2">
      <c r="A390" s="88"/>
      <c r="B390" s="88"/>
      <c r="C390" s="88"/>
      <c r="D390" s="88"/>
      <c r="E390" s="84"/>
      <c r="F390" s="88"/>
      <c r="G390" s="84"/>
      <c r="EY390" s="46"/>
      <c r="EZ390" s="85"/>
      <c r="FA390" s="85"/>
      <c r="FK390" s="42"/>
      <c r="FL390" s="42"/>
      <c r="FM390" s="42"/>
      <c r="FN390" s="86"/>
      <c r="FO390" s="85"/>
      <c r="FP390" s="85"/>
      <c r="FQ390" s="86"/>
      <c r="FR390" s="85"/>
      <c r="FS390" s="85"/>
      <c r="FT390" s="85"/>
      <c r="FU390" s="85"/>
      <c r="FV390" s="85"/>
      <c r="FW390" s="85"/>
      <c r="FX390" s="85"/>
      <c r="FY390" s="85"/>
    </row>
    <row r="391" spans="1:181" ht="15.75" customHeight="1" x14ac:dyDescent="0.2">
      <c r="A391" s="88"/>
      <c r="B391" s="88"/>
      <c r="C391" s="88"/>
      <c r="D391" s="88"/>
      <c r="E391" s="84"/>
      <c r="F391" s="88"/>
      <c r="G391" s="84"/>
      <c r="EY391" s="46"/>
      <c r="EZ391" s="85"/>
      <c r="FA391" s="85"/>
      <c r="FK391" s="42"/>
      <c r="FL391" s="42"/>
      <c r="FM391" s="42"/>
      <c r="FN391" s="86"/>
      <c r="FO391" s="85"/>
      <c r="FP391" s="85"/>
      <c r="FQ391" s="86"/>
      <c r="FR391" s="85"/>
      <c r="FS391" s="85"/>
      <c r="FT391" s="85"/>
      <c r="FU391" s="85"/>
      <c r="FV391" s="85"/>
      <c r="FW391" s="85"/>
      <c r="FX391" s="85"/>
      <c r="FY391" s="85"/>
    </row>
    <row r="392" spans="1:181" ht="15.75" customHeight="1" x14ac:dyDescent="0.2">
      <c r="A392" s="88"/>
      <c r="B392" s="88"/>
      <c r="C392" s="88"/>
      <c r="D392" s="88"/>
      <c r="E392" s="84"/>
      <c r="F392" s="88"/>
      <c r="G392" s="84"/>
      <c r="EY392" s="46"/>
      <c r="EZ392" s="85"/>
      <c r="FA392" s="85"/>
      <c r="FK392" s="42"/>
      <c r="FL392" s="42"/>
      <c r="FM392" s="42"/>
      <c r="FN392" s="86"/>
      <c r="FO392" s="85"/>
      <c r="FP392" s="85"/>
      <c r="FQ392" s="86"/>
      <c r="FR392" s="85"/>
      <c r="FS392" s="85"/>
      <c r="FT392" s="85"/>
      <c r="FU392" s="85"/>
      <c r="FV392" s="85"/>
      <c r="FW392" s="85"/>
      <c r="FX392" s="85"/>
      <c r="FY392" s="85"/>
    </row>
    <row r="393" spans="1:181" ht="15.75" customHeight="1" x14ac:dyDescent="0.2">
      <c r="A393" s="88"/>
      <c r="B393" s="88"/>
      <c r="C393" s="88"/>
      <c r="D393" s="88"/>
      <c r="E393" s="84"/>
      <c r="F393" s="88"/>
      <c r="G393" s="84"/>
      <c r="EY393" s="46"/>
      <c r="EZ393" s="85"/>
      <c r="FA393" s="85"/>
      <c r="FK393" s="42"/>
      <c r="FL393" s="42"/>
      <c r="FM393" s="42"/>
      <c r="FN393" s="86"/>
      <c r="FO393" s="85"/>
      <c r="FP393" s="85"/>
      <c r="FQ393" s="86"/>
      <c r="FR393" s="85"/>
      <c r="FS393" s="85"/>
      <c r="FT393" s="85"/>
      <c r="FU393" s="85"/>
      <c r="FV393" s="85"/>
      <c r="FW393" s="85"/>
      <c r="FX393" s="85"/>
      <c r="FY393" s="85"/>
    </row>
    <row r="394" spans="1:181" ht="15.75" customHeight="1" x14ac:dyDescent="0.2">
      <c r="A394" s="88"/>
      <c r="B394" s="88"/>
      <c r="C394" s="88"/>
      <c r="D394" s="88"/>
      <c r="E394" s="84"/>
      <c r="F394" s="88"/>
      <c r="G394" s="84"/>
      <c r="EY394" s="46"/>
      <c r="EZ394" s="85"/>
      <c r="FA394" s="85"/>
      <c r="FK394" s="42"/>
      <c r="FL394" s="42"/>
      <c r="FM394" s="42"/>
      <c r="FN394" s="86"/>
      <c r="FO394" s="85"/>
      <c r="FP394" s="85"/>
      <c r="FQ394" s="86"/>
      <c r="FR394" s="85"/>
      <c r="FS394" s="85"/>
      <c r="FT394" s="85"/>
      <c r="FU394" s="85"/>
      <c r="FV394" s="85"/>
      <c r="FW394" s="85"/>
      <c r="FX394" s="85"/>
      <c r="FY394" s="85"/>
    </row>
    <row r="395" spans="1:181" ht="15.75" customHeight="1" x14ac:dyDescent="0.2">
      <c r="A395" s="88"/>
      <c r="B395" s="88"/>
      <c r="C395" s="88"/>
      <c r="D395" s="88"/>
      <c r="E395" s="84"/>
      <c r="F395" s="88"/>
      <c r="G395" s="84"/>
      <c r="EY395" s="46"/>
      <c r="EZ395" s="85"/>
      <c r="FA395" s="85"/>
      <c r="FK395" s="42"/>
      <c r="FL395" s="42"/>
      <c r="FM395" s="42"/>
      <c r="FN395" s="86"/>
      <c r="FO395" s="85"/>
      <c r="FP395" s="85"/>
      <c r="FQ395" s="86"/>
      <c r="FR395" s="85"/>
      <c r="FS395" s="85"/>
      <c r="FT395" s="85"/>
      <c r="FU395" s="85"/>
      <c r="FV395" s="85"/>
      <c r="FW395" s="85"/>
      <c r="FX395" s="85"/>
      <c r="FY395" s="85"/>
    </row>
    <row r="396" spans="1:181" ht="15.75" customHeight="1" x14ac:dyDescent="0.2">
      <c r="A396" s="88"/>
      <c r="B396" s="88"/>
      <c r="C396" s="88"/>
      <c r="D396" s="88"/>
      <c r="E396" s="84"/>
      <c r="F396" s="88"/>
      <c r="G396" s="84"/>
      <c r="EY396" s="46"/>
      <c r="EZ396" s="85"/>
      <c r="FA396" s="85"/>
      <c r="FK396" s="42"/>
      <c r="FL396" s="42"/>
      <c r="FM396" s="42"/>
      <c r="FN396" s="86"/>
      <c r="FO396" s="85"/>
      <c r="FP396" s="85"/>
      <c r="FQ396" s="86"/>
      <c r="FR396" s="85"/>
      <c r="FS396" s="85"/>
      <c r="FT396" s="85"/>
      <c r="FU396" s="85"/>
      <c r="FV396" s="85"/>
      <c r="FW396" s="85"/>
      <c r="FX396" s="85"/>
      <c r="FY396" s="85"/>
    </row>
    <row r="397" spans="1:181" ht="15.75" customHeight="1" x14ac:dyDescent="0.2">
      <c r="A397" s="88"/>
      <c r="B397" s="88"/>
      <c r="C397" s="88"/>
      <c r="D397" s="88"/>
      <c r="E397" s="84"/>
      <c r="F397" s="88"/>
      <c r="G397" s="84"/>
      <c r="EY397" s="46"/>
      <c r="EZ397" s="85"/>
      <c r="FA397" s="85"/>
      <c r="FK397" s="42"/>
      <c r="FL397" s="42"/>
      <c r="FM397" s="42"/>
      <c r="FN397" s="86"/>
      <c r="FO397" s="85"/>
      <c r="FP397" s="85"/>
      <c r="FQ397" s="86"/>
      <c r="FR397" s="85"/>
      <c r="FS397" s="85"/>
      <c r="FT397" s="85"/>
      <c r="FU397" s="85"/>
      <c r="FV397" s="85"/>
      <c r="FW397" s="85"/>
      <c r="FX397" s="85"/>
      <c r="FY397" s="85"/>
    </row>
    <row r="398" spans="1:181" ht="15.75" customHeight="1" x14ac:dyDescent="0.2">
      <c r="A398" s="88"/>
      <c r="B398" s="88"/>
      <c r="C398" s="88"/>
      <c r="D398" s="88"/>
      <c r="E398" s="84"/>
      <c r="F398" s="88"/>
      <c r="G398" s="84"/>
      <c r="EY398" s="46"/>
      <c r="EZ398" s="85"/>
      <c r="FA398" s="85"/>
      <c r="FK398" s="42"/>
      <c r="FL398" s="42"/>
      <c r="FM398" s="42"/>
      <c r="FN398" s="86"/>
      <c r="FO398" s="85"/>
      <c r="FP398" s="85"/>
      <c r="FQ398" s="86"/>
      <c r="FR398" s="85"/>
      <c r="FS398" s="85"/>
      <c r="FT398" s="85"/>
      <c r="FU398" s="85"/>
      <c r="FV398" s="85"/>
      <c r="FW398" s="85"/>
      <c r="FX398" s="85"/>
      <c r="FY398" s="85"/>
    </row>
    <row r="399" spans="1:181" ht="15.75" customHeight="1" x14ac:dyDescent="0.2">
      <c r="A399" s="88"/>
      <c r="B399" s="88"/>
      <c r="C399" s="88"/>
      <c r="D399" s="88"/>
      <c r="E399" s="84"/>
      <c r="F399" s="88"/>
      <c r="G399" s="84"/>
      <c r="EY399" s="46"/>
      <c r="EZ399" s="85"/>
      <c r="FA399" s="85"/>
      <c r="FK399" s="42"/>
      <c r="FL399" s="42"/>
      <c r="FM399" s="42"/>
      <c r="FN399" s="86"/>
      <c r="FO399" s="85"/>
      <c r="FP399" s="85"/>
      <c r="FQ399" s="86"/>
      <c r="FR399" s="85"/>
      <c r="FS399" s="85"/>
      <c r="FT399" s="85"/>
      <c r="FU399" s="85"/>
      <c r="FV399" s="85"/>
      <c r="FW399" s="85"/>
      <c r="FX399" s="85"/>
      <c r="FY399" s="85"/>
    </row>
    <row r="400" spans="1:181" ht="15.75" customHeight="1" x14ac:dyDescent="0.2">
      <c r="A400" s="88"/>
      <c r="B400" s="88"/>
      <c r="C400" s="88"/>
      <c r="D400" s="88"/>
      <c r="E400" s="84"/>
      <c r="F400" s="88"/>
      <c r="G400" s="84"/>
      <c r="EY400" s="46"/>
      <c r="EZ400" s="85"/>
      <c r="FA400" s="85"/>
      <c r="FK400" s="42"/>
      <c r="FL400" s="42"/>
      <c r="FM400" s="42"/>
      <c r="FN400" s="86"/>
      <c r="FO400" s="85"/>
      <c r="FP400" s="85"/>
      <c r="FQ400" s="86"/>
      <c r="FR400" s="85"/>
      <c r="FS400" s="85"/>
      <c r="FT400" s="85"/>
      <c r="FU400" s="85"/>
      <c r="FV400" s="85"/>
      <c r="FW400" s="85"/>
      <c r="FX400" s="85"/>
      <c r="FY400" s="85"/>
    </row>
    <row r="401" spans="1:181" ht="15.75" customHeight="1" x14ac:dyDescent="0.2">
      <c r="A401" s="88"/>
      <c r="B401" s="88"/>
      <c r="C401" s="88"/>
      <c r="D401" s="88"/>
      <c r="E401" s="84"/>
      <c r="F401" s="88"/>
      <c r="G401" s="84"/>
      <c r="EY401" s="46"/>
      <c r="EZ401" s="85"/>
      <c r="FA401" s="85"/>
      <c r="FK401" s="42"/>
      <c r="FL401" s="42"/>
      <c r="FM401" s="42"/>
      <c r="FN401" s="86"/>
      <c r="FO401" s="85"/>
      <c r="FP401" s="85"/>
      <c r="FQ401" s="86"/>
      <c r="FR401" s="85"/>
      <c r="FS401" s="85"/>
      <c r="FT401" s="85"/>
      <c r="FU401" s="85"/>
      <c r="FV401" s="85"/>
      <c r="FW401" s="85"/>
      <c r="FX401" s="85"/>
      <c r="FY401" s="85"/>
    </row>
    <row r="402" spans="1:181" ht="15.75" customHeight="1" x14ac:dyDescent="0.2">
      <c r="A402" s="88"/>
      <c r="B402" s="88"/>
      <c r="C402" s="88"/>
      <c r="D402" s="88"/>
      <c r="E402" s="84"/>
      <c r="F402" s="88"/>
      <c r="G402" s="84"/>
      <c r="EY402" s="46"/>
      <c r="EZ402" s="85"/>
      <c r="FA402" s="85"/>
      <c r="FK402" s="42"/>
      <c r="FL402" s="42"/>
      <c r="FM402" s="42"/>
      <c r="FN402" s="86"/>
      <c r="FO402" s="85"/>
      <c r="FP402" s="85"/>
      <c r="FQ402" s="86"/>
      <c r="FR402" s="85"/>
      <c r="FS402" s="85"/>
      <c r="FT402" s="85"/>
      <c r="FU402" s="85"/>
      <c r="FV402" s="85"/>
      <c r="FW402" s="85"/>
      <c r="FX402" s="85"/>
      <c r="FY402" s="85"/>
    </row>
    <row r="403" spans="1:181" ht="15.75" customHeight="1" x14ac:dyDescent="0.2">
      <c r="A403" s="88"/>
      <c r="B403" s="88"/>
      <c r="C403" s="88"/>
      <c r="D403" s="88"/>
      <c r="E403" s="84"/>
      <c r="F403" s="88"/>
      <c r="G403" s="84"/>
      <c r="EY403" s="46"/>
      <c r="EZ403" s="85"/>
      <c r="FA403" s="85"/>
      <c r="FK403" s="42"/>
      <c r="FL403" s="42"/>
      <c r="FM403" s="42"/>
      <c r="FN403" s="86"/>
      <c r="FO403" s="85"/>
      <c r="FP403" s="85"/>
      <c r="FQ403" s="86"/>
      <c r="FR403" s="85"/>
      <c r="FS403" s="85"/>
      <c r="FT403" s="85"/>
      <c r="FU403" s="85"/>
      <c r="FV403" s="85"/>
      <c r="FW403" s="85"/>
      <c r="FX403" s="85"/>
      <c r="FY403" s="85"/>
    </row>
    <row r="404" spans="1:181" ht="15.75" customHeight="1" x14ac:dyDescent="0.2">
      <c r="A404" s="88"/>
      <c r="B404" s="88"/>
      <c r="C404" s="88"/>
      <c r="D404" s="88"/>
      <c r="E404" s="84"/>
      <c r="F404" s="88"/>
      <c r="G404" s="84"/>
      <c r="EY404" s="46"/>
      <c r="EZ404" s="85"/>
      <c r="FA404" s="85"/>
      <c r="FK404" s="42"/>
      <c r="FL404" s="42"/>
      <c r="FM404" s="42"/>
      <c r="FN404" s="86"/>
      <c r="FO404" s="85"/>
      <c r="FP404" s="85"/>
      <c r="FQ404" s="86"/>
      <c r="FR404" s="85"/>
      <c r="FS404" s="85"/>
      <c r="FT404" s="85"/>
      <c r="FU404" s="85"/>
      <c r="FV404" s="85"/>
      <c r="FW404" s="85"/>
      <c r="FX404" s="85"/>
      <c r="FY404" s="85"/>
    </row>
    <row r="405" spans="1:181" ht="15.75" customHeight="1" x14ac:dyDescent="0.2">
      <c r="A405" s="88"/>
      <c r="B405" s="88"/>
      <c r="C405" s="88"/>
      <c r="D405" s="88"/>
      <c r="E405" s="84"/>
      <c r="F405" s="88"/>
      <c r="G405" s="84"/>
      <c r="EY405" s="46"/>
      <c r="EZ405" s="85"/>
      <c r="FA405" s="85"/>
      <c r="FK405" s="42"/>
      <c r="FL405" s="42"/>
      <c r="FM405" s="42"/>
      <c r="FN405" s="86"/>
      <c r="FO405" s="85"/>
      <c r="FP405" s="85"/>
      <c r="FQ405" s="86"/>
      <c r="FR405" s="85"/>
      <c r="FS405" s="85"/>
      <c r="FT405" s="85"/>
      <c r="FU405" s="85"/>
      <c r="FV405" s="85"/>
      <c r="FW405" s="85"/>
      <c r="FX405" s="85"/>
      <c r="FY405" s="85"/>
    </row>
    <row r="406" spans="1:181" ht="15.75" customHeight="1" x14ac:dyDescent="0.2">
      <c r="A406" s="88"/>
      <c r="B406" s="88"/>
      <c r="C406" s="88"/>
      <c r="D406" s="88"/>
      <c r="E406" s="84"/>
      <c r="F406" s="88"/>
      <c r="G406" s="84"/>
      <c r="EY406" s="46"/>
      <c r="EZ406" s="85"/>
      <c r="FA406" s="85"/>
      <c r="FK406" s="42"/>
      <c r="FL406" s="42"/>
      <c r="FM406" s="42"/>
      <c r="FN406" s="86"/>
      <c r="FO406" s="85"/>
      <c r="FP406" s="85"/>
      <c r="FQ406" s="86"/>
      <c r="FR406" s="85"/>
      <c r="FS406" s="85"/>
      <c r="FT406" s="85"/>
      <c r="FU406" s="85"/>
      <c r="FV406" s="85"/>
      <c r="FW406" s="85"/>
      <c r="FX406" s="85"/>
      <c r="FY406" s="85"/>
    </row>
    <row r="407" spans="1:181" ht="15.75" customHeight="1" x14ac:dyDescent="0.2">
      <c r="A407" s="88"/>
      <c r="B407" s="88"/>
      <c r="C407" s="88"/>
      <c r="D407" s="88"/>
      <c r="E407" s="84"/>
      <c r="F407" s="88"/>
      <c r="G407" s="84"/>
      <c r="EY407" s="46"/>
      <c r="EZ407" s="85"/>
      <c r="FA407" s="85"/>
      <c r="FK407" s="42"/>
      <c r="FL407" s="42"/>
      <c r="FM407" s="42"/>
      <c r="FN407" s="86"/>
      <c r="FO407" s="85"/>
      <c r="FP407" s="85"/>
      <c r="FQ407" s="86"/>
      <c r="FR407" s="85"/>
      <c r="FS407" s="85"/>
      <c r="FT407" s="85"/>
      <c r="FU407" s="85"/>
      <c r="FV407" s="85"/>
      <c r="FW407" s="85"/>
      <c r="FX407" s="85"/>
      <c r="FY407" s="85"/>
    </row>
    <row r="408" spans="1:181" ht="15.75" customHeight="1" x14ac:dyDescent="0.2">
      <c r="A408" s="88"/>
      <c r="B408" s="88"/>
      <c r="C408" s="88"/>
      <c r="D408" s="88"/>
      <c r="E408" s="84"/>
      <c r="F408" s="88"/>
      <c r="G408" s="84"/>
      <c r="EY408" s="46"/>
      <c r="EZ408" s="85"/>
      <c r="FA408" s="85"/>
      <c r="FK408" s="42"/>
      <c r="FL408" s="42"/>
      <c r="FM408" s="42"/>
      <c r="FN408" s="86"/>
      <c r="FO408" s="85"/>
      <c r="FP408" s="85"/>
      <c r="FQ408" s="86"/>
      <c r="FR408" s="85"/>
      <c r="FS408" s="85"/>
      <c r="FT408" s="85"/>
      <c r="FU408" s="85"/>
      <c r="FV408" s="85"/>
      <c r="FW408" s="85"/>
      <c r="FX408" s="85"/>
      <c r="FY408" s="85"/>
    </row>
    <row r="409" spans="1:181" ht="15.75" customHeight="1" x14ac:dyDescent="0.2">
      <c r="A409" s="88"/>
      <c r="B409" s="88"/>
      <c r="C409" s="88"/>
      <c r="D409" s="88"/>
      <c r="E409" s="84"/>
      <c r="F409" s="88"/>
      <c r="G409" s="84"/>
      <c r="EY409" s="46"/>
      <c r="EZ409" s="85"/>
      <c r="FA409" s="85"/>
      <c r="FK409" s="42"/>
      <c r="FL409" s="42"/>
      <c r="FM409" s="42"/>
      <c r="FN409" s="86"/>
      <c r="FO409" s="85"/>
      <c r="FP409" s="85"/>
      <c r="FQ409" s="86"/>
      <c r="FR409" s="85"/>
      <c r="FS409" s="85"/>
      <c r="FT409" s="85"/>
      <c r="FU409" s="85"/>
      <c r="FV409" s="85"/>
      <c r="FW409" s="85"/>
      <c r="FX409" s="85"/>
      <c r="FY409" s="85"/>
    </row>
    <row r="410" spans="1:181" ht="15.75" customHeight="1" x14ac:dyDescent="0.2">
      <c r="A410" s="88"/>
      <c r="B410" s="88"/>
      <c r="C410" s="88"/>
      <c r="D410" s="88"/>
      <c r="E410" s="84"/>
      <c r="F410" s="88"/>
      <c r="G410" s="84"/>
      <c r="EY410" s="46"/>
      <c r="EZ410" s="85"/>
      <c r="FA410" s="85"/>
      <c r="FK410" s="42"/>
      <c r="FL410" s="42"/>
      <c r="FM410" s="42"/>
      <c r="FN410" s="86"/>
      <c r="FO410" s="85"/>
      <c r="FP410" s="85"/>
      <c r="FQ410" s="86"/>
      <c r="FR410" s="85"/>
      <c r="FS410" s="85"/>
      <c r="FT410" s="85"/>
      <c r="FU410" s="85"/>
      <c r="FV410" s="85"/>
      <c r="FW410" s="85"/>
      <c r="FX410" s="85"/>
      <c r="FY410" s="85"/>
    </row>
    <row r="411" spans="1:181" ht="15.75" customHeight="1" x14ac:dyDescent="0.2">
      <c r="A411" s="88"/>
      <c r="B411" s="88"/>
      <c r="C411" s="88"/>
      <c r="D411" s="88"/>
      <c r="E411" s="84"/>
      <c r="F411" s="88"/>
      <c r="G411" s="84"/>
      <c r="EY411" s="46"/>
      <c r="EZ411" s="85"/>
      <c r="FA411" s="85"/>
      <c r="FK411" s="42"/>
      <c r="FL411" s="42"/>
      <c r="FM411" s="42"/>
      <c r="FN411" s="86"/>
      <c r="FO411" s="85"/>
      <c r="FP411" s="85"/>
      <c r="FQ411" s="86"/>
      <c r="FR411" s="85"/>
      <c r="FS411" s="85"/>
      <c r="FT411" s="85"/>
      <c r="FU411" s="85"/>
      <c r="FV411" s="85"/>
      <c r="FW411" s="85"/>
      <c r="FX411" s="85"/>
      <c r="FY411" s="85"/>
    </row>
    <row r="412" spans="1:181" ht="15.75" customHeight="1" x14ac:dyDescent="0.2">
      <c r="A412" s="88"/>
      <c r="B412" s="88"/>
      <c r="C412" s="88"/>
      <c r="D412" s="88"/>
      <c r="E412" s="84"/>
      <c r="F412" s="88"/>
      <c r="G412" s="84"/>
      <c r="EY412" s="46"/>
      <c r="EZ412" s="85"/>
      <c r="FA412" s="85"/>
      <c r="FK412" s="42"/>
      <c r="FL412" s="42"/>
      <c r="FM412" s="42"/>
      <c r="FN412" s="86"/>
      <c r="FO412" s="85"/>
      <c r="FP412" s="85"/>
      <c r="FQ412" s="86"/>
      <c r="FR412" s="85"/>
      <c r="FS412" s="85"/>
      <c r="FT412" s="85"/>
      <c r="FU412" s="85"/>
      <c r="FV412" s="85"/>
      <c r="FW412" s="85"/>
      <c r="FX412" s="85"/>
      <c r="FY412" s="85"/>
    </row>
    <row r="413" spans="1:181" ht="15.75" customHeight="1" x14ac:dyDescent="0.2">
      <c r="A413" s="88"/>
      <c r="B413" s="88"/>
      <c r="C413" s="88"/>
      <c r="D413" s="88"/>
      <c r="E413" s="84"/>
      <c r="F413" s="88"/>
      <c r="G413" s="84"/>
      <c r="EY413" s="46"/>
      <c r="EZ413" s="85"/>
      <c r="FA413" s="85"/>
      <c r="FK413" s="42"/>
      <c r="FL413" s="42"/>
      <c r="FM413" s="42"/>
      <c r="FN413" s="86"/>
      <c r="FO413" s="85"/>
      <c r="FP413" s="85"/>
      <c r="FQ413" s="86"/>
      <c r="FR413" s="85"/>
      <c r="FS413" s="85"/>
      <c r="FT413" s="85"/>
      <c r="FU413" s="85"/>
      <c r="FV413" s="85"/>
      <c r="FW413" s="85"/>
      <c r="FX413" s="85"/>
      <c r="FY413" s="85"/>
    </row>
    <row r="414" spans="1:181" ht="15.75" customHeight="1" x14ac:dyDescent="0.2">
      <c r="A414" s="88"/>
      <c r="B414" s="88"/>
      <c r="C414" s="88"/>
      <c r="D414" s="88"/>
      <c r="E414" s="84"/>
      <c r="F414" s="88"/>
      <c r="G414" s="84"/>
      <c r="EY414" s="46"/>
      <c r="EZ414" s="85"/>
      <c r="FA414" s="85"/>
      <c r="FK414" s="42"/>
      <c r="FL414" s="42"/>
      <c r="FM414" s="42"/>
      <c r="FN414" s="86"/>
      <c r="FO414" s="85"/>
      <c r="FP414" s="85"/>
      <c r="FQ414" s="86"/>
      <c r="FR414" s="85"/>
      <c r="FS414" s="85"/>
      <c r="FT414" s="85"/>
      <c r="FU414" s="85"/>
      <c r="FV414" s="85"/>
      <c r="FW414" s="85"/>
      <c r="FX414" s="85"/>
      <c r="FY414" s="85"/>
    </row>
    <row r="415" spans="1:181" ht="15.75" customHeight="1" x14ac:dyDescent="0.2">
      <c r="A415" s="88"/>
      <c r="B415" s="88"/>
      <c r="C415" s="88"/>
      <c r="D415" s="88"/>
      <c r="E415" s="84"/>
      <c r="F415" s="88"/>
      <c r="G415" s="84"/>
      <c r="EY415" s="46"/>
      <c r="EZ415" s="85"/>
      <c r="FA415" s="85"/>
      <c r="FK415" s="42"/>
      <c r="FL415" s="42"/>
      <c r="FM415" s="42"/>
      <c r="FN415" s="86"/>
      <c r="FO415" s="85"/>
      <c r="FP415" s="85"/>
      <c r="FQ415" s="86"/>
      <c r="FR415" s="85"/>
      <c r="FS415" s="85"/>
      <c r="FT415" s="85"/>
      <c r="FU415" s="85"/>
      <c r="FV415" s="85"/>
      <c r="FW415" s="85"/>
      <c r="FX415" s="85"/>
      <c r="FY415" s="85"/>
    </row>
    <row r="416" spans="1:181" ht="15.75" customHeight="1" x14ac:dyDescent="0.2">
      <c r="A416" s="88"/>
      <c r="B416" s="88"/>
      <c r="C416" s="88"/>
      <c r="D416" s="88"/>
      <c r="E416" s="84"/>
      <c r="F416" s="88"/>
      <c r="G416" s="84"/>
      <c r="EY416" s="46"/>
      <c r="EZ416" s="85"/>
      <c r="FA416" s="85"/>
      <c r="FK416" s="42"/>
      <c r="FL416" s="42"/>
      <c r="FM416" s="42"/>
      <c r="FN416" s="86"/>
      <c r="FO416" s="85"/>
      <c r="FP416" s="85"/>
      <c r="FQ416" s="86"/>
      <c r="FR416" s="85"/>
      <c r="FS416" s="85"/>
      <c r="FT416" s="85"/>
      <c r="FU416" s="85"/>
      <c r="FV416" s="85"/>
      <c r="FW416" s="85"/>
      <c r="FX416" s="85"/>
      <c r="FY416" s="85"/>
    </row>
    <row r="417" spans="1:181" ht="15.75" customHeight="1" x14ac:dyDescent="0.2">
      <c r="A417" s="88"/>
      <c r="B417" s="88"/>
      <c r="C417" s="88"/>
      <c r="D417" s="88"/>
      <c r="E417" s="84"/>
      <c r="F417" s="88"/>
      <c r="G417" s="84"/>
      <c r="EY417" s="46"/>
      <c r="EZ417" s="85"/>
      <c r="FA417" s="85"/>
      <c r="FK417" s="42"/>
      <c r="FL417" s="42"/>
      <c r="FM417" s="42"/>
      <c r="FN417" s="86"/>
      <c r="FO417" s="85"/>
      <c r="FP417" s="85"/>
      <c r="FQ417" s="86"/>
      <c r="FR417" s="85"/>
      <c r="FS417" s="85"/>
      <c r="FT417" s="85"/>
      <c r="FU417" s="85"/>
      <c r="FV417" s="85"/>
      <c r="FW417" s="85"/>
      <c r="FX417" s="85"/>
      <c r="FY417" s="85"/>
    </row>
    <row r="418" spans="1:181" ht="15.75" customHeight="1" x14ac:dyDescent="0.2">
      <c r="A418" s="88"/>
      <c r="B418" s="88"/>
      <c r="C418" s="88"/>
      <c r="D418" s="88"/>
      <c r="E418" s="84"/>
      <c r="F418" s="88"/>
      <c r="G418" s="84"/>
      <c r="EY418" s="46"/>
      <c r="EZ418" s="85"/>
      <c r="FA418" s="85"/>
      <c r="FK418" s="42"/>
      <c r="FL418" s="42"/>
      <c r="FM418" s="42"/>
      <c r="FN418" s="86"/>
      <c r="FO418" s="85"/>
      <c r="FP418" s="85"/>
      <c r="FQ418" s="86"/>
      <c r="FR418" s="85"/>
      <c r="FS418" s="85"/>
      <c r="FT418" s="85"/>
      <c r="FU418" s="85"/>
      <c r="FV418" s="85"/>
      <c r="FW418" s="85"/>
      <c r="FX418" s="85"/>
      <c r="FY418" s="85"/>
    </row>
    <row r="419" spans="1:181" ht="15.75" customHeight="1" x14ac:dyDescent="0.2">
      <c r="A419" s="88"/>
      <c r="B419" s="88"/>
      <c r="C419" s="88"/>
      <c r="D419" s="88"/>
      <c r="E419" s="84"/>
      <c r="F419" s="88"/>
      <c r="G419" s="84"/>
      <c r="EY419" s="46"/>
      <c r="EZ419" s="85"/>
      <c r="FA419" s="85"/>
      <c r="FK419" s="42"/>
      <c r="FL419" s="42"/>
      <c r="FM419" s="42"/>
      <c r="FN419" s="86"/>
      <c r="FO419" s="85"/>
      <c r="FP419" s="85"/>
      <c r="FQ419" s="86"/>
      <c r="FR419" s="85"/>
      <c r="FS419" s="85"/>
      <c r="FT419" s="85"/>
      <c r="FU419" s="85"/>
      <c r="FV419" s="85"/>
      <c r="FW419" s="85"/>
      <c r="FX419" s="85"/>
      <c r="FY419" s="85"/>
    </row>
    <row r="420" spans="1:181" ht="15.75" customHeight="1" x14ac:dyDescent="0.2">
      <c r="A420" s="88"/>
      <c r="B420" s="88"/>
      <c r="C420" s="88"/>
      <c r="D420" s="88"/>
      <c r="E420" s="84"/>
      <c r="F420" s="88"/>
      <c r="G420" s="84"/>
      <c r="EY420" s="46"/>
      <c r="EZ420" s="85"/>
      <c r="FA420" s="85"/>
      <c r="FK420" s="42"/>
      <c r="FL420" s="42"/>
      <c r="FM420" s="42"/>
      <c r="FN420" s="86"/>
      <c r="FO420" s="85"/>
      <c r="FP420" s="85"/>
      <c r="FQ420" s="86"/>
      <c r="FR420" s="85"/>
      <c r="FS420" s="85"/>
      <c r="FT420" s="85"/>
      <c r="FU420" s="85"/>
      <c r="FV420" s="85"/>
      <c r="FW420" s="85"/>
      <c r="FX420" s="85"/>
      <c r="FY420" s="85"/>
    </row>
    <row r="421" spans="1:181" ht="15.75" customHeight="1" x14ac:dyDescent="0.2">
      <c r="A421" s="88"/>
      <c r="B421" s="88"/>
      <c r="C421" s="88"/>
      <c r="D421" s="88"/>
      <c r="E421" s="84"/>
      <c r="F421" s="88"/>
      <c r="G421" s="84"/>
      <c r="EY421" s="46"/>
      <c r="EZ421" s="85"/>
      <c r="FA421" s="85"/>
      <c r="FK421" s="42"/>
      <c r="FL421" s="42"/>
      <c r="FM421" s="42"/>
      <c r="FN421" s="86"/>
      <c r="FO421" s="85"/>
      <c r="FP421" s="85"/>
      <c r="FQ421" s="86"/>
      <c r="FR421" s="85"/>
      <c r="FS421" s="85"/>
      <c r="FT421" s="85"/>
      <c r="FU421" s="85"/>
      <c r="FV421" s="85"/>
      <c r="FW421" s="85"/>
      <c r="FX421" s="85"/>
      <c r="FY421" s="85"/>
    </row>
    <row r="422" spans="1:181" ht="15.75" customHeight="1" x14ac:dyDescent="0.2">
      <c r="A422" s="88"/>
      <c r="B422" s="88"/>
      <c r="C422" s="88"/>
      <c r="D422" s="88"/>
      <c r="E422" s="84"/>
      <c r="F422" s="88"/>
      <c r="G422" s="84"/>
      <c r="EY422" s="46"/>
      <c r="EZ422" s="85"/>
      <c r="FA422" s="85"/>
      <c r="FK422" s="42"/>
      <c r="FL422" s="42"/>
      <c r="FM422" s="42"/>
      <c r="FN422" s="86"/>
      <c r="FO422" s="85"/>
      <c r="FP422" s="85"/>
      <c r="FQ422" s="86"/>
      <c r="FR422" s="85"/>
      <c r="FS422" s="85"/>
      <c r="FT422" s="85"/>
      <c r="FU422" s="85"/>
      <c r="FV422" s="85"/>
      <c r="FW422" s="85"/>
      <c r="FX422" s="85"/>
      <c r="FY422" s="85"/>
    </row>
    <row r="423" spans="1:181" ht="15.75" customHeight="1" x14ac:dyDescent="0.2">
      <c r="A423" s="88"/>
      <c r="B423" s="88"/>
      <c r="C423" s="88"/>
      <c r="D423" s="88"/>
      <c r="E423" s="84"/>
      <c r="F423" s="88"/>
      <c r="G423" s="84"/>
      <c r="EY423" s="46"/>
      <c r="EZ423" s="85"/>
      <c r="FA423" s="85"/>
      <c r="FK423" s="42"/>
      <c r="FL423" s="42"/>
      <c r="FM423" s="42"/>
      <c r="FN423" s="86"/>
      <c r="FO423" s="85"/>
      <c r="FP423" s="85"/>
      <c r="FQ423" s="86"/>
      <c r="FR423" s="85"/>
      <c r="FS423" s="85"/>
      <c r="FT423" s="85"/>
      <c r="FU423" s="85"/>
      <c r="FV423" s="85"/>
      <c r="FW423" s="85"/>
      <c r="FX423" s="85"/>
      <c r="FY423" s="85"/>
    </row>
    <row r="424" spans="1:181" ht="15.75" customHeight="1" x14ac:dyDescent="0.2">
      <c r="A424" s="88"/>
      <c r="B424" s="88"/>
      <c r="C424" s="88"/>
      <c r="D424" s="88"/>
      <c r="E424" s="84"/>
      <c r="F424" s="88"/>
      <c r="G424" s="84"/>
      <c r="EY424" s="46"/>
      <c r="EZ424" s="85"/>
      <c r="FA424" s="85"/>
      <c r="FK424" s="42"/>
      <c r="FL424" s="42"/>
      <c r="FM424" s="42"/>
      <c r="FN424" s="86"/>
      <c r="FO424" s="85"/>
      <c r="FP424" s="85"/>
      <c r="FQ424" s="86"/>
      <c r="FR424" s="85"/>
      <c r="FS424" s="85"/>
      <c r="FT424" s="85"/>
      <c r="FU424" s="85"/>
      <c r="FV424" s="85"/>
      <c r="FW424" s="85"/>
      <c r="FX424" s="85"/>
      <c r="FY424" s="85"/>
    </row>
    <row r="425" spans="1:181" ht="15.75" customHeight="1" x14ac:dyDescent="0.2">
      <c r="A425" s="88"/>
      <c r="B425" s="88"/>
      <c r="C425" s="88"/>
      <c r="D425" s="88"/>
      <c r="E425" s="84"/>
      <c r="F425" s="88"/>
      <c r="G425" s="84"/>
      <c r="EY425" s="46"/>
      <c r="EZ425" s="85"/>
      <c r="FA425" s="85"/>
      <c r="FK425" s="42"/>
      <c r="FL425" s="42"/>
      <c r="FM425" s="42"/>
      <c r="FN425" s="86"/>
      <c r="FO425" s="85"/>
      <c r="FP425" s="85"/>
      <c r="FQ425" s="86"/>
      <c r="FR425" s="85"/>
      <c r="FS425" s="85"/>
      <c r="FT425" s="85"/>
      <c r="FU425" s="85"/>
      <c r="FV425" s="85"/>
      <c r="FW425" s="85"/>
      <c r="FX425" s="85"/>
      <c r="FY425" s="85"/>
    </row>
    <row r="426" spans="1:181" ht="15.75" customHeight="1" x14ac:dyDescent="0.2">
      <c r="A426" s="88"/>
      <c r="B426" s="88"/>
      <c r="C426" s="88"/>
      <c r="D426" s="88"/>
      <c r="E426" s="84"/>
      <c r="F426" s="88"/>
      <c r="G426" s="84"/>
      <c r="EY426" s="46"/>
      <c r="EZ426" s="85"/>
      <c r="FA426" s="85"/>
      <c r="FK426" s="42"/>
      <c r="FL426" s="42"/>
      <c r="FM426" s="42"/>
      <c r="FN426" s="86"/>
      <c r="FO426" s="85"/>
      <c r="FP426" s="85"/>
      <c r="FQ426" s="86"/>
      <c r="FR426" s="85"/>
      <c r="FS426" s="85"/>
      <c r="FT426" s="85"/>
      <c r="FU426" s="85"/>
      <c r="FV426" s="85"/>
      <c r="FW426" s="85"/>
      <c r="FX426" s="85"/>
      <c r="FY426" s="85"/>
    </row>
    <row r="427" spans="1:181" ht="15.75" customHeight="1" x14ac:dyDescent="0.2">
      <c r="A427" s="88"/>
      <c r="B427" s="88"/>
      <c r="C427" s="88"/>
      <c r="D427" s="88"/>
      <c r="E427" s="84"/>
      <c r="F427" s="88"/>
      <c r="G427" s="84"/>
      <c r="EY427" s="46"/>
      <c r="EZ427" s="85"/>
      <c r="FA427" s="85"/>
      <c r="FK427" s="42"/>
      <c r="FL427" s="42"/>
      <c r="FM427" s="42"/>
      <c r="FN427" s="86"/>
      <c r="FO427" s="85"/>
      <c r="FP427" s="85"/>
      <c r="FQ427" s="86"/>
      <c r="FR427" s="85"/>
      <c r="FS427" s="85"/>
      <c r="FT427" s="85"/>
      <c r="FU427" s="85"/>
      <c r="FV427" s="85"/>
      <c r="FW427" s="85"/>
      <c r="FX427" s="85"/>
      <c r="FY427" s="85"/>
    </row>
    <row r="428" spans="1:181" ht="15.75" customHeight="1" x14ac:dyDescent="0.2">
      <c r="A428" s="88"/>
      <c r="B428" s="88"/>
      <c r="C428" s="88"/>
      <c r="D428" s="88"/>
      <c r="E428" s="84"/>
      <c r="F428" s="88"/>
      <c r="G428" s="84"/>
      <c r="EY428" s="46"/>
      <c r="EZ428" s="85"/>
      <c r="FA428" s="85"/>
      <c r="FK428" s="42"/>
      <c r="FL428" s="42"/>
      <c r="FM428" s="42"/>
      <c r="FN428" s="86"/>
      <c r="FO428" s="85"/>
      <c r="FP428" s="85"/>
      <c r="FQ428" s="86"/>
      <c r="FR428" s="85"/>
      <c r="FS428" s="85"/>
      <c r="FT428" s="85"/>
      <c r="FU428" s="85"/>
      <c r="FV428" s="85"/>
      <c r="FW428" s="85"/>
      <c r="FX428" s="85"/>
      <c r="FY428" s="85"/>
    </row>
    <row r="429" spans="1:181" ht="15.75" customHeight="1" x14ac:dyDescent="0.2">
      <c r="A429" s="88"/>
      <c r="B429" s="88"/>
      <c r="C429" s="88"/>
      <c r="D429" s="88"/>
      <c r="E429" s="84"/>
      <c r="F429" s="88"/>
      <c r="G429" s="84"/>
      <c r="EY429" s="46"/>
      <c r="EZ429" s="85"/>
      <c r="FA429" s="85"/>
      <c r="FK429" s="42"/>
      <c r="FL429" s="42"/>
      <c r="FM429" s="42"/>
      <c r="FN429" s="86"/>
      <c r="FO429" s="85"/>
      <c r="FP429" s="85"/>
      <c r="FQ429" s="86"/>
      <c r="FR429" s="85"/>
      <c r="FS429" s="85"/>
      <c r="FT429" s="85"/>
      <c r="FU429" s="85"/>
      <c r="FV429" s="85"/>
      <c r="FW429" s="85"/>
      <c r="FX429" s="85"/>
      <c r="FY429" s="85"/>
    </row>
    <row r="430" spans="1:181" ht="15.75" customHeight="1" x14ac:dyDescent="0.2">
      <c r="A430" s="88"/>
      <c r="B430" s="88"/>
      <c r="C430" s="88"/>
      <c r="D430" s="88"/>
      <c r="E430" s="84"/>
      <c r="F430" s="88"/>
      <c r="G430" s="84"/>
      <c r="EY430" s="46"/>
      <c r="EZ430" s="85"/>
      <c r="FA430" s="85"/>
      <c r="FK430" s="42"/>
      <c r="FL430" s="42"/>
      <c r="FM430" s="42"/>
      <c r="FN430" s="86"/>
      <c r="FO430" s="85"/>
      <c r="FP430" s="85"/>
      <c r="FQ430" s="86"/>
      <c r="FR430" s="85"/>
      <c r="FS430" s="85"/>
      <c r="FT430" s="85"/>
      <c r="FU430" s="85"/>
      <c r="FV430" s="85"/>
      <c r="FW430" s="85"/>
      <c r="FX430" s="85"/>
      <c r="FY430" s="85"/>
    </row>
    <row r="431" spans="1:181" ht="15.75" customHeight="1" x14ac:dyDescent="0.2">
      <c r="A431" s="88"/>
      <c r="B431" s="88"/>
      <c r="C431" s="88"/>
      <c r="D431" s="88"/>
      <c r="E431" s="84"/>
      <c r="F431" s="88"/>
      <c r="G431" s="84"/>
      <c r="EY431" s="46"/>
      <c r="EZ431" s="85"/>
      <c r="FA431" s="85"/>
      <c r="FK431" s="42"/>
      <c r="FL431" s="42"/>
      <c r="FM431" s="42"/>
      <c r="FN431" s="86"/>
      <c r="FO431" s="85"/>
      <c r="FP431" s="85"/>
      <c r="FQ431" s="86"/>
      <c r="FR431" s="85"/>
      <c r="FS431" s="85"/>
      <c r="FT431" s="85"/>
      <c r="FU431" s="85"/>
      <c r="FV431" s="85"/>
      <c r="FW431" s="85"/>
      <c r="FX431" s="85"/>
      <c r="FY431" s="85"/>
    </row>
    <row r="432" spans="1:181" ht="15.75" customHeight="1" x14ac:dyDescent="0.2">
      <c r="A432" s="88"/>
      <c r="B432" s="88"/>
      <c r="C432" s="88"/>
      <c r="D432" s="88"/>
      <c r="E432" s="84"/>
      <c r="F432" s="88"/>
      <c r="G432" s="84"/>
      <c r="EY432" s="46"/>
      <c r="EZ432" s="85"/>
      <c r="FA432" s="85"/>
      <c r="FK432" s="42"/>
      <c r="FL432" s="42"/>
      <c r="FM432" s="42"/>
      <c r="FN432" s="86"/>
      <c r="FO432" s="85"/>
      <c r="FP432" s="85"/>
      <c r="FQ432" s="86"/>
      <c r="FR432" s="85"/>
      <c r="FS432" s="85"/>
      <c r="FT432" s="85"/>
      <c r="FU432" s="85"/>
      <c r="FV432" s="85"/>
      <c r="FW432" s="85"/>
      <c r="FX432" s="85"/>
      <c r="FY432" s="85"/>
    </row>
    <row r="433" spans="1:181" ht="15.75" customHeight="1" x14ac:dyDescent="0.2">
      <c r="A433" s="88"/>
      <c r="B433" s="88"/>
      <c r="C433" s="88"/>
      <c r="D433" s="88"/>
      <c r="E433" s="84"/>
      <c r="F433" s="88"/>
      <c r="G433" s="84"/>
      <c r="EY433" s="46"/>
      <c r="EZ433" s="85"/>
      <c r="FA433" s="85"/>
      <c r="FK433" s="42"/>
      <c r="FL433" s="42"/>
      <c r="FM433" s="42"/>
      <c r="FN433" s="86"/>
      <c r="FO433" s="85"/>
      <c r="FP433" s="85"/>
      <c r="FQ433" s="86"/>
      <c r="FR433" s="85"/>
      <c r="FS433" s="85"/>
      <c r="FT433" s="85"/>
      <c r="FU433" s="85"/>
      <c r="FV433" s="85"/>
      <c r="FW433" s="85"/>
      <c r="FX433" s="85"/>
      <c r="FY433" s="85"/>
    </row>
    <row r="434" spans="1:181" ht="15.75" customHeight="1" x14ac:dyDescent="0.2">
      <c r="A434" s="88"/>
      <c r="B434" s="88"/>
      <c r="C434" s="88"/>
      <c r="D434" s="88"/>
      <c r="E434" s="84"/>
      <c r="F434" s="88"/>
      <c r="G434" s="84"/>
      <c r="EY434" s="46"/>
      <c r="EZ434" s="85"/>
      <c r="FA434" s="85"/>
      <c r="FK434" s="42"/>
      <c r="FL434" s="42"/>
      <c r="FM434" s="42"/>
      <c r="FN434" s="86"/>
      <c r="FO434" s="85"/>
      <c r="FP434" s="85"/>
      <c r="FQ434" s="86"/>
      <c r="FR434" s="85"/>
      <c r="FS434" s="85"/>
      <c r="FT434" s="85"/>
      <c r="FU434" s="85"/>
      <c r="FV434" s="85"/>
      <c r="FW434" s="85"/>
      <c r="FX434" s="85"/>
      <c r="FY434" s="85"/>
    </row>
    <row r="435" spans="1:181" ht="15.75" customHeight="1" x14ac:dyDescent="0.2">
      <c r="A435" s="88"/>
      <c r="B435" s="88"/>
      <c r="C435" s="88"/>
      <c r="D435" s="88"/>
      <c r="E435" s="84"/>
      <c r="F435" s="88"/>
      <c r="G435" s="84"/>
      <c r="EY435" s="46"/>
      <c r="EZ435" s="85"/>
      <c r="FA435" s="85"/>
      <c r="FK435" s="42"/>
      <c r="FL435" s="42"/>
      <c r="FM435" s="42"/>
      <c r="FN435" s="86"/>
      <c r="FO435" s="85"/>
      <c r="FP435" s="85"/>
      <c r="FQ435" s="86"/>
      <c r="FR435" s="85"/>
      <c r="FS435" s="85"/>
      <c r="FT435" s="85"/>
      <c r="FU435" s="85"/>
      <c r="FV435" s="85"/>
      <c r="FW435" s="85"/>
      <c r="FX435" s="85"/>
      <c r="FY435" s="85"/>
    </row>
    <row r="436" spans="1:181" ht="15.75" customHeight="1" x14ac:dyDescent="0.2">
      <c r="A436" s="88"/>
      <c r="B436" s="88"/>
      <c r="C436" s="88"/>
      <c r="D436" s="88"/>
      <c r="E436" s="84"/>
      <c r="F436" s="88"/>
      <c r="G436" s="84"/>
      <c r="EY436" s="46"/>
      <c r="EZ436" s="85"/>
      <c r="FA436" s="85"/>
      <c r="FK436" s="42"/>
      <c r="FL436" s="42"/>
      <c r="FM436" s="42"/>
      <c r="FN436" s="86"/>
      <c r="FO436" s="85"/>
      <c r="FP436" s="85"/>
      <c r="FQ436" s="86"/>
      <c r="FR436" s="85"/>
      <c r="FS436" s="85"/>
      <c r="FT436" s="85"/>
      <c r="FU436" s="85"/>
      <c r="FV436" s="85"/>
      <c r="FW436" s="85"/>
      <c r="FX436" s="85"/>
      <c r="FY436" s="85"/>
    </row>
    <row r="437" spans="1:181" ht="15.75" customHeight="1" x14ac:dyDescent="0.2">
      <c r="A437" s="88"/>
      <c r="B437" s="88"/>
      <c r="C437" s="88"/>
      <c r="D437" s="88"/>
      <c r="E437" s="84"/>
      <c r="F437" s="88"/>
      <c r="G437" s="84"/>
      <c r="EY437" s="46"/>
      <c r="EZ437" s="85"/>
      <c r="FA437" s="85"/>
      <c r="FK437" s="42"/>
      <c r="FL437" s="42"/>
      <c r="FM437" s="42"/>
      <c r="FN437" s="86"/>
      <c r="FO437" s="85"/>
      <c r="FP437" s="85"/>
      <c r="FQ437" s="86"/>
      <c r="FR437" s="85"/>
      <c r="FS437" s="85"/>
      <c r="FT437" s="85"/>
      <c r="FU437" s="85"/>
      <c r="FV437" s="85"/>
      <c r="FW437" s="85"/>
      <c r="FX437" s="85"/>
      <c r="FY437" s="85"/>
    </row>
    <row r="438" spans="1:181" ht="15.75" customHeight="1" x14ac:dyDescent="0.2">
      <c r="A438" s="88"/>
      <c r="B438" s="88"/>
      <c r="C438" s="88"/>
      <c r="D438" s="88"/>
      <c r="E438" s="84"/>
      <c r="F438" s="88"/>
      <c r="G438" s="84"/>
      <c r="EY438" s="46"/>
      <c r="EZ438" s="85"/>
      <c r="FA438" s="85"/>
      <c r="FK438" s="42"/>
      <c r="FL438" s="42"/>
      <c r="FM438" s="42"/>
      <c r="FN438" s="86"/>
      <c r="FO438" s="85"/>
      <c r="FP438" s="85"/>
      <c r="FQ438" s="86"/>
      <c r="FR438" s="85"/>
      <c r="FS438" s="85"/>
      <c r="FT438" s="85"/>
      <c r="FU438" s="85"/>
      <c r="FV438" s="85"/>
      <c r="FW438" s="85"/>
      <c r="FX438" s="85"/>
      <c r="FY438" s="85"/>
    </row>
    <row r="439" spans="1:181" ht="15.75" customHeight="1" x14ac:dyDescent="0.2">
      <c r="A439" s="88"/>
      <c r="B439" s="88"/>
      <c r="C439" s="88"/>
      <c r="D439" s="88"/>
      <c r="E439" s="84"/>
      <c r="F439" s="88"/>
      <c r="G439" s="84"/>
      <c r="EY439" s="46"/>
      <c r="EZ439" s="85"/>
      <c r="FA439" s="85"/>
      <c r="FK439" s="42"/>
      <c r="FL439" s="42"/>
      <c r="FM439" s="42"/>
      <c r="FN439" s="86"/>
      <c r="FO439" s="85"/>
      <c r="FP439" s="85"/>
      <c r="FQ439" s="86"/>
      <c r="FR439" s="85"/>
      <c r="FS439" s="85"/>
      <c r="FT439" s="85"/>
      <c r="FU439" s="85"/>
      <c r="FV439" s="85"/>
      <c r="FW439" s="85"/>
      <c r="FX439" s="85"/>
      <c r="FY439" s="85"/>
    </row>
    <row r="440" spans="1:181" ht="15.75" customHeight="1" x14ac:dyDescent="0.2">
      <c r="A440" s="88"/>
      <c r="B440" s="88"/>
      <c r="C440" s="88"/>
      <c r="D440" s="88"/>
      <c r="E440" s="84"/>
      <c r="F440" s="88"/>
      <c r="G440" s="84"/>
      <c r="EY440" s="46"/>
      <c r="EZ440" s="85"/>
      <c r="FA440" s="85"/>
      <c r="FK440" s="42"/>
      <c r="FL440" s="42"/>
      <c r="FM440" s="42"/>
      <c r="FN440" s="86"/>
      <c r="FO440" s="85"/>
      <c r="FP440" s="85"/>
      <c r="FQ440" s="86"/>
      <c r="FR440" s="85"/>
      <c r="FS440" s="85"/>
      <c r="FT440" s="85"/>
      <c r="FU440" s="85"/>
      <c r="FV440" s="85"/>
      <c r="FW440" s="85"/>
      <c r="FX440" s="85"/>
      <c r="FY440" s="85"/>
    </row>
    <row r="441" spans="1:181" ht="15.75" customHeight="1" x14ac:dyDescent="0.2">
      <c r="A441" s="88"/>
      <c r="B441" s="88"/>
      <c r="C441" s="88"/>
      <c r="D441" s="88"/>
      <c r="E441" s="84"/>
      <c r="F441" s="88"/>
      <c r="G441" s="84"/>
      <c r="EY441" s="46"/>
      <c r="EZ441" s="85"/>
      <c r="FA441" s="85"/>
      <c r="FK441" s="42"/>
      <c r="FL441" s="42"/>
      <c r="FM441" s="42"/>
      <c r="FN441" s="86"/>
      <c r="FO441" s="85"/>
      <c r="FP441" s="85"/>
      <c r="FQ441" s="86"/>
      <c r="FR441" s="85"/>
      <c r="FS441" s="85"/>
      <c r="FT441" s="85"/>
      <c r="FU441" s="85"/>
      <c r="FV441" s="85"/>
      <c r="FW441" s="85"/>
      <c r="FX441" s="85"/>
      <c r="FY441" s="85"/>
    </row>
    <row r="442" spans="1:181" ht="15.75" customHeight="1" x14ac:dyDescent="0.2">
      <c r="A442" s="88"/>
      <c r="B442" s="88"/>
      <c r="C442" s="88"/>
      <c r="D442" s="88"/>
      <c r="E442" s="84"/>
      <c r="F442" s="88"/>
      <c r="G442" s="84"/>
      <c r="EY442" s="46"/>
      <c r="EZ442" s="85"/>
      <c r="FA442" s="85"/>
      <c r="FK442" s="42"/>
      <c r="FL442" s="42"/>
      <c r="FM442" s="42"/>
      <c r="FN442" s="86"/>
      <c r="FO442" s="85"/>
      <c r="FP442" s="85"/>
      <c r="FQ442" s="86"/>
      <c r="FR442" s="85"/>
      <c r="FS442" s="85"/>
      <c r="FT442" s="85"/>
      <c r="FU442" s="85"/>
      <c r="FV442" s="85"/>
      <c r="FW442" s="85"/>
      <c r="FX442" s="85"/>
      <c r="FY442" s="85"/>
    </row>
    <row r="443" spans="1:181" ht="15.75" customHeight="1" x14ac:dyDescent="0.2">
      <c r="A443" s="88"/>
      <c r="B443" s="88"/>
      <c r="C443" s="88"/>
      <c r="D443" s="88"/>
      <c r="E443" s="84"/>
      <c r="F443" s="88"/>
      <c r="G443" s="84"/>
      <c r="EY443" s="46"/>
      <c r="EZ443" s="85"/>
      <c r="FA443" s="85"/>
      <c r="FK443" s="42"/>
      <c r="FL443" s="42"/>
      <c r="FM443" s="42"/>
      <c r="FN443" s="86"/>
      <c r="FO443" s="85"/>
      <c r="FP443" s="85"/>
      <c r="FQ443" s="86"/>
      <c r="FR443" s="85"/>
      <c r="FS443" s="85"/>
      <c r="FT443" s="85"/>
      <c r="FU443" s="85"/>
      <c r="FV443" s="85"/>
      <c r="FW443" s="85"/>
      <c r="FX443" s="85"/>
      <c r="FY443" s="85"/>
    </row>
    <row r="444" spans="1:181" ht="15.75" customHeight="1" x14ac:dyDescent="0.2">
      <c r="A444" s="88"/>
      <c r="B444" s="88"/>
      <c r="C444" s="88"/>
      <c r="D444" s="88"/>
      <c r="E444" s="84"/>
      <c r="F444" s="88"/>
      <c r="G444" s="84"/>
      <c r="EY444" s="46"/>
      <c r="EZ444" s="85"/>
      <c r="FA444" s="85"/>
      <c r="FK444" s="42"/>
      <c r="FL444" s="42"/>
      <c r="FM444" s="42"/>
      <c r="FN444" s="86"/>
      <c r="FO444" s="85"/>
      <c r="FP444" s="85"/>
      <c r="FQ444" s="86"/>
      <c r="FR444" s="85"/>
      <c r="FS444" s="85"/>
      <c r="FT444" s="85"/>
      <c r="FU444" s="85"/>
      <c r="FV444" s="85"/>
      <c r="FW444" s="85"/>
      <c r="FX444" s="85"/>
      <c r="FY444" s="85"/>
    </row>
    <row r="445" spans="1:181" ht="15.75" customHeight="1" x14ac:dyDescent="0.2">
      <c r="A445" s="88"/>
      <c r="B445" s="88"/>
      <c r="C445" s="88"/>
      <c r="D445" s="88"/>
      <c r="E445" s="84"/>
      <c r="F445" s="88"/>
      <c r="G445" s="84"/>
      <c r="EY445" s="46"/>
      <c r="EZ445" s="85"/>
      <c r="FA445" s="85"/>
      <c r="FK445" s="42"/>
      <c r="FL445" s="42"/>
      <c r="FM445" s="42"/>
      <c r="FN445" s="86"/>
      <c r="FO445" s="85"/>
      <c r="FP445" s="85"/>
      <c r="FQ445" s="86"/>
      <c r="FR445" s="85"/>
      <c r="FS445" s="85"/>
      <c r="FT445" s="85"/>
      <c r="FU445" s="85"/>
      <c r="FV445" s="85"/>
      <c r="FW445" s="85"/>
      <c r="FX445" s="85"/>
      <c r="FY445" s="85"/>
    </row>
    <row r="446" spans="1:181" ht="15.75" customHeight="1" x14ac:dyDescent="0.2">
      <c r="A446" s="88"/>
      <c r="B446" s="88"/>
      <c r="C446" s="88"/>
      <c r="D446" s="88"/>
      <c r="E446" s="84"/>
      <c r="F446" s="88"/>
      <c r="G446" s="84"/>
      <c r="EY446" s="46"/>
      <c r="EZ446" s="85"/>
      <c r="FA446" s="85"/>
      <c r="FK446" s="42"/>
      <c r="FL446" s="42"/>
      <c r="FM446" s="42"/>
      <c r="FN446" s="86"/>
      <c r="FO446" s="85"/>
      <c r="FP446" s="85"/>
      <c r="FQ446" s="86"/>
      <c r="FR446" s="85"/>
      <c r="FS446" s="85"/>
      <c r="FT446" s="85"/>
      <c r="FU446" s="85"/>
      <c r="FV446" s="85"/>
      <c r="FW446" s="85"/>
      <c r="FX446" s="85"/>
      <c r="FY446" s="85"/>
    </row>
    <row r="447" spans="1:181" ht="15.75" customHeight="1" x14ac:dyDescent="0.2">
      <c r="A447" s="88"/>
      <c r="B447" s="88"/>
      <c r="C447" s="88"/>
      <c r="D447" s="88"/>
      <c r="E447" s="84"/>
      <c r="F447" s="88"/>
      <c r="G447" s="84"/>
      <c r="EY447" s="46"/>
      <c r="EZ447" s="85"/>
      <c r="FA447" s="85"/>
      <c r="FK447" s="42"/>
      <c r="FL447" s="42"/>
      <c r="FM447" s="42"/>
      <c r="FN447" s="86"/>
      <c r="FO447" s="85"/>
      <c r="FP447" s="85"/>
      <c r="FQ447" s="86"/>
      <c r="FR447" s="85"/>
      <c r="FS447" s="85"/>
      <c r="FT447" s="85"/>
      <c r="FU447" s="85"/>
      <c r="FV447" s="85"/>
      <c r="FW447" s="85"/>
      <c r="FX447" s="85"/>
      <c r="FY447" s="85"/>
    </row>
    <row r="448" spans="1:181" ht="15.75" customHeight="1" x14ac:dyDescent="0.2">
      <c r="A448" s="88"/>
      <c r="B448" s="88"/>
      <c r="C448" s="88"/>
      <c r="D448" s="88"/>
      <c r="E448" s="84"/>
      <c r="F448" s="88"/>
      <c r="G448" s="84"/>
      <c r="EY448" s="46"/>
      <c r="EZ448" s="85"/>
      <c r="FA448" s="85"/>
      <c r="FK448" s="42"/>
      <c r="FL448" s="42"/>
      <c r="FM448" s="42"/>
      <c r="FN448" s="86"/>
      <c r="FO448" s="85"/>
      <c r="FP448" s="85"/>
      <c r="FQ448" s="86"/>
      <c r="FR448" s="85"/>
      <c r="FS448" s="85"/>
      <c r="FT448" s="85"/>
      <c r="FU448" s="85"/>
      <c r="FV448" s="85"/>
      <c r="FW448" s="85"/>
      <c r="FX448" s="85"/>
      <c r="FY448" s="85"/>
    </row>
    <row r="449" spans="1:181" ht="15.75" customHeight="1" x14ac:dyDescent="0.2">
      <c r="A449" s="88"/>
      <c r="B449" s="88"/>
      <c r="C449" s="88"/>
      <c r="D449" s="88"/>
      <c r="E449" s="84"/>
      <c r="F449" s="88"/>
      <c r="G449" s="84"/>
      <c r="EY449" s="46"/>
      <c r="EZ449" s="85"/>
      <c r="FA449" s="85"/>
      <c r="FK449" s="42"/>
      <c r="FL449" s="42"/>
      <c r="FM449" s="42"/>
      <c r="FN449" s="86"/>
      <c r="FO449" s="85"/>
      <c r="FP449" s="85"/>
      <c r="FQ449" s="86"/>
      <c r="FR449" s="85"/>
      <c r="FS449" s="85"/>
      <c r="FT449" s="85"/>
      <c r="FU449" s="85"/>
      <c r="FV449" s="85"/>
      <c r="FW449" s="85"/>
      <c r="FX449" s="85"/>
      <c r="FY449" s="85"/>
    </row>
    <row r="450" spans="1:181" ht="15.75" customHeight="1" x14ac:dyDescent="0.2">
      <c r="A450" s="88"/>
      <c r="B450" s="88"/>
      <c r="C450" s="88"/>
      <c r="D450" s="88"/>
      <c r="E450" s="84"/>
      <c r="F450" s="88"/>
      <c r="G450" s="84"/>
      <c r="EY450" s="46"/>
      <c r="EZ450" s="85"/>
      <c r="FA450" s="85"/>
      <c r="FK450" s="42"/>
      <c r="FL450" s="42"/>
      <c r="FM450" s="42"/>
      <c r="FN450" s="86"/>
      <c r="FO450" s="85"/>
      <c r="FP450" s="85"/>
      <c r="FQ450" s="86"/>
      <c r="FR450" s="85"/>
      <c r="FS450" s="85"/>
      <c r="FT450" s="85"/>
      <c r="FU450" s="85"/>
      <c r="FV450" s="85"/>
      <c r="FW450" s="85"/>
      <c r="FX450" s="85"/>
      <c r="FY450" s="85"/>
    </row>
    <row r="451" spans="1:181" ht="15.75" customHeight="1" x14ac:dyDescent="0.2">
      <c r="A451" s="88"/>
      <c r="B451" s="88"/>
      <c r="C451" s="88"/>
      <c r="D451" s="88"/>
      <c r="E451" s="84"/>
      <c r="F451" s="88"/>
      <c r="G451" s="84"/>
      <c r="EY451" s="46"/>
      <c r="EZ451" s="85"/>
      <c r="FA451" s="85"/>
      <c r="FK451" s="42"/>
      <c r="FL451" s="42"/>
      <c r="FM451" s="42"/>
      <c r="FN451" s="86"/>
      <c r="FO451" s="85"/>
      <c r="FP451" s="85"/>
      <c r="FQ451" s="86"/>
      <c r="FR451" s="85"/>
      <c r="FS451" s="85"/>
      <c r="FT451" s="85"/>
      <c r="FU451" s="85"/>
      <c r="FV451" s="85"/>
      <c r="FW451" s="85"/>
      <c r="FX451" s="85"/>
      <c r="FY451" s="85"/>
    </row>
    <row r="452" spans="1:181" ht="15.75" customHeight="1" x14ac:dyDescent="0.2">
      <c r="A452" s="88"/>
      <c r="B452" s="88"/>
      <c r="C452" s="88"/>
      <c r="D452" s="88"/>
      <c r="E452" s="84"/>
      <c r="F452" s="88"/>
      <c r="G452" s="84"/>
      <c r="EY452" s="46"/>
      <c r="EZ452" s="85"/>
      <c r="FA452" s="85"/>
      <c r="FK452" s="42"/>
      <c r="FL452" s="42"/>
      <c r="FM452" s="42"/>
      <c r="FN452" s="86"/>
      <c r="FO452" s="85"/>
      <c r="FP452" s="85"/>
      <c r="FQ452" s="86"/>
      <c r="FR452" s="85"/>
      <c r="FS452" s="85"/>
      <c r="FT452" s="85"/>
      <c r="FU452" s="85"/>
      <c r="FV452" s="85"/>
      <c r="FW452" s="85"/>
      <c r="FX452" s="85"/>
      <c r="FY452" s="85"/>
    </row>
    <row r="453" spans="1:181" ht="15.75" customHeight="1" x14ac:dyDescent="0.2">
      <c r="A453" s="88"/>
      <c r="B453" s="88"/>
      <c r="C453" s="88"/>
      <c r="D453" s="88"/>
      <c r="E453" s="84"/>
      <c r="F453" s="88"/>
      <c r="G453" s="84"/>
      <c r="EY453" s="46"/>
      <c r="EZ453" s="85"/>
      <c r="FA453" s="85"/>
      <c r="FK453" s="42"/>
      <c r="FL453" s="42"/>
      <c r="FM453" s="42"/>
      <c r="FN453" s="86"/>
      <c r="FO453" s="85"/>
      <c r="FP453" s="85"/>
      <c r="FQ453" s="86"/>
      <c r="FR453" s="85"/>
      <c r="FS453" s="85"/>
      <c r="FT453" s="85"/>
      <c r="FU453" s="85"/>
      <c r="FV453" s="85"/>
      <c r="FW453" s="85"/>
      <c r="FX453" s="85"/>
      <c r="FY453" s="85"/>
    </row>
    <row r="454" spans="1:181" ht="15.75" customHeight="1" x14ac:dyDescent="0.2">
      <c r="A454" s="88"/>
      <c r="B454" s="88"/>
      <c r="C454" s="88"/>
      <c r="D454" s="88"/>
      <c r="E454" s="84"/>
      <c r="F454" s="88"/>
      <c r="G454" s="84"/>
      <c r="EY454" s="46"/>
      <c r="EZ454" s="85"/>
      <c r="FA454" s="85"/>
      <c r="FK454" s="42"/>
      <c r="FL454" s="42"/>
      <c r="FM454" s="42"/>
      <c r="FN454" s="86"/>
      <c r="FO454" s="85"/>
      <c r="FP454" s="85"/>
      <c r="FQ454" s="86"/>
      <c r="FR454" s="85"/>
      <c r="FS454" s="85"/>
      <c r="FT454" s="85"/>
      <c r="FU454" s="85"/>
      <c r="FV454" s="85"/>
      <c r="FW454" s="85"/>
      <c r="FX454" s="85"/>
      <c r="FY454" s="85"/>
    </row>
    <row r="455" spans="1:181" ht="15.75" customHeight="1" x14ac:dyDescent="0.2">
      <c r="A455" s="88"/>
      <c r="B455" s="88"/>
      <c r="C455" s="88"/>
      <c r="D455" s="88"/>
      <c r="E455" s="84"/>
      <c r="F455" s="88"/>
      <c r="G455" s="84"/>
      <c r="EY455" s="46"/>
      <c r="EZ455" s="85"/>
      <c r="FA455" s="85"/>
      <c r="FK455" s="42"/>
      <c r="FL455" s="42"/>
      <c r="FM455" s="42"/>
      <c r="FN455" s="86"/>
      <c r="FO455" s="85"/>
      <c r="FP455" s="85"/>
      <c r="FQ455" s="86"/>
      <c r="FR455" s="85"/>
      <c r="FS455" s="85"/>
      <c r="FT455" s="85"/>
      <c r="FU455" s="85"/>
      <c r="FV455" s="85"/>
      <c r="FW455" s="85"/>
      <c r="FX455" s="85"/>
      <c r="FY455" s="85"/>
    </row>
    <row r="456" spans="1:181" ht="15.75" customHeight="1" x14ac:dyDescent="0.2">
      <c r="A456" s="88"/>
      <c r="B456" s="88"/>
      <c r="C456" s="88"/>
      <c r="D456" s="88"/>
      <c r="E456" s="84"/>
      <c r="F456" s="88"/>
      <c r="G456" s="84"/>
      <c r="EY456" s="46"/>
      <c r="EZ456" s="85"/>
      <c r="FA456" s="85"/>
      <c r="FK456" s="42"/>
      <c r="FL456" s="42"/>
      <c r="FM456" s="42"/>
      <c r="FN456" s="86"/>
      <c r="FO456" s="85"/>
      <c r="FP456" s="85"/>
      <c r="FQ456" s="86"/>
      <c r="FR456" s="85"/>
      <c r="FS456" s="85"/>
      <c r="FT456" s="85"/>
      <c r="FU456" s="85"/>
      <c r="FV456" s="85"/>
      <c r="FW456" s="85"/>
      <c r="FX456" s="85"/>
      <c r="FY456" s="85"/>
    </row>
    <row r="457" spans="1:181" ht="15.75" customHeight="1" x14ac:dyDescent="0.2">
      <c r="A457" s="88"/>
      <c r="B457" s="88"/>
      <c r="C457" s="88"/>
      <c r="D457" s="88"/>
      <c r="E457" s="84"/>
      <c r="F457" s="88"/>
      <c r="G457" s="84"/>
      <c r="EY457" s="46"/>
      <c r="EZ457" s="85"/>
      <c r="FA457" s="85"/>
      <c r="FK457" s="42"/>
      <c r="FL457" s="42"/>
      <c r="FM457" s="42"/>
      <c r="FN457" s="86"/>
      <c r="FO457" s="85"/>
      <c r="FP457" s="85"/>
      <c r="FQ457" s="86"/>
      <c r="FR457" s="85"/>
      <c r="FS457" s="85"/>
      <c r="FT457" s="85"/>
      <c r="FU457" s="85"/>
      <c r="FV457" s="85"/>
      <c r="FW457" s="85"/>
      <c r="FX457" s="85"/>
      <c r="FY457" s="85"/>
    </row>
    <row r="458" spans="1:181" ht="15.75" customHeight="1" x14ac:dyDescent="0.2">
      <c r="A458" s="88"/>
      <c r="B458" s="88"/>
      <c r="C458" s="88"/>
      <c r="D458" s="88"/>
      <c r="E458" s="84"/>
      <c r="F458" s="88"/>
      <c r="G458" s="84"/>
      <c r="EY458" s="46"/>
      <c r="EZ458" s="85"/>
      <c r="FA458" s="85"/>
      <c r="FK458" s="42"/>
      <c r="FL458" s="42"/>
      <c r="FM458" s="42"/>
      <c r="FN458" s="86"/>
      <c r="FO458" s="85"/>
      <c r="FP458" s="85"/>
      <c r="FQ458" s="86"/>
      <c r="FR458" s="85"/>
      <c r="FS458" s="85"/>
      <c r="FT458" s="85"/>
      <c r="FU458" s="85"/>
      <c r="FV458" s="85"/>
      <c r="FW458" s="85"/>
      <c r="FX458" s="85"/>
      <c r="FY458" s="85"/>
    </row>
  </sheetData>
  <autoFilter ref="A2:FY256" xr:uid="{00000000-0009-0000-0000-000002000000}">
    <sortState xmlns:xlrd2="http://schemas.microsoft.com/office/spreadsheetml/2017/richdata2" ref="A2:FY256">
      <sortCondition ref="C2:C256"/>
      <sortCondition ref="B2:B256"/>
    </sortState>
  </autoFilter>
  <mergeCells count="57">
    <mergeCell ref="A258:B258"/>
    <mergeCell ref="C258:F258"/>
    <mergeCell ref="FE1:FG1"/>
    <mergeCell ref="FH1:FJ1"/>
    <mergeCell ref="FN1:FP1"/>
    <mergeCell ref="FQ1:FS1"/>
    <mergeCell ref="ED1:EF1"/>
    <mergeCell ref="EG1:EI1"/>
    <mergeCell ref="EJ1:EL1"/>
    <mergeCell ref="EM1:EO1"/>
    <mergeCell ref="EP1:ER1"/>
    <mergeCell ref="ES1:EU1"/>
    <mergeCell ref="EV1:EX1"/>
    <mergeCell ref="DU1:DW1"/>
    <mergeCell ref="DX1:DZ1"/>
    <mergeCell ref="EA1:EC1"/>
    <mergeCell ref="EY1:FA1"/>
    <mergeCell ref="FB1:FD1"/>
    <mergeCell ref="DF1:DH1"/>
    <mergeCell ref="DI1:DK1"/>
    <mergeCell ref="DL1:DN1"/>
    <mergeCell ref="DO1:DQ1"/>
    <mergeCell ref="DR1:DT1"/>
    <mergeCell ref="CQ1:CS1"/>
    <mergeCell ref="CT1:CV1"/>
    <mergeCell ref="CW1:CY1"/>
    <mergeCell ref="CZ1:DB1"/>
    <mergeCell ref="DC1:DE1"/>
    <mergeCell ref="CB1:CD1"/>
    <mergeCell ref="CE1:CG1"/>
    <mergeCell ref="CH1:CJ1"/>
    <mergeCell ref="CK1:CM1"/>
    <mergeCell ref="CN1:CP1"/>
    <mergeCell ref="BM1:BO1"/>
    <mergeCell ref="BP1:BR1"/>
    <mergeCell ref="BS1:BU1"/>
    <mergeCell ref="BV1:BX1"/>
    <mergeCell ref="BY1:CA1"/>
    <mergeCell ref="AX1:AZ1"/>
    <mergeCell ref="BA1:BC1"/>
    <mergeCell ref="BD1:BF1"/>
    <mergeCell ref="BG1:BI1"/>
    <mergeCell ref="BJ1:BL1"/>
    <mergeCell ref="AR1:AT1"/>
    <mergeCell ref="AU1:AW1"/>
    <mergeCell ref="H1:J1"/>
    <mergeCell ref="K1:M1"/>
    <mergeCell ref="N1:P1"/>
    <mergeCell ref="Q1:S1"/>
    <mergeCell ref="T1:V1"/>
    <mergeCell ref="W1:Y1"/>
    <mergeCell ref="Z1:AB1"/>
    <mergeCell ref="AC1:AE1"/>
    <mergeCell ref="AF1:AH1"/>
    <mergeCell ref="AI1:AK1"/>
    <mergeCell ref="AL1:AN1"/>
    <mergeCell ref="AO1:AQ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Consolidado </vt:lpstr>
      <vt:lpstr>Cotizaciones</vt:lpstr>
      <vt:lpstr>Copia de 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Shara Suarez</cp:lastModifiedBy>
  <dcterms:created xsi:type="dcterms:W3CDTF">2026-07-01T17:13:38Z</dcterms:created>
  <dcterms:modified xsi:type="dcterms:W3CDTF">2026-07-01T17:13:38Z</dcterms:modified>
</cp:coreProperties>
</file>