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D:\IDEAM 2026\INFRAESTRUCTURA MEDELLIN 2026\"/>
    </mc:Choice>
  </mc:AlternateContent>
  <xr:revisionPtr revIDLastSave="0" documentId="13_ncr:1_{45BDCFB8-29B6-4A8D-BCE8-C25AC9569FB1}" xr6:coauthVersionLast="47" xr6:coauthVersionMax="47" xr10:uidLastSave="{00000000-0000-0000-0000-000000000000}"/>
  <bookViews>
    <workbookView xWindow="-120" yWindow="-120" windowWidth="29040" windowHeight="15720" tabRatio="742" firstSheet="1" activeTab="2" xr2:uid="{00000000-000D-0000-FFFF-FFFF00000000}"/>
  </bookViews>
  <sheets>
    <sheet name="Hoja1" sheetId="1" state="hidden" r:id="rId1"/>
    <sheet name="Estudio de Mercados" sheetId="2" r:id="rId2"/>
    <sheet name="PE" sheetId="3" r:id="rId3"/>
  </sheets>
  <definedNames>
    <definedName name="_xlnm.Print_Area" localSheetId="1">'Estudio de Mercados'!$A$1:$F$57</definedName>
    <definedName name="_xlnm.Print_Area" localSheetId="2">PE!$A$2:$F$57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5" i="2" l="1"/>
  <c r="K6" i="2"/>
  <c r="K7" i="2"/>
  <c r="K8" i="2"/>
  <c r="K9" i="2"/>
  <c r="K10" i="2"/>
  <c r="K11" i="2"/>
  <c r="K12" i="2"/>
  <c r="K13" i="2"/>
  <c r="K14" i="2"/>
  <c r="K15" i="2"/>
  <c r="K16" i="2"/>
  <c r="K17" i="2"/>
  <c r="K18" i="2"/>
  <c r="K19" i="2"/>
  <c r="K20" i="2"/>
  <c r="K22" i="2"/>
  <c r="K23" i="2"/>
  <c r="K24" i="2"/>
  <c r="K26" i="2"/>
  <c r="K27" i="2"/>
  <c r="K28" i="2"/>
  <c r="K29" i="2"/>
  <c r="K31" i="2"/>
  <c r="K32" i="2"/>
  <c r="K33" i="2"/>
  <c r="K34" i="2"/>
  <c r="K35" i="2"/>
  <c r="K36" i="2"/>
  <c r="K37" i="2"/>
  <c r="K38" i="2"/>
  <c r="K40" i="2"/>
  <c r="K42" i="2"/>
  <c r="K43" i="2"/>
  <c r="K45" i="2"/>
  <c r="K46" i="2"/>
  <c r="K48" i="2"/>
  <c r="K50" i="2"/>
  <c r="K51" i="2"/>
  <c r="K4" i="2"/>
  <c r="F59" i="2"/>
  <c r="F58" i="2"/>
  <c r="J31" i="2"/>
  <c r="F57" i="2"/>
  <c r="F56" i="2"/>
  <c r="F55" i="2"/>
  <c r="F54" i="2"/>
  <c r="F53" i="2"/>
  <c r="H56" i="2"/>
  <c r="H55" i="2"/>
  <c r="H54" i="2"/>
  <c r="H53" i="2"/>
  <c r="H52" i="2"/>
  <c r="F52" i="2"/>
  <c r="J51" i="2"/>
  <c r="J50" i="2"/>
  <c r="J48" i="2"/>
  <c r="J46" i="2"/>
  <c r="J45" i="2"/>
  <c r="J43" i="2"/>
  <c r="J42" i="2"/>
  <c r="J40" i="2"/>
  <c r="J38" i="2"/>
  <c r="J37" i="2"/>
  <c r="J36" i="2"/>
  <c r="J35" i="2"/>
  <c r="J34" i="2"/>
  <c r="J33" i="2"/>
  <c r="J32" i="2"/>
  <c r="J29" i="2"/>
  <c r="J28" i="2"/>
  <c r="J27" i="2"/>
  <c r="J26" i="2"/>
  <c r="J24" i="2"/>
  <c r="J23" i="2"/>
  <c r="J22" i="2"/>
  <c r="J5" i="2"/>
  <c r="J6" i="2"/>
  <c r="J7" i="2"/>
  <c r="J8" i="2"/>
  <c r="J9" i="2"/>
  <c r="J10" i="2"/>
  <c r="J11" i="2"/>
  <c r="J12" i="2"/>
  <c r="J13" i="2"/>
  <c r="J14" i="2"/>
  <c r="J15" i="2"/>
  <c r="J16" i="2"/>
  <c r="J17" i="2"/>
  <c r="J18" i="2"/>
  <c r="J19" i="2"/>
  <c r="J20" i="2"/>
  <c r="J4" i="2"/>
  <c r="H5" i="2"/>
  <c r="H6" i="2"/>
  <c r="H7" i="2"/>
  <c r="H8" i="2"/>
  <c r="H9" i="2"/>
  <c r="H10" i="2"/>
  <c r="H11" i="2"/>
  <c r="H12" i="2"/>
  <c r="H13" i="2"/>
  <c r="H14" i="2"/>
  <c r="H15" i="2"/>
  <c r="H16" i="2"/>
  <c r="H17" i="2"/>
  <c r="H18" i="2"/>
  <c r="H19" i="2"/>
  <c r="H20" i="2"/>
  <c r="H22" i="2"/>
  <c r="H23" i="2"/>
  <c r="H24" i="2"/>
  <c r="H26" i="2"/>
  <c r="H27" i="2"/>
  <c r="H28" i="2"/>
  <c r="H29" i="2"/>
  <c r="H31" i="2"/>
  <c r="H32" i="2"/>
  <c r="H33" i="2"/>
  <c r="H34" i="2"/>
  <c r="H35" i="2"/>
  <c r="H36" i="2"/>
  <c r="H37" i="2"/>
  <c r="H38" i="2"/>
  <c r="H40" i="2"/>
  <c r="H42" i="2"/>
  <c r="H43" i="2"/>
  <c r="H45" i="2"/>
  <c r="H46" i="2"/>
  <c r="H48" i="2"/>
  <c r="H50" i="2"/>
  <c r="H51" i="2"/>
  <c r="H4" i="2"/>
  <c r="J52" i="2" l="1"/>
  <c r="J53" i="2" s="1"/>
  <c r="J54" i="2" l="1"/>
  <c r="J55" i="2"/>
  <c r="J56" i="2" s="1"/>
  <c r="H57" i="2"/>
  <c r="J57" i="2" l="1"/>
  <c r="F19" i="2"/>
  <c r="F38" i="2" l="1"/>
  <c r="F20" i="2" l="1"/>
  <c r="F18" i="2"/>
  <c r="F51" i="2"/>
  <c r="F17" i="2"/>
  <c r="F16" i="2" l="1"/>
  <c r="F45" i="2" l="1"/>
  <c r="F46" i="2"/>
  <c r="F48" i="2"/>
  <c r="F50" i="2"/>
  <c r="F35" i="2" l="1"/>
  <c r="F33" i="2"/>
  <c r="F29" i="2"/>
  <c r="F8" i="2"/>
  <c r="F15" i="2"/>
  <c r="F7" i="2"/>
  <c r="F5" i="2"/>
  <c r="F6" i="2"/>
  <c r="F9" i="2"/>
  <c r="F10" i="2"/>
  <c r="F11" i="2"/>
  <c r="F28" i="2" l="1"/>
  <c r="F32" i="2" l="1"/>
  <c r="F34" i="2"/>
  <c r="F36" i="2"/>
  <c r="F37" i="2"/>
  <c r="F27" i="2"/>
  <c r="F31" i="2"/>
  <c r="F26" i="2"/>
  <c r="F24" i="2"/>
  <c r="F23" i="2"/>
  <c r="F22" i="2"/>
  <c r="F40" i="2"/>
  <c r="F14" i="2"/>
  <c r="F43" i="2" l="1"/>
  <c r="F42" i="2"/>
  <c r="F13" i="2"/>
  <c r="F12" i="2"/>
  <c r="F4" i="2"/>
  <c r="E25" i="1" l="1"/>
  <c r="E22" i="1"/>
  <c r="G22" i="1"/>
  <c r="G20" i="1"/>
  <c r="H20" i="1" s="1"/>
  <c r="G25" i="1"/>
  <c r="G23" i="1"/>
  <c r="H23" i="1" s="1"/>
  <c r="F22" i="1"/>
  <c r="H24" i="1"/>
  <c r="F25" i="1"/>
  <c r="H22" i="1" l="1"/>
  <c r="H25" i="1"/>
  <c r="H19" i="1" l="1"/>
  <c r="H34" i="1"/>
  <c r="H12" i="1"/>
  <c r="H18" i="1"/>
  <c r="H10" i="1"/>
  <c r="H5" i="1" l="1"/>
  <c r="H9" i="1"/>
  <c r="H11" i="1"/>
  <c r="H14" i="1"/>
  <c r="H15" i="1"/>
  <c r="H17" i="1"/>
  <c r="H16" i="1" s="1"/>
  <c r="H27" i="1"/>
  <c r="H26" i="1" s="1"/>
  <c r="H13" i="1" l="1"/>
  <c r="H8" i="1"/>
  <c r="H4" i="1"/>
  <c r="H35" i="1" l="1"/>
  <c r="H36" i="1" s="1"/>
  <c r="H38" i="1" l="1"/>
  <c r="H39" i="1" s="1"/>
  <c r="H37" i="1"/>
  <c r="H40" i="1" l="1"/>
</calcChain>
</file>

<file path=xl/sharedStrings.xml><?xml version="1.0" encoding="utf-8"?>
<sst xmlns="http://schemas.openxmlformats.org/spreadsheetml/2006/main" count="383" uniqueCount="172">
  <si>
    <t>ITEM</t>
  </si>
  <si>
    <t>ACTIVIDADES</t>
  </si>
  <si>
    <t>UNIDAD</t>
  </si>
  <si>
    <t>CANTIDAD</t>
  </si>
  <si>
    <t>VALOR UNITARIO</t>
  </si>
  <si>
    <t>VALOR TOTAL</t>
  </si>
  <si>
    <t>PRELIMINARES</t>
  </si>
  <si>
    <t>m2</t>
  </si>
  <si>
    <t>un</t>
  </si>
  <si>
    <t>MUROS Y CIELO RASO</t>
  </si>
  <si>
    <t>Suministro y aplicación de pintura acrílica tipo 1 a base agua para uso interior sobre muros, de alta calidad, lavable, sin olor, acabado mate, a dos manos. Color blanco. Incluye resane en áreas afectadas, lijado y uso de cartón corrugado y plásticos para protección de pisos, muebles, equipos, ventanas, y demás elementos adyacentes a la zona de trabajo. Incluye limpieza final del área después de la terminación de la actividad.</t>
  </si>
  <si>
    <t>Suministro y aplicación de pintura acrílica a base agua para uso interior en cielo rasos, de alta calidad, sin olor, acabado mate, a dos manos. Color blanco. Incluye suministro, colocación y retiro de cartón corrugado y plásticos para protección de pisos, muebles, equipos, ventanas, y demás elementos adyacentes a la zona de trabajo. Incluye limpieza final del área después de la terminación de la actividad. Altura aproximada 2,4 m.</t>
  </si>
  <si>
    <t>m</t>
  </si>
  <si>
    <t>CARPINTERÍA</t>
  </si>
  <si>
    <t>OTROS</t>
  </si>
  <si>
    <t>glb</t>
  </si>
  <si>
    <t>SUBTOTAL COSTOS DIRECTOS</t>
  </si>
  <si>
    <t>ADMINISTRACIÓN</t>
  </si>
  <si>
    <t>IMPREVISTOS</t>
  </si>
  <si>
    <t>UTILIDAD</t>
  </si>
  <si>
    <t>IVA SOBRE UTILIDAD</t>
  </si>
  <si>
    <t>TOTAL</t>
  </si>
  <si>
    <t>ACTIVIDADES A REALIZAR AREA OPERATIVA 02 - BARRANQUILLA</t>
  </si>
  <si>
    <t>VALORES APROXIMADOS</t>
  </si>
  <si>
    <t>Suministro e instalación de cielo raso en drywall, masillado pintado 2 manos de pintura. Incluye uso de cartón corrugado y plásticos para protección de pisos, ventanas, y demás elementos adyacentes a la zona de trabajo. Incluye limpieza final del área después de la terminación de la actividad y demás requerido para garantizar su correcto funcionamiento.</t>
  </si>
  <si>
    <t xml:space="preserve">Restauración de cara de muro que presentó humedad, manteniendo las condiciones similares a las existentes. Incluye suministro y aplicación de impermeabilizante y preparación de superficie para pintura. </t>
  </si>
  <si>
    <t>Suministro e instalación de concertina</t>
  </si>
  <si>
    <t>HIDROSANITARIO</t>
  </si>
  <si>
    <t>Suministro e instalación de bajantes para canal en PVC de 169.4 mm x 109.9 mm x 142.3 mm.</t>
  </si>
  <si>
    <t>Desmonte de cielo raso en drywall en mal estado en zona de archivo técnico, incluye disposisicón final.</t>
  </si>
  <si>
    <t>Aseo y disposición final</t>
  </si>
  <si>
    <t>ESTABILIDAD ESTRUCTURAL</t>
  </si>
  <si>
    <t xml:space="preserve">Aplicación de mortero de reparación para fisuras. Incluye instalación de cánulas y aplicación de inyección epóxica para fisuras. Esta actividad requiere trabajo en alturas de aproximadamente 3,5 m. </t>
  </si>
  <si>
    <t>Suministro e instalación de tuberia estructural - columnas HSS 10X10X5/ A368. Incluye instalación de placa base anlcada al piso existente</t>
  </si>
  <si>
    <t>Suministro e instalación de tuberia estructural - Viga IPE200 A36. Incluye instalación de placa base anlcada al piso existente</t>
  </si>
  <si>
    <t xml:space="preserve">Suministro y servicio de gato hidraulico de capacidad mediana (entre 10 y 30 ton), para levantar viga en concreto y permitir su apuntalamiento. Incluye servicio máximo por 3 dias. </t>
  </si>
  <si>
    <t>dia</t>
  </si>
  <si>
    <t>Suministro e instalación de planitanas y anclaje para conectar columnas HSS 10X10X5/8 a Viga IPE200, anclaje de vigas a muro.</t>
  </si>
  <si>
    <t xml:space="preserve">Mantenimiento correctivo de portón de parqueadero metálico de apertura manual. Incluye limpieza general, liberación obstrucciones, cambio de balineras, aplicación de lubricante específico para bisagras, revisión de mecanismos de seguridad y de cierre, ajuste de riel, reforzamiento de bases de hierro, aplicación de pintura y anticorrosivo. Dimensiones de: </t>
  </si>
  <si>
    <t>APOYO MUFLA</t>
  </si>
  <si>
    <t>ADECUACIÓN ELÉCTRICA MUFLA</t>
  </si>
  <si>
    <t>REEMPLAZO TABLONES, IMPERMEABILIZACIÓN Y TEJA DE BARRO</t>
  </si>
  <si>
    <t>CORROSIÓN ESCALERAS</t>
  </si>
  <si>
    <t>IMPERMEABILIZACIÓN Y RETIRO EXISTENTE</t>
  </si>
  <si>
    <t>reparación  apoyo cbierta ventana</t>
  </si>
  <si>
    <t>bajante y canal de parte de cubierta pequeña (riesgo electrico)=</t>
  </si>
  <si>
    <t>COMEJEN</t>
  </si>
  <si>
    <t>Suministro e instalación de canaleta en PVC de 169.4 mm x 109.9 mm x 142.3 mm.</t>
  </si>
  <si>
    <t>Mantenimiento de apoyo de cubierta de , incluye cambio de piezas en mal estado por afectación de comején por madera inmunizada, lijado, mantenimiento de herrajes y pintura.</t>
  </si>
  <si>
    <t xml:space="preserve">Suministro e instalación de muro mamposteria </t>
  </si>
  <si>
    <t>Colocación viga en concreto</t>
  </si>
  <si>
    <t xml:space="preserve">Suministro o aplicación de anticorrosivo. </t>
  </si>
  <si>
    <t>DEMOLICIÓN PINTURA VIGA</t>
  </si>
  <si>
    <t xml:space="preserve">APERTURA PERFORACIONES PLACA DE CONCRETO </t>
  </si>
  <si>
    <t>VR. UNITARIO</t>
  </si>
  <si>
    <t>VR. TOTAL</t>
  </si>
  <si>
    <t xml:space="preserve">% </t>
  </si>
  <si>
    <t>M2</t>
  </si>
  <si>
    <t>1.1</t>
  </si>
  <si>
    <t>1.2</t>
  </si>
  <si>
    <t>1.3</t>
  </si>
  <si>
    <t>1.4</t>
  </si>
  <si>
    <t>1.5</t>
  </si>
  <si>
    <t>2.1</t>
  </si>
  <si>
    <t>2.2</t>
  </si>
  <si>
    <t>1.6</t>
  </si>
  <si>
    <t>PINTURA</t>
  </si>
  <si>
    <t>3.1</t>
  </si>
  <si>
    <t>3.2</t>
  </si>
  <si>
    <t>CUBIERTA</t>
  </si>
  <si>
    <t>2.3</t>
  </si>
  <si>
    <t>1.7</t>
  </si>
  <si>
    <t>1.8</t>
  </si>
  <si>
    <t>1.9</t>
  </si>
  <si>
    <t>Suministro y aplicación de pintura acrílica tipo 1 a base agua para uso EXTERIOR sobre muros, de alta calidad, lavable, sin olor, acabado mate, a dos manos. Color blanco. Incluye resane  en áreas afectadas, lijado y uso de cartón corrugado y plásticos para protección de pisos, muebles, equipos, ventanas, y demás elementos adyacentes a la zona de trabajo. Incluye herramienta menor, mano de obra, equipos necesarios para la correcta realización de las actividades y limpieza final del área después de la terminación de la actividad.</t>
  </si>
  <si>
    <t>COCINA</t>
  </si>
  <si>
    <t>3.3</t>
  </si>
  <si>
    <t>4.1</t>
  </si>
  <si>
    <t>4.2</t>
  </si>
  <si>
    <t>GL</t>
  </si>
  <si>
    <t>5.1</t>
  </si>
  <si>
    <t>CARPINTERIA METALICA</t>
  </si>
  <si>
    <t>PUERTAS EN VIDRIO Y VENTANERIA</t>
  </si>
  <si>
    <t>4.3</t>
  </si>
  <si>
    <t>4.4</t>
  </si>
  <si>
    <t>4.5</t>
  </si>
  <si>
    <t xml:space="preserve">UN </t>
  </si>
  <si>
    <t>ML</t>
  </si>
  <si>
    <t>Sello del cuello del buitrón en acero contra la teja con cinta asfáltica, brea o similar. Incluye herramienta menor, mano de obra, equipo y demás elementos para su correcta ejecución.</t>
  </si>
  <si>
    <t>UN</t>
  </si>
  <si>
    <t>Tope puerta en acero inoxidable</t>
  </si>
  <si>
    <t xml:space="preserve">MUROS EN DRYWALL </t>
  </si>
  <si>
    <t>6.1</t>
  </si>
  <si>
    <t>7.1</t>
  </si>
  <si>
    <t>ENCHAPE</t>
  </si>
  <si>
    <t>6.2</t>
  </si>
  <si>
    <t>8.1</t>
  </si>
  <si>
    <t>Suministro e instalación de Cerraduras de pomo para puertas de depósito</t>
  </si>
  <si>
    <t>7.2</t>
  </si>
  <si>
    <t>Enchape del área de la cocina h=2.50 en cerámica blanca referencia y medida comercial. Incluye herramienta menor, mano de obra, equipos, pega, boquilla, win, desperdicio y todos los demás elementos para su correcta instalación.</t>
  </si>
  <si>
    <t>Suministro, transporte e instalación de manto AL-80. Incluye desmonte del manto existente, disposición final de los residuos, imprimación, herramienta menor, mano de obra, equipos y todos los demás elementos para su correcta instalación.</t>
  </si>
  <si>
    <t>1.10</t>
  </si>
  <si>
    <t>1.11</t>
  </si>
  <si>
    <t>Revisión, diagnóstico, reparación y puesta en funcionamiento del ventilador de la campana extractora del sector de la mufla.</t>
  </si>
  <si>
    <t>Suministro y aplicación de pintura acrílica tipo 1 a base agua para uso INTERIOR sobre MUROS (505.00 m2) Y TECHOS (313.00 m2), de alta calidad, lavable, sin olor, acabado mate, a dos manos. Color blanco. Incluye resane  en áreas afectadas de techos, paredes y vanos de puertas y closets, lijado y uso de cartón corrugado y plásticos para protección de pisos, muebles, equipos, ventanas y demás elementos adyacentes a la zona de trabajo. Incluye pintura al interior de los closets y limpieza final del área después de la terminación de la actividad.</t>
  </si>
  <si>
    <t>Suministro, transporte e instalación de piso flotante en tabletas prefabricadas de concreto de 60cm x 60cm para patio posterior (35.00 m2 y para patio interior (13.00 m2). Incluye todos los materiales, elementos y equipos para su correcta instalación.</t>
  </si>
  <si>
    <t>1.12</t>
  </si>
  <si>
    <t>Suministro de materas tipo gota moderna en cemento 30cm x h=60cm. Incluye tierra abonada y palmera de bambú, areca o similar.</t>
  </si>
  <si>
    <t>3.4</t>
  </si>
  <si>
    <t>4.6</t>
  </si>
  <si>
    <t>Suministro de materas rectangular en cemento 100 cm (largo) x 30 cm (ancho) x 60 cm (alto) . Incluye tierra abonada y Anthurium Ellipticum, hoja rota, Balazo o similar de hojas grandes y frondosas.</t>
  </si>
  <si>
    <t>4.7</t>
  </si>
  <si>
    <t>Suministro, transporte e instalación de Ventana corrediza  en aluminio anodizado sistema 5020 o similar  h= 1.30 x 2.00 en cuatro naves, vidrio templado 5 mm. Incluye herramienta menor, manijas, cierre  y demás elementos para su correcta instalación.</t>
  </si>
  <si>
    <t>CARPINTERIA DE MADERA</t>
  </si>
  <si>
    <t>9.1</t>
  </si>
  <si>
    <t>1.13</t>
  </si>
  <si>
    <t>1.14</t>
  </si>
  <si>
    <t>9.2</t>
  </si>
  <si>
    <t xml:space="preserve">Suministro, transporte e instalación de PANEL WPC PARA EXTERIOR color café para patio trasero (32.00 m2) y patio interior (22.00 m2). Incluye, materiales, estructura, mano de obra, equipos, herramienta menor, y todos los demás elementos para su correcta y completa ejecución. </t>
  </si>
  <si>
    <t>Desmonte total de muebles superiores e inferiores de cocina, demolición de enchape de pared existente, desmonte de la ventana de cocina y ampliación del vano a h=1.30. Incluye materiales, mano de obra, equipos, herramienta menor, resane del vano con mortero, retiro de escombros, disposición final de los mismos  y todos los demás elementos para su correcta y completa ejecución.</t>
  </si>
  <si>
    <t>Adecuación, traslado y puesta en funcionamiento de puntos eléctricos para estufa, campana, horno microondas, nevera y utensilios. Incluye  tubería, cableado, cajas coaxiales, toma doble, regatas, resanes en muro, herramienta menor, mano de obra, equipos y todos los demás elementos para su correcta instalación.</t>
  </si>
  <si>
    <t>Adecuación, traslado y puesta en funcionamiento de puntos hidráulicos y de desague para el lavaplatos. Incluye tubería, soldadura, limpiador, estopa, herramienta menor, mano de obra y todos los demás elementos y accesorios para su correcta instalación.</t>
  </si>
  <si>
    <t>Adecuación patio interior contiguo a cocina: Consiste en demoler las jardineras existentes y construir placa en concreto sólo en el área que ocupa la jardinera, construcción de 5.00 ml de bordillo en concreto de 3.000 psi. Incluye materiales, mano de obra, equipos, herramienta menor, retiro de escombros, disposición final de los mismos y todos los demás elementos para su correcta y completa ejecución.</t>
  </si>
  <si>
    <t>Suministro combo set de mesa más cuatro (4) sillas de jardín exterior con parasol color chocolate.</t>
  </si>
  <si>
    <t>Apertura de vano ancho 0.65 x h= 2.00 en muro del segundo piso. Incluye  materiales para resanar vano, mano de obra, equipos, herramienta menor, retiro de escombros, disposición final de los mismos y todos los demás elementos para su correcta y completa ejecución.</t>
  </si>
  <si>
    <t>Desmonte, acarreo y disposición final de teja plástica con estructura ubicada en la cubierta. Incluye herramienta menor, mano de obra, equipo y demás elementos para su correcta ejecución.</t>
  </si>
  <si>
    <t xml:space="preserve">Suministro, transporte e instalación de BARANDA para la cubierta h= 0.90 conformada por un pasamanos en tubo de diámetro exterior  2" y espesor 2.5 mm con uniones tipo boca de pescado, pulido y acabado con masilla de uretano para juntas uniformes, tres tubos horizontales  en tubo de diámetro exterior 1"  y espesor de 2mm distribuídos equidistantemente en altura; para los elementos verticales platina de 2" x 5mm de espesor anclada a la placa, preparación superficial SP-03 (manual mecánico), sistema de recubrimiento epóxico (3 mils) y acabado alquídico (2.5 mils). Incluye anclaje a la placa, herramienta menor, mano de obra, equipos, epóxico y demás elementos para su correcta instalación.   </t>
  </si>
  <si>
    <t>Suministro, transporte e instalación de LAMINA MICROPERFORADA Cold Rolled calibre 20 en corte láser según diseño y terminada en pintura electrostática color azul institucional. Incluye herramienta menor, mano de obra, tornillería, soldadura, recortes y demás elementos para su correcta instalación sobre la puerta existente del garaje.</t>
  </si>
  <si>
    <t>Suministro, transporte e instalación de CERRAMIENTO EN MALLA ESLABONADA con puerta, soportes en tubo galvanizado de 2" y marco en ángulos de 3/16x1". Incluye herramienta menor, mano de obra, tornillería, soldadura y demás elementos para su correcta instalación debajo de la escalera ubicada en el patio posterior.</t>
  </si>
  <si>
    <t>Suministro, transporte e instalación de PUERTA BAÑO batiente con marco y perfil a media altura en aluminio anodizado sistema tubular, h=2.00 x 0.80, vidrio templado de 5 mm. Incluye película opaca, cerradura de pomo, manijas, marco, herramienta menor, mano de obra, anclajes a la pared, chazos y demás elementos para su correcta instalación.</t>
  </si>
  <si>
    <t xml:space="preserve">Suministro, transporte e instalación de PUERTA PARA OFICINA en vidrio templado de 8mm, ancho 0.90  y h=2.00 sin marco y accesorios en acero inoxidable. Incluye película adhesiva con el logo del IDEAM,  líneas según diseño, bisagras, manija, cerradura, pasador con llave,  herramienta menor, mano de obra, anclajes a la pared, chazos y demás elementos para su correcta y completa instalación. </t>
  </si>
  <si>
    <t xml:space="preserve">Suministro, transporte e instalación de DIVISION PARA OFICINA CON PUERTA  en vidrio templado de 8mm, ancho 3.10  y h=2.37 con accesorios en acero inoxidable. Incluye película adhesiva con el logo del IDEAM,  líneas según diseño,  bisagras, manija, cerradura, pasador con llave,  herramienta menor, mano de obra, anclajes a la pared, chazos y demás elementos para su correcta y completa instalación. </t>
  </si>
  <si>
    <t>Tope puerta plástico mediano</t>
  </si>
  <si>
    <t xml:space="preserve">Suministro, transporte e instalación de cocina completa compuesta de:                                                                                                                           A) VD Cocina Solana 2.10 Fresno - azul marino.                                                                                                                                                                            B) SP Mesón en Quarstone Roman Beige Travertino ancho 0.60 sin reengruese.                                                                                           C) Estufa: SP Cubierta Haceb o similar Vitro 30 cm, 220 V, en dos puestos.                                                                                                            D) Campana marca Haceb o similar Tofo 60 cm V3 Negro.                                                                                                                                                          E) Lavaplatos Socoda o similar bajo cubierta simple 55 x 43 cm en acero inoxidable.                                                                                          F) Canastilla para lavaplatos metálica 4" con sosco marca Grival o similar.                                                                                                      G) Grifería para lavaplatos REF: Filipo con acofles.                                                                                                                                                                    H) Sifón plástico flexible 86 cm.                                                                                                                                                                                                    Incluye herramienta menor, mano de obra y todos los demás elementos y accesorios para su correcta instalación.                                                                                                                                                                                                    </t>
  </si>
  <si>
    <t>Suministro e instalación muro doble cara en superboard con acabado liso y pintura a base de agua para exterior. Incluye lámina superboard de 8 mm atornilladas por ambas caras, macilla, pintura, tornillería, estructura en aluminio, herramienta menor, mano de obra, equipos y todos los demás elementos para su correcta y completa instalación. Así mismo se deberá tener en cuenta la construcción de dintel sobre puerta y la instalación de dos (2) puertas de madera existentes.</t>
  </si>
  <si>
    <t>Suministro, instalación y puesta en funcionamiento de puntos eléctricos para iluminación. Incluye  tubería, cableado, cajas coaxiales, interruptor sencillo, roseta, resanes en muro, herramienta menor, mano de obra, equipos y todos los demás elementos para su correcta instalación.</t>
  </si>
  <si>
    <t>Suministro, transporte e instalación de  CLOSET MODULADO AUREO (1.35) para  anchos de vano de 1.45  y  1.40. Compuesto por dos piezas independientes con bastidor metálico, cuatro repisas y dos cajones. Acabado en pintura poliéster de 7 capas. Medidas totales: alto 1.83, ancho 1.35, profundidad 0.45.                                                                                                                                                                                                                                                                        Anchos y cantidades de los vanos:                                                                                                                                                                                                                                                                                  3 UN para closet de vano 1.45.                                                                                                                                                                                                                                                               2 UN para closet de vano de 1.40.                                                                                                                                                                                                                                                                                                                                                                                                                                                                                                                                                                   Los módulos se deberán fijar a la pared. Incluye herramienta menor, mano de obra, chazos, soportes y demás elementos para su correcta instalación.</t>
  </si>
  <si>
    <r>
      <t>Suministro, transporte e instalación de  CLOSET MODULADO VALENCIA (1.99) para  ancho de vano 2.00</t>
    </r>
    <r>
      <rPr>
        <b/>
        <sz val="8"/>
        <rFont val="Aptos Narrow"/>
        <family val="2"/>
      </rPr>
      <t xml:space="preserve">. </t>
    </r>
    <r>
      <rPr>
        <sz val="8"/>
        <rFont val="Aptos Narrow"/>
        <family val="2"/>
      </rPr>
      <t>Compuesto por tres piezas independientes con bastidor metálico, cinco repisas y cuatro cajones. Acabado en pintura poliéster de 7 capas. Medidas totales: alto 1.80, ancho 1.99, profundidad 0.45. Código producto MDDR0400027K.                                                                                                                                                                                                                                                                                                                                                                                                                                                                                                                                                                                                                                                                                         Los módulos se deberán fijar a la pared. Incluye herramienta menor, mano de obra, chazos, soportes y demás elementos para su correcta instalación. NOTA: El segundo closet de dividirá entre los dos closets de 1.10 y el de 0.85.</t>
    </r>
  </si>
  <si>
    <t>Limpieza, pulida y restauración de la iluminación interior del aviso del Ideam. Incluye tubería, cable, regatas, resanes, mano de obra y todos los demás elementos para su correcta ejecución y puesta en funcionamiento.</t>
  </si>
  <si>
    <t>1.15</t>
  </si>
  <si>
    <t>1.16</t>
  </si>
  <si>
    <t>Adecuación patio trasero: Consiste en poner placa en concreto de 3.000 psi con malla electrosoldada de 15 cm x 4 mm en ambos sentidos sin acabado al área que actualmente está en tierra, dejando la placa al mismo nivel de la existente, demolición de jardinera y banca en concreto, demolición del poyo de la pileta debajo de la escalera, relleno y nivelación de la misma con placa en concreto de 3.000 psi hasta el nivel del piso existente manteniendo la pendiente hacia los desagues. Construcción de 3.00 ml de banca en concreto conformada por una placa de concreto de 3.000 psi, con terminado esmaltado y reforzada con varilla de 1/2" dispuesta en 15 x 15 cm  y tres apoyos en concreto de 3.000 psi. Incluye la nivelación de las tapas de las cajas de inspección, materiales, mano de obra, equipos, herramienta menor, retiro de sobrantes, disposición final de escombros y todos los demás elementos para su correcta y completa ejecución.</t>
  </si>
  <si>
    <t>1.17</t>
  </si>
  <si>
    <t>Suministro, transporte e instalación de GARGOLA prefabricada en concreto de 6.5 cm x 26 cm. Incluye materiales, herramienta menor, equipos, mano de obra y todos los elementos para su correcta instalación.</t>
  </si>
  <si>
    <t>4.8</t>
  </si>
  <si>
    <t>Suministro, transporte e instalación de una sola nave de ventana corrediza  en aluminio anodizado sistema 5020 o similar  h= 1.10 x 1.00, vidrio templado 5 mm. Incluye herramienta menor, manijas, cierre  y demás elementos para su correcta instalación.</t>
  </si>
  <si>
    <t>Remodelación baño de mujeres readecuándolo para hombres en el segundo piso: Consiste en el desmonte total de los aparatos sanitarios incluyendo la división de ducha, demolición del poyo, demolición de los enchapes de piso y pared , anulación de los puntos hidráulicos y sanitarios de la ducha,  adecuación y puesta en funcionamiento de dos (2) puntos hidráulicos y dos (2) puntos sanitarios para la instalación de dos (2) orinales, reubicación del punto sanitario para el  sanitario. Incluye el suministro, transporte e instalación de:  tuberías y acccesorios en PVC necesarios para la adecuación de los dos puntos hidráulicos y sanitarios para orinales y para el punto sanitario del sanitario, 4 M2 de enchape cerámico antideslizante para piso en formato comercial color gris, pega y boquilla,  14 M2 de enchape cerámico para pared en formato comercial color blanco, pega y boquilla, un (1) combo Corona Laguna Balta blanco compuesto por un sanitario, un lavamanos de pedestal,  grifería y accesorios, sifón botella acofle y tapón tipo push,  dos (2) orinales Corona Arrecife entrada superior blanco REF 061061001, dos (2) válvulas Corona para orinal tipo push entrada superior empotrada REF 751290001, accesorios para su correcta y completa instalación y puesta en funcionamiento,  1.50 m2 de espejo cristal flotado con cantos pulidos, brillados y sellados,  4.00 m2 de división en acero inoxidable con puerta para el área del sanitario, dos (2) páneles cada uno de 0.40 x 1.00 en acero inoxidable para dividir los orinales; Las divisiones son en acero inoxidable AISI/SAE 304 en láminas calibre 22 en paneles entamborados con núcleo de poliestireno expandido, acabado satinado o cepillado # 4, con puerta, parales, bisagras, cerrojo, ángulos de fijación y fijada a piso y pared con chazos y anclajes reforzados. Así mismo incluye todos los materiales, herramienta menor, equipos y mano de obra necesarios para su correcta y completa ejecución y puesta en funcionamiento.</t>
  </si>
  <si>
    <t>Remodelación baño de hombres readecuándolo para mujeres en el segundo piso: Consiste en el desmonte total de los aparatos sanitarios demolición de los enchapes de piso y pared , anulación de los puntos hidráulicos y sanitarios del orinal. Incluye el suministro, transporte e instalación de: 2.50 M2 de enchape cerámico antideslizante para piso en formato comercial color gris, pega y boquilla,  11.50 M2 de enchape cerámico para pared en formato comercial color blanco, pega y boquilla, un (1) sanitario Corona Laguna blanco con tapa,  un (1) mueble de baño de colgar de 120 x 42.5 x 50 cm Plus derecho con lavamanos Cascade 120 cm Corona codigo: 439162 y mesón stone,  grifería mono control alta en acero inoxidable y accesorios, sifón botella acofle y tapón tipo push, 1.50 m2 de espejo cristal flotado con cantos pulidos, brillados y sellados,. Así mismo incluye todos los materiales, herramienta menor, equipos y mano de obra necesarios para su correcta y completa ejecución y puesta en funcionamiento.</t>
  </si>
  <si>
    <r>
      <t xml:space="preserve">Suministro, transporte e instalación de </t>
    </r>
    <r>
      <rPr>
        <b/>
        <sz val="8"/>
        <rFont val="Aptos Narrow"/>
        <family val="2"/>
      </rPr>
      <t>ESCALERA</t>
    </r>
    <r>
      <rPr>
        <sz val="8"/>
        <rFont val="Aptos Narrow"/>
        <family val="2"/>
      </rPr>
      <t xml:space="preserve"> ancho 0.60 para acceder a la cubierta. 
Descripción general : 
</t>
    </r>
    <r>
      <rPr>
        <b/>
        <sz val="8"/>
        <rFont val="Aptos Narrow"/>
        <family val="2"/>
      </rPr>
      <t>PASOS Y DESCANSOS</t>
    </r>
    <r>
      <rPr>
        <sz val="8"/>
        <rFont val="Aptos Narrow"/>
        <family val="2"/>
      </rPr>
      <t xml:space="preserve">: Lámina alfajor (antideslizante) en acero al carbono o aluminio, con un espesor mínimo de 1/8 equivalente a  3.175 mm. Incluye refuerzos en el descanso para evitar deformaciones.  
</t>
    </r>
    <r>
      <rPr>
        <b/>
        <sz val="8"/>
        <rFont val="Aptos Narrow"/>
        <family val="2"/>
      </rPr>
      <t>ESTRUCTURA PORTANTE</t>
    </r>
    <r>
      <rPr>
        <sz val="8"/>
        <rFont val="Aptos Narrow"/>
        <family val="2"/>
      </rPr>
      <t xml:space="preserve">: Perfiles estructurales de acero  ASTM A572 Grado 50. 
</t>
    </r>
    <r>
      <rPr>
        <b/>
        <sz val="8"/>
        <rFont val="Aptos Narrow"/>
        <family val="2"/>
      </rPr>
      <t>UNIONES</t>
    </r>
    <r>
      <rPr>
        <sz val="8"/>
        <rFont val="Aptos Narrow"/>
        <family val="2"/>
      </rPr>
      <t xml:space="preserve">: Soldadura de arco metálico (SMAW) o MIG, pulida y libre de escoria.
</t>
    </r>
    <r>
      <rPr>
        <b/>
        <sz val="8"/>
        <rFont val="Aptos Narrow"/>
        <family val="2"/>
      </rPr>
      <t xml:space="preserve">SEGURIDAD: </t>
    </r>
    <r>
      <rPr>
        <sz val="8"/>
        <rFont val="Aptos Narrow"/>
        <family val="2"/>
      </rPr>
      <t xml:space="preserve">Baranda en ambos costados  h= 0.90   conformada por un pasamanos en tubo de diámetro exterior  2" y espesor 2.5 mm con uniones tipo boca de pescado, pulido y acabado con masilla de uretano para juntas uniformes, tres tubos horizontales  en tubo de diámetro exterior 1"  y espesor de 2mm distribuídos equidistantemente en altura; para los elementos verticales platina de 2" x 5mm de espesor soldada a la estructura, preparación superficial SP-03 (mecánico), sistema de recubrimiento epóxico (3 mils) y acabado alquídico (2.5 mils).
</t>
    </r>
    <r>
      <rPr>
        <b/>
        <sz val="8"/>
        <rFont val="Aptos Narrow"/>
        <family val="2"/>
      </rPr>
      <t>ACABADO</t>
    </r>
    <r>
      <rPr>
        <sz val="8"/>
        <rFont val="Aptos Narrow"/>
        <family val="2"/>
      </rPr>
      <t>: Limpieza mecánica, aplicación de base anticorrosiva y pintura alquídica color azul institucional.
Incluye anclajes a la pared, herramienta menor, mano de obra, equipos, epóxico y demás elementos para su correcta instalación.</t>
    </r>
  </si>
  <si>
    <t>Suministro, transporte e instalación de PUERTA VENTANA corrediza  en aluminio anodizado sistema 8025 o similar, en dos naves, cada una corrediza, con manija tipo cazuela y cerrojo con llave en cada una, vidrio templado 5 mm. Incluye película opaca, herramienta menor, mano de obra, y demás elementos para su correcta instalación.
DIMENSIONES Y CANTIDADES: 
3 UN de 1.45 x h=2.00.
2 UN de 1.40 x h=2.00. 
2 UN de 1.10 x h=2.00.
1 UN de 2.00 x h=2.00.
1 UN de 0.85 x h=2.00.</t>
  </si>
  <si>
    <t>CANT.</t>
  </si>
  <si>
    <t>UND</t>
  </si>
  <si>
    <t>AGAC CONSTRUCCIÓN Y SERVICIOS DE INGENIERIA S.A.S.</t>
  </si>
  <si>
    <t>CEROM DE COLOMBIA LTDA.</t>
  </si>
  <si>
    <t>INGOO INGENIERIA S.A.S.</t>
  </si>
  <si>
    <t>VALOR PROMEDIO ESTUDIO DE MERCADOS</t>
  </si>
  <si>
    <t>VALOR MEDIANA ESTUDIO DE MERCADOS</t>
  </si>
  <si>
    <t xml:space="preserve">VALOR UNITARIO MEDIANA </t>
  </si>
  <si>
    <t xml:space="preserve">VALOR UNITARIO MEDIANA MAXIMO A PAGAR </t>
  </si>
  <si>
    <t>(SG-258) CONTRATAR LA ADECUACIÓN, MANTENIMIENTO Y REPARACIONES LOCATIVAS DEL AREA OPERATIVA 01 DEL IDEAM UBICADA EN LA CIUDAD DE MEDELLIN.</t>
  </si>
  <si>
    <t>NOTAS</t>
  </si>
  <si>
    <t>	Manifestamos que la presente propuesta económica incluye todos los aspectos relacionados en las especificaciones técnicas del presente proceso.
	Con la presentación de la propuesta se entenderá que el oferente se compromete a cumplir con los requisitos y condiciones mínimas técnicas especificadas en el presente documento y en los anexos. La oferta que condicione o modifique alguna de las especificaciones y condiciones técnicas, ocasionará que la propuesta se rechace.
	Los valores se deben expresar en moneda legal colombiana. Los precios allí ofertados permanecerán constantes durante toda la vigencia del contrato. Por ninguna razón se considerarán costos adicionales.
	El proponente para la formulación de la propuesta económica debe tener en cuenta las variables económicas que estime pertinentes, considerando la totalidad de las condiciones previstas en este proceso de selección y el plazo de ejecución del contrato. Las variables para considerar, así como las proyecciones que de ellas se realicen para efectos de la formulación de la propuesta económica, son de responsabilidad exclusiva del proponente y, por tanto, serán por su cuenta y riesgo las diferencias que pueda presentarse entre dichas proyecciones y el comportamiento real de las variables durante la ejecución del contrato.
	Al formular la oferta económica el proponente deberá considerar la totalidad de los impuestos, tasas y contribuciones nacionales, departamentales y/o municipales que se causen por la celebración, ejecución y liquidación del presente contrato.
	En general, el proponente deberá considerar al momento de formular su propuesta económica la totalidad de las condiciones contractuales previstas en la presente invitación.
	La no presentación del formato “propuesta económica”, su diligenciamiento incompleto o la presentación de dos (2) o más formatos con diferente valor, dará lugar a que la propuesta sea rechazada.
	Los proponentes no podrán exceder el valor promedio de cantidades establecido en el estudio de mercados por cada ítem acá descrito.
	Los proponentes no podrán exceder el valor del presupuesto oficial establecido, so pena de ser rechazada la oferta.  
	Los precios contenidos en la propuesta NO ESTAN SUJETOS A REAJUSTE ALGUNO, por tal razón, el proponente deberá tener en cuenta en el momento de la elaboración de los mismos los posibles incrementos que se llegaren a presentar.</t>
  </si>
  <si>
    <t>Nombre o Razón Social del Proponente:</t>
  </si>
  <si>
    <t>______________________________________________________________</t>
  </si>
  <si>
    <t>Nit: __________________________</t>
  </si>
  <si>
    <t>Nombre del Representante Legal: _____________________</t>
  </si>
  <si>
    <t>C.C. Nº ______________________ de ________________</t>
  </si>
  <si>
    <t>_____________________________________</t>
  </si>
  <si>
    <r>
      <t>FIRMA DEL REPRESENTANTE LEGAL</t>
    </r>
    <r>
      <rPr>
        <sz val="10"/>
        <color theme="1"/>
        <rFont val="Verdana"/>
        <family val="2"/>
      </rPr>
      <t xml:space="preserve"> </t>
    </r>
  </si>
  <si>
    <t>Correo electrónico de contacto: _____________________________________</t>
  </si>
  <si>
    <t>No. de Teléfono de Contacto: _________________________________________</t>
  </si>
  <si>
    <t>Dirección: ________________________________________________________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</si>
</sst>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164" formatCode="&quot;$&quot;\ #,##0"/>
    <numFmt numFmtId="165" formatCode="0.0"/>
    <numFmt numFmtId="166" formatCode="&quot;$&quot;\ #,##0.00"/>
  </numFmts>
  <fonts count="16" x14ac:knownFonts="1">
    <font>
      <sz val="11"/>
      <color theme="1"/>
      <name val="Aptos Narrow"/>
      <family val="2"/>
      <scheme val="minor"/>
    </font>
    <font>
      <sz val="11"/>
      <color theme="1"/>
      <name val="Aptos Narrow"/>
      <family val="2"/>
      <scheme val="minor"/>
    </font>
    <font>
      <b/>
      <sz val="10"/>
      <name val="Aptos Narrow"/>
      <family val="2"/>
    </font>
    <font>
      <sz val="11"/>
      <name val="Aptos Narrow"/>
      <family val="2"/>
    </font>
    <font>
      <sz val="10"/>
      <name val="Arial"/>
      <family val="2"/>
    </font>
    <font>
      <b/>
      <sz val="8"/>
      <name val="Aptos Narrow"/>
      <family val="2"/>
    </font>
    <font>
      <sz val="8"/>
      <name val="Aptos Narrow"/>
      <family val="2"/>
    </font>
    <font>
      <sz val="8"/>
      <color theme="1"/>
      <name val="Aptos Narrow"/>
      <family val="2"/>
    </font>
    <font>
      <b/>
      <sz val="11"/>
      <name val="Aptos Narrow"/>
      <family val="2"/>
    </font>
    <font>
      <b/>
      <sz val="8"/>
      <color rgb="FFFF0000"/>
      <name val="Aptos Narrow"/>
      <family val="2"/>
    </font>
    <font>
      <sz val="8"/>
      <color rgb="FFFF0000"/>
      <name val="Aptos Narrow"/>
      <family val="2"/>
    </font>
    <font>
      <sz val="8"/>
      <name val="Aptos Narrow"/>
      <family val="2"/>
      <scheme val="minor"/>
    </font>
    <font>
      <b/>
      <sz val="8"/>
      <name val="Verdana"/>
      <family val="2"/>
    </font>
    <font>
      <sz val="8"/>
      <name val="Verdana"/>
      <family val="2"/>
    </font>
    <font>
      <sz val="10"/>
      <color theme="1"/>
      <name val="Verdana"/>
      <family val="2"/>
    </font>
    <font>
      <b/>
      <sz val="10"/>
      <color theme="1"/>
      <name val="Verdana"/>
      <family val="2"/>
    </font>
  </fonts>
  <fills count="11">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rgb="FFD9D9D9"/>
        <bgColor indexed="64"/>
      </patternFill>
    </fill>
    <fill>
      <patternFill patternType="solid">
        <fgColor theme="2" tint="-0.249977111117893"/>
        <bgColor indexed="64"/>
      </patternFill>
    </fill>
    <fill>
      <patternFill patternType="solid">
        <fgColor theme="2" tint="-0.499984740745262"/>
        <bgColor indexed="64"/>
      </patternFill>
    </fill>
    <fill>
      <patternFill patternType="solid">
        <fgColor theme="0" tint="-4.9989318521683403E-2"/>
        <bgColor indexed="64"/>
      </patternFill>
    </fill>
    <fill>
      <patternFill patternType="solid">
        <fgColor theme="3" tint="0.89999084444715716"/>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s>
  <cellStyleXfs count="7">
    <xf numFmtId="0" fontId="0" fillId="0" borderId="0"/>
    <xf numFmtId="42" fontId="1" fillId="0" borderId="0" applyFont="0" applyFill="0" applyBorder="0" applyAlignment="0" applyProtection="0"/>
    <xf numFmtId="9" fontId="1" fillId="0" borderId="0" applyFont="0" applyFill="0" applyBorder="0" applyAlignment="0" applyProtection="0"/>
    <xf numFmtId="0" fontId="1" fillId="0" borderId="0"/>
    <xf numFmtId="0" fontId="4" fillId="0" borderId="0"/>
    <xf numFmtId="0" fontId="4" fillId="0" borderId="0"/>
    <xf numFmtId="0" fontId="4" fillId="0" borderId="0"/>
  </cellStyleXfs>
  <cellXfs count="70">
    <xf numFmtId="0" fontId="0" fillId="0" borderId="0" xfId="0"/>
    <xf numFmtId="0" fontId="3" fillId="0" borderId="0" xfId="0" applyFont="1" applyAlignment="1">
      <alignment horizontal="left"/>
    </xf>
    <xf numFmtId="0" fontId="5" fillId="5" borderId="1" xfId="0" applyFont="1" applyFill="1" applyBorder="1" applyAlignment="1">
      <alignment horizontal="center" vertical="center" wrapText="1"/>
    </xf>
    <xf numFmtId="164" fontId="5" fillId="5" borderId="1" xfId="0" applyNumberFormat="1" applyFont="1" applyFill="1" applyBorder="1" applyAlignment="1">
      <alignment horizontal="center" vertical="center" wrapText="1"/>
    </xf>
    <xf numFmtId="0" fontId="5" fillId="6" borderId="1" xfId="0" applyFont="1" applyFill="1" applyBorder="1" applyAlignment="1">
      <alignment horizontal="center" vertical="center"/>
    </xf>
    <xf numFmtId="0" fontId="5" fillId="6" borderId="1" xfId="0" applyFont="1" applyFill="1" applyBorder="1" applyAlignment="1">
      <alignment horizontal="left" vertical="center" wrapText="1"/>
    </xf>
    <xf numFmtId="2" fontId="5" fillId="6" borderId="1" xfId="0" applyNumberFormat="1" applyFont="1" applyFill="1" applyBorder="1" applyAlignment="1">
      <alignment horizontal="center" vertical="center"/>
    </xf>
    <xf numFmtId="42" fontId="5" fillId="6" borderId="1" xfId="1" applyFont="1" applyFill="1" applyBorder="1" applyAlignment="1">
      <alignment horizontal="center" vertical="center"/>
    </xf>
    <xf numFmtId="164" fontId="5" fillId="6" borderId="1" xfId="1" applyNumberFormat="1" applyFont="1" applyFill="1" applyBorder="1" applyAlignment="1">
      <alignment horizontal="center" vertical="center"/>
    </xf>
    <xf numFmtId="165" fontId="5" fillId="0" borderId="1" xfId="0" applyNumberFormat="1" applyFont="1" applyBorder="1" applyAlignment="1">
      <alignment horizontal="center" vertical="center"/>
    </xf>
    <xf numFmtId="0" fontId="6" fillId="0" borderId="1" xfId="0" applyFont="1" applyBorder="1" applyAlignment="1">
      <alignment horizontal="justify" vertical="center" wrapText="1"/>
    </xf>
    <xf numFmtId="0" fontId="6" fillId="0" borderId="1" xfId="0" applyFont="1" applyBorder="1" applyAlignment="1">
      <alignment horizontal="center" vertical="center"/>
    </xf>
    <xf numFmtId="1" fontId="6" fillId="0" borderId="1" xfId="0" applyNumberFormat="1" applyFont="1" applyBorder="1" applyAlignment="1">
      <alignment horizontal="center" vertical="center"/>
    </xf>
    <xf numFmtId="164" fontId="6" fillId="2" borderId="1" xfId="1" applyNumberFormat="1" applyFont="1" applyFill="1" applyBorder="1" applyAlignment="1">
      <alignment horizontal="center" vertical="center"/>
    </xf>
    <xf numFmtId="164" fontId="6" fillId="0" borderId="1" xfId="1" applyNumberFormat="1" applyFont="1" applyFill="1" applyBorder="1" applyAlignment="1">
      <alignment horizontal="center" vertical="center"/>
    </xf>
    <xf numFmtId="1" fontId="5" fillId="6" borderId="1" xfId="0" applyNumberFormat="1" applyFont="1" applyFill="1" applyBorder="1" applyAlignment="1">
      <alignment horizontal="center" vertical="center"/>
    </xf>
    <xf numFmtId="0" fontId="7" fillId="0" borderId="1" xfId="0" applyFont="1" applyBorder="1" applyAlignment="1">
      <alignment horizontal="justify" vertical="center" wrapText="1"/>
    </xf>
    <xf numFmtId="0" fontId="6" fillId="0" borderId="3" xfId="0" applyFont="1" applyBorder="1" applyAlignment="1">
      <alignment horizontal="center" vertical="center"/>
    </xf>
    <xf numFmtId="0" fontId="5" fillId="6" borderId="4" xfId="0" applyFont="1" applyFill="1" applyBorder="1" applyAlignment="1">
      <alignment horizontal="left" vertical="center" wrapText="1"/>
    </xf>
    <xf numFmtId="0" fontId="5" fillId="5" borderId="1" xfId="0" applyFont="1" applyFill="1" applyBorder="1" applyAlignment="1">
      <alignment horizontal="center" vertical="center"/>
    </xf>
    <xf numFmtId="0" fontId="5" fillId="5" borderId="1" xfId="0" applyFont="1" applyFill="1" applyBorder="1" applyAlignment="1">
      <alignment horizontal="left" vertical="center"/>
    </xf>
    <xf numFmtId="164" fontId="5" fillId="5" borderId="1" xfId="0" applyNumberFormat="1" applyFont="1" applyFill="1" applyBorder="1" applyAlignment="1">
      <alignment horizontal="center" vertical="center"/>
    </xf>
    <xf numFmtId="0" fontId="5" fillId="7" borderId="1" xfId="0" applyFont="1" applyFill="1" applyBorder="1" applyAlignment="1">
      <alignment horizontal="center" vertical="center"/>
    </xf>
    <xf numFmtId="0" fontId="6" fillId="7" borderId="1" xfId="0" applyFont="1" applyFill="1" applyBorder="1" applyAlignment="1">
      <alignment horizontal="left" vertical="center"/>
    </xf>
    <xf numFmtId="0" fontId="6" fillId="7" borderId="1" xfId="0" applyFont="1" applyFill="1" applyBorder="1" applyAlignment="1">
      <alignment horizontal="center" vertical="center"/>
    </xf>
    <xf numFmtId="10" fontId="6" fillId="2" borderId="1" xfId="2" applyNumberFormat="1" applyFont="1" applyFill="1" applyBorder="1" applyAlignment="1">
      <alignment horizontal="center" vertical="center"/>
    </xf>
    <xf numFmtId="166" fontId="5" fillId="0" borderId="1" xfId="2" applyNumberFormat="1" applyFont="1" applyFill="1" applyBorder="1" applyAlignment="1">
      <alignment horizontal="center" vertical="center"/>
    </xf>
    <xf numFmtId="9" fontId="6" fillId="7" borderId="1" xfId="2" applyFont="1" applyFill="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xf>
    <xf numFmtId="0" fontId="7" fillId="0" borderId="4" xfId="0" applyFont="1" applyBorder="1" applyAlignment="1">
      <alignment horizontal="justify" vertical="center" wrapText="1"/>
    </xf>
    <xf numFmtId="2" fontId="6" fillId="0" borderId="1" xfId="0" applyNumberFormat="1" applyFont="1" applyBorder="1" applyAlignment="1">
      <alignment horizontal="center" vertical="center"/>
    </xf>
    <xf numFmtId="165" fontId="9" fillId="0" borderId="1" xfId="0" applyNumberFormat="1" applyFont="1" applyBorder="1" applyAlignment="1">
      <alignment horizontal="center" vertical="center"/>
    </xf>
    <xf numFmtId="0" fontId="10" fillId="0" borderId="1" xfId="0" applyFont="1" applyBorder="1" applyAlignment="1">
      <alignment horizontal="justify" vertical="center" wrapText="1"/>
    </xf>
    <xf numFmtId="0" fontId="10" fillId="0" borderId="3" xfId="0" applyFont="1" applyBorder="1" applyAlignment="1">
      <alignment horizontal="center" vertical="center"/>
    </xf>
    <xf numFmtId="1" fontId="10" fillId="0" borderId="1" xfId="0" applyNumberFormat="1" applyFont="1" applyBorder="1" applyAlignment="1">
      <alignment horizontal="center" vertical="center"/>
    </xf>
    <xf numFmtId="4" fontId="6" fillId="0" borderId="1" xfId="0" applyNumberFormat="1" applyFont="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left" vertical="center" wrapText="1"/>
    </xf>
    <xf numFmtId="2" fontId="5" fillId="3" borderId="1" xfId="0" applyNumberFormat="1" applyFont="1" applyFill="1" applyBorder="1" applyAlignment="1">
      <alignment horizontal="center" vertical="center"/>
    </xf>
    <xf numFmtId="1" fontId="5" fillId="3" borderId="1" xfId="0" applyNumberFormat="1" applyFont="1" applyFill="1" applyBorder="1" applyAlignment="1">
      <alignment horizontal="center" vertical="center"/>
    </xf>
    <xf numFmtId="0" fontId="5" fillId="3" borderId="1" xfId="0" applyFont="1" applyFill="1" applyBorder="1" applyAlignment="1">
      <alignment horizontal="left" vertical="center"/>
    </xf>
    <xf numFmtId="4" fontId="5" fillId="3" borderId="1" xfId="0" applyNumberFormat="1" applyFont="1" applyFill="1" applyBorder="1" applyAlignment="1">
      <alignment horizontal="center" vertical="center"/>
    </xf>
    <xf numFmtId="9" fontId="6" fillId="0" borderId="1" xfId="0" applyNumberFormat="1" applyFont="1" applyBorder="1" applyAlignment="1">
      <alignment horizontal="center" vertical="center"/>
    </xf>
    <xf numFmtId="10" fontId="6" fillId="0" borderId="1" xfId="0" applyNumberFormat="1" applyFont="1" applyBorder="1" applyAlignment="1">
      <alignment horizontal="center" vertical="center"/>
    </xf>
    <xf numFmtId="0" fontId="6" fillId="9" borderId="1" xfId="0" applyFont="1" applyFill="1" applyBorder="1" applyAlignment="1">
      <alignment horizontal="left" vertical="center" wrapText="1"/>
    </xf>
    <xf numFmtId="165" fontId="5" fillId="9" borderId="1" xfId="0" applyNumberFormat="1" applyFont="1" applyFill="1" applyBorder="1" applyAlignment="1">
      <alignment horizontal="center" vertical="center"/>
    </xf>
    <xf numFmtId="166" fontId="6" fillId="0" borderId="1" xfId="0" applyNumberFormat="1" applyFont="1" applyBorder="1" applyAlignment="1">
      <alignment horizontal="center" vertical="center"/>
    </xf>
    <xf numFmtId="4" fontId="5" fillId="0" borderId="1" xfId="0" applyNumberFormat="1" applyFont="1" applyBorder="1" applyAlignment="1">
      <alignment horizontal="center" vertical="center"/>
    </xf>
    <xf numFmtId="0" fontId="2" fillId="3" borderId="1" xfId="0" applyFont="1" applyFill="1" applyBorder="1" applyAlignment="1">
      <alignment horizontal="center" vertical="center"/>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5" fillId="8" borderId="3" xfId="0" applyFont="1" applyFill="1" applyBorder="1" applyAlignment="1">
      <alignment horizontal="center" vertical="center" wrapText="1"/>
    </xf>
    <xf numFmtId="3" fontId="2" fillId="0" borderId="1" xfId="0" applyNumberFormat="1" applyFont="1" applyBorder="1" applyAlignment="1">
      <alignment horizontal="center" vertical="center"/>
    </xf>
    <xf numFmtId="0" fontId="8" fillId="0" borderId="1" xfId="0" applyFont="1" applyBorder="1" applyAlignment="1">
      <alignment horizontal="right" vertical="center"/>
    </xf>
    <xf numFmtId="0" fontId="6" fillId="0" borderId="2" xfId="0" applyFont="1" applyBorder="1" applyAlignment="1">
      <alignment horizontal="center"/>
    </xf>
    <xf numFmtId="0" fontId="6" fillId="0" borderId="5" xfId="0" applyFont="1" applyBorder="1" applyAlignment="1">
      <alignment horizontal="center"/>
    </xf>
    <xf numFmtId="0" fontId="6" fillId="0" borderId="3" xfId="0" applyFont="1" applyBorder="1" applyAlignment="1">
      <alignment horizontal="center"/>
    </xf>
    <xf numFmtId="9" fontId="5" fillId="0" borderId="1" xfId="0" applyNumberFormat="1" applyFont="1" applyBorder="1" applyAlignment="1">
      <alignment horizontal="center" vertical="center"/>
    </xf>
    <xf numFmtId="0" fontId="8" fillId="0" borderId="6" xfId="0" applyFont="1" applyBorder="1" applyAlignment="1">
      <alignment horizontal="center" vertical="center" wrapText="1"/>
    </xf>
    <xf numFmtId="0" fontId="12" fillId="0" borderId="1" xfId="0" applyFont="1" applyBorder="1" applyAlignment="1">
      <alignment horizontal="center" vertical="center"/>
    </xf>
    <xf numFmtId="0" fontId="13" fillId="0" borderId="1" xfId="0" applyFont="1" applyBorder="1" applyAlignment="1">
      <alignment horizontal="left" vertical="center" wrapText="1"/>
    </xf>
    <xf numFmtId="0" fontId="14" fillId="0" borderId="0" xfId="0" applyFont="1" applyAlignment="1">
      <alignment horizontal="justify" vertical="center"/>
    </xf>
    <xf numFmtId="0" fontId="15" fillId="0" borderId="0" xfId="0" applyFont="1" applyAlignment="1">
      <alignment horizontal="justify" vertical="center"/>
    </xf>
    <xf numFmtId="0" fontId="14" fillId="0" borderId="0" xfId="0" applyFont="1" applyAlignment="1">
      <alignment vertical="center"/>
    </xf>
    <xf numFmtId="0" fontId="15" fillId="0" borderId="0" xfId="0" applyFont="1" applyAlignment="1">
      <alignment vertical="center"/>
    </xf>
    <xf numFmtId="0" fontId="14" fillId="0" borderId="0" xfId="0" applyFont="1"/>
  </cellXfs>
  <cellStyles count="7">
    <cellStyle name="Moneda [0]" xfId="1" builtinId="7"/>
    <cellStyle name="Normal" xfId="0" builtinId="0"/>
    <cellStyle name="Normal 11" xfId="4" xr:uid="{00000000-0005-0000-0000-000002000000}"/>
    <cellStyle name="Normal 3 2 4 3" xfId="3" xr:uid="{00000000-0005-0000-0000-000003000000}"/>
    <cellStyle name="Normal 5 2" xfId="5" xr:uid="{45561E76-1E18-43E3-B9D6-D1534A4A398A}"/>
    <cellStyle name="Normal 8 2" xfId="6" xr:uid="{B8EFFCCD-8748-4D9F-A434-711F9AEF324A}"/>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0"/>
  <sheetViews>
    <sheetView workbookViewId="0"/>
  </sheetViews>
  <sheetFormatPr baseColWidth="10" defaultColWidth="11.5703125" defaultRowHeight="15" x14ac:dyDescent="0.25"/>
  <cols>
    <col min="1" max="1" width="1.85546875" style="1" customWidth="1"/>
    <col min="2" max="2" width="6.42578125" style="28" customWidth="1"/>
    <col min="3" max="3" width="47.5703125" style="1" customWidth="1"/>
    <col min="4" max="4" width="7.5703125" style="29" customWidth="1"/>
    <col min="5" max="5" width="7.5703125" style="29" hidden="1" customWidth="1"/>
    <col min="6" max="6" width="9.85546875" style="29" customWidth="1"/>
    <col min="7" max="7" width="18.140625" style="1" customWidth="1"/>
    <col min="8" max="8" width="17.28515625" style="1" customWidth="1"/>
    <col min="9" max="9" width="3.85546875" style="1" customWidth="1"/>
    <col min="10" max="10" width="11.5703125" style="1"/>
    <col min="11" max="11" width="50.42578125" style="1" customWidth="1"/>
    <col min="12" max="16384" width="11.5703125" style="1"/>
  </cols>
  <sheetData>
    <row r="1" spans="2:8" ht="14.25" customHeight="1" x14ac:dyDescent="0.25"/>
    <row r="2" spans="2:8" x14ac:dyDescent="0.25">
      <c r="B2" s="50" t="s">
        <v>22</v>
      </c>
      <c r="C2" s="50"/>
      <c r="D2" s="50"/>
      <c r="E2" s="50"/>
      <c r="F2" s="50"/>
      <c r="G2" s="51" t="s">
        <v>23</v>
      </c>
      <c r="H2" s="52"/>
    </row>
    <row r="3" spans="2:8" ht="22.5" x14ac:dyDescent="0.25">
      <c r="B3" s="2" t="s">
        <v>0</v>
      </c>
      <c r="C3" s="2" t="s">
        <v>1</v>
      </c>
      <c r="D3" s="2" t="s">
        <v>2</v>
      </c>
      <c r="E3" s="2" t="s">
        <v>3</v>
      </c>
      <c r="F3" s="2" t="s">
        <v>3</v>
      </c>
      <c r="G3" s="2" t="s">
        <v>4</v>
      </c>
      <c r="H3" s="3" t="s">
        <v>5</v>
      </c>
    </row>
    <row r="4" spans="2:8" x14ac:dyDescent="0.25">
      <c r="B4" s="4">
        <v>1</v>
      </c>
      <c r="C4" s="5" t="s">
        <v>6</v>
      </c>
      <c r="D4" s="4"/>
      <c r="E4" s="6"/>
      <c r="F4" s="6"/>
      <c r="G4" s="7"/>
      <c r="H4" s="8">
        <f>SUM(H5:H5)</f>
        <v>180000</v>
      </c>
    </row>
    <row r="5" spans="2:8" ht="22.5" x14ac:dyDescent="0.25">
      <c r="B5" s="9">
        <v>1.1000000000000001</v>
      </c>
      <c r="C5" s="10" t="s">
        <v>29</v>
      </c>
      <c r="D5" s="11" t="s">
        <v>7</v>
      </c>
      <c r="E5" s="12">
        <v>10</v>
      </c>
      <c r="F5" s="12">
        <v>10</v>
      </c>
      <c r="G5" s="13">
        <v>18000</v>
      </c>
      <c r="H5" s="14">
        <f t="shared" ref="H5" si="0">+G5*$F5</f>
        <v>180000</v>
      </c>
    </row>
    <row r="6" spans="2:8" x14ac:dyDescent="0.25">
      <c r="B6" s="9"/>
      <c r="C6" s="10" t="s">
        <v>52</v>
      </c>
      <c r="D6" s="11"/>
      <c r="E6" s="12"/>
      <c r="F6" s="12"/>
      <c r="G6" s="13"/>
      <c r="H6" s="14"/>
    </row>
    <row r="7" spans="2:8" x14ac:dyDescent="0.25">
      <c r="B7" s="9"/>
      <c r="C7" s="10" t="s">
        <v>53</v>
      </c>
      <c r="D7" s="11"/>
      <c r="E7" s="12"/>
      <c r="F7" s="12"/>
      <c r="G7" s="13"/>
      <c r="H7" s="14"/>
    </row>
    <row r="8" spans="2:8" ht="15" customHeight="1" x14ac:dyDescent="0.25">
      <c r="B8" s="4">
        <v>2</v>
      </c>
      <c r="C8" s="5" t="s">
        <v>9</v>
      </c>
      <c r="D8" s="4"/>
      <c r="E8" s="15"/>
      <c r="F8" s="15"/>
      <c r="G8" s="7"/>
      <c r="H8" s="8">
        <f>SUM(H9:H12)</f>
        <v>7040000</v>
      </c>
    </row>
    <row r="9" spans="2:8" ht="56.25" x14ac:dyDescent="0.25">
      <c r="B9" s="9">
        <v>2.1</v>
      </c>
      <c r="C9" s="10" t="s">
        <v>24</v>
      </c>
      <c r="D9" s="11" t="s">
        <v>7</v>
      </c>
      <c r="E9" s="12">
        <v>10</v>
      </c>
      <c r="F9" s="12">
        <v>10</v>
      </c>
      <c r="G9" s="13">
        <v>90000</v>
      </c>
      <c r="H9" s="14">
        <f t="shared" ref="H9:H34" si="1">+G9*$F9</f>
        <v>900000</v>
      </c>
    </row>
    <row r="10" spans="2:8" ht="33.75" x14ac:dyDescent="0.25">
      <c r="B10" s="9">
        <v>2.2000000000000002</v>
      </c>
      <c r="C10" s="10" t="s">
        <v>25</v>
      </c>
      <c r="D10" s="17" t="s">
        <v>7</v>
      </c>
      <c r="E10" s="12">
        <v>30</v>
      </c>
      <c r="F10" s="12">
        <v>30</v>
      </c>
      <c r="G10" s="13">
        <v>70000</v>
      </c>
      <c r="H10" s="14">
        <f t="shared" si="1"/>
        <v>2100000</v>
      </c>
    </row>
    <row r="11" spans="2:8" ht="67.5" x14ac:dyDescent="0.25">
      <c r="B11" s="9">
        <v>2.2000000000000002</v>
      </c>
      <c r="C11" s="10" t="s">
        <v>10</v>
      </c>
      <c r="D11" s="17" t="s">
        <v>7</v>
      </c>
      <c r="E11" s="12">
        <v>40</v>
      </c>
      <c r="F11" s="12">
        <v>40</v>
      </c>
      <c r="G11" s="13">
        <v>48000</v>
      </c>
      <c r="H11" s="14">
        <f t="shared" si="1"/>
        <v>1920000</v>
      </c>
    </row>
    <row r="12" spans="2:8" ht="78.75" x14ac:dyDescent="0.25">
      <c r="B12" s="9">
        <v>2.2999999999999998</v>
      </c>
      <c r="C12" s="10" t="s">
        <v>11</v>
      </c>
      <c r="D12" s="17" t="s">
        <v>7</v>
      </c>
      <c r="E12" s="12">
        <v>40</v>
      </c>
      <c r="F12" s="12">
        <v>40</v>
      </c>
      <c r="G12" s="13">
        <v>53000</v>
      </c>
      <c r="H12" s="14">
        <f t="shared" si="1"/>
        <v>2120000</v>
      </c>
    </row>
    <row r="13" spans="2:8" x14ac:dyDescent="0.25">
      <c r="B13" s="4">
        <v>3</v>
      </c>
      <c r="C13" s="18" t="s">
        <v>27</v>
      </c>
      <c r="D13" s="4"/>
      <c r="E13" s="15"/>
      <c r="F13" s="15"/>
      <c r="G13" s="7"/>
      <c r="H13" s="8">
        <f>SUM(H14:H15)</f>
        <v>921000</v>
      </c>
    </row>
    <row r="14" spans="2:8" ht="22.5" x14ac:dyDescent="0.25">
      <c r="B14" s="9">
        <v>3.1</v>
      </c>
      <c r="C14" s="10" t="s">
        <v>47</v>
      </c>
      <c r="D14" s="11" t="s">
        <v>12</v>
      </c>
      <c r="E14" s="12">
        <v>11</v>
      </c>
      <c r="F14" s="12">
        <v>2</v>
      </c>
      <c r="G14" s="13">
        <v>48000</v>
      </c>
      <c r="H14" s="14">
        <f t="shared" si="1"/>
        <v>96000</v>
      </c>
    </row>
    <row r="15" spans="2:8" ht="22.5" x14ac:dyDescent="0.25">
      <c r="B15" s="9">
        <v>3.2</v>
      </c>
      <c r="C15" s="10" t="s">
        <v>28</v>
      </c>
      <c r="D15" s="11" t="s">
        <v>12</v>
      </c>
      <c r="E15" s="12">
        <v>15</v>
      </c>
      <c r="F15" s="12">
        <v>15</v>
      </c>
      <c r="G15" s="13">
        <v>55000</v>
      </c>
      <c r="H15" s="14">
        <f t="shared" si="1"/>
        <v>825000</v>
      </c>
    </row>
    <row r="16" spans="2:8" x14ac:dyDescent="0.25">
      <c r="B16" s="4">
        <v>4</v>
      </c>
      <c r="C16" s="5" t="s">
        <v>13</v>
      </c>
      <c r="D16" s="4"/>
      <c r="E16" s="15"/>
      <c r="F16" s="15"/>
      <c r="G16" s="7"/>
      <c r="H16" s="8">
        <f>SUM(H17)</f>
        <v>1000000</v>
      </c>
    </row>
    <row r="17" spans="2:8" ht="56.25" x14ac:dyDescent="0.25">
      <c r="B17" s="9">
        <v>4.0999999999999996</v>
      </c>
      <c r="C17" s="16" t="s">
        <v>38</v>
      </c>
      <c r="D17" s="17" t="s">
        <v>8</v>
      </c>
      <c r="E17" s="12">
        <v>1</v>
      </c>
      <c r="F17" s="12">
        <v>1</v>
      </c>
      <c r="G17" s="13">
        <v>1000000</v>
      </c>
      <c r="H17" s="14">
        <f t="shared" si="1"/>
        <v>1000000</v>
      </c>
    </row>
    <row r="18" spans="2:8" ht="33.75" x14ac:dyDescent="0.25">
      <c r="B18" s="33">
        <v>4.2</v>
      </c>
      <c r="C18" s="34" t="s">
        <v>48</v>
      </c>
      <c r="D18" s="35" t="s">
        <v>15</v>
      </c>
      <c r="E18" s="36">
        <v>1</v>
      </c>
      <c r="F18" s="36">
        <v>1</v>
      </c>
      <c r="G18" s="13">
        <v>4000000</v>
      </c>
      <c r="H18" s="14">
        <f t="shared" si="1"/>
        <v>4000000</v>
      </c>
    </row>
    <row r="19" spans="2:8" x14ac:dyDescent="0.25">
      <c r="B19" s="4">
        <v>5</v>
      </c>
      <c r="C19" s="18" t="s">
        <v>31</v>
      </c>
      <c r="D19" s="4"/>
      <c r="E19" s="15"/>
      <c r="F19" s="15"/>
      <c r="G19" s="7"/>
      <c r="H19" s="8">
        <f>+SUM(H20:H25)</f>
        <v>7974428.2331123203</v>
      </c>
    </row>
    <row r="20" spans="2:8" ht="33.75" x14ac:dyDescent="0.25">
      <c r="B20" s="9">
        <v>5.0999999999999996</v>
      </c>
      <c r="C20" s="31" t="s">
        <v>35</v>
      </c>
      <c r="D20" s="17" t="s">
        <v>36</v>
      </c>
      <c r="E20" s="32">
        <v>3</v>
      </c>
      <c r="F20" s="32">
        <v>3</v>
      </c>
      <c r="G20" s="13">
        <f>500000+500000</f>
        <v>1000000</v>
      </c>
      <c r="H20" s="14">
        <f>+G20*F20+500000</f>
        <v>3500000</v>
      </c>
    </row>
    <row r="21" spans="2:8" x14ac:dyDescent="0.25">
      <c r="B21" s="9">
        <v>5.2</v>
      </c>
      <c r="C21" s="31" t="s">
        <v>50</v>
      </c>
      <c r="D21" s="17" t="s">
        <v>12</v>
      </c>
      <c r="E21" s="32"/>
      <c r="F21" s="32">
        <v>3</v>
      </c>
      <c r="G21" s="13"/>
      <c r="H21" s="14"/>
    </row>
    <row r="22" spans="2:8" ht="22.5" x14ac:dyDescent="0.25">
      <c r="B22" s="9">
        <v>5.2</v>
      </c>
      <c r="C22" s="31" t="s">
        <v>33</v>
      </c>
      <c r="D22" s="17" t="s">
        <v>12</v>
      </c>
      <c r="E22" s="32">
        <f>3.5*2</f>
        <v>7</v>
      </c>
      <c r="F22" s="32">
        <f>3.5*2</f>
        <v>7</v>
      </c>
      <c r="G22" s="13">
        <f>(100000+100000)*1.1*1.2</f>
        <v>264000</v>
      </c>
      <c r="H22" s="14">
        <f t="shared" ref="H22:H25" si="2">+G22*F22</f>
        <v>1848000</v>
      </c>
    </row>
    <row r="23" spans="2:8" ht="22.5" x14ac:dyDescent="0.25">
      <c r="B23" s="9">
        <v>5.3</v>
      </c>
      <c r="C23" s="31" t="s">
        <v>34</v>
      </c>
      <c r="D23" s="17" t="s">
        <v>12</v>
      </c>
      <c r="E23" s="32">
        <v>3.8</v>
      </c>
      <c r="F23" s="32">
        <v>3.8</v>
      </c>
      <c r="G23" s="13">
        <f>128000*2*1.1</f>
        <v>281600</v>
      </c>
      <c r="H23" s="14">
        <f t="shared" si="2"/>
        <v>1070080</v>
      </c>
    </row>
    <row r="24" spans="2:8" ht="21.75" customHeight="1" x14ac:dyDescent="0.25">
      <c r="B24" s="9">
        <v>5.4</v>
      </c>
      <c r="C24" s="31" t="s">
        <v>37</v>
      </c>
      <c r="D24" s="17" t="s">
        <v>8</v>
      </c>
      <c r="E24" s="32">
        <v>4</v>
      </c>
      <c r="F24" s="32">
        <v>4</v>
      </c>
      <c r="G24" s="13">
        <v>250000</v>
      </c>
      <c r="H24" s="14">
        <f t="shared" si="2"/>
        <v>1000000</v>
      </c>
    </row>
    <row r="25" spans="2:8" ht="33.75" x14ac:dyDescent="0.25">
      <c r="B25" s="9">
        <v>5.5</v>
      </c>
      <c r="C25" s="31" t="s">
        <v>32</v>
      </c>
      <c r="D25" s="17" t="s">
        <v>7</v>
      </c>
      <c r="E25" s="32">
        <f>3.8*0.6*1.1</f>
        <v>2.508</v>
      </c>
      <c r="F25" s="32">
        <f>3.8*0.6*1.1</f>
        <v>2.508</v>
      </c>
      <c r="G25" s="13">
        <f>184538*(1+9.28%)*1.1</f>
        <v>221829.43904000003</v>
      </c>
      <c r="H25" s="14">
        <f t="shared" si="2"/>
        <v>556348.23311232007</v>
      </c>
    </row>
    <row r="26" spans="2:8" x14ac:dyDescent="0.25">
      <c r="B26" s="4">
        <v>6</v>
      </c>
      <c r="C26" s="18" t="s">
        <v>14</v>
      </c>
      <c r="D26" s="4"/>
      <c r="E26" s="15"/>
      <c r="F26" s="15"/>
      <c r="G26" s="7"/>
      <c r="H26" s="8">
        <f>SUM(H27:H34)</f>
        <v>700000</v>
      </c>
    </row>
    <row r="27" spans="2:8" x14ac:dyDescent="0.25">
      <c r="B27" s="9">
        <v>6.1</v>
      </c>
      <c r="C27" s="16" t="s">
        <v>26</v>
      </c>
      <c r="D27" s="17" t="s">
        <v>12</v>
      </c>
      <c r="E27" s="12">
        <v>20</v>
      </c>
      <c r="F27" s="12">
        <v>20</v>
      </c>
      <c r="G27" s="13">
        <v>30000</v>
      </c>
      <c r="H27" s="14">
        <f t="shared" si="1"/>
        <v>600000</v>
      </c>
    </row>
    <row r="28" spans="2:8" x14ac:dyDescent="0.25">
      <c r="B28" s="9"/>
      <c r="C28" s="16" t="s">
        <v>49</v>
      </c>
      <c r="D28" s="17" t="s">
        <v>7</v>
      </c>
      <c r="E28" s="12"/>
      <c r="F28" s="12">
        <v>5</v>
      </c>
      <c r="G28" s="13">
        <v>150000</v>
      </c>
      <c r="H28" s="14"/>
    </row>
    <row r="29" spans="2:8" x14ac:dyDescent="0.25">
      <c r="B29" s="9"/>
      <c r="C29" s="16" t="s">
        <v>51</v>
      </c>
      <c r="D29" s="17" t="s">
        <v>12</v>
      </c>
      <c r="E29" s="12"/>
      <c r="F29" s="12">
        <v>3</v>
      </c>
      <c r="G29" s="13">
        <v>350000</v>
      </c>
      <c r="H29" s="14"/>
    </row>
    <row r="30" spans="2:8" hidden="1" x14ac:dyDescent="0.25">
      <c r="B30" s="9"/>
      <c r="C30" s="16"/>
      <c r="D30" s="17"/>
      <c r="E30" s="12"/>
      <c r="F30" s="12"/>
      <c r="G30" s="13"/>
      <c r="H30" s="14"/>
    </row>
    <row r="31" spans="2:8" hidden="1" x14ac:dyDescent="0.25">
      <c r="B31" s="9"/>
      <c r="C31" s="16"/>
      <c r="D31" s="17"/>
      <c r="E31" s="12"/>
      <c r="F31" s="12"/>
      <c r="G31" s="13"/>
      <c r="H31" s="14"/>
    </row>
    <row r="32" spans="2:8" hidden="1" x14ac:dyDescent="0.25">
      <c r="B32" s="9"/>
      <c r="C32" s="16"/>
      <c r="D32" s="17"/>
      <c r="E32" s="12"/>
      <c r="F32" s="12"/>
      <c r="G32" s="13"/>
      <c r="H32" s="14"/>
    </row>
    <row r="33" spans="1:11" hidden="1" x14ac:dyDescent="0.25">
      <c r="B33" s="9"/>
      <c r="C33" s="16"/>
      <c r="D33" s="17"/>
      <c r="E33" s="12"/>
      <c r="F33" s="12"/>
      <c r="G33" s="13"/>
      <c r="H33" s="14"/>
    </row>
    <row r="34" spans="1:11" x14ac:dyDescent="0.25">
      <c r="B34" s="9">
        <v>6.2</v>
      </c>
      <c r="C34" s="16" t="s">
        <v>30</v>
      </c>
      <c r="D34" s="17" t="s">
        <v>15</v>
      </c>
      <c r="E34" s="12">
        <v>1</v>
      </c>
      <c r="F34" s="12">
        <v>1</v>
      </c>
      <c r="G34" s="13">
        <v>100000</v>
      </c>
      <c r="H34" s="14">
        <f t="shared" si="1"/>
        <v>100000</v>
      </c>
    </row>
    <row r="35" spans="1:11" x14ac:dyDescent="0.25">
      <c r="B35" s="19"/>
      <c r="C35" s="20" t="s">
        <v>16</v>
      </c>
      <c r="D35" s="19"/>
      <c r="E35" s="19"/>
      <c r="F35" s="19"/>
      <c r="G35" s="19"/>
      <c r="H35" s="21">
        <f>H4+H8+H13+H16+H26+H19</f>
        <v>17815428.23311232</v>
      </c>
    </row>
    <row r="36" spans="1:11" x14ac:dyDescent="0.25">
      <c r="B36" s="22"/>
      <c r="C36" s="23" t="s">
        <v>17</v>
      </c>
      <c r="D36" s="24"/>
      <c r="E36" s="24"/>
      <c r="F36" s="24"/>
      <c r="G36" s="25">
        <v>0.22</v>
      </c>
      <c r="H36" s="26">
        <f>+G36*H35</f>
        <v>3919394.2112847106</v>
      </c>
    </row>
    <row r="37" spans="1:11" x14ac:dyDescent="0.25">
      <c r="B37" s="22"/>
      <c r="C37" s="23" t="s">
        <v>18</v>
      </c>
      <c r="D37" s="24"/>
      <c r="E37" s="24"/>
      <c r="F37" s="24"/>
      <c r="G37" s="25">
        <v>0.02</v>
      </c>
      <c r="H37" s="26">
        <f>+G37*H35</f>
        <v>356308.56466224644</v>
      </c>
    </row>
    <row r="38" spans="1:11" x14ac:dyDescent="0.25">
      <c r="B38" s="22"/>
      <c r="C38" s="23" t="s">
        <v>19</v>
      </c>
      <c r="D38" s="24"/>
      <c r="E38" s="24"/>
      <c r="F38" s="24"/>
      <c r="G38" s="25">
        <v>0.06</v>
      </c>
      <c r="H38" s="26">
        <f>+G38*H35</f>
        <v>1068925.6939867393</v>
      </c>
    </row>
    <row r="39" spans="1:11" x14ac:dyDescent="0.25">
      <c r="B39" s="22"/>
      <c r="C39" s="23" t="s">
        <v>20</v>
      </c>
      <c r="D39" s="24"/>
      <c r="E39" s="24"/>
      <c r="F39" s="24"/>
      <c r="G39" s="27">
        <v>0.19</v>
      </c>
      <c r="H39" s="26">
        <f>+G39*H38</f>
        <v>203095.88185748048</v>
      </c>
    </row>
    <row r="40" spans="1:11" x14ac:dyDescent="0.25">
      <c r="B40" s="19"/>
      <c r="C40" s="20" t="s">
        <v>21</v>
      </c>
      <c r="D40" s="19"/>
      <c r="E40" s="19"/>
      <c r="F40" s="19"/>
      <c r="G40" s="19"/>
      <c r="H40" s="21">
        <f>+ROUND(SUM(H35:H39),0)</f>
        <v>23363153</v>
      </c>
    </row>
    <row r="42" spans="1:11" x14ac:dyDescent="0.25">
      <c r="C42" s="1" t="s">
        <v>39</v>
      </c>
      <c r="K42" s="30"/>
    </row>
    <row r="43" spans="1:11" s="30" customFormat="1" x14ac:dyDescent="0.25">
      <c r="A43" s="1"/>
      <c r="B43" s="28"/>
      <c r="C43" s="1" t="s">
        <v>40</v>
      </c>
      <c r="D43" s="29"/>
      <c r="E43" s="29"/>
      <c r="F43" s="29"/>
      <c r="G43" s="1"/>
      <c r="H43" s="1"/>
    </row>
    <row r="44" spans="1:11" s="30" customFormat="1" x14ac:dyDescent="0.25">
      <c r="A44" s="1"/>
      <c r="B44" s="28"/>
      <c r="C44" s="1" t="s">
        <v>41</v>
      </c>
      <c r="D44" s="29"/>
      <c r="E44" s="29"/>
      <c r="F44" s="29"/>
      <c r="G44" s="1"/>
      <c r="H44" s="1"/>
    </row>
    <row r="45" spans="1:11" s="30" customFormat="1" x14ac:dyDescent="0.25">
      <c r="A45" s="1"/>
      <c r="B45" s="28"/>
      <c r="C45" s="1" t="s">
        <v>42</v>
      </c>
      <c r="D45" s="29"/>
      <c r="E45" s="29"/>
      <c r="F45" s="29"/>
      <c r="G45" s="1"/>
      <c r="H45" s="1"/>
    </row>
    <row r="46" spans="1:11" s="30" customFormat="1" x14ac:dyDescent="0.25">
      <c r="A46" s="1"/>
      <c r="B46" s="28"/>
      <c r="C46" s="1" t="s">
        <v>43</v>
      </c>
      <c r="D46" s="29"/>
      <c r="E46" s="29"/>
      <c r="F46" s="29"/>
      <c r="G46" s="1"/>
      <c r="H46" s="1"/>
    </row>
    <row r="47" spans="1:11" s="30" customFormat="1" x14ac:dyDescent="0.25">
      <c r="A47" s="1"/>
      <c r="B47" s="28"/>
      <c r="C47" s="1" t="s">
        <v>44</v>
      </c>
      <c r="D47" s="29"/>
      <c r="E47" s="29"/>
      <c r="F47" s="29"/>
      <c r="G47" s="1"/>
      <c r="H47" s="1"/>
    </row>
    <row r="48" spans="1:11" s="30" customFormat="1" x14ac:dyDescent="0.25">
      <c r="A48" s="1"/>
      <c r="B48" s="28"/>
      <c r="C48" s="1" t="s">
        <v>45</v>
      </c>
      <c r="D48" s="29"/>
      <c r="E48" s="29"/>
      <c r="F48" s="29"/>
      <c r="G48" s="1"/>
      <c r="H48" s="1"/>
      <c r="K48" s="1"/>
    </row>
    <row r="49" spans="1:11" s="30" customFormat="1" x14ac:dyDescent="0.25">
      <c r="A49" s="1"/>
      <c r="B49" s="28"/>
      <c r="C49" s="1" t="s">
        <v>46</v>
      </c>
      <c r="D49" s="29"/>
      <c r="E49" s="29"/>
      <c r="F49" s="29"/>
      <c r="G49" s="1"/>
      <c r="H49" s="1"/>
      <c r="K49" s="1"/>
    </row>
    <row r="50" spans="1:11" s="30" customFormat="1" x14ac:dyDescent="0.25">
      <c r="A50" s="1"/>
      <c r="B50" s="28"/>
      <c r="C50" s="1"/>
      <c r="D50" s="29"/>
      <c r="E50" s="29"/>
      <c r="F50" s="29"/>
      <c r="G50" s="1"/>
      <c r="H50" s="1"/>
      <c r="K50" s="1"/>
    </row>
  </sheetData>
  <mergeCells count="2">
    <mergeCell ref="B2:F2"/>
    <mergeCell ref="G2:H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67"/>
  <sheetViews>
    <sheetView topLeftCell="A48" zoomScale="120" zoomScaleNormal="120" zoomScaleSheetLayoutView="100" workbookViewId="0">
      <selection activeCell="L58" sqref="L58"/>
    </sheetView>
  </sheetViews>
  <sheetFormatPr baseColWidth="10" defaultColWidth="11.5703125" defaultRowHeight="15" x14ac:dyDescent="0.25"/>
  <cols>
    <col min="1" max="1" width="8.140625" style="28" customWidth="1"/>
    <col min="2" max="2" width="64.5703125" style="1" customWidth="1"/>
    <col min="3" max="3" width="5.5703125" style="29" customWidth="1"/>
    <col min="4" max="4" width="5.7109375" style="29" customWidth="1"/>
    <col min="5" max="6" width="10.85546875" style="29" customWidth="1"/>
    <col min="7" max="7" width="10.28515625" style="1" customWidth="1"/>
    <col min="8" max="8" width="10.85546875" style="1" customWidth="1"/>
    <col min="9" max="9" width="9.85546875" style="1" customWidth="1"/>
    <col min="10" max="10" width="11" style="1" customWidth="1"/>
    <col min="11" max="16384" width="11.5703125" style="1"/>
  </cols>
  <sheetData>
    <row r="1" spans="1:11" ht="36.75" customHeight="1" x14ac:dyDescent="0.25">
      <c r="A1" s="58"/>
      <c r="B1" s="59"/>
      <c r="C1" s="59"/>
      <c r="D1" s="60"/>
      <c r="E1" s="54" t="s">
        <v>153</v>
      </c>
      <c r="F1" s="55"/>
      <c r="G1" s="54" t="s">
        <v>152</v>
      </c>
      <c r="H1" s="55"/>
      <c r="I1" s="54" t="s">
        <v>154</v>
      </c>
      <c r="J1" s="55"/>
    </row>
    <row r="2" spans="1:11" x14ac:dyDescent="0.25">
      <c r="A2" s="2" t="s">
        <v>0</v>
      </c>
      <c r="B2" s="2" t="s">
        <v>1</v>
      </c>
      <c r="C2" s="2" t="s">
        <v>151</v>
      </c>
      <c r="D2" s="2" t="s">
        <v>150</v>
      </c>
      <c r="E2" s="2" t="s">
        <v>54</v>
      </c>
      <c r="F2" s="2" t="s">
        <v>55</v>
      </c>
      <c r="G2" s="2" t="s">
        <v>54</v>
      </c>
      <c r="H2" s="2" t="s">
        <v>55</v>
      </c>
      <c r="I2" s="2" t="s">
        <v>54</v>
      </c>
      <c r="J2" s="2" t="s">
        <v>55</v>
      </c>
      <c r="K2" s="53" t="s">
        <v>157</v>
      </c>
    </row>
    <row r="3" spans="1:11" x14ac:dyDescent="0.25">
      <c r="A3" s="38">
        <v>1</v>
      </c>
      <c r="B3" s="39" t="s">
        <v>6</v>
      </c>
      <c r="C3" s="38"/>
      <c r="D3" s="40"/>
      <c r="E3" s="40"/>
      <c r="F3" s="40"/>
      <c r="G3" s="40"/>
      <c r="H3" s="40"/>
      <c r="I3" s="40"/>
      <c r="J3" s="40"/>
      <c r="K3" s="53"/>
    </row>
    <row r="4" spans="1:11" ht="112.5" x14ac:dyDescent="0.25">
      <c r="A4" s="47" t="s">
        <v>58</v>
      </c>
      <c r="B4" s="10" t="s">
        <v>141</v>
      </c>
      <c r="C4" s="11" t="s">
        <v>79</v>
      </c>
      <c r="D4" s="32">
        <v>1</v>
      </c>
      <c r="E4" s="37">
        <v>7188112</v>
      </c>
      <c r="F4" s="37">
        <f>ROUND(D4*E4,0)</f>
        <v>7188112</v>
      </c>
      <c r="G4" s="37">
        <v>7300000</v>
      </c>
      <c r="H4" s="37">
        <f>ROUND(D4*G4,0)</f>
        <v>7300000</v>
      </c>
      <c r="I4" s="37">
        <v>7258000</v>
      </c>
      <c r="J4" s="37">
        <f>ROUND(D4*I4,0)</f>
        <v>7258000</v>
      </c>
      <c r="K4" s="49">
        <f>MEDIAN(E4,G4,I4)</f>
        <v>7258000</v>
      </c>
    </row>
    <row r="5" spans="1:11" ht="33.75" x14ac:dyDescent="0.25">
      <c r="A5" s="47" t="s">
        <v>59</v>
      </c>
      <c r="B5" s="10" t="s">
        <v>105</v>
      </c>
      <c r="C5" s="11" t="s">
        <v>57</v>
      </c>
      <c r="D5" s="32">
        <v>48</v>
      </c>
      <c r="E5" s="37">
        <v>219960</v>
      </c>
      <c r="F5" s="37">
        <f t="shared" ref="F5:F11" si="0">ROUND(D5*E5,0)</f>
        <v>10558080</v>
      </c>
      <c r="G5" s="37">
        <v>245000</v>
      </c>
      <c r="H5" s="37">
        <f t="shared" ref="H5:H51" si="1">ROUND(D5*G5,0)</f>
        <v>11760000</v>
      </c>
      <c r="I5" s="37">
        <v>248600</v>
      </c>
      <c r="J5" s="37">
        <f t="shared" ref="J5:J51" si="2">ROUND(D5*I5,0)</f>
        <v>11932800</v>
      </c>
      <c r="K5" s="49">
        <f t="shared" ref="K5:K51" si="3">MEDIAN(E5,G5,I5)</f>
        <v>245000</v>
      </c>
    </row>
    <row r="6" spans="1:11" ht="33.75" x14ac:dyDescent="0.25">
      <c r="A6" s="47" t="s">
        <v>60</v>
      </c>
      <c r="B6" s="10" t="s">
        <v>118</v>
      </c>
      <c r="C6" s="11" t="s">
        <v>57</v>
      </c>
      <c r="D6" s="32">
        <v>54</v>
      </c>
      <c r="E6" s="37">
        <v>141261</v>
      </c>
      <c r="F6" s="37">
        <f t="shared" si="0"/>
        <v>7628094</v>
      </c>
      <c r="G6" s="37">
        <v>125600</v>
      </c>
      <c r="H6" s="37">
        <f t="shared" si="1"/>
        <v>6782400</v>
      </c>
      <c r="I6" s="37">
        <v>139500</v>
      </c>
      <c r="J6" s="37">
        <f t="shared" si="2"/>
        <v>7533000</v>
      </c>
      <c r="K6" s="49">
        <f t="shared" si="3"/>
        <v>139500</v>
      </c>
    </row>
    <row r="7" spans="1:11" ht="22.5" x14ac:dyDescent="0.25">
      <c r="A7" s="47" t="s">
        <v>61</v>
      </c>
      <c r="B7" s="10" t="s">
        <v>107</v>
      </c>
      <c r="C7" s="11" t="s">
        <v>89</v>
      </c>
      <c r="D7" s="32">
        <v>5</v>
      </c>
      <c r="E7" s="37">
        <v>457622</v>
      </c>
      <c r="F7" s="37">
        <f t="shared" si="0"/>
        <v>2288110</v>
      </c>
      <c r="G7" s="37">
        <v>486900</v>
      </c>
      <c r="H7" s="37">
        <f t="shared" si="1"/>
        <v>2434500</v>
      </c>
      <c r="I7" s="37">
        <v>489500</v>
      </c>
      <c r="J7" s="37">
        <f t="shared" si="2"/>
        <v>2447500</v>
      </c>
      <c r="K7" s="49">
        <f t="shared" si="3"/>
        <v>486900</v>
      </c>
    </row>
    <row r="8" spans="1:11" ht="33.75" x14ac:dyDescent="0.25">
      <c r="A8" s="47" t="s">
        <v>62</v>
      </c>
      <c r="B8" s="10" t="s">
        <v>110</v>
      </c>
      <c r="C8" s="11" t="s">
        <v>89</v>
      </c>
      <c r="D8" s="32">
        <v>3</v>
      </c>
      <c r="E8" s="37">
        <v>562704</v>
      </c>
      <c r="F8" s="37">
        <f t="shared" si="0"/>
        <v>1688112</v>
      </c>
      <c r="G8" s="37">
        <v>564800</v>
      </c>
      <c r="H8" s="37">
        <f t="shared" si="1"/>
        <v>1694400</v>
      </c>
      <c r="I8" s="37">
        <v>576200</v>
      </c>
      <c r="J8" s="37">
        <f t="shared" si="2"/>
        <v>1728600</v>
      </c>
      <c r="K8" s="49">
        <f t="shared" si="3"/>
        <v>564800</v>
      </c>
    </row>
    <row r="9" spans="1:11" ht="56.25" x14ac:dyDescent="0.25">
      <c r="A9" s="47" t="s">
        <v>65</v>
      </c>
      <c r="B9" s="10" t="s">
        <v>119</v>
      </c>
      <c r="C9" s="11" t="s">
        <v>79</v>
      </c>
      <c r="D9" s="32">
        <v>1</v>
      </c>
      <c r="E9" s="37">
        <v>638112</v>
      </c>
      <c r="F9" s="37">
        <f t="shared" si="0"/>
        <v>638112</v>
      </c>
      <c r="G9" s="37">
        <v>650000</v>
      </c>
      <c r="H9" s="37">
        <f t="shared" si="1"/>
        <v>650000</v>
      </c>
      <c r="I9" s="37">
        <v>666900</v>
      </c>
      <c r="J9" s="37">
        <f t="shared" si="2"/>
        <v>666900</v>
      </c>
      <c r="K9" s="49">
        <f t="shared" si="3"/>
        <v>650000</v>
      </c>
    </row>
    <row r="10" spans="1:11" ht="45" x14ac:dyDescent="0.25">
      <c r="A10" s="47" t="s">
        <v>71</v>
      </c>
      <c r="B10" s="10" t="s">
        <v>120</v>
      </c>
      <c r="C10" s="11" t="s">
        <v>89</v>
      </c>
      <c r="D10" s="32">
        <v>6</v>
      </c>
      <c r="E10" s="37">
        <v>169018</v>
      </c>
      <c r="F10" s="37">
        <f t="shared" si="0"/>
        <v>1014108</v>
      </c>
      <c r="G10" s="37">
        <v>175000</v>
      </c>
      <c r="H10" s="37">
        <f t="shared" si="1"/>
        <v>1050000</v>
      </c>
      <c r="I10" s="37">
        <v>171400</v>
      </c>
      <c r="J10" s="37">
        <f t="shared" si="2"/>
        <v>1028400</v>
      </c>
      <c r="K10" s="49">
        <f t="shared" si="3"/>
        <v>171400</v>
      </c>
    </row>
    <row r="11" spans="1:11" ht="33.75" x14ac:dyDescent="0.25">
      <c r="A11" s="47" t="s">
        <v>72</v>
      </c>
      <c r="B11" s="10" t="s">
        <v>121</v>
      </c>
      <c r="C11" s="11" t="s">
        <v>79</v>
      </c>
      <c r="D11" s="32">
        <v>1</v>
      </c>
      <c r="E11" s="37">
        <v>168112</v>
      </c>
      <c r="F11" s="37">
        <f t="shared" si="0"/>
        <v>168112</v>
      </c>
      <c r="G11" s="37">
        <v>135600</v>
      </c>
      <c r="H11" s="37">
        <f t="shared" si="1"/>
        <v>135600</v>
      </c>
      <c r="I11" s="37">
        <v>185300</v>
      </c>
      <c r="J11" s="37">
        <f t="shared" si="2"/>
        <v>185300</v>
      </c>
      <c r="K11" s="49">
        <f t="shared" si="3"/>
        <v>168112</v>
      </c>
    </row>
    <row r="12" spans="1:11" ht="56.25" x14ac:dyDescent="0.25">
      <c r="A12" s="47" t="s">
        <v>73</v>
      </c>
      <c r="B12" s="10" t="s">
        <v>122</v>
      </c>
      <c r="C12" s="11" t="s">
        <v>79</v>
      </c>
      <c r="D12" s="32">
        <v>1</v>
      </c>
      <c r="E12" s="37">
        <v>1388112</v>
      </c>
      <c r="F12" s="37">
        <f t="shared" ref="F12:F40" si="4">ROUND(D12*E12,0)</f>
        <v>1388112</v>
      </c>
      <c r="G12" s="37">
        <v>1287200</v>
      </c>
      <c r="H12" s="37">
        <f t="shared" si="1"/>
        <v>1287200</v>
      </c>
      <c r="I12" s="37">
        <v>1327500</v>
      </c>
      <c r="J12" s="37">
        <f t="shared" si="2"/>
        <v>1327500</v>
      </c>
      <c r="K12" s="49">
        <f t="shared" si="3"/>
        <v>1327500</v>
      </c>
    </row>
    <row r="13" spans="1:11" ht="22.5" x14ac:dyDescent="0.25">
      <c r="A13" s="47" t="s">
        <v>101</v>
      </c>
      <c r="B13" s="10" t="s">
        <v>103</v>
      </c>
      <c r="C13" s="11" t="s">
        <v>79</v>
      </c>
      <c r="D13" s="32">
        <v>1</v>
      </c>
      <c r="E13" s="37">
        <v>792112</v>
      </c>
      <c r="F13" s="37">
        <f t="shared" si="4"/>
        <v>792112</v>
      </c>
      <c r="G13" s="37">
        <v>735600</v>
      </c>
      <c r="H13" s="37">
        <f t="shared" si="1"/>
        <v>735600</v>
      </c>
      <c r="I13" s="37">
        <v>805700</v>
      </c>
      <c r="J13" s="37">
        <f t="shared" si="2"/>
        <v>805700</v>
      </c>
      <c r="K13" s="49">
        <f t="shared" si="3"/>
        <v>792112</v>
      </c>
    </row>
    <row r="14" spans="1:11" x14ac:dyDescent="0.25">
      <c r="A14" s="47" t="s">
        <v>102</v>
      </c>
      <c r="B14" s="10" t="s">
        <v>97</v>
      </c>
      <c r="C14" s="11" t="s">
        <v>89</v>
      </c>
      <c r="D14" s="32">
        <v>2</v>
      </c>
      <c r="E14" s="37">
        <v>154056</v>
      </c>
      <c r="F14" s="37">
        <f t="shared" si="4"/>
        <v>308112</v>
      </c>
      <c r="G14" s="37">
        <v>125000</v>
      </c>
      <c r="H14" s="37">
        <f t="shared" si="1"/>
        <v>250000</v>
      </c>
      <c r="I14" s="37">
        <v>145000</v>
      </c>
      <c r="J14" s="37">
        <f t="shared" si="2"/>
        <v>290000</v>
      </c>
      <c r="K14" s="49">
        <f t="shared" si="3"/>
        <v>145000</v>
      </c>
    </row>
    <row r="15" spans="1:11" x14ac:dyDescent="0.25">
      <c r="A15" s="47" t="s">
        <v>106</v>
      </c>
      <c r="B15" s="10" t="s">
        <v>123</v>
      </c>
      <c r="C15" s="11" t="s">
        <v>89</v>
      </c>
      <c r="D15" s="11">
        <v>2</v>
      </c>
      <c r="E15" s="37">
        <v>719056</v>
      </c>
      <c r="F15" s="37">
        <f t="shared" si="4"/>
        <v>1438112</v>
      </c>
      <c r="G15" s="37">
        <v>895300</v>
      </c>
      <c r="H15" s="37">
        <f t="shared" si="1"/>
        <v>1790600</v>
      </c>
      <c r="I15" s="37">
        <v>850800</v>
      </c>
      <c r="J15" s="37">
        <f t="shared" si="2"/>
        <v>1701600</v>
      </c>
      <c r="K15" s="49">
        <f t="shared" si="3"/>
        <v>850800</v>
      </c>
    </row>
    <row r="16" spans="1:11" ht="33.75" x14ac:dyDescent="0.25">
      <c r="A16" s="47" t="s">
        <v>115</v>
      </c>
      <c r="B16" s="10" t="s">
        <v>138</v>
      </c>
      <c r="C16" s="11" t="s">
        <v>89</v>
      </c>
      <c r="D16" s="11">
        <v>1</v>
      </c>
      <c r="E16" s="37">
        <v>588112</v>
      </c>
      <c r="F16" s="37">
        <f t="shared" si="4"/>
        <v>588112</v>
      </c>
      <c r="G16" s="37">
        <v>574100</v>
      </c>
      <c r="H16" s="37">
        <f t="shared" si="1"/>
        <v>574100</v>
      </c>
      <c r="I16" s="37">
        <v>591900</v>
      </c>
      <c r="J16" s="37">
        <f t="shared" si="2"/>
        <v>591900</v>
      </c>
      <c r="K16" s="49">
        <f t="shared" si="3"/>
        <v>588112</v>
      </c>
    </row>
    <row r="17" spans="1:11" ht="33.75" x14ac:dyDescent="0.25">
      <c r="A17" s="47" t="s">
        <v>116</v>
      </c>
      <c r="B17" s="10" t="s">
        <v>124</v>
      </c>
      <c r="C17" s="11" t="s">
        <v>79</v>
      </c>
      <c r="D17" s="11">
        <v>1</v>
      </c>
      <c r="E17" s="37">
        <v>838112</v>
      </c>
      <c r="F17" s="37">
        <f t="shared" si="4"/>
        <v>838112</v>
      </c>
      <c r="G17" s="37">
        <v>775000</v>
      </c>
      <c r="H17" s="37">
        <f t="shared" si="1"/>
        <v>775000</v>
      </c>
      <c r="I17" s="37">
        <v>815000</v>
      </c>
      <c r="J17" s="37">
        <f t="shared" si="2"/>
        <v>815000</v>
      </c>
      <c r="K17" s="49">
        <f t="shared" si="3"/>
        <v>815000</v>
      </c>
    </row>
    <row r="18" spans="1:11" ht="231.75" customHeight="1" x14ac:dyDescent="0.25">
      <c r="A18" s="47" t="s">
        <v>139</v>
      </c>
      <c r="B18" s="10" t="s">
        <v>146</v>
      </c>
      <c r="C18" s="11" t="s">
        <v>79</v>
      </c>
      <c r="D18" s="11">
        <v>1</v>
      </c>
      <c r="E18" s="37">
        <v>9868112</v>
      </c>
      <c r="F18" s="37">
        <f t="shared" si="4"/>
        <v>9868112</v>
      </c>
      <c r="G18" s="37">
        <v>9685000</v>
      </c>
      <c r="H18" s="37">
        <f t="shared" si="1"/>
        <v>9685000</v>
      </c>
      <c r="I18" s="37">
        <v>9799990</v>
      </c>
      <c r="J18" s="37">
        <f t="shared" si="2"/>
        <v>9799990</v>
      </c>
      <c r="K18" s="49">
        <f t="shared" si="3"/>
        <v>9799990</v>
      </c>
    </row>
    <row r="19" spans="1:11" ht="120.75" customHeight="1" x14ac:dyDescent="0.25">
      <c r="A19" s="47" t="s">
        <v>140</v>
      </c>
      <c r="B19" s="10" t="s">
        <v>147</v>
      </c>
      <c r="C19" s="11" t="s">
        <v>79</v>
      </c>
      <c r="D19" s="11">
        <v>1</v>
      </c>
      <c r="E19" s="37">
        <v>8788112</v>
      </c>
      <c r="F19" s="37">
        <f t="shared" si="4"/>
        <v>8788112</v>
      </c>
      <c r="G19" s="37">
        <v>8897500</v>
      </c>
      <c r="H19" s="37">
        <f t="shared" si="1"/>
        <v>8897500</v>
      </c>
      <c r="I19" s="37">
        <v>8850600</v>
      </c>
      <c r="J19" s="37">
        <f t="shared" si="2"/>
        <v>8850600</v>
      </c>
      <c r="K19" s="49">
        <f t="shared" si="3"/>
        <v>8850600</v>
      </c>
    </row>
    <row r="20" spans="1:11" ht="36" customHeight="1" x14ac:dyDescent="0.25">
      <c r="A20" s="47" t="s">
        <v>142</v>
      </c>
      <c r="B20" s="10" t="s">
        <v>143</v>
      </c>
      <c r="C20" s="11" t="s">
        <v>89</v>
      </c>
      <c r="D20" s="11">
        <v>1</v>
      </c>
      <c r="E20" s="37">
        <v>838112</v>
      </c>
      <c r="F20" s="37">
        <f t="shared" si="4"/>
        <v>838112</v>
      </c>
      <c r="G20" s="37">
        <v>890000</v>
      </c>
      <c r="H20" s="37">
        <f t="shared" si="1"/>
        <v>890000</v>
      </c>
      <c r="I20" s="37">
        <v>915200</v>
      </c>
      <c r="J20" s="37">
        <f t="shared" si="2"/>
        <v>915200</v>
      </c>
      <c r="K20" s="49">
        <f t="shared" si="3"/>
        <v>890000</v>
      </c>
    </row>
    <row r="21" spans="1:11" x14ac:dyDescent="0.25">
      <c r="A21" s="38">
        <v>2</v>
      </c>
      <c r="B21" s="39" t="s">
        <v>69</v>
      </c>
      <c r="C21" s="38"/>
      <c r="D21" s="40"/>
      <c r="E21" s="40"/>
      <c r="F21" s="41"/>
      <c r="G21" s="40"/>
      <c r="H21" s="40"/>
      <c r="I21" s="40"/>
      <c r="J21" s="40"/>
      <c r="K21" s="40"/>
    </row>
    <row r="22" spans="1:11" ht="33.75" x14ac:dyDescent="0.25">
      <c r="A22" s="9" t="s">
        <v>63</v>
      </c>
      <c r="B22" s="10" t="s">
        <v>100</v>
      </c>
      <c r="C22" s="11" t="s">
        <v>57</v>
      </c>
      <c r="D22" s="32">
        <v>132</v>
      </c>
      <c r="E22" s="37">
        <v>50364</v>
      </c>
      <c r="F22" s="37">
        <f t="shared" ref="F22:F29" si="5">ROUND(D22*E22,0)</f>
        <v>6648048</v>
      </c>
      <c r="G22" s="37">
        <v>55000</v>
      </c>
      <c r="H22" s="37">
        <f t="shared" si="1"/>
        <v>7260000</v>
      </c>
      <c r="I22" s="37">
        <v>53700</v>
      </c>
      <c r="J22" s="37">
        <f t="shared" si="2"/>
        <v>7088400</v>
      </c>
      <c r="K22" s="49">
        <f t="shared" si="3"/>
        <v>53700</v>
      </c>
    </row>
    <row r="23" spans="1:11" ht="22.5" x14ac:dyDescent="0.25">
      <c r="A23" s="9" t="s">
        <v>64</v>
      </c>
      <c r="B23" s="10" t="s">
        <v>125</v>
      </c>
      <c r="C23" s="11" t="s">
        <v>79</v>
      </c>
      <c r="D23" s="32">
        <v>1</v>
      </c>
      <c r="E23" s="37">
        <v>1637112</v>
      </c>
      <c r="F23" s="37">
        <f t="shared" si="5"/>
        <v>1637112</v>
      </c>
      <c r="G23" s="37">
        <v>1780000</v>
      </c>
      <c r="H23" s="37">
        <f t="shared" si="1"/>
        <v>1780000</v>
      </c>
      <c r="I23" s="37">
        <v>1746000</v>
      </c>
      <c r="J23" s="37">
        <f t="shared" si="2"/>
        <v>1746000</v>
      </c>
      <c r="K23" s="49">
        <f t="shared" si="3"/>
        <v>1746000</v>
      </c>
    </row>
    <row r="24" spans="1:11" ht="22.5" x14ac:dyDescent="0.25">
      <c r="A24" s="9" t="s">
        <v>70</v>
      </c>
      <c r="B24" s="10" t="s">
        <v>88</v>
      </c>
      <c r="C24" s="11" t="s">
        <v>79</v>
      </c>
      <c r="D24" s="32">
        <v>1</v>
      </c>
      <c r="E24" s="37">
        <v>188112</v>
      </c>
      <c r="F24" s="37">
        <f t="shared" si="5"/>
        <v>188112</v>
      </c>
      <c r="G24" s="37">
        <v>195000</v>
      </c>
      <c r="H24" s="37">
        <f t="shared" si="1"/>
        <v>195000</v>
      </c>
      <c r="I24" s="37">
        <v>206000</v>
      </c>
      <c r="J24" s="37">
        <f t="shared" si="2"/>
        <v>206000</v>
      </c>
      <c r="K24" s="49">
        <f t="shared" si="3"/>
        <v>195000</v>
      </c>
    </row>
    <row r="25" spans="1:11" ht="21" customHeight="1" x14ac:dyDescent="0.25">
      <c r="A25" s="38">
        <v>3</v>
      </c>
      <c r="B25" s="39" t="s">
        <v>81</v>
      </c>
      <c r="C25" s="38"/>
      <c r="D25" s="40"/>
      <c r="E25" s="40"/>
      <c r="F25" s="41"/>
      <c r="G25" s="40"/>
      <c r="H25" s="40"/>
      <c r="I25" s="40"/>
      <c r="J25" s="40"/>
      <c r="K25" s="40"/>
    </row>
    <row r="26" spans="1:11" ht="191.25" x14ac:dyDescent="0.25">
      <c r="A26" s="9" t="s">
        <v>67</v>
      </c>
      <c r="B26" s="10" t="s">
        <v>148</v>
      </c>
      <c r="C26" s="11" t="s">
        <v>86</v>
      </c>
      <c r="D26" s="32">
        <v>1</v>
      </c>
      <c r="E26" s="37">
        <v>6888112</v>
      </c>
      <c r="F26" s="37">
        <f t="shared" si="5"/>
        <v>6888112</v>
      </c>
      <c r="G26" s="37">
        <v>6600000</v>
      </c>
      <c r="H26" s="37">
        <f t="shared" si="1"/>
        <v>6600000</v>
      </c>
      <c r="I26" s="37">
        <v>6748000</v>
      </c>
      <c r="J26" s="37">
        <f t="shared" si="2"/>
        <v>6748000</v>
      </c>
      <c r="K26" s="49">
        <f t="shared" si="3"/>
        <v>6748000</v>
      </c>
    </row>
    <row r="27" spans="1:11" ht="90" x14ac:dyDescent="0.25">
      <c r="A27" s="9" t="s">
        <v>68</v>
      </c>
      <c r="B27" s="10" t="s">
        <v>126</v>
      </c>
      <c r="C27" s="11" t="s">
        <v>87</v>
      </c>
      <c r="D27" s="32">
        <v>10</v>
      </c>
      <c r="E27" s="37">
        <v>418811</v>
      </c>
      <c r="F27" s="37">
        <f t="shared" si="5"/>
        <v>4188110</v>
      </c>
      <c r="G27" s="37">
        <v>394650</v>
      </c>
      <c r="H27" s="37">
        <f t="shared" si="1"/>
        <v>3946500</v>
      </c>
      <c r="I27" s="37">
        <v>420300</v>
      </c>
      <c r="J27" s="37">
        <f t="shared" si="2"/>
        <v>4203000</v>
      </c>
      <c r="K27" s="49">
        <f t="shared" si="3"/>
        <v>418811</v>
      </c>
    </row>
    <row r="28" spans="1:11" ht="45" x14ac:dyDescent="0.25">
      <c r="A28" s="9" t="s">
        <v>76</v>
      </c>
      <c r="B28" s="10" t="s">
        <v>127</v>
      </c>
      <c r="C28" s="11" t="s">
        <v>57</v>
      </c>
      <c r="D28" s="32">
        <v>12</v>
      </c>
      <c r="E28" s="37">
        <v>349009</v>
      </c>
      <c r="F28" s="37">
        <f t="shared" si="5"/>
        <v>4188108</v>
      </c>
      <c r="G28" s="37">
        <v>286900</v>
      </c>
      <c r="H28" s="37">
        <f t="shared" si="1"/>
        <v>3442800</v>
      </c>
      <c r="I28" s="37">
        <v>299900</v>
      </c>
      <c r="J28" s="37">
        <f t="shared" si="2"/>
        <v>3598800</v>
      </c>
      <c r="K28" s="49">
        <f t="shared" si="3"/>
        <v>299900</v>
      </c>
    </row>
    <row r="29" spans="1:11" ht="45" x14ac:dyDescent="0.25">
      <c r="A29" s="9" t="s">
        <v>108</v>
      </c>
      <c r="B29" s="46" t="s">
        <v>128</v>
      </c>
      <c r="C29" s="11" t="s">
        <v>57</v>
      </c>
      <c r="D29" s="32">
        <v>7.5</v>
      </c>
      <c r="E29" s="37">
        <v>251748</v>
      </c>
      <c r="F29" s="37">
        <f t="shared" si="5"/>
        <v>1888110</v>
      </c>
      <c r="G29" s="37">
        <v>235800</v>
      </c>
      <c r="H29" s="37">
        <f t="shared" si="1"/>
        <v>1768500</v>
      </c>
      <c r="I29" s="37">
        <v>246900</v>
      </c>
      <c r="J29" s="37">
        <f t="shared" si="2"/>
        <v>1851750</v>
      </c>
      <c r="K29" s="49">
        <f t="shared" si="3"/>
        <v>246900</v>
      </c>
    </row>
    <row r="30" spans="1:11" ht="21" customHeight="1" x14ac:dyDescent="0.25">
      <c r="A30" s="38">
        <v>4</v>
      </c>
      <c r="B30" s="39" t="s">
        <v>82</v>
      </c>
      <c r="C30" s="38"/>
      <c r="D30" s="40"/>
      <c r="E30" s="40"/>
      <c r="F30" s="41"/>
      <c r="G30" s="40"/>
      <c r="H30" s="40"/>
      <c r="I30" s="40"/>
      <c r="J30" s="40"/>
      <c r="K30" s="40"/>
    </row>
    <row r="31" spans="1:11" ht="52.5" customHeight="1" x14ac:dyDescent="0.25">
      <c r="A31" s="9" t="s">
        <v>77</v>
      </c>
      <c r="B31" s="10" t="s">
        <v>129</v>
      </c>
      <c r="C31" s="11" t="s">
        <v>89</v>
      </c>
      <c r="D31" s="32">
        <v>4</v>
      </c>
      <c r="E31" s="37">
        <v>967028</v>
      </c>
      <c r="F31" s="37">
        <f t="shared" ref="F31:F38" si="6">ROUND(D31*E31,0)</f>
        <v>3868112</v>
      </c>
      <c r="G31" s="37">
        <v>980000</v>
      </c>
      <c r="H31" s="37">
        <f t="shared" si="1"/>
        <v>3920000</v>
      </c>
      <c r="I31" s="37">
        <v>978500</v>
      </c>
      <c r="J31" s="37">
        <f>ROUND(D31*I31,0)</f>
        <v>3914000</v>
      </c>
      <c r="K31" s="49">
        <f t="shared" si="3"/>
        <v>978500</v>
      </c>
    </row>
    <row r="32" spans="1:11" ht="56.25" x14ac:dyDescent="0.25">
      <c r="A32" s="9" t="s">
        <v>78</v>
      </c>
      <c r="B32" s="10" t="s">
        <v>130</v>
      </c>
      <c r="C32" s="11" t="s">
        <v>89</v>
      </c>
      <c r="D32" s="32">
        <v>9</v>
      </c>
      <c r="E32" s="37">
        <v>547568</v>
      </c>
      <c r="F32" s="37">
        <f t="shared" si="6"/>
        <v>4928112</v>
      </c>
      <c r="G32" s="37">
        <v>565300</v>
      </c>
      <c r="H32" s="37">
        <f t="shared" si="1"/>
        <v>5087700</v>
      </c>
      <c r="I32" s="37">
        <v>574900</v>
      </c>
      <c r="J32" s="37">
        <f t="shared" si="2"/>
        <v>5174100</v>
      </c>
      <c r="K32" s="49">
        <f t="shared" si="3"/>
        <v>565300</v>
      </c>
    </row>
    <row r="33" spans="1:11" ht="56.25" x14ac:dyDescent="0.25">
      <c r="A33" s="9" t="s">
        <v>83</v>
      </c>
      <c r="B33" s="10" t="s">
        <v>131</v>
      </c>
      <c r="C33" s="11" t="s">
        <v>57</v>
      </c>
      <c r="D33" s="32">
        <v>7.35</v>
      </c>
      <c r="E33" s="37">
        <v>651443</v>
      </c>
      <c r="F33" s="37">
        <f t="shared" si="6"/>
        <v>4788106</v>
      </c>
      <c r="G33" s="37">
        <v>680000</v>
      </c>
      <c r="H33" s="37">
        <f t="shared" si="1"/>
        <v>4998000</v>
      </c>
      <c r="I33" s="37">
        <v>695000</v>
      </c>
      <c r="J33" s="37">
        <f t="shared" si="2"/>
        <v>5108250</v>
      </c>
      <c r="K33" s="49">
        <f t="shared" si="3"/>
        <v>680000</v>
      </c>
    </row>
    <row r="34" spans="1:11" ht="112.5" x14ac:dyDescent="0.25">
      <c r="A34" s="9" t="s">
        <v>84</v>
      </c>
      <c r="B34" s="10" t="s">
        <v>149</v>
      </c>
      <c r="C34" s="11" t="s">
        <v>57</v>
      </c>
      <c r="D34" s="32">
        <v>24.4</v>
      </c>
      <c r="E34" s="37">
        <v>559558</v>
      </c>
      <c r="F34" s="37">
        <f t="shared" si="6"/>
        <v>13653215</v>
      </c>
      <c r="G34" s="37">
        <v>520300</v>
      </c>
      <c r="H34" s="37">
        <f t="shared" si="1"/>
        <v>12695320</v>
      </c>
      <c r="I34" s="37">
        <v>570800</v>
      </c>
      <c r="J34" s="37">
        <f t="shared" si="2"/>
        <v>13927520</v>
      </c>
      <c r="K34" s="49">
        <f t="shared" si="3"/>
        <v>559558</v>
      </c>
    </row>
    <row r="35" spans="1:11" ht="33.75" x14ac:dyDescent="0.25">
      <c r="A35" s="9" t="s">
        <v>85</v>
      </c>
      <c r="B35" s="10" t="s">
        <v>112</v>
      </c>
      <c r="C35" s="11" t="s">
        <v>89</v>
      </c>
      <c r="D35" s="32">
        <v>1</v>
      </c>
      <c r="E35" s="37">
        <v>938112</v>
      </c>
      <c r="F35" s="37">
        <f t="shared" si="6"/>
        <v>938112</v>
      </c>
      <c r="G35" s="37">
        <v>935600</v>
      </c>
      <c r="H35" s="37">
        <f t="shared" si="1"/>
        <v>935600</v>
      </c>
      <c r="I35" s="37">
        <v>941800</v>
      </c>
      <c r="J35" s="37">
        <f t="shared" si="2"/>
        <v>941800</v>
      </c>
      <c r="K35" s="49">
        <f t="shared" si="3"/>
        <v>938112</v>
      </c>
    </row>
    <row r="36" spans="1:11" ht="21" customHeight="1" x14ac:dyDescent="0.25">
      <c r="A36" s="9" t="s">
        <v>109</v>
      </c>
      <c r="B36" s="10" t="s">
        <v>90</v>
      </c>
      <c r="C36" s="11" t="s">
        <v>89</v>
      </c>
      <c r="D36" s="32">
        <v>6</v>
      </c>
      <c r="E36" s="37">
        <v>53018</v>
      </c>
      <c r="F36" s="37">
        <f t="shared" si="6"/>
        <v>318108</v>
      </c>
      <c r="G36" s="37">
        <v>45600</v>
      </c>
      <c r="H36" s="37">
        <f t="shared" si="1"/>
        <v>273600</v>
      </c>
      <c r="I36" s="37">
        <v>49800</v>
      </c>
      <c r="J36" s="37">
        <f t="shared" si="2"/>
        <v>298800</v>
      </c>
      <c r="K36" s="49">
        <f t="shared" si="3"/>
        <v>49800</v>
      </c>
    </row>
    <row r="37" spans="1:11" ht="21" customHeight="1" x14ac:dyDescent="0.25">
      <c r="A37" s="9" t="s">
        <v>111</v>
      </c>
      <c r="B37" s="10" t="s">
        <v>132</v>
      </c>
      <c r="C37" s="11" t="s">
        <v>89</v>
      </c>
      <c r="D37" s="32">
        <v>6</v>
      </c>
      <c r="E37" s="37">
        <v>33018</v>
      </c>
      <c r="F37" s="37">
        <f t="shared" si="6"/>
        <v>198108</v>
      </c>
      <c r="G37" s="37">
        <v>32400</v>
      </c>
      <c r="H37" s="37">
        <f t="shared" si="1"/>
        <v>194400</v>
      </c>
      <c r="I37" s="37">
        <v>33300</v>
      </c>
      <c r="J37" s="37">
        <f t="shared" si="2"/>
        <v>199800</v>
      </c>
      <c r="K37" s="49">
        <f t="shared" si="3"/>
        <v>33018</v>
      </c>
    </row>
    <row r="38" spans="1:11" ht="39" customHeight="1" x14ac:dyDescent="0.25">
      <c r="A38" s="9" t="s">
        <v>144</v>
      </c>
      <c r="B38" s="16" t="s">
        <v>145</v>
      </c>
      <c r="C38" s="11" t="s">
        <v>89</v>
      </c>
      <c r="D38" s="32">
        <v>1</v>
      </c>
      <c r="E38" s="37">
        <v>578112</v>
      </c>
      <c r="F38" s="37">
        <f t="shared" si="6"/>
        <v>578112</v>
      </c>
      <c r="G38" s="37">
        <v>565300</v>
      </c>
      <c r="H38" s="37">
        <f t="shared" si="1"/>
        <v>565300</v>
      </c>
      <c r="I38" s="37">
        <v>589900</v>
      </c>
      <c r="J38" s="37">
        <f t="shared" si="2"/>
        <v>589900</v>
      </c>
      <c r="K38" s="49">
        <f t="shared" si="3"/>
        <v>578112</v>
      </c>
    </row>
    <row r="39" spans="1:11" x14ac:dyDescent="0.25">
      <c r="A39" s="38">
        <v>5</v>
      </c>
      <c r="B39" s="39" t="s">
        <v>75</v>
      </c>
      <c r="C39" s="38"/>
      <c r="D39" s="40"/>
      <c r="E39" s="40"/>
      <c r="F39" s="41"/>
      <c r="G39" s="40"/>
      <c r="H39" s="40"/>
      <c r="I39" s="40"/>
      <c r="J39" s="40"/>
      <c r="K39" s="40"/>
    </row>
    <row r="40" spans="1:11" ht="125.25" customHeight="1" x14ac:dyDescent="0.25">
      <c r="A40" s="47" t="s">
        <v>80</v>
      </c>
      <c r="B40" s="46" t="s">
        <v>133</v>
      </c>
      <c r="C40" s="11" t="s">
        <v>79</v>
      </c>
      <c r="D40" s="32">
        <v>1</v>
      </c>
      <c r="E40" s="37">
        <v>6488112</v>
      </c>
      <c r="F40" s="37">
        <f t="shared" si="4"/>
        <v>6488112</v>
      </c>
      <c r="G40" s="37">
        <v>6658300</v>
      </c>
      <c r="H40" s="37">
        <f t="shared" si="1"/>
        <v>6658300</v>
      </c>
      <c r="I40" s="37">
        <v>6570000</v>
      </c>
      <c r="J40" s="37">
        <f t="shared" si="2"/>
        <v>6570000</v>
      </c>
      <c r="K40" s="49">
        <f t="shared" si="3"/>
        <v>6570000</v>
      </c>
    </row>
    <row r="41" spans="1:11" x14ac:dyDescent="0.25">
      <c r="A41" s="38">
        <v>6</v>
      </c>
      <c r="B41" s="39" t="s">
        <v>66</v>
      </c>
      <c r="C41" s="38"/>
      <c r="D41" s="40"/>
      <c r="E41" s="40"/>
      <c r="F41" s="41"/>
      <c r="G41" s="40"/>
      <c r="H41" s="40"/>
      <c r="I41" s="40"/>
      <c r="J41" s="40"/>
      <c r="K41" s="40"/>
    </row>
    <row r="42" spans="1:11" ht="67.5" x14ac:dyDescent="0.25">
      <c r="A42" s="9" t="s">
        <v>92</v>
      </c>
      <c r="B42" s="10" t="s">
        <v>104</v>
      </c>
      <c r="C42" s="17" t="s">
        <v>57</v>
      </c>
      <c r="D42" s="32">
        <v>818</v>
      </c>
      <c r="E42" s="37">
        <v>34452</v>
      </c>
      <c r="F42" s="37">
        <f t="shared" ref="F42:F51" si="7">ROUND(D42*E42,0)</f>
        <v>28181736</v>
      </c>
      <c r="G42" s="37">
        <v>36000</v>
      </c>
      <c r="H42" s="37">
        <f t="shared" si="1"/>
        <v>29448000</v>
      </c>
      <c r="I42" s="37">
        <v>40800</v>
      </c>
      <c r="J42" s="37">
        <f t="shared" si="2"/>
        <v>33374400</v>
      </c>
      <c r="K42" s="49">
        <f t="shared" si="3"/>
        <v>36000</v>
      </c>
    </row>
    <row r="43" spans="1:11" ht="67.5" x14ac:dyDescent="0.25">
      <c r="A43" s="9" t="s">
        <v>95</v>
      </c>
      <c r="B43" s="10" t="s">
        <v>74</v>
      </c>
      <c r="C43" s="17" t="s">
        <v>57</v>
      </c>
      <c r="D43" s="32">
        <v>246.5</v>
      </c>
      <c r="E43" s="37">
        <v>35819</v>
      </c>
      <c r="F43" s="37">
        <f t="shared" si="7"/>
        <v>8829384</v>
      </c>
      <c r="G43" s="37">
        <v>39000</v>
      </c>
      <c r="H43" s="37">
        <f t="shared" si="1"/>
        <v>9613500</v>
      </c>
      <c r="I43" s="37">
        <v>42000</v>
      </c>
      <c r="J43" s="37">
        <f t="shared" si="2"/>
        <v>10353000</v>
      </c>
      <c r="K43" s="49">
        <f t="shared" si="3"/>
        <v>39000</v>
      </c>
    </row>
    <row r="44" spans="1:11" x14ac:dyDescent="0.25">
      <c r="A44" s="38">
        <v>7</v>
      </c>
      <c r="B44" s="39" t="s">
        <v>91</v>
      </c>
      <c r="C44" s="38"/>
      <c r="D44" s="40"/>
      <c r="E44" s="40"/>
      <c r="F44" s="41"/>
      <c r="G44" s="40"/>
      <c r="H44" s="40"/>
      <c r="I44" s="40"/>
      <c r="J44" s="40"/>
      <c r="K44" s="40"/>
    </row>
    <row r="45" spans="1:11" ht="56.25" x14ac:dyDescent="0.25">
      <c r="A45" s="9" t="s">
        <v>93</v>
      </c>
      <c r="B45" s="10" t="s">
        <v>134</v>
      </c>
      <c r="C45" s="17" t="s">
        <v>57</v>
      </c>
      <c r="D45" s="32">
        <v>26.5</v>
      </c>
      <c r="E45" s="37">
        <v>264834</v>
      </c>
      <c r="F45" s="37">
        <f t="shared" si="7"/>
        <v>7018101</v>
      </c>
      <c r="G45" s="37">
        <v>225000</v>
      </c>
      <c r="H45" s="37">
        <f t="shared" si="1"/>
        <v>5962500</v>
      </c>
      <c r="I45" s="37">
        <v>268900</v>
      </c>
      <c r="J45" s="37">
        <f t="shared" si="2"/>
        <v>7125850</v>
      </c>
      <c r="K45" s="49">
        <f t="shared" si="3"/>
        <v>264834</v>
      </c>
    </row>
    <row r="46" spans="1:11" ht="33.75" x14ac:dyDescent="0.25">
      <c r="A46" s="9" t="s">
        <v>98</v>
      </c>
      <c r="B46" s="10" t="s">
        <v>135</v>
      </c>
      <c r="C46" s="17" t="s">
        <v>89</v>
      </c>
      <c r="D46" s="32">
        <v>2</v>
      </c>
      <c r="E46" s="37">
        <v>651556</v>
      </c>
      <c r="F46" s="37">
        <f t="shared" si="7"/>
        <v>1303112</v>
      </c>
      <c r="G46" s="37">
        <v>556000</v>
      </c>
      <c r="H46" s="37">
        <f t="shared" si="1"/>
        <v>1112000</v>
      </c>
      <c r="I46" s="37">
        <v>592000</v>
      </c>
      <c r="J46" s="37">
        <f t="shared" si="2"/>
        <v>1184000</v>
      </c>
      <c r="K46" s="49">
        <f t="shared" si="3"/>
        <v>592000</v>
      </c>
    </row>
    <row r="47" spans="1:11" x14ac:dyDescent="0.25">
      <c r="A47" s="38">
        <v>8</v>
      </c>
      <c r="B47" s="39" t="s">
        <v>94</v>
      </c>
      <c r="C47" s="38"/>
      <c r="D47" s="40"/>
      <c r="E47" s="40"/>
      <c r="F47" s="41"/>
      <c r="G47" s="40"/>
      <c r="H47" s="40"/>
      <c r="I47" s="40"/>
      <c r="J47" s="40"/>
      <c r="K47" s="40"/>
    </row>
    <row r="48" spans="1:11" ht="33.75" x14ac:dyDescent="0.25">
      <c r="A48" s="9" t="s">
        <v>96</v>
      </c>
      <c r="B48" s="10" t="s">
        <v>99</v>
      </c>
      <c r="C48" s="17" t="s">
        <v>57</v>
      </c>
      <c r="D48" s="32">
        <v>16</v>
      </c>
      <c r="E48" s="37">
        <v>136757</v>
      </c>
      <c r="F48" s="37">
        <f t="shared" si="7"/>
        <v>2188112</v>
      </c>
      <c r="G48" s="37">
        <v>110000</v>
      </c>
      <c r="H48" s="37">
        <f t="shared" si="1"/>
        <v>1760000</v>
      </c>
      <c r="I48" s="37">
        <v>129000</v>
      </c>
      <c r="J48" s="37">
        <f t="shared" si="2"/>
        <v>2064000</v>
      </c>
      <c r="K48" s="49">
        <f t="shared" si="3"/>
        <v>129000</v>
      </c>
    </row>
    <row r="49" spans="1:11" x14ac:dyDescent="0.25">
      <c r="A49" s="38">
        <v>9</v>
      </c>
      <c r="B49" s="39" t="s">
        <v>113</v>
      </c>
      <c r="C49" s="38"/>
      <c r="D49" s="40"/>
      <c r="E49" s="40"/>
      <c r="F49" s="41"/>
      <c r="G49" s="40"/>
      <c r="H49" s="40"/>
      <c r="I49" s="40"/>
      <c r="J49" s="40"/>
      <c r="K49" s="40"/>
    </row>
    <row r="50" spans="1:11" ht="101.25" x14ac:dyDescent="0.25">
      <c r="A50" s="9" t="s">
        <v>114</v>
      </c>
      <c r="B50" s="46" t="s">
        <v>136</v>
      </c>
      <c r="C50" s="17" t="s">
        <v>89</v>
      </c>
      <c r="D50" s="32">
        <v>5</v>
      </c>
      <c r="E50" s="37">
        <v>1317622</v>
      </c>
      <c r="F50" s="37">
        <f t="shared" si="7"/>
        <v>6588110</v>
      </c>
      <c r="G50" s="37">
        <v>1350000</v>
      </c>
      <c r="H50" s="37">
        <f t="shared" si="1"/>
        <v>6750000</v>
      </c>
      <c r="I50" s="37">
        <v>1378000</v>
      </c>
      <c r="J50" s="37">
        <f t="shared" si="2"/>
        <v>6890000</v>
      </c>
      <c r="K50" s="49">
        <f t="shared" si="3"/>
        <v>1350000</v>
      </c>
    </row>
    <row r="51" spans="1:11" ht="78.75" x14ac:dyDescent="0.25">
      <c r="A51" s="9" t="s">
        <v>117</v>
      </c>
      <c r="B51" s="46" t="s">
        <v>137</v>
      </c>
      <c r="C51" s="17" t="s">
        <v>89</v>
      </c>
      <c r="D51" s="32">
        <v>2</v>
      </c>
      <c r="E51" s="37">
        <v>2294056</v>
      </c>
      <c r="F51" s="37">
        <f t="shared" si="7"/>
        <v>4588112</v>
      </c>
      <c r="G51" s="37">
        <v>2160000</v>
      </c>
      <c r="H51" s="37">
        <f t="shared" si="1"/>
        <v>4320000</v>
      </c>
      <c r="I51" s="37">
        <v>2197500</v>
      </c>
      <c r="J51" s="37">
        <f t="shared" si="2"/>
        <v>4395000</v>
      </c>
      <c r="K51" s="49">
        <f t="shared" si="3"/>
        <v>2197500</v>
      </c>
    </row>
    <row r="52" spans="1:11" x14ac:dyDescent="0.25">
      <c r="A52" s="38"/>
      <c r="B52" s="42" t="s">
        <v>16</v>
      </c>
      <c r="C52" s="38"/>
      <c r="D52" s="40"/>
      <c r="E52" s="40"/>
      <c r="F52" s="43">
        <f>SUM(F4:F51)</f>
        <v>176098324</v>
      </c>
      <c r="G52" s="40"/>
      <c r="H52" s="43">
        <f>SUM(H4:H51)</f>
        <v>175978920</v>
      </c>
      <c r="I52" s="40"/>
      <c r="J52" s="43">
        <f>SUM(J4:J51)</f>
        <v>185430360</v>
      </c>
    </row>
    <row r="53" spans="1:11" x14ac:dyDescent="0.25">
      <c r="A53" s="22"/>
      <c r="B53" s="23" t="s">
        <v>17</v>
      </c>
      <c r="C53" s="11" t="s">
        <v>56</v>
      </c>
      <c r="D53" s="45"/>
      <c r="E53" s="44">
        <v>0.25</v>
      </c>
      <c r="F53" s="37">
        <f>ROUND(E53*$F$52,0)</f>
        <v>44024581</v>
      </c>
      <c r="G53" s="44">
        <v>0.25</v>
      </c>
      <c r="H53" s="37">
        <f>ROUND(G53*$H$52,0)</f>
        <v>43994730</v>
      </c>
      <c r="I53" s="44">
        <v>0.25</v>
      </c>
      <c r="J53" s="37">
        <f>ROUND(I53*$J$52,0)</f>
        <v>46357590</v>
      </c>
    </row>
    <row r="54" spans="1:11" x14ac:dyDescent="0.25">
      <c r="A54" s="22"/>
      <c r="B54" s="23" t="s">
        <v>18</v>
      </c>
      <c r="C54" s="11" t="s">
        <v>56</v>
      </c>
      <c r="D54" s="45"/>
      <c r="E54" s="44">
        <v>0.02</v>
      </c>
      <c r="F54" s="37">
        <f>ROUND(E54*$F$52,0)</f>
        <v>3521966</v>
      </c>
      <c r="G54" s="44">
        <v>0.02</v>
      </c>
      <c r="H54" s="37">
        <f>ROUND(G54*$H$52,0)</f>
        <v>3519578</v>
      </c>
      <c r="I54" s="44">
        <v>0.02</v>
      </c>
      <c r="J54" s="37">
        <f>ROUND(I54*$J$52,0)</f>
        <v>3708607</v>
      </c>
    </row>
    <row r="55" spans="1:11" x14ac:dyDescent="0.25">
      <c r="A55" s="22"/>
      <c r="B55" s="23" t="s">
        <v>19</v>
      </c>
      <c r="C55" s="11" t="s">
        <v>56</v>
      </c>
      <c r="D55" s="45"/>
      <c r="E55" s="44">
        <v>0.04</v>
      </c>
      <c r="F55" s="37">
        <f>ROUND(E55*$F$52,0)</f>
        <v>7043933</v>
      </c>
      <c r="G55" s="44">
        <v>0.04</v>
      </c>
      <c r="H55" s="37">
        <f>ROUND(G55*$H$52,0)</f>
        <v>7039157</v>
      </c>
      <c r="I55" s="44">
        <v>0.04</v>
      </c>
      <c r="J55" s="37">
        <f>ROUND(I55*$J$52,0)</f>
        <v>7417214</v>
      </c>
    </row>
    <row r="56" spans="1:11" x14ac:dyDescent="0.25">
      <c r="A56" s="22"/>
      <c r="B56" s="23" t="s">
        <v>20</v>
      </c>
      <c r="C56" s="11" t="s">
        <v>56</v>
      </c>
      <c r="D56" s="44"/>
      <c r="E56" s="44">
        <v>0.19</v>
      </c>
      <c r="F56" s="48">
        <f>+ROUND(F55*E56,0)</f>
        <v>1338347</v>
      </c>
      <c r="G56" s="44">
        <v>0.19</v>
      </c>
      <c r="H56" s="48">
        <f>+ROUND(H55*G56,0)</f>
        <v>1337440</v>
      </c>
      <c r="I56" s="44">
        <v>0.19</v>
      </c>
      <c r="J56" s="48">
        <f>+ROUND(J55*I56,0)</f>
        <v>1409271</v>
      </c>
    </row>
    <row r="57" spans="1:11" x14ac:dyDescent="0.25">
      <c r="A57" s="38"/>
      <c r="B57" s="42" t="s">
        <v>21</v>
      </c>
      <c r="C57" s="38"/>
      <c r="D57" s="40"/>
      <c r="E57" s="40"/>
      <c r="F57" s="43">
        <f>SUM(F52:F56)</f>
        <v>232027151</v>
      </c>
      <c r="G57" s="40"/>
      <c r="H57" s="43">
        <f>SUM(H52:H56)</f>
        <v>231869825</v>
      </c>
      <c r="I57" s="40"/>
      <c r="J57" s="43">
        <f>SUM(J52:J56)</f>
        <v>244323042</v>
      </c>
    </row>
    <row r="58" spans="1:11" x14ac:dyDescent="0.25">
      <c r="A58" s="57" t="s">
        <v>155</v>
      </c>
      <c r="B58" s="57"/>
      <c r="C58" s="57"/>
      <c r="D58" s="57"/>
      <c r="E58" s="57"/>
      <c r="F58" s="56">
        <f>AVERAGE(F57,H57,J57)</f>
        <v>236073339.33333334</v>
      </c>
      <c r="G58" s="56"/>
      <c r="H58" s="56"/>
      <c r="I58" s="56"/>
      <c r="J58" s="56"/>
    </row>
    <row r="59" spans="1:11" x14ac:dyDescent="0.25">
      <c r="A59" s="57" t="s">
        <v>156</v>
      </c>
      <c r="B59" s="57"/>
      <c r="C59" s="57"/>
      <c r="D59" s="57"/>
      <c r="E59" s="57"/>
      <c r="F59" s="56">
        <f>MEDIAN(F57,H57,J57)</f>
        <v>232027151</v>
      </c>
      <c r="G59" s="56"/>
      <c r="H59" s="56"/>
      <c r="I59" s="56"/>
      <c r="J59" s="56"/>
    </row>
    <row r="60" spans="1:11" s="30" customFormat="1" x14ac:dyDescent="0.25">
      <c r="A60" s="28"/>
      <c r="B60" s="1"/>
      <c r="C60" s="29"/>
      <c r="D60" s="29"/>
      <c r="E60" s="29"/>
      <c r="F60" s="29"/>
    </row>
    <row r="61" spans="1:11" s="30" customFormat="1" x14ac:dyDescent="0.25">
      <c r="A61" s="28"/>
      <c r="B61" s="1"/>
      <c r="C61" s="29"/>
    </row>
    <row r="62" spans="1:11" s="30" customFormat="1" x14ac:dyDescent="0.25">
      <c r="A62" s="28"/>
      <c r="B62" s="1"/>
      <c r="C62" s="29"/>
    </row>
    <row r="63" spans="1:11" s="30" customFormat="1" x14ac:dyDescent="0.25">
      <c r="A63" s="28"/>
      <c r="B63" s="1"/>
      <c r="C63" s="29"/>
      <c r="D63" s="29"/>
      <c r="E63" s="29"/>
      <c r="F63" s="29"/>
    </row>
    <row r="64" spans="1:11" s="30" customFormat="1" x14ac:dyDescent="0.25">
      <c r="A64" s="28"/>
      <c r="B64" s="1"/>
      <c r="C64" s="29"/>
      <c r="D64" s="29"/>
      <c r="E64" s="29"/>
      <c r="F64" s="29"/>
    </row>
    <row r="65" spans="1:6" s="30" customFormat="1" x14ac:dyDescent="0.25">
      <c r="A65" s="28"/>
      <c r="B65" s="1"/>
      <c r="C65" s="29"/>
      <c r="D65" s="29"/>
      <c r="E65" s="29"/>
      <c r="F65" s="29"/>
    </row>
    <row r="66" spans="1:6" s="30" customFormat="1" x14ac:dyDescent="0.25">
      <c r="A66" s="28"/>
      <c r="B66" s="1"/>
      <c r="C66" s="29"/>
      <c r="D66" s="29"/>
      <c r="E66" s="29"/>
      <c r="F66" s="29"/>
    </row>
    <row r="67" spans="1:6" s="30" customFormat="1" x14ac:dyDescent="0.25">
      <c r="A67" s="28"/>
      <c r="B67" s="1"/>
      <c r="C67" s="29"/>
      <c r="D67" s="29"/>
      <c r="E67" s="29"/>
      <c r="F67" s="29"/>
    </row>
  </sheetData>
  <mergeCells count="9">
    <mergeCell ref="A58:E58"/>
    <mergeCell ref="A59:E59"/>
    <mergeCell ref="E1:F1"/>
    <mergeCell ref="A1:D1"/>
    <mergeCell ref="K2:K3"/>
    <mergeCell ref="G1:H1"/>
    <mergeCell ref="I1:J1"/>
    <mergeCell ref="F58:J58"/>
    <mergeCell ref="F59:J59"/>
  </mergeCells>
  <phoneticPr fontId="11" type="noConversion"/>
  <pageMargins left="0.7" right="0.7" top="0.75" bottom="0.75" header="0.3" footer="0.3"/>
  <pageSetup scale="85" fitToHeight="0" orientation="portrait" horizontalDpi="200" verticalDpi="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5B8B9D-7A61-46E2-851F-C4FC2B9D0FEC}">
  <sheetPr>
    <pageSetUpPr fitToPage="1"/>
  </sheetPr>
  <dimension ref="A1:G94"/>
  <sheetViews>
    <sheetView tabSelected="1" zoomScale="120" zoomScaleNormal="120" zoomScaleSheetLayoutView="100" workbookViewId="0">
      <selection activeCell="A60" sqref="A60:G81"/>
    </sheetView>
  </sheetViews>
  <sheetFormatPr baseColWidth="10" defaultColWidth="11.5703125" defaultRowHeight="15" x14ac:dyDescent="0.25"/>
  <cols>
    <col min="1" max="1" width="8.140625" style="28" customWidth="1"/>
    <col min="2" max="2" width="64.5703125" style="1" customWidth="1"/>
    <col min="3" max="3" width="5.5703125" style="29" customWidth="1"/>
    <col min="4" max="4" width="5.7109375" style="29" customWidth="1"/>
    <col min="5" max="6" width="10.85546875" style="29" customWidth="1"/>
    <col min="7" max="7" width="14" style="1" customWidth="1"/>
    <col min="8" max="16384" width="11.5703125" style="1"/>
  </cols>
  <sheetData>
    <row r="1" spans="1:7" ht="29.25" customHeight="1" x14ac:dyDescent="0.25">
      <c r="A1" s="62" t="s">
        <v>159</v>
      </c>
      <c r="B1" s="62"/>
      <c r="C1" s="62"/>
      <c r="D1" s="62"/>
      <c r="E1" s="62"/>
      <c r="F1" s="62"/>
      <c r="G1" s="62"/>
    </row>
    <row r="2" spans="1:7" x14ac:dyDescent="0.25">
      <c r="A2" s="2" t="s">
        <v>0</v>
      </c>
      <c r="B2" s="2" t="s">
        <v>1</v>
      </c>
      <c r="C2" s="2" t="s">
        <v>151</v>
      </c>
      <c r="D2" s="2" t="s">
        <v>150</v>
      </c>
      <c r="E2" s="2" t="s">
        <v>54</v>
      </c>
      <c r="F2" s="2" t="s">
        <v>55</v>
      </c>
      <c r="G2" s="53" t="s">
        <v>158</v>
      </c>
    </row>
    <row r="3" spans="1:7" ht="21" customHeight="1" x14ac:dyDescent="0.25">
      <c r="A3" s="38">
        <v>1</v>
      </c>
      <c r="B3" s="39" t="s">
        <v>6</v>
      </c>
      <c r="C3" s="38"/>
      <c r="D3" s="40"/>
      <c r="E3" s="40"/>
      <c r="F3" s="40"/>
      <c r="G3" s="53"/>
    </row>
    <row r="4" spans="1:7" ht="112.5" x14ac:dyDescent="0.25">
      <c r="A4" s="47" t="s">
        <v>58</v>
      </c>
      <c r="B4" s="10" t="s">
        <v>141</v>
      </c>
      <c r="C4" s="11" t="s">
        <v>79</v>
      </c>
      <c r="D4" s="32">
        <v>1</v>
      </c>
      <c r="E4" s="37"/>
      <c r="F4" s="37"/>
      <c r="G4" s="49">
        <v>7258000</v>
      </c>
    </row>
    <row r="5" spans="1:7" ht="33.75" x14ac:dyDescent="0.25">
      <c r="A5" s="47" t="s">
        <v>59</v>
      </c>
      <c r="B5" s="10" t="s">
        <v>105</v>
      </c>
      <c r="C5" s="11" t="s">
        <v>57</v>
      </c>
      <c r="D5" s="32">
        <v>48</v>
      </c>
      <c r="E5" s="37"/>
      <c r="F5" s="37"/>
      <c r="G5" s="49">
        <v>245000</v>
      </c>
    </row>
    <row r="6" spans="1:7" ht="33.75" x14ac:dyDescent="0.25">
      <c r="A6" s="47" t="s">
        <v>60</v>
      </c>
      <c r="B6" s="10" t="s">
        <v>118</v>
      </c>
      <c r="C6" s="11" t="s">
        <v>57</v>
      </c>
      <c r="D6" s="32">
        <v>54</v>
      </c>
      <c r="E6" s="37"/>
      <c r="F6" s="37"/>
      <c r="G6" s="49">
        <v>139500</v>
      </c>
    </row>
    <row r="7" spans="1:7" ht="22.5" x14ac:dyDescent="0.25">
      <c r="A7" s="47" t="s">
        <v>61</v>
      </c>
      <c r="B7" s="10" t="s">
        <v>107</v>
      </c>
      <c r="C7" s="11" t="s">
        <v>89</v>
      </c>
      <c r="D7" s="32">
        <v>5</v>
      </c>
      <c r="E7" s="37"/>
      <c r="F7" s="37"/>
      <c r="G7" s="49">
        <v>486900</v>
      </c>
    </row>
    <row r="8" spans="1:7" ht="33.75" x14ac:dyDescent="0.25">
      <c r="A8" s="47" t="s">
        <v>62</v>
      </c>
      <c r="B8" s="10" t="s">
        <v>110</v>
      </c>
      <c r="C8" s="11" t="s">
        <v>89</v>
      </c>
      <c r="D8" s="32">
        <v>3</v>
      </c>
      <c r="E8" s="37"/>
      <c r="F8" s="37"/>
      <c r="G8" s="49">
        <v>564800</v>
      </c>
    </row>
    <row r="9" spans="1:7" ht="56.25" x14ac:dyDescent="0.25">
      <c r="A9" s="47" t="s">
        <v>65</v>
      </c>
      <c r="B9" s="10" t="s">
        <v>119</v>
      </c>
      <c r="C9" s="11" t="s">
        <v>79</v>
      </c>
      <c r="D9" s="32">
        <v>1</v>
      </c>
      <c r="E9" s="37"/>
      <c r="F9" s="37"/>
      <c r="G9" s="49">
        <v>650000</v>
      </c>
    </row>
    <row r="10" spans="1:7" ht="45" x14ac:dyDescent="0.25">
      <c r="A10" s="47" t="s">
        <v>71</v>
      </c>
      <c r="B10" s="10" t="s">
        <v>120</v>
      </c>
      <c r="C10" s="11" t="s">
        <v>89</v>
      </c>
      <c r="D10" s="32">
        <v>6</v>
      </c>
      <c r="E10" s="37"/>
      <c r="F10" s="37"/>
      <c r="G10" s="49">
        <v>171400</v>
      </c>
    </row>
    <row r="11" spans="1:7" ht="33.75" x14ac:dyDescent="0.25">
      <c r="A11" s="47" t="s">
        <v>72</v>
      </c>
      <c r="B11" s="10" t="s">
        <v>121</v>
      </c>
      <c r="C11" s="11" t="s">
        <v>79</v>
      </c>
      <c r="D11" s="32">
        <v>1</v>
      </c>
      <c r="E11" s="37"/>
      <c r="F11" s="37"/>
      <c r="G11" s="49">
        <v>168112</v>
      </c>
    </row>
    <row r="12" spans="1:7" ht="56.25" x14ac:dyDescent="0.25">
      <c r="A12" s="47" t="s">
        <v>73</v>
      </c>
      <c r="B12" s="10" t="s">
        <v>122</v>
      </c>
      <c r="C12" s="11" t="s">
        <v>79</v>
      </c>
      <c r="D12" s="32">
        <v>1</v>
      </c>
      <c r="E12" s="37"/>
      <c r="F12" s="37"/>
      <c r="G12" s="49">
        <v>1327500</v>
      </c>
    </row>
    <row r="13" spans="1:7" ht="22.5" x14ac:dyDescent="0.25">
      <c r="A13" s="47" t="s">
        <v>101</v>
      </c>
      <c r="B13" s="10" t="s">
        <v>103</v>
      </c>
      <c r="C13" s="11" t="s">
        <v>79</v>
      </c>
      <c r="D13" s="32">
        <v>1</v>
      </c>
      <c r="E13" s="37"/>
      <c r="F13" s="37"/>
      <c r="G13" s="49">
        <v>792112</v>
      </c>
    </row>
    <row r="14" spans="1:7" x14ac:dyDescent="0.25">
      <c r="A14" s="47" t="s">
        <v>102</v>
      </c>
      <c r="B14" s="10" t="s">
        <v>97</v>
      </c>
      <c r="C14" s="11" t="s">
        <v>89</v>
      </c>
      <c r="D14" s="32">
        <v>2</v>
      </c>
      <c r="E14" s="37"/>
      <c r="F14" s="37"/>
      <c r="G14" s="49">
        <v>145000</v>
      </c>
    </row>
    <row r="15" spans="1:7" x14ac:dyDescent="0.25">
      <c r="A15" s="47" t="s">
        <v>106</v>
      </c>
      <c r="B15" s="10" t="s">
        <v>123</v>
      </c>
      <c r="C15" s="11" t="s">
        <v>89</v>
      </c>
      <c r="D15" s="11">
        <v>2</v>
      </c>
      <c r="E15" s="37"/>
      <c r="F15" s="37"/>
      <c r="G15" s="49">
        <v>850800</v>
      </c>
    </row>
    <row r="16" spans="1:7" ht="33.75" x14ac:dyDescent="0.25">
      <c r="A16" s="47" t="s">
        <v>115</v>
      </c>
      <c r="B16" s="10" t="s">
        <v>138</v>
      </c>
      <c r="C16" s="11" t="s">
        <v>89</v>
      </c>
      <c r="D16" s="11">
        <v>1</v>
      </c>
      <c r="E16" s="37"/>
      <c r="F16" s="37"/>
      <c r="G16" s="49">
        <v>588112</v>
      </c>
    </row>
    <row r="17" spans="1:7" ht="33.75" x14ac:dyDescent="0.25">
      <c r="A17" s="47" t="s">
        <v>116</v>
      </c>
      <c r="B17" s="10" t="s">
        <v>124</v>
      </c>
      <c r="C17" s="11" t="s">
        <v>79</v>
      </c>
      <c r="D17" s="11">
        <v>1</v>
      </c>
      <c r="E17" s="37"/>
      <c r="F17" s="37"/>
      <c r="G17" s="49">
        <v>815000</v>
      </c>
    </row>
    <row r="18" spans="1:7" ht="231.75" customHeight="1" x14ac:dyDescent="0.25">
      <c r="A18" s="47" t="s">
        <v>139</v>
      </c>
      <c r="B18" s="10" t="s">
        <v>146</v>
      </c>
      <c r="C18" s="11" t="s">
        <v>79</v>
      </c>
      <c r="D18" s="11">
        <v>1</v>
      </c>
      <c r="E18" s="37"/>
      <c r="F18" s="37"/>
      <c r="G18" s="49">
        <v>9799990</v>
      </c>
    </row>
    <row r="19" spans="1:7" ht="120.75" customHeight="1" x14ac:dyDescent="0.25">
      <c r="A19" s="47" t="s">
        <v>140</v>
      </c>
      <c r="B19" s="10" t="s">
        <v>147</v>
      </c>
      <c r="C19" s="11" t="s">
        <v>79</v>
      </c>
      <c r="D19" s="11">
        <v>1</v>
      </c>
      <c r="E19" s="37"/>
      <c r="F19" s="37"/>
      <c r="G19" s="49">
        <v>8850600</v>
      </c>
    </row>
    <row r="20" spans="1:7" ht="36" customHeight="1" x14ac:dyDescent="0.25">
      <c r="A20" s="47" t="s">
        <v>142</v>
      </c>
      <c r="B20" s="10" t="s">
        <v>143</v>
      </c>
      <c r="C20" s="11" t="s">
        <v>89</v>
      </c>
      <c r="D20" s="11">
        <v>1</v>
      </c>
      <c r="E20" s="37"/>
      <c r="F20" s="37"/>
      <c r="G20" s="49">
        <v>890000</v>
      </c>
    </row>
    <row r="21" spans="1:7" x14ac:dyDescent="0.25">
      <c r="A21" s="38">
        <v>2</v>
      </c>
      <c r="B21" s="39" t="s">
        <v>69</v>
      </c>
      <c r="C21" s="38"/>
      <c r="D21" s="40"/>
      <c r="E21" s="40"/>
      <c r="F21" s="41"/>
      <c r="G21" s="40"/>
    </row>
    <row r="22" spans="1:7" ht="33.75" x14ac:dyDescent="0.25">
      <c r="A22" s="9" t="s">
        <v>63</v>
      </c>
      <c r="B22" s="10" t="s">
        <v>100</v>
      </c>
      <c r="C22" s="11" t="s">
        <v>57</v>
      </c>
      <c r="D22" s="32">
        <v>132</v>
      </c>
      <c r="E22" s="37"/>
      <c r="F22" s="37"/>
      <c r="G22" s="49">
        <v>53700</v>
      </c>
    </row>
    <row r="23" spans="1:7" ht="22.5" x14ac:dyDescent="0.25">
      <c r="A23" s="9" t="s">
        <v>64</v>
      </c>
      <c r="B23" s="10" t="s">
        <v>125</v>
      </c>
      <c r="C23" s="11" t="s">
        <v>79</v>
      </c>
      <c r="D23" s="32">
        <v>1</v>
      </c>
      <c r="E23" s="37"/>
      <c r="F23" s="37"/>
      <c r="G23" s="49">
        <v>1746000</v>
      </c>
    </row>
    <row r="24" spans="1:7" ht="22.5" x14ac:dyDescent="0.25">
      <c r="A24" s="9" t="s">
        <v>70</v>
      </c>
      <c r="B24" s="10" t="s">
        <v>88</v>
      </c>
      <c r="C24" s="11" t="s">
        <v>79</v>
      </c>
      <c r="D24" s="32">
        <v>1</v>
      </c>
      <c r="E24" s="37"/>
      <c r="F24" s="37"/>
      <c r="G24" s="49">
        <v>195000</v>
      </c>
    </row>
    <row r="25" spans="1:7" ht="21" customHeight="1" x14ac:dyDescent="0.25">
      <c r="A25" s="38">
        <v>3</v>
      </c>
      <c r="B25" s="39" t="s">
        <v>81</v>
      </c>
      <c r="C25" s="38"/>
      <c r="D25" s="40"/>
      <c r="E25" s="40"/>
      <c r="F25" s="41"/>
      <c r="G25" s="40"/>
    </row>
    <row r="26" spans="1:7" ht="191.25" x14ac:dyDescent="0.25">
      <c r="A26" s="9" t="s">
        <v>67</v>
      </c>
      <c r="B26" s="10" t="s">
        <v>148</v>
      </c>
      <c r="C26" s="11" t="s">
        <v>86</v>
      </c>
      <c r="D26" s="32">
        <v>1</v>
      </c>
      <c r="E26" s="37"/>
      <c r="F26" s="37"/>
      <c r="G26" s="49">
        <v>6748000</v>
      </c>
    </row>
    <row r="27" spans="1:7" ht="90" x14ac:dyDescent="0.25">
      <c r="A27" s="9" t="s">
        <v>68</v>
      </c>
      <c r="B27" s="10" t="s">
        <v>126</v>
      </c>
      <c r="C27" s="11" t="s">
        <v>87</v>
      </c>
      <c r="D27" s="32">
        <v>10</v>
      </c>
      <c r="E27" s="37"/>
      <c r="F27" s="37"/>
      <c r="G27" s="49">
        <v>418811</v>
      </c>
    </row>
    <row r="28" spans="1:7" ht="45" x14ac:dyDescent="0.25">
      <c r="A28" s="9" t="s">
        <v>76</v>
      </c>
      <c r="B28" s="10" t="s">
        <v>127</v>
      </c>
      <c r="C28" s="11" t="s">
        <v>57</v>
      </c>
      <c r="D28" s="32">
        <v>12</v>
      </c>
      <c r="E28" s="37"/>
      <c r="F28" s="37"/>
      <c r="G28" s="49">
        <v>299900</v>
      </c>
    </row>
    <row r="29" spans="1:7" ht="45" x14ac:dyDescent="0.25">
      <c r="A29" s="9" t="s">
        <v>108</v>
      </c>
      <c r="B29" s="46" t="s">
        <v>128</v>
      </c>
      <c r="C29" s="11" t="s">
        <v>57</v>
      </c>
      <c r="D29" s="32">
        <v>7.5</v>
      </c>
      <c r="E29" s="37"/>
      <c r="F29" s="37"/>
      <c r="G29" s="49">
        <v>246900</v>
      </c>
    </row>
    <row r="30" spans="1:7" ht="21" customHeight="1" x14ac:dyDescent="0.25">
      <c r="A30" s="38">
        <v>4</v>
      </c>
      <c r="B30" s="39" t="s">
        <v>82</v>
      </c>
      <c r="C30" s="38"/>
      <c r="D30" s="40"/>
      <c r="E30" s="40"/>
      <c r="F30" s="41"/>
      <c r="G30" s="40"/>
    </row>
    <row r="31" spans="1:7" ht="52.5" customHeight="1" x14ac:dyDescent="0.25">
      <c r="A31" s="9" t="s">
        <v>77</v>
      </c>
      <c r="B31" s="10" t="s">
        <v>129</v>
      </c>
      <c r="C31" s="11" t="s">
        <v>89</v>
      </c>
      <c r="D31" s="32">
        <v>4</v>
      </c>
      <c r="E31" s="37"/>
      <c r="F31" s="37"/>
      <c r="G31" s="49">
        <v>978500</v>
      </c>
    </row>
    <row r="32" spans="1:7" ht="56.25" x14ac:dyDescent="0.25">
      <c r="A32" s="9" t="s">
        <v>78</v>
      </c>
      <c r="B32" s="10" t="s">
        <v>130</v>
      </c>
      <c r="C32" s="11" t="s">
        <v>89</v>
      </c>
      <c r="D32" s="32">
        <v>9</v>
      </c>
      <c r="E32" s="37"/>
      <c r="F32" s="37"/>
      <c r="G32" s="49">
        <v>565300</v>
      </c>
    </row>
    <row r="33" spans="1:7" ht="56.25" x14ac:dyDescent="0.25">
      <c r="A33" s="9" t="s">
        <v>83</v>
      </c>
      <c r="B33" s="10" t="s">
        <v>131</v>
      </c>
      <c r="C33" s="11" t="s">
        <v>57</v>
      </c>
      <c r="D33" s="32">
        <v>7.35</v>
      </c>
      <c r="E33" s="37"/>
      <c r="F33" s="37"/>
      <c r="G33" s="49">
        <v>680000</v>
      </c>
    </row>
    <row r="34" spans="1:7" ht="112.5" x14ac:dyDescent="0.25">
      <c r="A34" s="9" t="s">
        <v>84</v>
      </c>
      <c r="B34" s="10" t="s">
        <v>149</v>
      </c>
      <c r="C34" s="11" t="s">
        <v>57</v>
      </c>
      <c r="D34" s="32">
        <v>24.4</v>
      </c>
      <c r="E34" s="37"/>
      <c r="F34" s="37"/>
      <c r="G34" s="49">
        <v>559558</v>
      </c>
    </row>
    <row r="35" spans="1:7" ht="33.75" x14ac:dyDescent="0.25">
      <c r="A35" s="9" t="s">
        <v>85</v>
      </c>
      <c r="B35" s="10" t="s">
        <v>112</v>
      </c>
      <c r="C35" s="11" t="s">
        <v>89</v>
      </c>
      <c r="D35" s="32">
        <v>1</v>
      </c>
      <c r="E35" s="37"/>
      <c r="F35" s="37"/>
      <c r="G35" s="49">
        <v>938112</v>
      </c>
    </row>
    <row r="36" spans="1:7" ht="21" customHeight="1" x14ac:dyDescent="0.25">
      <c r="A36" s="9" t="s">
        <v>109</v>
      </c>
      <c r="B36" s="10" t="s">
        <v>90</v>
      </c>
      <c r="C36" s="11" t="s">
        <v>89</v>
      </c>
      <c r="D36" s="32">
        <v>6</v>
      </c>
      <c r="E36" s="37"/>
      <c r="F36" s="37"/>
      <c r="G36" s="49">
        <v>49800</v>
      </c>
    </row>
    <row r="37" spans="1:7" ht="21" customHeight="1" x14ac:dyDescent="0.25">
      <c r="A37" s="9" t="s">
        <v>111</v>
      </c>
      <c r="B37" s="10" t="s">
        <v>132</v>
      </c>
      <c r="C37" s="11" t="s">
        <v>89</v>
      </c>
      <c r="D37" s="32">
        <v>6</v>
      </c>
      <c r="E37" s="37"/>
      <c r="F37" s="37"/>
      <c r="G37" s="49">
        <v>33018</v>
      </c>
    </row>
    <row r="38" spans="1:7" ht="39" customHeight="1" x14ac:dyDescent="0.25">
      <c r="A38" s="9" t="s">
        <v>144</v>
      </c>
      <c r="B38" s="16" t="s">
        <v>145</v>
      </c>
      <c r="C38" s="11" t="s">
        <v>89</v>
      </c>
      <c r="D38" s="32">
        <v>1</v>
      </c>
      <c r="E38" s="37"/>
      <c r="F38" s="37"/>
      <c r="G38" s="49">
        <v>578112</v>
      </c>
    </row>
    <row r="39" spans="1:7" x14ac:dyDescent="0.25">
      <c r="A39" s="38">
        <v>5</v>
      </c>
      <c r="B39" s="39" t="s">
        <v>75</v>
      </c>
      <c r="C39" s="38"/>
      <c r="D39" s="40"/>
      <c r="E39" s="40"/>
      <c r="F39" s="41"/>
      <c r="G39" s="40"/>
    </row>
    <row r="40" spans="1:7" ht="125.25" customHeight="1" x14ac:dyDescent="0.25">
      <c r="A40" s="47" t="s">
        <v>80</v>
      </c>
      <c r="B40" s="46" t="s">
        <v>133</v>
      </c>
      <c r="C40" s="11" t="s">
        <v>79</v>
      </c>
      <c r="D40" s="32">
        <v>1</v>
      </c>
      <c r="E40" s="37"/>
      <c r="F40" s="37"/>
      <c r="G40" s="49">
        <v>6570000</v>
      </c>
    </row>
    <row r="41" spans="1:7" x14ac:dyDescent="0.25">
      <c r="A41" s="38">
        <v>6</v>
      </c>
      <c r="B41" s="39" t="s">
        <v>66</v>
      </c>
      <c r="C41" s="38"/>
      <c r="D41" s="40"/>
      <c r="E41" s="40"/>
      <c r="F41" s="41"/>
      <c r="G41" s="40"/>
    </row>
    <row r="42" spans="1:7" ht="67.5" x14ac:dyDescent="0.25">
      <c r="A42" s="9" t="s">
        <v>92</v>
      </c>
      <c r="B42" s="10" t="s">
        <v>104</v>
      </c>
      <c r="C42" s="17" t="s">
        <v>57</v>
      </c>
      <c r="D42" s="32">
        <v>818</v>
      </c>
      <c r="E42" s="37"/>
      <c r="F42" s="37"/>
      <c r="G42" s="49">
        <v>36000</v>
      </c>
    </row>
    <row r="43" spans="1:7" ht="67.5" x14ac:dyDescent="0.25">
      <c r="A43" s="9" t="s">
        <v>95</v>
      </c>
      <c r="B43" s="10" t="s">
        <v>74</v>
      </c>
      <c r="C43" s="17" t="s">
        <v>57</v>
      </c>
      <c r="D43" s="32">
        <v>246.5</v>
      </c>
      <c r="E43" s="37"/>
      <c r="F43" s="37"/>
      <c r="G43" s="49">
        <v>39000</v>
      </c>
    </row>
    <row r="44" spans="1:7" x14ac:dyDescent="0.25">
      <c r="A44" s="38">
        <v>7</v>
      </c>
      <c r="B44" s="39" t="s">
        <v>91</v>
      </c>
      <c r="C44" s="38"/>
      <c r="D44" s="40"/>
      <c r="E44" s="40"/>
      <c r="F44" s="41"/>
      <c r="G44" s="40"/>
    </row>
    <row r="45" spans="1:7" ht="56.25" x14ac:dyDescent="0.25">
      <c r="A45" s="9" t="s">
        <v>93</v>
      </c>
      <c r="B45" s="10" t="s">
        <v>134</v>
      </c>
      <c r="C45" s="17" t="s">
        <v>57</v>
      </c>
      <c r="D45" s="32">
        <v>26.5</v>
      </c>
      <c r="E45" s="37"/>
      <c r="F45" s="37"/>
      <c r="G45" s="49">
        <v>264834</v>
      </c>
    </row>
    <row r="46" spans="1:7" ht="33.75" x14ac:dyDescent="0.25">
      <c r="A46" s="9" t="s">
        <v>98</v>
      </c>
      <c r="B46" s="10" t="s">
        <v>135</v>
      </c>
      <c r="C46" s="17" t="s">
        <v>89</v>
      </c>
      <c r="D46" s="32">
        <v>2</v>
      </c>
      <c r="E46" s="37"/>
      <c r="F46" s="37"/>
      <c r="G46" s="49">
        <v>592000</v>
      </c>
    </row>
    <row r="47" spans="1:7" x14ac:dyDescent="0.25">
      <c r="A47" s="38">
        <v>8</v>
      </c>
      <c r="B47" s="39" t="s">
        <v>94</v>
      </c>
      <c r="C47" s="38"/>
      <c r="D47" s="40"/>
      <c r="E47" s="40"/>
      <c r="F47" s="41"/>
      <c r="G47" s="40"/>
    </row>
    <row r="48" spans="1:7" ht="33.75" x14ac:dyDescent="0.25">
      <c r="A48" s="9" t="s">
        <v>96</v>
      </c>
      <c r="B48" s="10" t="s">
        <v>99</v>
      </c>
      <c r="C48" s="17" t="s">
        <v>57</v>
      </c>
      <c r="D48" s="32">
        <v>16</v>
      </c>
      <c r="E48" s="37"/>
      <c r="F48" s="37"/>
      <c r="G48" s="49">
        <v>129000</v>
      </c>
    </row>
    <row r="49" spans="1:7" x14ac:dyDescent="0.25">
      <c r="A49" s="38">
        <v>9</v>
      </c>
      <c r="B49" s="39" t="s">
        <v>113</v>
      </c>
      <c r="C49" s="38"/>
      <c r="D49" s="40"/>
      <c r="E49" s="40"/>
      <c r="F49" s="41"/>
      <c r="G49" s="40"/>
    </row>
    <row r="50" spans="1:7" ht="101.25" x14ac:dyDescent="0.25">
      <c r="A50" s="9" t="s">
        <v>114</v>
      </c>
      <c r="B50" s="46" t="s">
        <v>136</v>
      </c>
      <c r="C50" s="17" t="s">
        <v>89</v>
      </c>
      <c r="D50" s="32">
        <v>5</v>
      </c>
      <c r="E50" s="37"/>
      <c r="F50" s="37"/>
      <c r="G50" s="49">
        <v>1350000</v>
      </c>
    </row>
    <row r="51" spans="1:7" ht="78.75" x14ac:dyDescent="0.25">
      <c r="A51" s="9" t="s">
        <v>117</v>
      </c>
      <c r="B51" s="46" t="s">
        <v>137</v>
      </c>
      <c r="C51" s="17" t="s">
        <v>89</v>
      </c>
      <c r="D51" s="32">
        <v>2</v>
      </c>
      <c r="E51" s="37"/>
      <c r="F51" s="37"/>
      <c r="G51" s="49">
        <v>2197500</v>
      </c>
    </row>
    <row r="52" spans="1:7" x14ac:dyDescent="0.25">
      <c r="A52" s="38"/>
      <c r="B52" s="42" t="s">
        <v>16</v>
      </c>
      <c r="C52" s="38"/>
      <c r="D52" s="40"/>
      <c r="E52" s="40"/>
      <c r="F52" s="43"/>
    </row>
    <row r="53" spans="1:7" x14ac:dyDescent="0.25">
      <c r="A53" s="22"/>
      <c r="B53" s="23" t="s">
        <v>17</v>
      </c>
      <c r="C53" s="11" t="s">
        <v>56</v>
      </c>
      <c r="D53" s="45"/>
      <c r="E53" s="44"/>
      <c r="F53" s="37"/>
      <c r="G53" s="61">
        <v>0.25</v>
      </c>
    </row>
    <row r="54" spans="1:7" x14ac:dyDescent="0.25">
      <c r="A54" s="22"/>
      <c r="B54" s="23" t="s">
        <v>18</v>
      </c>
      <c r="C54" s="11" t="s">
        <v>56</v>
      </c>
      <c r="D54" s="45"/>
      <c r="E54" s="44"/>
      <c r="F54" s="37"/>
      <c r="G54" s="61">
        <v>0.02</v>
      </c>
    </row>
    <row r="55" spans="1:7" x14ac:dyDescent="0.25">
      <c r="A55" s="22"/>
      <c r="B55" s="23" t="s">
        <v>19</v>
      </c>
      <c r="C55" s="11" t="s">
        <v>56</v>
      </c>
      <c r="D55" s="45"/>
      <c r="E55" s="44"/>
      <c r="F55" s="37"/>
      <c r="G55" s="61">
        <v>0.04</v>
      </c>
    </row>
    <row r="56" spans="1:7" x14ac:dyDescent="0.25">
      <c r="A56" s="22"/>
      <c r="B56" s="23" t="s">
        <v>20</v>
      </c>
      <c r="C56" s="11" t="s">
        <v>56</v>
      </c>
      <c r="D56" s="44"/>
      <c r="E56" s="44"/>
      <c r="F56" s="48"/>
      <c r="G56" s="61">
        <v>0.19</v>
      </c>
    </row>
    <row r="57" spans="1:7" x14ac:dyDescent="0.25">
      <c r="A57" s="38"/>
      <c r="B57" s="42" t="s">
        <v>21</v>
      </c>
      <c r="C57" s="38"/>
      <c r="D57" s="40"/>
      <c r="E57" s="40"/>
      <c r="F57" s="43"/>
    </row>
    <row r="58" spans="1:7" s="30" customFormat="1" x14ac:dyDescent="0.25">
      <c r="A58" s="28"/>
      <c r="B58" s="1"/>
      <c r="C58" s="29"/>
      <c r="D58" s="29"/>
      <c r="E58" s="29"/>
      <c r="F58" s="29"/>
    </row>
    <row r="59" spans="1:7" s="30" customFormat="1" x14ac:dyDescent="0.25">
      <c r="A59" s="63" t="s">
        <v>160</v>
      </c>
      <c r="B59" s="63"/>
      <c r="C59" s="63"/>
      <c r="D59" s="63"/>
      <c r="E59" s="63"/>
      <c r="F59" s="63"/>
      <c r="G59" s="63"/>
    </row>
    <row r="60" spans="1:7" s="30" customFormat="1" x14ac:dyDescent="0.25">
      <c r="A60" s="64" t="s">
        <v>161</v>
      </c>
      <c r="B60" s="64"/>
      <c r="C60" s="64"/>
      <c r="D60" s="64"/>
      <c r="E60" s="64"/>
      <c r="F60" s="64"/>
      <c r="G60" s="64"/>
    </row>
    <row r="61" spans="1:7" s="30" customFormat="1" x14ac:dyDescent="0.25">
      <c r="A61" s="64"/>
      <c r="B61" s="64"/>
      <c r="C61" s="64"/>
      <c r="D61" s="64"/>
      <c r="E61" s="64"/>
      <c r="F61" s="64"/>
      <c r="G61" s="64"/>
    </row>
    <row r="62" spans="1:7" s="30" customFormat="1" x14ac:dyDescent="0.25">
      <c r="A62" s="64"/>
      <c r="B62" s="64"/>
      <c r="C62" s="64"/>
      <c r="D62" s="64"/>
      <c r="E62" s="64"/>
      <c r="F62" s="64"/>
      <c r="G62" s="64"/>
    </row>
    <row r="63" spans="1:7" s="30" customFormat="1" x14ac:dyDescent="0.25">
      <c r="A63" s="64"/>
      <c r="B63" s="64"/>
      <c r="C63" s="64"/>
      <c r="D63" s="64"/>
      <c r="E63" s="64"/>
      <c r="F63" s="64"/>
      <c r="G63" s="64"/>
    </row>
    <row r="64" spans="1:7" s="30" customFormat="1" x14ac:dyDescent="0.25">
      <c r="A64" s="64"/>
      <c r="B64" s="64"/>
      <c r="C64" s="64"/>
      <c r="D64" s="64"/>
      <c r="E64" s="64"/>
      <c r="F64" s="64"/>
      <c r="G64" s="64"/>
    </row>
    <row r="65" spans="1:7" s="30" customFormat="1" x14ac:dyDescent="0.25">
      <c r="A65" s="64"/>
      <c r="B65" s="64"/>
      <c r="C65" s="64"/>
      <c r="D65" s="64"/>
      <c r="E65" s="64"/>
      <c r="F65" s="64"/>
      <c r="G65" s="64"/>
    </row>
    <row r="66" spans="1:7" x14ac:dyDescent="0.25">
      <c r="A66" s="64"/>
      <c r="B66" s="64"/>
      <c r="C66" s="64"/>
      <c r="D66" s="64"/>
      <c r="E66" s="64"/>
      <c r="F66" s="64"/>
      <c r="G66" s="64"/>
    </row>
    <row r="67" spans="1:7" x14ac:dyDescent="0.25">
      <c r="A67" s="64"/>
      <c r="B67" s="64"/>
      <c r="C67" s="64"/>
      <c r="D67" s="64"/>
      <c r="E67" s="64"/>
      <c r="F67" s="64"/>
      <c r="G67" s="64"/>
    </row>
    <row r="68" spans="1:7" x14ac:dyDescent="0.25">
      <c r="A68" s="64"/>
      <c r="B68" s="64"/>
      <c r="C68" s="64"/>
      <c r="D68" s="64"/>
      <c r="E68" s="64"/>
      <c r="F68" s="64"/>
      <c r="G68" s="64"/>
    </row>
    <row r="69" spans="1:7" x14ac:dyDescent="0.25">
      <c r="A69" s="64"/>
      <c r="B69" s="64"/>
      <c r="C69" s="64"/>
      <c r="D69" s="64"/>
      <c r="E69" s="64"/>
      <c r="F69" s="64"/>
      <c r="G69" s="64"/>
    </row>
    <row r="70" spans="1:7" x14ac:dyDescent="0.25">
      <c r="A70" s="64"/>
      <c r="B70" s="64"/>
      <c r="C70" s="64"/>
      <c r="D70" s="64"/>
      <c r="E70" s="64"/>
      <c r="F70" s="64"/>
      <c r="G70" s="64"/>
    </row>
    <row r="71" spans="1:7" x14ac:dyDescent="0.25">
      <c r="A71" s="64"/>
      <c r="B71" s="64"/>
      <c r="C71" s="64"/>
      <c r="D71" s="64"/>
      <c r="E71" s="64"/>
      <c r="F71" s="64"/>
      <c r="G71" s="64"/>
    </row>
    <row r="72" spans="1:7" x14ac:dyDescent="0.25">
      <c r="A72" s="64"/>
      <c r="B72" s="64"/>
      <c r="C72" s="64"/>
      <c r="D72" s="64"/>
      <c r="E72" s="64"/>
      <c r="F72" s="64"/>
      <c r="G72" s="64"/>
    </row>
    <row r="73" spans="1:7" x14ac:dyDescent="0.25">
      <c r="A73" s="64"/>
      <c r="B73" s="64"/>
      <c r="C73" s="64"/>
      <c r="D73" s="64"/>
      <c r="E73" s="64"/>
      <c r="F73" s="64"/>
      <c r="G73" s="64"/>
    </row>
    <row r="74" spans="1:7" x14ac:dyDescent="0.25">
      <c r="A74" s="64"/>
      <c r="B74" s="64"/>
      <c r="C74" s="64"/>
      <c r="D74" s="64"/>
      <c r="E74" s="64"/>
      <c r="F74" s="64"/>
      <c r="G74" s="64"/>
    </row>
    <row r="75" spans="1:7" x14ac:dyDescent="0.25">
      <c r="A75" s="64"/>
      <c r="B75" s="64"/>
      <c r="C75" s="64"/>
      <c r="D75" s="64"/>
      <c r="E75" s="64"/>
      <c r="F75" s="64"/>
      <c r="G75" s="64"/>
    </row>
    <row r="76" spans="1:7" x14ac:dyDescent="0.25">
      <c r="A76" s="64"/>
      <c r="B76" s="64"/>
      <c r="C76" s="64"/>
      <c r="D76" s="64"/>
      <c r="E76" s="64"/>
      <c r="F76" s="64"/>
      <c r="G76" s="64"/>
    </row>
    <row r="77" spans="1:7" x14ac:dyDescent="0.25">
      <c r="A77" s="64"/>
      <c r="B77" s="64"/>
      <c r="C77" s="64"/>
      <c r="D77" s="64"/>
      <c r="E77" s="64"/>
      <c r="F77" s="64"/>
      <c r="G77" s="64"/>
    </row>
    <row r="78" spans="1:7" x14ac:dyDescent="0.25">
      <c r="A78" s="64"/>
      <c r="B78" s="64"/>
      <c r="C78" s="64"/>
      <c r="D78" s="64"/>
      <c r="E78" s="64"/>
      <c r="F78" s="64"/>
      <c r="G78" s="64"/>
    </row>
    <row r="79" spans="1:7" x14ac:dyDescent="0.25">
      <c r="A79" s="64"/>
      <c r="B79" s="64"/>
      <c r="C79" s="64"/>
      <c r="D79" s="64"/>
      <c r="E79" s="64"/>
      <c r="F79" s="64"/>
      <c r="G79" s="64"/>
    </row>
    <row r="80" spans="1:7" x14ac:dyDescent="0.25">
      <c r="A80" s="64"/>
      <c r="B80" s="64"/>
      <c r="C80" s="64"/>
      <c r="D80" s="64"/>
      <c r="E80" s="64"/>
      <c r="F80" s="64"/>
      <c r="G80" s="64"/>
    </row>
    <row r="81" spans="1:7" x14ac:dyDescent="0.25">
      <c r="A81" s="64"/>
      <c r="B81" s="64"/>
      <c r="C81" s="64"/>
      <c r="D81" s="64"/>
      <c r="E81" s="64"/>
      <c r="F81" s="64"/>
      <c r="G81" s="64"/>
    </row>
    <row r="82" spans="1:7" x14ac:dyDescent="0.25">
      <c r="E82" s="1"/>
      <c r="F82" s="1"/>
    </row>
    <row r="83" spans="1:7" x14ac:dyDescent="0.25">
      <c r="B83" s="65" t="s">
        <v>162</v>
      </c>
      <c r="E83" s="1"/>
      <c r="F83" s="1"/>
    </row>
    <row r="84" spans="1:7" ht="25.5" x14ac:dyDescent="0.25">
      <c r="B84" s="65" t="s">
        <v>163</v>
      </c>
      <c r="E84" s="1"/>
      <c r="F84" s="1"/>
    </row>
    <row r="85" spans="1:7" x14ac:dyDescent="0.25">
      <c r="B85" s="65" t="s">
        <v>164</v>
      </c>
      <c r="E85" s="1"/>
      <c r="F85" s="1"/>
    </row>
    <row r="86" spans="1:7" x14ac:dyDescent="0.25">
      <c r="B86" s="65" t="s">
        <v>165</v>
      </c>
      <c r="E86" s="1"/>
      <c r="F86" s="1"/>
    </row>
    <row r="87" spans="1:7" x14ac:dyDescent="0.25">
      <c r="B87" s="65" t="s">
        <v>166</v>
      </c>
      <c r="E87" s="1"/>
      <c r="F87" s="1"/>
    </row>
    <row r="88" spans="1:7" x14ac:dyDescent="0.25">
      <c r="B88" s="66"/>
      <c r="E88" s="1"/>
      <c r="F88" s="1"/>
    </row>
    <row r="89" spans="1:7" x14ac:dyDescent="0.25">
      <c r="B89" s="67" t="s">
        <v>167</v>
      </c>
      <c r="E89" s="1"/>
      <c r="F89" s="1"/>
    </row>
    <row r="90" spans="1:7" x14ac:dyDescent="0.25">
      <c r="B90" s="68" t="s">
        <v>168</v>
      </c>
      <c r="E90" s="1"/>
      <c r="F90" s="1"/>
    </row>
    <row r="91" spans="1:7" x14ac:dyDescent="0.25">
      <c r="B91" s="67" t="s">
        <v>169</v>
      </c>
      <c r="E91" s="1"/>
      <c r="F91" s="1"/>
    </row>
    <row r="92" spans="1:7" x14ac:dyDescent="0.25">
      <c r="B92" s="67" t="s">
        <v>170</v>
      </c>
      <c r="E92" s="1"/>
      <c r="F92" s="1"/>
    </row>
    <row r="93" spans="1:7" x14ac:dyDescent="0.25">
      <c r="B93" s="69" t="s">
        <v>171</v>
      </c>
      <c r="E93" s="1"/>
      <c r="F93" s="1"/>
    </row>
    <row r="94" spans="1:7" x14ac:dyDescent="0.25">
      <c r="E94" s="1"/>
      <c r="F94" s="1"/>
    </row>
  </sheetData>
  <mergeCells count="4">
    <mergeCell ref="A1:G1"/>
    <mergeCell ref="A59:G59"/>
    <mergeCell ref="A60:G81"/>
    <mergeCell ref="G2:G3"/>
  </mergeCells>
  <pageMargins left="0.7" right="0.7" top="0.75" bottom="0.75" header="0.3" footer="0.3"/>
  <pageSetup scale="85" fitToHeight="0"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Hoja1</vt:lpstr>
      <vt:lpstr>Estudio de Mercados</vt:lpstr>
      <vt:lpstr>PE</vt:lpstr>
      <vt:lpstr>'Estudio de Mercados'!Área_de_impresión</vt:lpstr>
      <vt:lpstr>PE!Área_de_impresión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Emilio Velasquez Torrejano</dc:creator>
  <cp:lastModifiedBy>Walter Steven Perilla Novoa</cp:lastModifiedBy>
  <cp:lastPrinted>2026-05-11T22:43:03Z</cp:lastPrinted>
  <dcterms:created xsi:type="dcterms:W3CDTF">2024-08-20T14:15:13Z</dcterms:created>
  <dcterms:modified xsi:type="dcterms:W3CDTF">2026-05-11T22:49:45Z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2024-08-20T15:40:04Z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de2fffed-60b8-42b2-a465-00fee1de04ba</vt:lpwstr>
  </property>
  <property fmtid="{D5CDD505-2E9C-101B-9397-08002B2CF9AE}" pid="7" name="MSIP_Label_defa4170-0d19-0005-0004-bc88714345d2_ActionId">
    <vt:lpwstr>b9d32a94-e8b8-4f51-820a-26e77594b977</vt:lpwstr>
  </property>
  <property fmtid="{D5CDD505-2E9C-101B-9397-08002B2CF9AE}" pid="8" name="MSIP_Label_defa4170-0d19-0005-0004-bc88714345d2_ContentBits">
    <vt:lpwstr>0</vt:lpwstr>
  </property>
</Properties>
</file>