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cer\Documents\LICISEGUROS\LICITACIONES\ALCALDIA DE LA VEGA\2026-2027\"/>
    </mc:Choice>
  </mc:AlternateContent>
  <bookViews>
    <workbookView xWindow="0" yWindow="0" windowWidth="20490" windowHeight="765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1" i="1" l="1"/>
  <c r="D8" i="1" l="1"/>
  <c r="Q155" i="1" l="1"/>
  <c r="Q125" i="1"/>
  <c r="Q118" i="1"/>
  <c r="O117" i="1"/>
  <c r="Q117" i="1" s="1"/>
  <c r="G58" i="1"/>
  <c r="N57" i="1"/>
  <c r="J56" i="1"/>
  <c r="N56" i="1" s="1"/>
  <c r="H55" i="1"/>
  <c r="H58" i="1" s="1"/>
  <c r="G52" i="1"/>
  <c r="N51" i="1"/>
  <c r="N50" i="1"/>
  <c r="H49" i="1"/>
  <c r="H52" i="1" s="1"/>
  <c r="G45" i="1"/>
  <c r="J41" i="1"/>
  <c r="G41" i="1"/>
  <c r="J40" i="1"/>
  <c r="G40" i="1"/>
  <c r="J39" i="1"/>
  <c r="G39" i="1"/>
  <c r="J38" i="1"/>
  <c r="G38" i="1"/>
  <c r="J37" i="1"/>
  <c r="I37" i="1"/>
  <c r="J36" i="1"/>
  <c r="I36" i="1"/>
  <c r="G36" i="1"/>
  <c r="J35" i="1"/>
  <c r="I35" i="1"/>
  <c r="G35" i="1"/>
  <c r="J34" i="1"/>
  <c r="I34" i="1"/>
  <c r="G34" i="1"/>
  <c r="J33" i="1"/>
  <c r="I33" i="1"/>
  <c r="E33" i="1"/>
  <c r="J32" i="1"/>
  <c r="I32" i="1"/>
  <c r="G32" i="1"/>
  <c r="J31" i="1"/>
  <c r="I31" i="1"/>
  <c r="G31" i="1"/>
  <c r="J30" i="1"/>
  <c r="I30" i="1"/>
  <c r="J29" i="1"/>
  <c r="I29" i="1"/>
  <c r="G29" i="1"/>
  <c r="J28" i="1"/>
  <c r="I28" i="1"/>
  <c r="G28" i="1"/>
  <c r="J27" i="1"/>
  <c r="I27" i="1"/>
  <c r="G27" i="1"/>
  <c r="J26" i="1"/>
  <c r="I26" i="1"/>
  <c r="G26" i="1"/>
  <c r="J25" i="1"/>
  <c r="I25" i="1"/>
  <c r="G25" i="1"/>
  <c r="J24" i="1"/>
  <c r="I24" i="1"/>
  <c r="G24" i="1"/>
  <c r="J23" i="1"/>
  <c r="I23" i="1"/>
  <c r="J22" i="1"/>
  <c r="I22" i="1"/>
  <c r="J21" i="1"/>
  <c r="I21" i="1"/>
  <c r="J20" i="1"/>
  <c r="I20" i="1"/>
  <c r="G20" i="1"/>
  <c r="J19" i="1"/>
  <c r="I19" i="1"/>
  <c r="G19" i="1"/>
  <c r="I18" i="1"/>
  <c r="D18" i="1"/>
  <c r="D11" i="1"/>
  <c r="E28" i="1"/>
  <c r="D112" i="1"/>
  <c r="H20" i="1" l="1"/>
  <c r="H22" i="1"/>
  <c r="N55" i="1"/>
  <c r="N58" i="1" s="1"/>
  <c r="G42" i="1"/>
  <c r="H19" i="1"/>
  <c r="H30" i="1"/>
  <c r="H28" i="1"/>
  <c r="H21" i="1"/>
  <c r="H35" i="1"/>
  <c r="H25" i="1"/>
  <c r="H33" i="1"/>
  <c r="H18" i="1"/>
  <c r="H36" i="1"/>
  <c r="H26" i="1"/>
  <c r="H29" i="1"/>
  <c r="H37" i="1"/>
  <c r="H27" i="1"/>
  <c r="E25" i="1"/>
  <c r="E22" i="1"/>
  <c r="E30" i="1"/>
  <c r="E23" i="1"/>
  <c r="E31" i="1"/>
  <c r="H34" i="1"/>
  <c r="E20" i="1"/>
  <c r="H23" i="1"/>
  <c r="H31" i="1"/>
  <c r="E138" i="1"/>
  <c r="E117" i="1"/>
  <c r="E113" i="1"/>
  <c r="E45" i="1"/>
  <c r="E41" i="1"/>
  <c r="E142" i="1"/>
  <c r="E40" i="1"/>
  <c r="E36" i="1"/>
  <c r="E146" i="1"/>
  <c r="E120" i="1"/>
  <c r="E39" i="1"/>
  <c r="E18" i="1"/>
  <c r="F18" i="1" s="1"/>
  <c r="E57" i="1"/>
  <c r="E38" i="1"/>
  <c r="E105" i="1"/>
  <c r="E101" i="1"/>
  <c r="E97" i="1"/>
  <c r="E93" i="1"/>
  <c r="E89" i="1"/>
  <c r="E85" i="1"/>
  <c r="E81" i="1"/>
  <c r="E77" i="1"/>
  <c r="E73" i="1"/>
  <c r="E69" i="1"/>
  <c r="E65" i="1"/>
  <c r="E61" i="1"/>
  <c r="E56" i="1"/>
  <c r="E51" i="1"/>
  <c r="E50" i="1"/>
  <c r="E106" i="1"/>
  <c r="E55" i="1"/>
  <c r="E49" i="1"/>
  <c r="E111" i="1"/>
  <c r="E107" i="1"/>
  <c r="E112" i="1"/>
  <c r="F112" i="1" s="1"/>
  <c r="M112" i="1" s="1"/>
  <c r="O112" i="1" s="1"/>
  <c r="E37" i="1"/>
  <c r="E19" i="1"/>
  <c r="E27" i="1"/>
  <c r="E35" i="1"/>
  <c r="E24" i="1"/>
  <c r="E32" i="1"/>
  <c r="E21" i="1"/>
  <c r="H24" i="1"/>
  <c r="E29" i="1"/>
  <c r="H32" i="1"/>
  <c r="E26" i="1"/>
  <c r="E34" i="1"/>
  <c r="D107" i="1"/>
  <c r="D111" i="1"/>
  <c r="D49" i="1"/>
  <c r="D55" i="1"/>
  <c r="D106" i="1"/>
  <c r="D50" i="1"/>
  <c r="D51" i="1"/>
  <c r="D56" i="1"/>
  <c r="D61" i="1"/>
  <c r="D65" i="1"/>
  <c r="D69" i="1"/>
  <c r="D73" i="1"/>
  <c r="D77" i="1"/>
  <c r="D81" i="1"/>
  <c r="D85" i="1"/>
  <c r="D89" i="1"/>
  <c r="D93" i="1"/>
  <c r="D97" i="1"/>
  <c r="D101" i="1"/>
  <c r="D105" i="1"/>
  <c r="D20" i="1"/>
  <c r="D22" i="1"/>
  <c r="D24" i="1"/>
  <c r="D26" i="1"/>
  <c r="D28" i="1"/>
  <c r="F28" i="1" s="1"/>
  <c r="M28" i="1" s="1"/>
  <c r="D30" i="1"/>
  <c r="D32" i="1"/>
  <c r="D34" i="1"/>
  <c r="D36" i="1"/>
  <c r="D38" i="1"/>
  <c r="D57" i="1"/>
  <c r="D39" i="1"/>
  <c r="D120" i="1"/>
  <c r="D146" i="1"/>
  <c r="D40" i="1"/>
  <c r="D142" i="1"/>
  <c r="D41" i="1"/>
  <c r="D45" i="1"/>
  <c r="D113" i="1"/>
  <c r="D117" i="1"/>
  <c r="D138" i="1"/>
  <c r="D19" i="1"/>
  <c r="D21" i="1"/>
  <c r="D23" i="1"/>
  <c r="D25" i="1"/>
  <c r="D27" i="1"/>
  <c r="D29" i="1"/>
  <c r="D31" i="1"/>
  <c r="D33" i="1"/>
  <c r="F33" i="1" s="1"/>
  <c r="M33" i="1" s="1"/>
  <c r="D35" i="1"/>
  <c r="D37" i="1"/>
  <c r="F49" i="1" l="1"/>
  <c r="F32" i="1"/>
  <c r="M32" i="1" s="1"/>
  <c r="F61" i="1"/>
  <c r="M61" i="1" s="1"/>
  <c r="O61" i="1" s="1"/>
  <c r="P61" i="1" s="1"/>
  <c r="Q61" i="1" s="1"/>
  <c r="Q62" i="1" s="1"/>
  <c r="F93" i="1"/>
  <c r="M93" i="1" s="1"/>
  <c r="O93" i="1" s="1"/>
  <c r="P93" i="1" s="1"/>
  <c r="Q93" i="1" s="1"/>
  <c r="Q94" i="1" s="1"/>
  <c r="F120" i="1"/>
  <c r="M120" i="1" s="1"/>
  <c r="O120" i="1" s="1"/>
  <c r="Q120" i="1" s="1"/>
  <c r="Q121" i="1" s="1"/>
  <c r="F30" i="1"/>
  <c r="M30" i="1" s="1"/>
  <c r="F111" i="1"/>
  <c r="M111" i="1" s="1"/>
  <c r="O111" i="1" s="1"/>
  <c r="P111" i="1" s="1"/>
  <c r="Q111" i="1" s="1"/>
  <c r="F65" i="1"/>
  <c r="M65" i="1" s="1"/>
  <c r="O65" i="1" s="1"/>
  <c r="P65" i="1" s="1"/>
  <c r="Q65" i="1" s="1"/>
  <c r="Q66" i="1" s="1"/>
  <c r="F97" i="1"/>
  <c r="M97" i="1" s="1"/>
  <c r="O97" i="1" s="1"/>
  <c r="P97" i="1" s="1"/>
  <c r="Q97" i="1" s="1"/>
  <c r="Q98" i="1" s="1"/>
  <c r="F146" i="1"/>
  <c r="M146" i="1" s="1"/>
  <c r="O146" i="1" s="1"/>
  <c r="Q146" i="1" s="1"/>
  <c r="Q147" i="1" s="1"/>
  <c r="F138" i="1"/>
  <c r="M138" i="1" s="1"/>
  <c r="O138" i="1" s="1"/>
  <c r="Q138" i="1" s="1"/>
  <c r="Q139" i="1" s="1"/>
  <c r="F34" i="1"/>
  <c r="M34" i="1" s="1"/>
  <c r="F113" i="1"/>
  <c r="M113" i="1" s="1"/>
  <c r="O113" i="1" s="1"/>
  <c r="P113" i="1" s="1"/>
  <c r="Q113" i="1" s="1"/>
  <c r="N30" i="1"/>
  <c r="H42" i="1"/>
  <c r="F22" i="1"/>
  <c r="N22" i="1" s="1"/>
  <c r="F25" i="1"/>
  <c r="N25" i="1" s="1"/>
  <c r="N18" i="1"/>
  <c r="M18" i="1"/>
  <c r="F117" i="1"/>
  <c r="F23" i="1"/>
  <c r="M23" i="1" s="1"/>
  <c r="F35" i="1"/>
  <c r="F38" i="1"/>
  <c r="M38" i="1" s="1"/>
  <c r="O38" i="1" s="1"/>
  <c r="P38" i="1" s="1"/>
  <c r="Q38" i="1" s="1"/>
  <c r="F89" i="1"/>
  <c r="M89" i="1" s="1"/>
  <c r="O89" i="1" s="1"/>
  <c r="P89" i="1" s="1"/>
  <c r="Q89" i="1" s="1"/>
  <c r="Q90" i="1" s="1"/>
  <c r="F39" i="1"/>
  <c r="M39" i="1" s="1"/>
  <c r="O39" i="1" s="1"/>
  <c r="P39" i="1" s="1"/>
  <c r="Q39" i="1" s="1"/>
  <c r="F107" i="1"/>
  <c r="M107" i="1" s="1"/>
  <c r="O107" i="1" s="1"/>
  <c r="P107" i="1" s="1"/>
  <c r="F26" i="1"/>
  <c r="F19" i="1"/>
  <c r="M19" i="1" s="1"/>
  <c r="F56" i="1"/>
  <c r="M56" i="1" s="1"/>
  <c r="O56" i="1" s="1"/>
  <c r="P56" i="1" s="1"/>
  <c r="Q56" i="1" s="1"/>
  <c r="P112" i="1"/>
  <c r="Q112" i="1" s="1"/>
  <c r="F20" i="1"/>
  <c r="F106" i="1"/>
  <c r="M106" i="1" s="1"/>
  <c r="O106" i="1" s="1"/>
  <c r="F142" i="1"/>
  <c r="M142" i="1" s="1"/>
  <c r="O142" i="1" s="1"/>
  <c r="Q142" i="1" s="1"/>
  <c r="Q143" i="1" s="1"/>
  <c r="F21" i="1"/>
  <c r="F50" i="1"/>
  <c r="M50" i="1" s="1"/>
  <c r="O50" i="1" s="1"/>
  <c r="F81" i="1"/>
  <c r="M81" i="1" s="1"/>
  <c r="O81" i="1" s="1"/>
  <c r="F57" i="1"/>
  <c r="M57" i="1" s="1"/>
  <c r="O57" i="1" s="1"/>
  <c r="F41" i="1"/>
  <c r="M41" i="1" s="1"/>
  <c r="O41" i="1" s="1"/>
  <c r="F77" i="1"/>
  <c r="M77" i="1" s="1"/>
  <c r="O77" i="1" s="1"/>
  <c r="F37" i="1"/>
  <c r="F51" i="1"/>
  <c r="M51" i="1" s="1"/>
  <c r="O51" i="1" s="1"/>
  <c r="F85" i="1"/>
  <c r="M85" i="1" s="1"/>
  <c r="O85" i="1" s="1"/>
  <c r="F45" i="1"/>
  <c r="F31" i="1"/>
  <c r="M31" i="1" s="1"/>
  <c r="N49" i="1"/>
  <c r="N52" i="1" s="1"/>
  <c r="M49" i="1"/>
  <c r="F101" i="1"/>
  <c r="M101" i="1" s="1"/>
  <c r="O101" i="1" s="1"/>
  <c r="F36" i="1"/>
  <c r="N28" i="1"/>
  <c r="O28" i="1" s="1"/>
  <c r="N33" i="1"/>
  <c r="O33" i="1" s="1"/>
  <c r="F24" i="1"/>
  <c r="M24" i="1" s="1"/>
  <c r="F69" i="1"/>
  <c r="M69" i="1" s="1"/>
  <c r="O69" i="1" s="1"/>
  <c r="F29" i="1"/>
  <c r="F27" i="1"/>
  <c r="F55" i="1"/>
  <c r="M55" i="1" s="1"/>
  <c r="F73" i="1"/>
  <c r="M73" i="1" s="1"/>
  <c r="O73" i="1" s="1"/>
  <c r="F105" i="1"/>
  <c r="M105" i="1" s="1"/>
  <c r="O105" i="1" s="1"/>
  <c r="F40" i="1"/>
  <c r="M40" i="1" s="1"/>
  <c r="O40" i="1" s="1"/>
  <c r="N32" i="1" l="1"/>
  <c r="O32" i="1" s="1"/>
  <c r="P32" i="1" s="1"/>
  <c r="Q32" i="1" s="1"/>
  <c r="N34" i="1"/>
  <c r="O34" i="1" s="1"/>
  <c r="O30" i="1"/>
  <c r="Q149" i="1"/>
  <c r="Q151" i="1" s="1"/>
  <c r="O18" i="1"/>
  <c r="P18" i="1" s="1"/>
  <c r="M22" i="1"/>
  <c r="O22" i="1" s="1"/>
  <c r="P22" i="1" s="1"/>
  <c r="Q22" i="1" s="1"/>
  <c r="M25" i="1"/>
  <c r="O25" i="1" s="1"/>
  <c r="P25" i="1" s="1"/>
  <c r="Q25" i="1" s="1"/>
  <c r="Q114" i="1"/>
  <c r="Q107" i="1"/>
  <c r="N23" i="1"/>
  <c r="O23" i="1" s="1"/>
  <c r="P23" i="1" s="1"/>
  <c r="Q23" i="1" s="1"/>
  <c r="M26" i="1"/>
  <c r="N26" i="1"/>
  <c r="N31" i="1"/>
  <c r="O31" i="1" s="1"/>
  <c r="N19" i="1"/>
  <c r="O19" i="1" s="1"/>
  <c r="P19" i="1" s="1"/>
  <c r="Q19" i="1" s="1"/>
  <c r="M35" i="1"/>
  <c r="N35" i="1"/>
  <c r="P33" i="1"/>
  <c r="Q33" i="1" s="1"/>
  <c r="P34" i="1"/>
  <c r="Q34" i="1" s="1"/>
  <c r="M27" i="1"/>
  <c r="N27" i="1"/>
  <c r="P40" i="1"/>
  <c r="Q40" i="1" s="1"/>
  <c r="P101" i="1"/>
  <c r="Q101" i="1" s="1"/>
  <c r="Q102" i="1" s="1"/>
  <c r="P30" i="1"/>
  <c r="Q30" i="1" s="1"/>
  <c r="H45" i="1"/>
  <c r="N45" i="1" s="1"/>
  <c r="M45" i="1"/>
  <c r="P106" i="1"/>
  <c r="Q106" i="1" s="1"/>
  <c r="P28" i="1"/>
  <c r="Q28" i="1" s="1"/>
  <c r="P73" i="1"/>
  <c r="Q73" i="1" s="1"/>
  <c r="Q74" i="1" s="1"/>
  <c r="P85" i="1"/>
  <c r="Q85" i="1" s="1"/>
  <c r="Q86" i="1" s="1"/>
  <c r="P41" i="1"/>
  <c r="Q41" i="1" s="1"/>
  <c r="P105" i="1"/>
  <c r="Q105" i="1" s="1"/>
  <c r="O49" i="1"/>
  <c r="M52" i="1"/>
  <c r="O55" i="1"/>
  <c r="M58" i="1"/>
  <c r="P51" i="1"/>
  <c r="Q51" i="1" s="1"/>
  <c r="P57" i="1"/>
  <c r="Q57" i="1" s="1"/>
  <c r="M37" i="1"/>
  <c r="N37" i="1"/>
  <c r="P81" i="1"/>
  <c r="Q81" i="1" s="1"/>
  <c r="Q82" i="1" s="1"/>
  <c r="P77" i="1"/>
  <c r="Q77" i="1" s="1"/>
  <c r="Q78" i="1" s="1"/>
  <c r="P50" i="1"/>
  <c r="Q50" i="1" s="1"/>
  <c r="M29" i="1"/>
  <c r="N29" i="1"/>
  <c r="N24" i="1"/>
  <c r="O24" i="1" s="1"/>
  <c r="N20" i="1"/>
  <c r="M20" i="1"/>
  <c r="P69" i="1"/>
  <c r="Q69" i="1" s="1"/>
  <c r="Q70" i="1" s="1"/>
  <c r="N36" i="1"/>
  <c r="M36" i="1"/>
  <c r="M21" i="1"/>
  <c r="N21" i="1"/>
  <c r="O35" i="1" l="1"/>
  <c r="P35" i="1" s="1"/>
  <c r="Q35" i="1" s="1"/>
  <c r="O36" i="1"/>
  <c r="P36" i="1" s="1"/>
  <c r="Q36" i="1" s="1"/>
  <c r="O29" i="1"/>
  <c r="P29" i="1" s="1"/>
  <c r="Q29" i="1" s="1"/>
  <c r="O45" i="1"/>
  <c r="P45" i="1" s="1"/>
  <c r="Q45" i="1" s="1"/>
  <c r="Q46" i="1" s="1"/>
  <c r="N42" i="1"/>
  <c r="O26" i="1"/>
  <c r="P26" i="1" s="1"/>
  <c r="Q26" i="1" s="1"/>
  <c r="P24" i="1"/>
  <c r="Q24" i="1" s="1"/>
  <c r="O37" i="1"/>
  <c r="O21" i="1"/>
  <c r="P31" i="1"/>
  <c r="Q31" i="1" s="1"/>
  <c r="O52" i="1"/>
  <c r="P49" i="1"/>
  <c r="P52" i="1" s="1"/>
  <c r="Q108" i="1"/>
  <c r="O27" i="1"/>
  <c r="Q18" i="1"/>
  <c r="O20" i="1"/>
  <c r="M42" i="1"/>
  <c r="O58" i="1"/>
  <c r="P55" i="1"/>
  <c r="P58" i="1" s="1"/>
  <c r="P20" i="1" l="1"/>
  <c r="Q20" i="1" s="1"/>
  <c r="O42" i="1"/>
  <c r="Q49" i="1"/>
  <c r="Q52" i="1" s="1"/>
  <c r="P21" i="1"/>
  <c r="Q21" i="1" s="1"/>
  <c r="P27" i="1"/>
  <c r="Q27" i="1" s="1"/>
  <c r="Q55" i="1"/>
  <c r="Q58" i="1" s="1"/>
  <c r="P37" i="1"/>
  <c r="Q37" i="1" s="1"/>
  <c r="Q42" i="1" l="1"/>
  <c r="Q127" i="1" s="1"/>
  <c r="P42" i="1"/>
  <c r="Q128" i="1" l="1"/>
  <c r="Q129" i="1" s="1"/>
  <c r="Q153" i="1"/>
  <c r="Q156" i="1" s="1"/>
</calcChain>
</file>

<file path=xl/sharedStrings.xml><?xml version="1.0" encoding="utf-8"?>
<sst xmlns="http://schemas.openxmlformats.org/spreadsheetml/2006/main" count="239" uniqueCount="97">
  <si>
    <t>ALCALDIA DE LA VEGA</t>
  </si>
  <si>
    <t>NIT :</t>
  </si>
  <si>
    <t>800.073.475-1</t>
  </si>
  <si>
    <t>Desde las 23:59 horas local del</t>
  </si>
  <si>
    <t>Hasta las 23:59 horas local del</t>
  </si>
  <si>
    <t>Dias de Cobertura adicionales otorgados</t>
  </si>
  <si>
    <t>Días de Cobertura ofertados</t>
  </si>
  <si>
    <t>Item Asegurable</t>
  </si>
  <si>
    <t>Desde</t>
  </si>
  <si>
    <t>Hasta</t>
  </si>
  <si>
    <t>Dias de Cobertura</t>
  </si>
  <si>
    <t>Valor Asegurado</t>
  </si>
  <si>
    <r>
      <t xml:space="preserve">Valor Asegurado Indice Variable
</t>
    </r>
    <r>
      <rPr>
        <b/>
        <u/>
        <sz val="12"/>
        <color rgb="FF6A126C"/>
        <rFont val="Segoe UI"/>
        <family val="2"/>
      </rPr>
      <t>ANUAL</t>
    </r>
  </si>
  <si>
    <t>% Indice Variable</t>
  </si>
  <si>
    <t>Tasa Anual</t>
  </si>
  <si>
    <t>Prima Neta</t>
  </si>
  <si>
    <t>Prima Neta Indice Variable
Días ofertados</t>
  </si>
  <si>
    <t>PRIMA NETA</t>
  </si>
  <si>
    <t>IVA</t>
  </si>
  <si>
    <t>Prima Total</t>
  </si>
  <si>
    <t>GRUPO 1</t>
  </si>
  <si>
    <t>POLIZA TODO RIESGO DAÑOS MATERIALES</t>
  </si>
  <si>
    <t>Edificio</t>
  </si>
  <si>
    <t>‰</t>
  </si>
  <si>
    <t>Por mil</t>
  </si>
  <si>
    <t>Obras civiles</t>
  </si>
  <si>
    <t>Avisos</t>
  </si>
  <si>
    <t>Terrenos</t>
  </si>
  <si>
    <t>Mejoras locativas</t>
  </si>
  <si>
    <t>Muebles y enseres</t>
  </si>
  <si>
    <t>Artículos especiales</t>
  </si>
  <si>
    <t>Bienes históricos</t>
  </si>
  <si>
    <t>Mercancías propias fijas</t>
  </si>
  <si>
    <t>Dinero en efectivo y títulos valores</t>
  </si>
  <si>
    <t>Bienes semovientes</t>
  </si>
  <si>
    <t>Software</t>
  </si>
  <si>
    <t>Equipo de comunicaciones</t>
  </si>
  <si>
    <t>Equipo de diagnostico</t>
  </si>
  <si>
    <t>Equipo medico</t>
  </si>
  <si>
    <t>Equipos móviles y portátiles</t>
  </si>
  <si>
    <t>Herramientas y accesorios</t>
  </si>
  <si>
    <t>Maquinaria y equipo</t>
  </si>
  <si>
    <t>Renta</t>
  </si>
  <si>
    <t>Gastos adicionales</t>
  </si>
  <si>
    <t>Lucro cesante</t>
  </si>
  <si>
    <t>Limite agregado de indemnización</t>
  </si>
  <si>
    <t>TOTAL</t>
  </si>
  <si>
    <t xml:space="preserve">POLIZA INCENDIO DEUDORES </t>
  </si>
  <si>
    <t>Limite Básico Asegurado por Evento y Vigencia</t>
  </si>
  <si>
    <t>POLIZA TODO RIESGO EQUIPO Y MAQUINARIA</t>
  </si>
  <si>
    <t>Equipo y Maquinaria según relación detallada y valorizada</t>
  </si>
  <si>
    <t>%</t>
  </si>
  <si>
    <t>Por ciento</t>
  </si>
  <si>
    <t>Gastos Adicionales</t>
  </si>
  <si>
    <t>Anexo de Responsabilidad Civil Extracontractual</t>
  </si>
  <si>
    <t>POLIZA DE CASCO BARCO</t>
  </si>
  <si>
    <t>Embarcaciones según relación detallada y valorizada</t>
  </si>
  <si>
    <t>Anexo de Responsabilidad P&amp;I</t>
  </si>
  <si>
    <t>POLIZA DE TRANSPORTE DE MERCANCÍAS</t>
  </si>
  <si>
    <t>Limite por Despacho de Cop $50.000.000</t>
  </si>
  <si>
    <t xml:space="preserve">POLIZA DE TRANSPORTE DE VALORES </t>
  </si>
  <si>
    <t>Limite por Despacho de Cop $10.000.000</t>
  </si>
  <si>
    <t xml:space="preserve">POLIZA DE MANEJO GLOBAL ESTATAL </t>
  </si>
  <si>
    <t>POLIZA DE RESPONSABILIDAD CIVIL EXTRACONTRACTUAL</t>
  </si>
  <si>
    <t>POLIZA DE RESPONSABILIDAD CIVIL PARA ESTUDIANTES EN PRÁCTICA</t>
  </si>
  <si>
    <t>POLIZA DE RESPONSABILIDAD CIVIL HOTELERA</t>
  </si>
  <si>
    <t>POLIZA DE RESPONSABILIDAD CIVIL LABORATORIOS</t>
  </si>
  <si>
    <t>POLIZA DE RESPONSABILIDAD CIVIL DIRECTORES Y ADMINISTRADORES</t>
  </si>
  <si>
    <t xml:space="preserve">POLIZA DE RESPONSABILIDAD CIVIL SERVIDORES PÚBLICOS </t>
  </si>
  <si>
    <t>POLIZA DE RESPONSABILIDAD CIVIL PARA CLÍNICAS Y HOSPITALES</t>
  </si>
  <si>
    <t>POLIZA DE INFIDELIDAD Y RIESGOS FINANCIEROS</t>
  </si>
  <si>
    <t xml:space="preserve">POLIZA DE AUTOMÓVILES </t>
  </si>
  <si>
    <t>Vehiculos según relación detallada y valorizada</t>
  </si>
  <si>
    <t>POLIZA DE RSPONSABILIDAD CIVIL CONTRACTUAL</t>
  </si>
  <si>
    <t>Condiciones y valores asegurados según slip</t>
  </si>
  <si>
    <t>POLIZA DE SEGURO OBLIGATORIO DE ACCIDENTES DE TRANSITO SOAT</t>
  </si>
  <si>
    <t>Condiciones y valores asegurados de ley</t>
  </si>
  <si>
    <t>VIDA GRUPO ALCALDE, PERSONERO Y CONCEJALES</t>
  </si>
  <si>
    <t>VALOR FIJO RESERVA PARA INCLUSIONES Y CUALQUIER OTRA NECESIDAD DE SEGURO QUE TENGA LA ENTIDAD</t>
  </si>
  <si>
    <t>VALOR FIJO RESERVA PARA FUTURAS MODIFICACIONES</t>
  </si>
  <si>
    <t>PRESUPUESTO DE LA ENTIDAD</t>
  </si>
  <si>
    <t>DIFERENCIA</t>
  </si>
  <si>
    <t>GRUPO 2</t>
  </si>
  <si>
    <t>POLIZA DE ACCIDENTES PERSONALES</t>
  </si>
  <si>
    <t>Valor Determinado</t>
  </si>
  <si>
    <t>POLIZA DE VIDA GRUPO DEUDORES ANUAL</t>
  </si>
  <si>
    <t>POLIZA DE VIDA GRUPO DEUDORES MENSUAL</t>
  </si>
  <si>
    <t>OFERTA GRUPO 2 IVA INCLUIDO</t>
  </si>
  <si>
    <t>OFERTA TOTAL GRUPOS 1 y 2</t>
  </si>
  <si>
    <t>PRESUPUESTO TOTAL</t>
  </si>
  <si>
    <t>______________________________________________</t>
  </si>
  <si>
    <t xml:space="preserve">Dias de cobertura </t>
  </si>
  <si>
    <t>VALOR PRIMAS NETAS</t>
  </si>
  <si>
    <t>VALOR TOTAL</t>
  </si>
  <si>
    <t>Equipo electrico y electronico</t>
  </si>
  <si>
    <t>Equipo de cómputo, portatiles y procesamiento de datos</t>
  </si>
  <si>
    <t>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</si>
</sst>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.000_);_(* \(#,##0.000\);_(* &quot;-&quot;??_);_(@_)"/>
    <numFmt numFmtId="166" formatCode="[$-F800]dddd\,\ mmmm\ dd\,\ yyyy"/>
    <numFmt numFmtId="167" formatCode="m/d/yyyy;@"/>
    <numFmt numFmtId="168" formatCode="_-&quot;$&quot;\ * #,##0_-;\-&quot;$&quot;\ * #,##0_-;_-&quot;$&quot;\ * &quot;-&quot;??_-;_-@_-"/>
    <numFmt numFmtId="169" formatCode="_(* #,##0.0000_);_(* \(#,##0.0000\);_(* &quot;-&quot;??_);_(@_)"/>
    <numFmt numFmtId="170" formatCode="0.0%"/>
    <numFmt numFmtId="171" formatCode="_-* #,##0_-;\-* #,##0_-;_-* &quot;-&quot;??_-;_-@_-"/>
    <numFmt numFmtId="172" formatCode="_(* #,##0_);_(* \(#,##0\);_(* &quot;-&quot;??_);_(@_)"/>
    <numFmt numFmtId="173" formatCode="_-* #,##0.000_-;\-* #,##0.000_-;_-* &quot;-&quot;??_-;_-@_-"/>
    <numFmt numFmtId="174" formatCode="_(* #,##0.0_);_(* \(#,##0.0\);_(* &quot;-&quot;??_);_(@_)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Segoe UI"/>
      <family val="2"/>
    </font>
    <font>
      <b/>
      <sz val="8"/>
      <color indexed="8"/>
      <name val="Segoe UI"/>
      <family val="2"/>
    </font>
    <font>
      <sz val="11"/>
      <color indexed="8"/>
      <name val="Calibri"/>
      <family val="2"/>
    </font>
    <font>
      <b/>
      <sz val="20"/>
      <color indexed="8"/>
      <name val="Aharoni"/>
      <charset val="177"/>
    </font>
    <font>
      <b/>
      <sz val="11"/>
      <color indexed="8"/>
      <name val="Segoe UI"/>
      <family val="2"/>
    </font>
    <font>
      <b/>
      <sz val="14"/>
      <color indexed="8"/>
      <name val="Segoe UI"/>
      <family val="2"/>
    </font>
    <font>
      <b/>
      <u/>
      <sz val="12"/>
      <color rgb="FF6A126C"/>
      <name val="Segoe UI"/>
      <family val="2"/>
    </font>
    <font>
      <b/>
      <sz val="12"/>
      <color rgb="FF002060"/>
      <name val="Segoe UI"/>
      <family val="2"/>
    </font>
    <font>
      <b/>
      <sz val="8"/>
      <color rgb="FF002060"/>
      <name val="Segoe UI"/>
      <family val="2"/>
    </font>
    <font>
      <sz val="8"/>
      <color theme="1"/>
      <name val="Segoe UI"/>
      <family val="2"/>
    </font>
    <font>
      <b/>
      <sz val="8"/>
      <color theme="9" tint="0.39997558519241921"/>
      <name val="Segoe UI"/>
      <family val="2"/>
    </font>
    <font>
      <b/>
      <sz val="8"/>
      <color rgb="FF0070C0"/>
      <name val="Segoe UI"/>
      <family val="2"/>
    </font>
    <font>
      <sz val="8"/>
      <color rgb="FF0070C0"/>
      <name val="Segoe UI"/>
      <family val="2"/>
    </font>
    <font>
      <b/>
      <sz val="8"/>
      <color rgb="FF0000FF"/>
      <name val="Segoe UI"/>
      <family val="2"/>
    </font>
    <font>
      <b/>
      <sz val="10"/>
      <color theme="1"/>
      <name val="Segoe UI"/>
      <family val="2"/>
    </font>
    <font>
      <b/>
      <sz val="11"/>
      <color theme="1"/>
      <name val="Segoe UI"/>
      <family val="2"/>
    </font>
    <font>
      <b/>
      <sz val="8"/>
      <color theme="1"/>
      <name val="Segoe UI"/>
      <family val="2"/>
    </font>
    <font>
      <b/>
      <sz val="11"/>
      <color rgb="FF002060"/>
      <name val="Segoe UI"/>
      <family val="2"/>
    </font>
    <font>
      <sz val="10"/>
      <name val="Arial"/>
      <family val="2"/>
    </font>
    <font>
      <sz val="8"/>
      <name val="Segoe UI"/>
      <family val="2"/>
    </font>
    <font>
      <b/>
      <sz val="12"/>
      <color indexed="8"/>
      <name val="Segoe UI"/>
      <family val="2"/>
    </font>
    <font>
      <b/>
      <sz val="8"/>
      <name val="Segoe UI"/>
      <family val="2"/>
    </font>
    <font>
      <b/>
      <sz val="12"/>
      <name val="Segoe UI"/>
      <family val="2"/>
    </font>
    <font>
      <sz val="8"/>
      <color theme="0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gray0625">
        <fgColor rgb="FF9E0000"/>
        <bgColor auto="1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theme="0"/>
      </patternFill>
    </fill>
    <fill>
      <patternFill patternType="solid">
        <fgColor rgb="FFECFEFD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5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21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227">
    <xf numFmtId="0" fontId="0" fillId="0" borderId="0" xfId="0"/>
    <xf numFmtId="0" fontId="3" fillId="2" borderId="0" xfId="2" applyFont="1" applyFill="1" applyAlignment="1">
      <alignment vertical="center"/>
    </xf>
    <xf numFmtId="0" fontId="3" fillId="0" borderId="0" xfId="2" applyFont="1" applyAlignment="1">
      <alignment vertical="center"/>
    </xf>
    <xf numFmtId="0" fontId="4" fillId="2" borderId="0" xfId="2" applyFont="1" applyFill="1" applyAlignment="1">
      <alignment vertical="center"/>
    </xf>
    <xf numFmtId="14" fontId="3" fillId="2" borderId="0" xfId="2" applyNumberFormat="1" applyFont="1" applyFill="1" applyAlignment="1">
      <alignment vertical="center"/>
    </xf>
    <xf numFmtId="0" fontId="3" fillId="2" borderId="0" xfId="2" applyFont="1" applyFill="1" applyAlignment="1">
      <alignment horizontal="center" vertical="center"/>
    </xf>
    <xf numFmtId="165" fontId="3" fillId="2" borderId="0" xfId="3" applyNumberFormat="1" applyFont="1" applyFill="1" applyAlignment="1">
      <alignment horizontal="right" vertical="center"/>
    </xf>
    <xf numFmtId="0" fontId="3" fillId="2" borderId="0" xfId="2" applyFont="1" applyFill="1" applyAlignment="1">
      <alignment horizontal="left" vertical="center"/>
    </xf>
    <xf numFmtId="41" fontId="3" fillId="2" borderId="0" xfId="2" applyNumberFormat="1" applyFont="1" applyFill="1" applyAlignment="1">
      <alignment vertical="center"/>
    </xf>
    <xf numFmtId="0" fontId="3" fillId="0" borderId="0" xfId="2" applyFont="1" applyAlignment="1" applyProtection="1">
      <alignment vertical="center" wrapText="1"/>
      <protection locked="0"/>
    </xf>
    <xf numFmtId="0" fontId="3" fillId="0" borderId="1" xfId="2" applyFont="1" applyBorder="1" applyAlignment="1">
      <alignment vertical="center"/>
    </xf>
    <xf numFmtId="0" fontId="4" fillId="0" borderId="2" xfId="2" applyFont="1" applyBorder="1" applyAlignment="1">
      <alignment horizontal="center" vertical="center"/>
    </xf>
    <xf numFmtId="0" fontId="3" fillId="0" borderId="2" xfId="2" applyFont="1" applyBorder="1" applyAlignment="1">
      <alignment vertical="center" wrapText="1"/>
    </xf>
    <xf numFmtId="165" fontId="3" fillId="0" borderId="2" xfId="2" applyNumberFormat="1" applyFont="1" applyBorder="1" applyAlignment="1">
      <alignment vertical="center" wrapText="1"/>
    </xf>
    <xf numFmtId="0" fontId="3" fillId="0" borderId="3" xfId="2" applyFont="1" applyBorder="1" applyAlignment="1">
      <alignment vertical="center"/>
    </xf>
    <xf numFmtId="0" fontId="3" fillId="0" borderId="4" xfId="2" applyFont="1" applyBorder="1" applyAlignment="1">
      <alignment vertical="center"/>
    </xf>
    <xf numFmtId="0" fontId="3" fillId="0" borderId="5" xfId="2" applyFont="1" applyBorder="1" applyAlignment="1">
      <alignment vertical="center"/>
    </xf>
    <xf numFmtId="49" fontId="7" fillId="0" borderId="0" xfId="2" applyNumberFormat="1" applyFont="1" applyAlignment="1" applyProtection="1">
      <alignment vertical="center" wrapText="1"/>
      <protection locked="0"/>
    </xf>
    <xf numFmtId="49" fontId="7" fillId="0" borderId="0" xfId="2" applyNumberFormat="1" applyFont="1" applyAlignment="1">
      <alignment horizontal="right" vertical="center" wrapText="1"/>
    </xf>
    <xf numFmtId="0" fontId="4" fillId="0" borderId="6" xfId="2" applyFont="1" applyBorder="1" applyAlignment="1">
      <alignment vertical="center"/>
    </xf>
    <xf numFmtId="14" fontId="4" fillId="0" borderId="0" xfId="2" applyNumberFormat="1" applyFont="1" applyAlignment="1">
      <alignment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vertical="center"/>
    </xf>
    <xf numFmtId="165" fontId="4" fillId="0" borderId="0" xfId="3" applyNumberFormat="1" applyFont="1" applyFill="1" applyBorder="1" applyAlignment="1">
      <alignment vertical="center"/>
    </xf>
    <xf numFmtId="0" fontId="4" fillId="4" borderId="7" xfId="2" applyFont="1" applyFill="1" applyBorder="1" applyAlignment="1">
      <alignment horizontal="center" vertical="center"/>
    </xf>
    <xf numFmtId="0" fontId="4" fillId="4" borderId="10" xfId="2" applyFont="1" applyFill="1" applyBorder="1" applyAlignment="1">
      <alignment horizontal="center" vertical="center"/>
    </xf>
    <xf numFmtId="0" fontId="4" fillId="4" borderId="13" xfId="2" applyFont="1" applyFill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14" fontId="3" fillId="0" borderId="0" xfId="2" applyNumberFormat="1" applyFont="1" applyAlignment="1">
      <alignment vertical="center"/>
    </xf>
    <xf numFmtId="0" fontId="3" fillId="0" borderId="0" xfId="2" applyFont="1" applyAlignment="1">
      <alignment horizontal="center" vertical="center"/>
    </xf>
    <xf numFmtId="165" fontId="3" fillId="0" borderId="0" xfId="3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41" fontId="3" fillId="0" borderId="0" xfId="2" applyNumberFormat="1" applyFont="1" applyAlignment="1">
      <alignment vertical="center"/>
    </xf>
    <xf numFmtId="0" fontId="4" fillId="2" borderId="0" xfId="2" applyFont="1" applyFill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4" borderId="16" xfId="2" applyFont="1" applyFill="1" applyBorder="1" applyAlignment="1">
      <alignment horizontal="center" vertical="center" wrapText="1"/>
    </xf>
    <xf numFmtId="14" fontId="4" fillId="4" borderId="17" xfId="2" applyNumberFormat="1" applyFont="1" applyFill="1" applyBorder="1" applyAlignment="1">
      <alignment horizontal="center" vertical="center" wrapText="1"/>
    </xf>
    <xf numFmtId="0" fontId="4" fillId="4" borderId="17" xfId="2" applyFont="1" applyFill="1" applyBorder="1" applyAlignment="1">
      <alignment horizontal="center" vertical="center" wrapText="1"/>
    </xf>
    <xf numFmtId="41" fontId="4" fillId="4" borderId="18" xfId="2" applyNumberFormat="1" applyFont="1" applyFill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2" borderId="19" xfId="2" applyFont="1" applyFill="1" applyBorder="1" applyAlignment="1">
      <alignment vertical="center"/>
    </xf>
    <xf numFmtId="167" fontId="3" fillId="2" borderId="0" xfId="2" applyNumberFormat="1" applyFont="1" applyFill="1" applyAlignment="1">
      <alignment horizontal="center" vertical="center"/>
    </xf>
    <xf numFmtId="39" fontId="3" fillId="2" borderId="0" xfId="2" applyNumberFormat="1" applyFont="1" applyFill="1" applyAlignment="1">
      <alignment vertical="center"/>
    </xf>
    <xf numFmtId="165" fontId="3" fillId="2" borderId="0" xfId="3" applyNumberFormat="1" applyFont="1" applyFill="1" applyBorder="1" applyAlignment="1">
      <alignment horizontal="right" vertical="center"/>
    </xf>
    <xf numFmtId="39" fontId="3" fillId="2" borderId="0" xfId="2" applyNumberFormat="1" applyFont="1" applyFill="1" applyAlignment="1">
      <alignment horizontal="left" vertical="center"/>
    </xf>
    <xf numFmtId="0" fontId="4" fillId="2" borderId="2" xfId="2" applyFont="1" applyFill="1" applyBorder="1" applyAlignment="1">
      <alignment vertical="center"/>
    </xf>
    <xf numFmtId="0" fontId="3" fillId="2" borderId="22" xfId="4" applyFont="1" applyFill="1" applyBorder="1" applyAlignment="1">
      <alignment horizontal="left" vertical="center" indent="1"/>
    </xf>
    <xf numFmtId="14" fontId="3" fillId="2" borderId="22" xfId="2" applyNumberFormat="1" applyFont="1" applyFill="1" applyBorder="1" applyAlignment="1">
      <alignment horizontal="center" vertical="center"/>
    </xf>
    <xf numFmtId="37" fontId="3" fillId="2" borderId="22" xfId="2" applyNumberFormat="1" applyFont="1" applyFill="1" applyBorder="1" applyAlignment="1">
      <alignment horizontal="center" vertical="center"/>
    </xf>
    <xf numFmtId="168" fontId="3" fillId="2" borderId="22" xfId="5" applyNumberFormat="1" applyFont="1" applyFill="1" applyBorder="1" applyAlignment="1" applyProtection="1">
      <alignment horizontal="right" vertical="center"/>
    </xf>
    <xf numFmtId="168" fontId="4" fillId="2" borderId="22" xfId="5" applyNumberFormat="1" applyFont="1" applyFill="1" applyBorder="1" applyAlignment="1">
      <alignment vertical="center"/>
    </xf>
    <xf numFmtId="10" fontId="3" fillId="7" borderId="22" xfId="6" applyNumberFormat="1" applyFont="1" applyFill="1" applyBorder="1" applyAlignment="1" applyProtection="1">
      <alignment horizontal="center" vertical="center"/>
    </xf>
    <xf numFmtId="165" fontId="3" fillId="2" borderId="22" xfId="3" applyNumberFormat="1" applyFont="1" applyFill="1" applyBorder="1" applyAlignment="1">
      <alignment horizontal="right" vertical="center"/>
    </xf>
    <xf numFmtId="170" fontId="13" fillId="2" borderId="22" xfId="2" applyNumberFormat="1" applyFont="1" applyFill="1" applyBorder="1" applyAlignment="1">
      <alignment horizontal="center" vertical="center"/>
    </xf>
    <xf numFmtId="168" fontId="3" fillId="2" borderId="22" xfId="5" applyNumberFormat="1" applyFont="1" applyFill="1" applyBorder="1" applyAlignment="1">
      <alignment horizontal="right" vertical="center"/>
    </xf>
    <xf numFmtId="168" fontId="11" fillId="2" borderId="22" xfId="5" applyNumberFormat="1" applyFont="1" applyFill="1" applyBorder="1" applyAlignment="1">
      <alignment horizontal="right" vertical="center"/>
    </xf>
    <xf numFmtId="41" fontId="3" fillId="0" borderId="0" xfId="2" applyNumberFormat="1" applyFont="1" applyAlignment="1" applyProtection="1">
      <alignment vertical="center" wrapText="1"/>
      <protection locked="0"/>
    </xf>
    <xf numFmtId="10" fontId="4" fillId="8" borderId="22" xfId="6" applyNumberFormat="1" applyFont="1" applyFill="1" applyBorder="1" applyAlignment="1">
      <alignment horizontal="center" vertical="center"/>
    </xf>
    <xf numFmtId="10" fontId="3" fillId="8" borderId="22" xfId="6" applyNumberFormat="1" applyFont="1" applyFill="1" applyBorder="1" applyAlignment="1">
      <alignment horizontal="center" vertical="center"/>
    </xf>
    <xf numFmtId="168" fontId="14" fillId="4" borderId="23" xfId="5" applyNumberFormat="1" applyFont="1" applyFill="1" applyBorder="1" applyAlignment="1">
      <alignment horizontal="right" vertical="center"/>
    </xf>
    <xf numFmtId="164" fontId="15" fillId="4" borderId="23" xfId="3" applyFont="1" applyFill="1" applyBorder="1" applyAlignment="1">
      <alignment vertical="center" wrapText="1"/>
    </xf>
    <xf numFmtId="165" fontId="15" fillId="4" borderId="23" xfId="3" applyNumberFormat="1" applyFont="1" applyFill="1" applyBorder="1" applyAlignment="1">
      <alignment vertical="center" wrapText="1"/>
    </xf>
    <xf numFmtId="0" fontId="15" fillId="4" borderId="23" xfId="2" applyFont="1" applyFill="1" applyBorder="1" applyAlignment="1">
      <alignment vertical="center" wrapText="1"/>
    </xf>
    <xf numFmtId="168" fontId="11" fillId="4" borderId="23" xfId="5" applyNumberFormat="1" applyFont="1" applyFill="1" applyBorder="1" applyAlignment="1">
      <alignment horizontal="right" vertical="center"/>
    </xf>
    <xf numFmtId="0" fontId="16" fillId="0" borderId="0" xfId="2" applyFont="1" applyAlignment="1" applyProtection="1">
      <alignment horizontal="center" vertical="center" wrapText="1"/>
      <protection locked="0"/>
    </xf>
    <xf numFmtId="0" fontId="12" fillId="0" borderId="0" xfId="4"/>
    <xf numFmtId="0" fontId="12" fillId="0" borderId="4" xfId="4" applyBorder="1"/>
    <xf numFmtId="0" fontId="12" fillId="0" borderId="5" xfId="4" applyBorder="1"/>
    <xf numFmtId="0" fontId="12" fillId="0" borderId="0" xfId="4" applyProtection="1">
      <protection locked="0"/>
    </xf>
    <xf numFmtId="168" fontId="3" fillId="2" borderId="22" xfId="5" applyNumberFormat="1" applyFont="1" applyFill="1" applyBorder="1" applyAlignment="1">
      <alignment vertical="center"/>
    </xf>
    <xf numFmtId="10" fontId="3" fillId="7" borderId="22" xfId="6" applyNumberFormat="1" applyFont="1" applyFill="1" applyBorder="1" applyAlignment="1" applyProtection="1">
      <alignment horizontal="center" vertical="center"/>
      <protection locked="0"/>
    </xf>
    <xf numFmtId="165" fontId="3" fillId="2" borderId="22" xfId="3" applyNumberFormat="1" applyFont="1" applyFill="1" applyBorder="1" applyAlignment="1" applyProtection="1">
      <alignment horizontal="right" vertical="center"/>
      <protection locked="0"/>
    </xf>
    <xf numFmtId="0" fontId="4" fillId="2" borderId="24" xfId="2" applyFont="1" applyFill="1" applyBorder="1" applyAlignment="1">
      <alignment vertical="center"/>
    </xf>
    <xf numFmtId="14" fontId="3" fillId="2" borderId="24" xfId="2" applyNumberFormat="1" applyFont="1" applyFill="1" applyBorder="1" applyAlignment="1">
      <alignment vertical="center"/>
    </xf>
    <xf numFmtId="167" fontId="3" fillId="2" borderId="24" xfId="2" applyNumberFormat="1" applyFont="1" applyFill="1" applyBorder="1" applyAlignment="1">
      <alignment horizontal="center" vertical="center"/>
    </xf>
    <xf numFmtId="39" fontId="3" fillId="2" borderId="24" xfId="2" applyNumberFormat="1" applyFont="1" applyFill="1" applyBorder="1" applyAlignment="1">
      <alignment vertical="center"/>
    </xf>
    <xf numFmtId="165" fontId="3" fillId="2" borderId="24" xfId="3" applyNumberFormat="1" applyFont="1" applyFill="1" applyBorder="1" applyAlignment="1">
      <alignment horizontal="right" vertical="center"/>
    </xf>
    <xf numFmtId="39" fontId="3" fillId="2" borderId="24" xfId="2" applyNumberFormat="1" applyFont="1" applyFill="1" applyBorder="1" applyAlignment="1">
      <alignment horizontal="left" vertical="center"/>
    </xf>
    <xf numFmtId="41" fontId="3" fillId="2" borderId="24" xfId="2" applyNumberFormat="1" applyFont="1" applyFill="1" applyBorder="1" applyAlignment="1">
      <alignment vertical="center"/>
    </xf>
    <xf numFmtId="168" fontId="3" fillId="2" borderId="22" xfId="5" applyNumberFormat="1" applyFont="1" applyFill="1" applyBorder="1" applyAlignment="1" applyProtection="1">
      <alignment horizontal="right" vertical="center"/>
      <protection locked="0"/>
    </xf>
    <xf numFmtId="165" fontId="3" fillId="2" borderId="22" xfId="3" applyNumberFormat="1" applyFont="1" applyFill="1" applyBorder="1" applyAlignment="1">
      <alignment horizontal="center" vertical="center"/>
    </xf>
    <xf numFmtId="165" fontId="3" fillId="2" borderId="22" xfId="3" applyNumberFormat="1" applyFont="1" applyFill="1" applyBorder="1" applyAlignment="1" applyProtection="1">
      <alignment horizontal="right" vertical="center"/>
    </xf>
    <xf numFmtId="0" fontId="3" fillId="2" borderId="22" xfId="4" applyFont="1" applyFill="1" applyBorder="1" applyAlignment="1" applyProtection="1">
      <alignment horizontal="left" vertical="center" indent="1"/>
      <protection locked="0"/>
    </xf>
    <xf numFmtId="168" fontId="15" fillId="4" borderId="23" xfId="5" applyNumberFormat="1" applyFont="1" applyFill="1" applyBorder="1" applyAlignment="1">
      <alignment horizontal="right" vertical="center"/>
    </xf>
    <xf numFmtId="171" fontId="3" fillId="0" borderId="0" xfId="1" applyNumberFormat="1" applyFont="1" applyAlignment="1" applyProtection="1">
      <alignment vertical="center" wrapText="1"/>
      <protection locked="0"/>
    </xf>
    <xf numFmtId="168" fontId="3" fillId="0" borderId="22" xfId="5" applyNumberFormat="1" applyFont="1" applyFill="1" applyBorder="1" applyAlignment="1" applyProtection="1">
      <alignment horizontal="right" vertical="center"/>
      <protection locked="0"/>
    </xf>
    <xf numFmtId="0" fontId="4" fillId="0" borderId="0" xfId="2" applyFont="1" applyAlignment="1">
      <alignment vertical="center" wrapText="1"/>
    </xf>
    <xf numFmtId="14" fontId="3" fillId="0" borderId="0" xfId="2" applyNumberFormat="1" applyFont="1" applyAlignment="1">
      <alignment vertical="center" wrapText="1"/>
    </xf>
    <xf numFmtId="0" fontId="3" fillId="0" borderId="0" xfId="2" applyFont="1" applyAlignment="1">
      <alignment horizontal="center" vertical="center" wrapText="1"/>
    </xf>
    <xf numFmtId="0" fontId="3" fillId="0" borderId="0" xfId="2" applyFont="1" applyAlignment="1">
      <alignment vertical="center" wrapText="1"/>
    </xf>
    <xf numFmtId="165" fontId="3" fillId="0" borderId="0" xfId="3" applyNumberFormat="1" applyFont="1" applyBorder="1" applyAlignment="1">
      <alignment vertical="center" wrapText="1"/>
    </xf>
    <xf numFmtId="14" fontId="3" fillId="2" borderId="22" xfId="2" applyNumberFormat="1" applyFont="1" applyFill="1" applyBorder="1" applyAlignment="1" applyProtection="1">
      <alignment horizontal="center" vertical="center"/>
      <protection locked="0"/>
    </xf>
    <xf numFmtId="168" fontId="12" fillId="0" borderId="0" xfId="4" applyNumberFormat="1" applyProtection="1">
      <protection locked="0"/>
    </xf>
    <xf numFmtId="171" fontId="12" fillId="0" borderId="0" xfId="1" applyNumberFormat="1" applyFont="1" applyProtection="1">
      <protection locked="0"/>
    </xf>
    <xf numFmtId="0" fontId="3" fillId="2" borderId="0" xfId="2" applyFont="1" applyFill="1" applyAlignment="1" applyProtection="1">
      <alignment vertical="center"/>
      <protection locked="0"/>
    </xf>
    <xf numFmtId="0" fontId="3" fillId="0" borderId="4" xfId="2" applyFont="1" applyBorder="1" applyAlignment="1" applyProtection="1">
      <alignment vertical="center"/>
      <protection locked="0"/>
    </xf>
    <xf numFmtId="0" fontId="3" fillId="0" borderId="5" xfId="2" applyFont="1" applyBorder="1" applyAlignment="1" applyProtection="1">
      <alignment vertical="center"/>
      <protection locked="0"/>
    </xf>
    <xf numFmtId="37" fontId="3" fillId="2" borderId="22" xfId="2" applyNumberFormat="1" applyFont="1" applyFill="1" applyBorder="1" applyAlignment="1" applyProtection="1">
      <alignment horizontal="center" vertical="center"/>
      <protection locked="0"/>
    </xf>
    <xf numFmtId="10" fontId="3" fillId="8" borderId="22" xfId="6" applyNumberFormat="1" applyFont="1" applyFill="1" applyBorder="1" applyAlignment="1" applyProtection="1">
      <alignment horizontal="center" vertical="center"/>
      <protection locked="0"/>
    </xf>
    <xf numFmtId="165" fontId="3" fillId="2" borderId="22" xfId="3" applyNumberFormat="1" applyFont="1" applyFill="1" applyBorder="1" applyAlignment="1" applyProtection="1">
      <alignment horizontal="center" vertical="center"/>
      <protection locked="0"/>
    </xf>
    <xf numFmtId="170" fontId="13" fillId="2" borderId="22" xfId="2" applyNumberFormat="1" applyFont="1" applyFill="1" applyBorder="1" applyAlignment="1" applyProtection="1">
      <alignment horizontal="center" vertical="center"/>
      <protection locked="0"/>
    </xf>
    <xf numFmtId="168" fontId="11" fillId="2" borderId="22" xfId="5" applyNumberFormat="1" applyFont="1" applyFill="1" applyBorder="1" applyAlignment="1" applyProtection="1">
      <alignment horizontal="right" vertical="center"/>
      <protection locked="0"/>
    </xf>
    <xf numFmtId="168" fontId="15" fillId="4" borderId="23" xfId="5" applyNumberFormat="1" applyFont="1" applyFill="1" applyBorder="1" applyAlignment="1" applyProtection="1">
      <alignment horizontal="right" vertical="center"/>
      <protection locked="0"/>
    </xf>
    <xf numFmtId="164" fontId="15" fillId="4" borderId="23" xfId="3" applyFont="1" applyFill="1" applyBorder="1" applyAlignment="1" applyProtection="1">
      <alignment vertical="center" wrapText="1"/>
      <protection locked="0"/>
    </xf>
    <xf numFmtId="165" fontId="15" fillId="4" borderId="23" xfId="3" applyNumberFormat="1" applyFont="1" applyFill="1" applyBorder="1" applyAlignment="1" applyProtection="1">
      <alignment vertical="center" wrapText="1"/>
      <protection locked="0"/>
    </xf>
    <xf numFmtId="0" fontId="15" fillId="4" borderId="23" xfId="2" applyFont="1" applyFill="1" applyBorder="1" applyAlignment="1" applyProtection="1">
      <alignment vertical="center" wrapText="1"/>
      <protection locked="0"/>
    </xf>
    <xf numFmtId="168" fontId="14" fillId="4" borderId="23" xfId="5" applyNumberFormat="1" applyFont="1" applyFill="1" applyBorder="1" applyAlignment="1" applyProtection="1">
      <alignment horizontal="right" vertical="center"/>
      <protection locked="0"/>
    </xf>
    <xf numFmtId="168" fontId="11" fillId="4" borderId="23" xfId="5" applyNumberFormat="1" applyFont="1" applyFill="1" applyBorder="1" applyAlignment="1" applyProtection="1">
      <alignment horizontal="right" vertical="center"/>
      <protection locked="0"/>
    </xf>
    <xf numFmtId="168" fontId="3" fillId="0" borderId="0" xfId="2" applyNumberFormat="1" applyFont="1" applyAlignment="1" applyProtection="1">
      <alignment vertical="center" wrapText="1"/>
      <protection locked="0"/>
    </xf>
    <xf numFmtId="0" fontId="4" fillId="2" borderId="24" xfId="2" applyFont="1" applyFill="1" applyBorder="1" applyAlignment="1" applyProtection="1">
      <alignment vertical="center"/>
      <protection locked="0"/>
    </xf>
    <xf numFmtId="14" fontId="3" fillId="2" borderId="0" xfId="2" applyNumberFormat="1" applyFont="1" applyFill="1" applyAlignment="1" applyProtection="1">
      <alignment vertical="center"/>
      <protection locked="0"/>
    </xf>
    <xf numFmtId="167" fontId="3" fillId="2" borderId="0" xfId="2" applyNumberFormat="1" applyFont="1" applyFill="1" applyAlignment="1" applyProtection="1">
      <alignment horizontal="center" vertical="center"/>
      <protection locked="0"/>
    </xf>
    <xf numFmtId="39" fontId="3" fillId="2" borderId="0" xfId="2" applyNumberFormat="1" applyFont="1" applyFill="1" applyAlignment="1" applyProtection="1">
      <alignment vertical="center"/>
      <protection locked="0"/>
    </xf>
    <xf numFmtId="165" fontId="3" fillId="2" borderId="0" xfId="3" applyNumberFormat="1" applyFont="1" applyFill="1" applyBorder="1" applyAlignment="1" applyProtection="1">
      <alignment horizontal="right" vertical="center"/>
      <protection locked="0"/>
    </xf>
    <xf numFmtId="39" fontId="3" fillId="2" borderId="0" xfId="2" applyNumberFormat="1" applyFont="1" applyFill="1" applyAlignment="1" applyProtection="1">
      <alignment horizontal="left" vertical="center"/>
      <protection locked="0"/>
    </xf>
    <xf numFmtId="41" fontId="3" fillId="2" borderId="0" xfId="2" applyNumberFormat="1" applyFont="1" applyFill="1" applyAlignment="1" applyProtection="1">
      <alignment vertical="center"/>
      <protection locked="0"/>
    </xf>
    <xf numFmtId="168" fontId="4" fillId="0" borderId="0" xfId="2" applyNumberFormat="1" applyFont="1" applyAlignment="1" applyProtection="1">
      <alignment vertical="center" wrapText="1"/>
      <protection locked="0"/>
    </xf>
    <xf numFmtId="0" fontId="3" fillId="0" borderId="4" xfId="2" applyFont="1" applyBorder="1" applyAlignment="1" applyProtection="1">
      <alignment vertical="center" wrapText="1"/>
      <protection locked="0"/>
    </xf>
    <xf numFmtId="168" fontId="18" fillId="7" borderId="20" xfId="5" applyNumberFormat="1" applyFont="1" applyFill="1" applyBorder="1" applyAlignment="1" applyProtection="1">
      <alignment horizontal="right" vertical="center"/>
      <protection locked="0"/>
    </xf>
    <xf numFmtId="0" fontId="3" fillId="0" borderId="5" xfId="2" applyFont="1" applyBorder="1" applyAlignment="1" applyProtection="1">
      <alignment vertical="center" wrapText="1"/>
      <protection locked="0"/>
    </xf>
    <xf numFmtId="42" fontId="3" fillId="0" borderId="0" xfId="2" applyNumberFormat="1" applyFont="1" applyAlignment="1" applyProtection="1">
      <alignment vertical="center" wrapText="1"/>
      <protection locked="0"/>
    </xf>
    <xf numFmtId="168" fontId="20" fillId="9" borderId="20" xfId="5" applyNumberFormat="1" applyFont="1" applyFill="1" applyBorder="1" applyAlignment="1" applyProtection="1">
      <alignment horizontal="right" vertical="center"/>
      <protection locked="0"/>
    </xf>
    <xf numFmtId="0" fontId="4" fillId="0" borderId="19" xfId="2" applyFont="1" applyBorder="1" applyAlignment="1" applyProtection="1">
      <alignment vertical="center" wrapText="1"/>
      <protection locked="0"/>
    </xf>
    <xf numFmtId="14" fontId="3" fillId="0" borderId="6" xfId="2" applyNumberFormat="1" applyFont="1" applyBorder="1" applyAlignment="1" applyProtection="1">
      <alignment vertical="center" wrapText="1"/>
      <protection locked="0"/>
    </xf>
    <xf numFmtId="0" fontId="3" fillId="0" borderId="6" xfId="2" applyFont="1" applyBorder="1" applyAlignment="1" applyProtection="1">
      <alignment horizontal="center" vertical="center" wrapText="1"/>
      <protection locked="0"/>
    </xf>
    <xf numFmtId="0" fontId="3" fillId="0" borderId="6" xfId="2" applyFont="1" applyBorder="1" applyAlignment="1" applyProtection="1">
      <alignment vertical="center" wrapText="1"/>
      <protection locked="0"/>
    </xf>
    <xf numFmtId="165" fontId="3" fillId="0" borderId="6" xfId="3" applyNumberFormat="1" applyFont="1" applyBorder="1" applyAlignment="1" applyProtection="1">
      <alignment vertical="center" wrapText="1"/>
      <protection locked="0"/>
    </xf>
    <xf numFmtId="0" fontId="3" fillId="0" borderId="34" xfId="2" applyFont="1" applyBorder="1" applyAlignment="1" applyProtection="1">
      <alignment vertical="center" wrapText="1"/>
      <protection locked="0"/>
    </xf>
    <xf numFmtId="0" fontId="12" fillId="0" borderId="4" xfId="4" applyBorder="1" applyProtection="1">
      <protection locked="0"/>
    </xf>
    <xf numFmtId="0" fontId="12" fillId="0" borderId="5" xfId="4" applyBorder="1" applyProtection="1">
      <protection locked="0"/>
    </xf>
    <xf numFmtId="0" fontId="4" fillId="2" borderId="35" xfId="2" applyFont="1" applyFill="1" applyBorder="1" applyAlignment="1" applyProtection="1">
      <alignment horizontal="left" vertical="center" indent="1"/>
      <protection locked="0"/>
    </xf>
    <xf numFmtId="14" fontId="3" fillId="2" borderId="0" xfId="2" applyNumberFormat="1" applyFont="1" applyFill="1" applyAlignment="1" applyProtection="1">
      <alignment horizontal="center" vertical="center"/>
      <protection locked="0"/>
    </xf>
    <xf numFmtId="37" fontId="3" fillId="2" borderId="0" xfId="2" applyNumberFormat="1" applyFont="1" applyFill="1" applyAlignment="1" applyProtection="1">
      <alignment horizontal="center" vertical="center"/>
      <protection locked="0"/>
    </xf>
    <xf numFmtId="172" fontId="3" fillId="2" borderId="0" xfId="7" applyNumberFormat="1" applyFont="1" applyFill="1" applyBorder="1" applyAlignment="1" applyProtection="1">
      <alignment vertical="center"/>
      <protection locked="0"/>
    </xf>
    <xf numFmtId="41" fontId="3" fillId="0" borderId="0" xfId="2" applyNumberFormat="1" applyFont="1" applyAlignment="1" applyProtection="1">
      <alignment vertical="center"/>
      <protection locked="0"/>
    </xf>
    <xf numFmtId="164" fontId="22" fillId="7" borderId="0" xfId="3" applyFont="1" applyFill="1" applyBorder="1" applyAlignment="1" applyProtection="1">
      <alignment horizontal="right" vertical="center"/>
      <protection locked="0"/>
    </xf>
    <xf numFmtId="170" fontId="3" fillId="2" borderId="0" xfId="2" applyNumberFormat="1" applyFont="1" applyFill="1" applyAlignment="1" applyProtection="1">
      <alignment horizontal="left" vertical="center"/>
      <protection locked="0"/>
    </xf>
    <xf numFmtId="41" fontId="3" fillId="2" borderId="35" xfId="2" applyNumberFormat="1" applyFont="1" applyFill="1" applyBorder="1" applyAlignment="1" applyProtection="1">
      <alignment vertical="center"/>
      <protection locked="0"/>
    </xf>
    <xf numFmtId="169" fontId="22" fillId="7" borderId="0" xfId="3" applyNumberFormat="1" applyFont="1" applyFill="1" applyBorder="1" applyAlignment="1" applyProtection="1">
      <alignment horizontal="right" vertical="center"/>
      <protection locked="0"/>
    </xf>
    <xf numFmtId="0" fontId="4" fillId="2" borderId="36" xfId="2" applyFont="1" applyFill="1" applyBorder="1" applyAlignment="1" applyProtection="1">
      <alignment horizontal="left" vertical="center" indent="1"/>
      <protection locked="0"/>
    </xf>
    <xf numFmtId="41" fontId="3" fillId="2" borderId="36" xfId="2" applyNumberFormat="1" applyFont="1" applyFill="1" applyBorder="1" applyAlignment="1" applyProtection="1">
      <alignment vertical="center"/>
      <protection locked="0"/>
    </xf>
    <xf numFmtId="0" fontId="4" fillId="0" borderId="0" xfId="2" applyFont="1" applyAlignment="1" applyProtection="1">
      <alignment vertical="center" wrapText="1"/>
      <protection locked="0"/>
    </xf>
    <xf numFmtId="14" fontId="3" fillId="0" borderId="0" xfId="2" applyNumberFormat="1" applyFont="1" applyAlignment="1" applyProtection="1">
      <alignment vertical="center" wrapText="1"/>
      <protection locked="0"/>
    </xf>
    <xf numFmtId="0" fontId="3" fillId="0" borderId="0" xfId="2" applyFont="1" applyAlignment="1" applyProtection="1">
      <alignment horizontal="center" vertical="center" wrapText="1"/>
      <protection locked="0"/>
    </xf>
    <xf numFmtId="165" fontId="3" fillId="0" borderId="0" xfId="3" applyNumberFormat="1" applyFont="1" applyBorder="1" applyAlignment="1" applyProtection="1">
      <alignment vertical="center" wrapText="1"/>
      <protection locked="0"/>
    </xf>
    <xf numFmtId="42" fontId="7" fillId="0" borderId="20" xfId="2" applyNumberFormat="1" applyFont="1" applyBorder="1" applyAlignment="1" applyProtection="1">
      <alignment horizontal="right" vertical="center" wrapText="1"/>
      <protection locked="0"/>
    </xf>
    <xf numFmtId="168" fontId="7" fillId="0" borderId="20" xfId="5" applyNumberFormat="1" applyFont="1" applyBorder="1" applyAlignment="1" applyProtection="1">
      <alignment horizontal="right" vertical="center" wrapText="1"/>
      <protection locked="0"/>
    </xf>
    <xf numFmtId="168" fontId="7" fillId="0" borderId="20" xfId="2" applyNumberFormat="1" applyFont="1" applyBorder="1" applyAlignment="1" applyProtection="1">
      <alignment horizontal="right" vertical="center" wrapText="1"/>
      <protection locked="0"/>
    </xf>
    <xf numFmtId="41" fontId="3" fillId="0" borderId="0" xfId="8" applyFont="1" applyAlignment="1" applyProtection="1">
      <alignment vertical="center" wrapText="1"/>
      <protection locked="0"/>
    </xf>
    <xf numFmtId="0" fontId="4" fillId="2" borderId="0" xfId="2" applyFont="1" applyFill="1" applyAlignment="1" applyProtection="1">
      <alignment horizontal="left" vertical="center"/>
      <protection locked="0"/>
    </xf>
    <xf numFmtId="0" fontId="3" fillId="2" borderId="0" xfId="2" applyFont="1" applyFill="1" applyAlignment="1" applyProtection="1">
      <alignment horizontal="right" vertical="center" wrapText="1"/>
      <protection locked="0"/>
    </xf>
    <xf numFmtId="41" fontId="4" fillId="2" borderId="0" xfId="2" applyNumberFormat="1" applyFont="1" applyFill="1" applyAlignment="1" applyProtection="1">
      <alignment vertical="center"/>
      <protection locked="0"/>
    </xf>
    <xf numFmtId="0" fontId="4" fillId="2" borderId="0" xfId="2" applyFont="1" applyFill="1" applyAlignment="1" applyProtection="1">
      <alignment horizontal="right" vertical="center"/>
      <protection locked="0"/>
    </xf>
    <xf numFmtId="0" fontId="24" fillId="2" borderId="0" xfId="2" applyFont="1" applyFill="1" applyAlignment="1" applyProtection="1">
      <alignment horizontal="right" vertical="center"/>
      <protection locked="0"/>
    </xf>
    <xf numFmtId="0" fontId="22" fillId="2" borderId="0" xfId="2" applyFont="1" applyFill="1" applyAlignment="1" applyProtection="1">
      <alignment horizontal="right" vertical="center" wrapText="1"/>
      <protection locked="0"/>
    </xf>
    <xf numFmtId="0" fontId="22" fillId="2" borderId="0" xfId="2" applyFont="1" applyFill="1" applyAlignment="1" applyProtection="1">
      <alignment vertical="center" wrapText="1"/>
      <protection locked="0"/>
    </xf>
    <xf numFmtId="14" fontId="22" fillId="2" borderId="0" xfId="2" applyNumberFormat="1" applyFont="1" applyFill="1" applyAlignment="1" applyProtection="1">
      <alignment horizontal="right" vertical="center" wrapText="1"/>
      <protection locked="0"/>
    </xf>
    <xf numFmtId="41" fontId="24" fillId="2" borderId="0" xfId="2" applyNumberFormat="1" applyFont="1" applyFill="1" applyAlignment="1" applyProtection="1">
      <alignment vertical="center"/>
      <protection locked="0"/>
    </xf>
    <xf numFmtId="0" fontId="22" fillId="0" borderId="5" xfId="2" applyFont="1" applyBorder="1" applyAlignment="1" applyProtection="1">
      <alignment vertical="center"/>
      <protection locked="0"/>
    </xf>
    <xf numFmtId="0" fontId="24" fillId="0" borderId="0" xfId="2" applyFont="1" applyAlignment="1" applyProtection="1">
      <alignment vertical="center" wrapText="1"/>
      <protection locked="0"/>
    </xf>
    <xf numFmtId="14" fontId="22" fillId="0" borderId="0" xfId="2" applyNumberFormat="1" applyFont="1" applyAlignment="1" applyProtection="1">
      <alignment vertical="center" wrapText="1"/>
      <protection locked="0"/>
    </xf>
    <xf numFmtId="0" fontId="22" fillId="0" borderId="0" xfId="2" applyFont="1" applyAlignment="1" applyProtection="1">
      <alignment horizontal="center" vertical="center" wrapText="1"/>
      <protection locked="0"/>
    </xf>
    <xf numFmtId="0" fontId="22" fillId="0" borderId="0" xfId="2" applyFont="1" applyAlignment="1" applyProtection="1">
      <alignment vertical="center" wrapText="1"/>
      <protection locked="0"/>
    </xf>
    <xf numFmtId="173" fontId="22" fillId="0" borderId="0" xfId="9" applyNumberFormat="1" applyFont="1" applyBorder="1" applyAlignment="1" applyProtection="1">
      <alignment vertical="center" wrapText="1"/>
      <protection locked="0"/>
    </xf>
    <xf numFmtId="0" fontId="22" fillId="0" borderId="5" xfId="2" applyFont="1" applyBorder="1" applyAlignment="1" applyProtection="1">
      <alignment vertical="center" wrapText="1"/>
      <protection locked="0"/>
    </xf>
    <xf numFmtId="0" fontId="25" fillId="0" borderId="0" xfId="2" applyFont="1" applyAlignment="1" applyProtection="1">
      <alignment vertical="center" wrapText="1"/>
      <protection locked="0"/>
    </xf>
    <xf numFmtId="0" fontId="22" fillId="0" borderId="5" xfId="2" applyFont="1" applyBorder="1" applyAlignment="1" applyProtection="1">
      <alignment horizontal="left" vertical="center" wrapText="1"/>
      <protection locked="0"/>
    </xf>
    <xf numFmtId="0" fontId="3" fillId="0" borderId="37" xfId="2" applyFont="1" applyBorder="1" applyAlignment="1" applyProtection="1">
      <alignment vertical="center" wrapText="1"/>
      <protection locked="0"/>
    </xf>
    <xf numFmtId="0" fontId="4" fillId="0" borderId="6" xfId="2" applyFont="1" applyBorder="1" applyAlignment="1" applyProtection="1">
      <alignment vertical="center" wrapText="1"/>
      <protection locked="0"/>
    </xf>
    <xf numFmtId="0" fontId="3" fillId="0" borderId="38" xfId="2" applyFont="1" applyBorder="1" applyAlignment="1" applyProtection="1">
      <alignment vertical="center" wrapText="1"/>
      <protection locked="0"/>
    </xf>
    <xf numFmtId="165" fontId="3" fillId="0" borderId="0" xfId="3" applyNumberFormat="1" applyFont="1" applyAlignment="1" applyProtection="1">
      <alignment vertical="center" wrapText="1"/>
      <protection locked="0"/>
    </xf>
    <xf numFmtId="168" fontId="11" fillId="0" borderId="22" xfId="5" applyNumberFormat="1" applyFont="1" applyFill="1" applyBorder="1" applyAlignment="1">
      <alignment horizontal="right" vertical="center"/>
    </xf>
    <xf numFmtId="168" fontId="11" fillId="0" borderId="22" xfId="5" applyNumberFormat="1" applyFont="1" applyFill="1" applyBorder="1" applyAlignment="1" applyProtection="1">
      <alignment horizontal="right" vertical="center"/>
      <protection locked="0"/>
    </xf>
    <xf numFmtId="168" fontId="26" fillId="7" borderId="0" xfId="2" applyNumberFormat="1" applyFont="1" applyFill="1" applyAlignment="1" applyProtection="1">
      <alignment vertical="center" wrapText="1"/>
      <protection locked="0"/>
    </xf>
    <xf numFmtId="174" fontId="3" fillId="2" borderId="22" xfId="3" applyNumberFormat="1" applyFont="1" applyFill="1" applyBorder="1" applyAlignment="1" applyProtection="1">
      <alignment horizontal="right" vertical="center"/>
      <protection locked="0"/>
    </xf>
    <xf numFmtId="0" fontId="24" fillId="0" borderId="0" xfId="2" applyFont="1" applyAlignment="1" applyProtection="1">
      <alignment horizontal="left" vertical="center" wrapText="1"/>
      <protection locked="0"/>
    </xf>
    <xf numFmtId="0" fontId="24" fillId="0" borderId="5" xfId="2" applyFont="1" applyBorder="1" applyAlignment="1" applyProtection="1">
      <alignment horizontal="left" vertical="center" wrapText="1"/>
      <protection locked="0"/>
    </xf>
    <xf numFmtId="0" fontId="14" fillId="4" borderId="23" xfId="2" applyFont="1" applyFill="1" applyBorder="1" applyAlignment="1" applyProtection="1">
      <alignment horizontal="right" vertical="center" indent="1"/>
      <protection locked="0"/>
    </xf>
    <xf numFmtId="0" fontId="11" fillId="6" borderId="21" xfId="2" applyFont="1" applyFill="1" applyBorder="1" applyAlignment="1" applyProtection="1">
      <alignment horizontal="left" vertical="center"/>
      <protection locked="0"/>
    </xf>
    <xf numFmtId="0" fontId="17" fillId="7" borderId="32" xfId="2" applyFont="1" applyFill="1" applyBorder="1" applyAlignment="1" applyProtection="1">
      <alignment horizontal="right" vertical="center" indent="1"/>
      <protection locked="0"/>
    </xf>
    <xf numFmtId="0" fontId="17" fillId="7" borderId="19" xfId="2" applyFont="1" applyFill="1" applyBorder="1" applyAlignment="1" applyProtection="1">
      <alignment horizontal="right" vertical="center" indent="1"/>
      <protection locked="0"/>
    </xf>
    <xf numFmtId="0" fontId="17" fillId="7" borderId="33" xfId="2" applyFont="1" applyFill="1" applyBorder="1" applyAlignment="1" applyProtection="1">
      <alignment horizontal="right" vertical="center" indent="1"/>
      <protection locked="0"/>
    </xf>
    <xf numFmtId="0" fontId="19" fillId="7" borderId="32" xfId="2" applyFont="1" applyFill="1" applyBorder="1" applyAlignment="1" applyProtection="1">
      <alignment horizontal="right" vertical="center" indent="1"/>
      <protection locked="0"/>
    </xf>
    <xf numFmtId="0" fontId="19" fillId="7" borderId="19" xfId="2" applyFont="1" applyFill="1" applyBorder="1" applyAlignment="1" applyProtection="1">
      <alignment horizontal="right" vertical="center" indent="1"/>
      <protection locked="0"/>
    </xf>
    <xf numFmtId="0" fontId="19" fillId="7" borderId="33" xfId="2" applyFont="1" applyFill="1" applyBorder="1" applyAlignment="1" applyProtection="1">
      <alignment horizontal="right" vertical="center" indent="1"/>
      <protection locked="0"/>
    </xf>
    <xf numFmtId="0" fontId="11" fillId="9" borderId="32" xfId="2" applyFont="1" applyFill="1" applyBorder="1" applyAlignment="1" applyProtection="1">
      <alignment horizontal="right" vertical="center" indent="1"/>
      <protection locked="0"/>
    </xf>
    <xf numFmtId="0" fontId="11" fillId="9" borderId="19" xfId="2" applyFont="1" applyFill="1" applyBorder="1" applyAlignment="1" applyProtection="1">
      <alignment horizontal="right" vertical="center" indent="1"/>
      <protection locked="0"/>
    </xf>
    <xf numFmtId="0" fontId="11" fillId="9" borderId="33" xfId="2" applyFont="1" applyFill="1" applyBorder="1" applyAlignment="1" applyProtection="1">
      <alignment horizontal="right" vertical="center" indent="1"/>
      <protection locked="0"/>
    </xf>
    <xf numFmtId="0" fontId="7" fillId="0" borderId="32" xfId="2" applyFont="1" applyBorder="1" applyAlignment="1" applyProtection="1">
      <alignment horizontal="right" vertical="center" wrapText="1"/>
      <protection locked="0"/>
    </xf>
    <xf numFmtId="0" fontId="7" fillId="0" borderId="19" xfId="2" applyFont="1" applyBorder="1" applyAlignment="1" applyProtection="1">
      <alignment horizontal="right" vertical="center" wrapText="1"/>
      <protection locked="0"/>
    </xf>
    <xf numFmtId="0" fontId="7" fillId="0" borderId="33" xfId="2" applyFont="1" applyBorder="1" applyAlignment="1" applyProtection="1">
      <alignment horizontal="right" vertical="center" wrapText="1"/>
      <protection locked="0"/>
    </xf>
    <xf numFmtId="0" fontId="23" fillId="0" borderId="20" xfId="2" applyFont="1" applyBorder="1" applyAlignment="1" applyProtection="1">
      <alignment horizontal="right" vertical="center" wrapText="1" indent="1"/>
      <protection locked="0"/>
    </xf>
    <xf numFmtId="0" fontId="11" fillId="6" borderId="25" xfId="2" applyFont="1" applyFill="1" applyBorder="1" applyAlignment="1" applyProtection="1">
      <alignment horizontal="left" vertical="center"/>
      <protection locked="0"/>
    </xf>
    <xf numFmtId="0" fontId="11" fillId="6" borderId="24" xfId="2" applyFont="1" applyFill="1" applyBorder="1" applyAlignment="1" applyProtection="1">
      <alignment horizontal="left" vertical="center"/>
      <protection locked="0"/>
    </xf>
    <xf numFmtId="0" fontId="11" fillId="6" borderId="26" xfId="2" applyFont="1" applyFill="1" applyBorder="1" applyAlignment="1" applyProtection="1">
      <alignment horizontal="left" vertical="center"/>
      <protection locked="0"/>
    </xf>
    <xf numFmtId="0" fontId="3" fillId="2" borderId="30" xfId="4" applyFont="1" applyFill="1" applyBorder="1" applyAlignment="1" applyProtection="1">
      <alignment horizontal="center" vertical="center"/>
      <protection locked="0"/>
    </xf>
    <xf numFmtId="0" fontId="3" fillId="2" borderId="0" xfId="4" applyFont="1" applyFill="1" applyAlignment="1" applyProtection="1">
      <alignment horizontal="center" vertical="center"/>
      <protection locked="0"/>
    </xf>
    <xf numFmtId="0" fontId="3" fillId="2" borderId="31" xfId="4" applyFont="1" applyFill="1" applyBorder="1" applyAlignment="1" applyProtection="1">
      <alignment horizontal="center" vertical="center"/>
      <protection locked="0"/>
    </xf>
    <xf numFmtId="0" fontId="14" fillId="4" borderId="27" xfId="2" applyFont="1" applyFill="1" applyBorder="1" applyAlignment="1" applyProtection="1">
      <alignment horizontal="right" vertical="center"/>
      <protection locked="0"/>
    </xf>
    <xf numFmtId="0" fontId="14" fillId="4" borderId="28" xfId="2" applyFont="1" applyFill="1" applyBorder="1" applyAlignment="1" applyProtection="1">
      <alignment horizontal="right" vertical="center"/>
      <protection locked="0"/>
    </xf>
    <xf numFmtId="0" fontId="14" fillId="4" borderId="29" xfId="2" applyFont="1" applyFill="1" applyBorder="1" applyAlignment="1" applyProtection="1">
      <alignment horizontal="right" vertical="center"/>
      <protection locked="0"/>
    </xf>
    <xf numFmtId="0" fontId="17" fillId="7" borderId="32" xfId="2" applyFont="1" applyFill="1" applyBorder="1" applyAlignment="1" applyProtection="1">
      <alignment horizontal="right" vertical="center"/>
      <protection locked="0"/>
    </xf>
    <xf numFmtId="0" fontId="17" fillId="7" borderId="19" xfId="2" applyFont="1" applyFill="1" applyBorder="1" applyAlignment="1" applyProtection="1">
      <alignment horizontal="right" vertical="center"/>
      <protection locked="0"/>
    </xf>
    <xf numFmtId="0" fontId="17" fillId="7" borderId="33" xfId="2" applyFont="1" applyFill="1" applyBorder="1" applyAlignment="1" applyProtection="1">
      <alignment horizontal="right" vertical="center"/>
      <protection locked="0"/>
    </xf>
    <xf numFmtId="0" fontId="10" fillId="5" borderId="20" xfId="2" applyFont="1" applyFill="1" applyBorder="1" applyAlignment="1" applyProtection="1">
      <alignment horizontal="left" vertical="center" indent="1"/>
      <protection locked="0"/>
    </xf>
    <xf numFmtId="0" fontId="14" fillId="4" borderId="27" xfId="2" applyFont="1" applyFill="1" applyBorder="1" applyAlignment="1" applyProtection="1">
      <alignment horizontal="right" vertical="center" indent="1"/>
      <protection locked="0"/>
    </xf>
    <xf numFmtId="0" fontId="14" fillId="4" borderId="28" xfId="2" applyFont="1" applyFill="1" applyBorder="1" applyAlignment="1" applyProtection="1">
      <alignment horizontal="right" vertical="center" indent="1"/>
      <protection locked="0"/>
    </xf>
    <xf numFmtId="0" fontId="14" fillId="4" borderId="29" xfId="2" applyFont="1" applyFill="1" applyBorder="1" applyAlignment="1" applyProtection="1">
      <alignment horizontal="right" vertical="center" indent="1"/>
      <protection locked="0"/>
    </xf>
    <xf numFmtId="0" fontId="14" fillId="4" borderId="23" xfId="2" applyFont="1" applyFill="1" applyBorder="1" applyAlignment="1">
      <alignment horizontal="right" vertical="center" indent="1"/>
    </xf>
    <xf numFmtId="0" fontId="11" fillId="6" borderId="21" xfId="2" applyFont="1" applyFill="1" applyBorder="1" applyAlignment="1">
      <alignment horizontal="left" vertical="center"/>
    </xf>
    <xf numFmtId="168" fontId="3" fillId="2" borderId="30" xfId="5" applyNumberFormat="1" applyFont="1" applyFill="1" applyBorder="1" applyAlignment="1" applyProtection="1">
      <alignment horizontal="center" vertical="center"/>
      <protection locked="0"/>
    </xf>
    <xf numFmtId="168" fontId="3" fillId="2" borderId="0" xfId="5" applyNumberFormat="1" applyFont="1" applyFill="1" applyBorder="1" applyAlignment="1" applyProtection="1">
      <alignment horizontal="center" vertical="center"/>
      <protection locked="0"/>
    </xf>
    <xf numFmtId="168" fontId="3" fillId="2" borderId="31" xfId="5" applyNumberFormat="1" applyFont="1" applyFill="1" applyBorder="1" applyAlignment="1" applyProtection="1">
      <alignment horizontal="center" vertical="center"/>
      <protection locked="0"/>
    </xf>
    <xf numFmtId="49" fontId="6" fillId="3" borderId="0" xfId="2" applyNumberFormat="1" applyFont="1" applyFill="1" applyAlignment="1" applyProtection="1">
      <alignment horizontal="center" vertical="center" wrapText="1"/>
      <protection locked="0"/>
    </xf>
    <xf numFmtId="49" fontId="7" fillId="0" borderId="0" xfId="2" applyNumberFormat="1" applyFont="1" applyAlignment="1" applyProtection="1">
      <alignment horizontal="center" vertical="center" wrapText="1"/>
      <protection locked="0"/>
    </xf>
    <xf numFmtId="49" fontId="8" fillId="0" borderId="0" xfId="2" applyNumberFormat="1" applyFont="1" applyAlignment="1">
      <alignment horizontal="center" vertical="center" wrapText="1"/>
    </xf>
    <xf numFmtId="166" fontId="4" fillId="4" borderId="8" xfId="2" applyNumberFormat="1" applyFont="1" applyFill="1" applyBorder="1" applyAlignment="1">
      <alignment horizontal="center" vertical="center"/>
    </xf>
    <xf numFmtId="166" fontId="4" fillId="4" borderId="9" xfId="2" applyNumberFormat="1" applyFont="1" applyFill="1" applyBorder="1" applyAlignment="1">
      <alignment horizontal="center" vertical="center"/>
    </xf>
    <xf numFmtId="166" fontId="4" fillId="4" borderId="11" xfId="2" applyNumberFormat="1" applyFont="1" applyFill="1" applyBorder="1" applyAlignment="1">
      <alignment horizontal="center" vertical="center"/>
    </xf>
    <xf numFmtId="166" fontId="4" fillId="4" borderId="12" xfId="2" applyNumberFormat="1" applyFont="1" applyFill="1" applyBorder="1" applyAlignment="1">
      <alignment horizontal="center" vertical="center"/>
    </xf>
    <xf numFmtId="1" fontId="4" fillId="4" borderId="11" xfId="2" applyNumberFormat="1" applyFont="1" applyFill="1" applyBorder="1" applyAlignment="1">
      <alignment horizontal="center" vertical="center" wrapText="1"/>
    </xf>
    <xf numFmtId="1" fontId="4" fillId="4" borderId="12" xfId="2" applyNumberFormat="1" applyFont="1" applyFill="1" applyBorder="1" applyAlignment="1">
      <alignment horizontal="center" vertical="center" wrapText="1"/>
    </xf>
    <xf numFmtId="1" fontId="4" fillId="4" borderId="14" xfId="2" applyNumberFormat="1" applyFont="1" applyFill="1" applyBorder="1" applyAlignment="1">
      <alignment horizontal="center" vertical="center" wrapText="1"/>
    </xf>
    <xf numFmtId="1" fontId="4" fillId="4" borderId="15" xfId="2" applyNumberFormat="1" applyFont="1" applyFill="1" applyBorder="1" applyAlignment="1">
      <alignment horizontal="center" vertical="center" wrapText="1"/>
    </xf>
    <xf numFmtId="0" fontId="4" fillId="4" borderId="17" xfId="2" applyFont="1" applyFill="1" applyBorder="1" applyAlignment="1">
      <alignment horizontal="center" vertical="center" wrapText="1"/>
    </xf>
    <xf numFmtId="0" fontId="3" fillId="4" borderId="17" xfId="2" applyFont="1" applyFill="1" applyBorder="1" applyAlignment="1">
      <alignment vertical="center" wrapText="1"/>
    </xf>
    <xf numFmtId="0" fontId="10" fillId="5" borderId="20" xfId="2" applyFont="1" applyFill="1" applyBorder="1" applyAlignment="1">
      <alignment horizontal="left" vertical="center" indent="1"/>
    </xf>
  </cellXfs>
  <cellStyles count="10">
    <cellStyle name="Millares" xfId="1" builtinId="3"/>
    <cellStyle name="Millares [0] 4" xfId="8"/>
    <cellStyle name="Millares 2 2 3 2 4" xfId="7"/>
    <cellStyle name="Millares 38" xfId="9"/>
    <cellStyle name="Millares 4 4" xfId="3"/>
    <cellStyle name="Moneda 35" xfId="5"/>
    <cellStyle name="Normal" xfId="0" builtinId="0"/>
    <cellStyle name="Normal 6 4 2" xfId="2"/>
    <cellStyle name="Normal 60" xfId="4"/>
    <cellStyle name="Porcentaje 2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VERTEL/OneDrive%20-%20solidaria.com.co/Escritorio/LICITACIONES/ALCALDIA%20DE%20LA%20VEGA/FINAL/Copia%20de%20RT%20MUNICIPIO%20DE%20LA%20VEGA%20De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BIENES ASEGURADOS"/>
      <sheetName val="DT"/>
      <sheetName val="SINIESTRALIDAD"/>
      <sheetName val="IPC_Indices"/>
      <sheetName val="OFERTA ECONOMICA"/>
      <sheetName val="RT GENERALES"/>
      <sheetName val="LIQUIDACION IN. DE"/>
      <sheetName val="DT IN. DE"/>
      <sheetName val="BIENES ASEGURADOS IN.DE"/>
    </sheetNames>
    <sheetDataSet>
      <sheetData sheetId="0">
        <row r="1046">
          <cell r="L1046">
            <v>0.05</v>
          </cell>
        </row>
        <row r="1047">
          <cell r="L1047">
            <v>0.05</v>
          </cell>
        </row>
      </sheetData>
      <sheetData sheetId="1">
        <row r="7">
          <cell r="I7">
            <v>56</v>
          </cell>
        </row>
        <row r="12">
          <cell r="AE12" t="b">
            <v>1</v>
          </cell>
          <cell r="AF12" t="b">
            <v>1</v>
          </cell>
          <cell r="AG12" t="b">
            <v>1</v>
          </cell>
          <cell r="AH12" t="b">
            <v>0</v>
          </cell>
          <cell r="AI12" t="b">
            <v>0</v>
          </cell>
          <cell r="AJ12" t="b">
            <v>1</v>
          </cell>
          <cell r="AK12" t="b">
            <v>1</v>
          </cell>
          <cell r="AL12" t="b">
            <v>0</v>
          </cell>
          <cell r="AM12" t="b">
            <v>0</v>
          </cell>
          <cell r="AN12" t="b">
            <v>0</v>
          </cell>
          <cell r="AO12" t="b">
            <v>1</v>
          </cell>
          <cell r="AP12" t="b">
            <v>1</v>
          </cell>
          <cell r="AQ12" t="b">
            <v>1</v>
          </cell>
          <cell r="AR12" t="b">
            <v>1</v>
          </cell>
          <cell r="AS12" t="b">
            <v>0</v>
          </cell>
          <cell r="AT12" t="b">
            <v>1</v>
          </cell>
          <cell r="AU12" t="b">
            <v>1</v>
          </cell>
          <cell r="AV12" t="b">
            <v>1</v>
          </cell>
          <cell r="AW12" t="b">
            <v>0</v>
          </cell>
          <cell r="AX12" t="b">
            <v>1</v>
          </cell>
        </row>
        <row r="1048">
          <cell r="E1048">
            <v>0</v>
          </cell>
          <cell r="F1048">
            <v>0</v>
          </cell>
          <cell r="J1048">
            <v>0</v>
          </cell>
          <cell r="K1048">
            <v>0</v>
          </cell>
          <cell r="L1048">
            <v>35000000</v>
          </cell>
          <cell r="M1048">
            <v>5000000</v>
          </cell>
          <cell r="N1048">
            <v>0</v>
          </cell>
          <cell r="O1048">
            <v>0</v>
          </cell>
          <cell r="Q1048">
            <v>24939720</v>
          </cell>
          <cell r="R1048">
            <v>0</v>
          </cell>
          <cell r="T1048">
            <v>0</v>
          </cell>
          <cell r="U1048">
            <v>0</v>
          </cell>
          <cell r="V1048">
            <v>0</v>
          </cell>
          <cell r="X1048">
            <v>0</v>
          </cell>
          <cell r="Y1048">
            <v>0</v>
          </cell>
          <cell r="Z1048">
            <v>0</v>
          </cell>
          <cell r="AA1048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1161">
          <cell r="D1161">
            <v>0</v>
          </cell>
          <cell r="E116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70"/>
  <sheetViews>
    <sheetView tabSelected="1" topLeftCell="C64" zoomScaleNormal="100" workbookViewId="0">
      <selection activeCell="C17" sqref="C17:Q17"/>
    </sheetView>
  </sheetViews>
  <sheetFormatPr baseColWidth="10" defaultColWidth="10.42578125" defaultRowHeight="10.5"/>
  <cols>
    <col min="1" max="2" width="1.42578125" style="9" customWidth="1"/>
    <col min="3" max="3" width="46.42578125" style="141" customWidth="1"/>
    <col min="4" max="4" width="15" style="142" customWidth="1"/>
    <col min="5" max="5" width="12.42578125" style="142" customWidth="1"/>
    <col min="6" max="6" width="8.42578125" style="143" customWidth="1"/>
    <col min="7" max="7" width="15.85546875" style="9" customWidth="1"/>
    <col min="8" max="8" width="14.42578125" style="9" bestFit="1" customWidth="1"/>
    <col min="9" max="9" width="7" style="9" customWidth="1"/>
    <col min="10" max="10" width="7.42578125" style="170" customWidth="1"/>
    <col min="11" max="11" width="3.42578125" style="170" customWidth="1"/>
    <col min="12" max="12" width="7.140625" style="9" customWidth="1"/>
    <col min="13" max="13" width="14.7109375" style="9" customWidth="1"/>
    <col min="14" max="14" width="15.140625" style="9" customWidth="1"/>
    <col min="15" max="15" width="13.42578125" style="9" customWidth="1"/>
    <col min="16" max="16" width="15" style="9" customWidth="1"/>
    <col min="17" max="17" width="19.42578125" style="9" bestFit="1" customWidth="1"/>
    <col min="18" max="18" width="1.42578125" style="9" customWidth="1"/>
    <col min="19" max="19" width="1.140625" style="9" customWidth="1"/>
    <col min="20" max="20" width="13.85546875" style="9" bestFit="1" customWidth="1"/>
    <col min="21" max="21" width="19" style="9" customWidth="1"/>
    <col min="22" max="22" width="13.28515625" style="9" bestFit="1" customWidth="1"/>
    <col min="23" max="16384" width="10.42578125" style="9"/>
  </cols>
  <sheetData>
    <row r="1" spans="1:19" ht="7.5" customHeight="1">
      <c r="A1" s="1"/>
      <c r="B1" s="2"/>
      <c r="C1" s="3"/>
      <c r="D1" s="4"/>
      <c r="E1" s="4"/>
      <c r="F1" s="5"/>
      <c r="G1" s="1"/>
      <c r="H1" s="1"/>
      <c r="I1" s="1"/>
      <c r="J1" s="6"/>
      <c r="K1" s="6"/>
      <c r="L1" s="7"/>
      <c r="M1" s="1"/>
      <c r="N1" s="1"/>
      <c r="O1" s="1"/>
      <c r="P1" s="1"/>
      <c r="Q1" s="8"/>
      <c r="R1" s="2"/>
      <c r="S1" s="1"/>
    </row>
    <row r="2" spans="1:19" ht="8.25" customHeight="1">
      <c r="A2" s="1"/>
      <c r="B2" s="10"/>
      <c r="C2" s="11"/>
      <c r="D2" s="12"/>
      <c r="E2" s="12"/>
      <c r="F2" s="12"/>
      <c r="G2" s="12"/>
      <c r="H2" s="12"/>
      <c r="I2" s="12"/>
      <c r="J2" s="13"/>
      <c r="K2" s="13"/>
      <c r="L2" s="12"/>
      <c r="M2" s="12"/>
      <c r="N2" s="12"/>
      <c r="O2" s="12"/>
      <c r="P2" s="12"/>
      <c r="Q2" s="12"/>
      <c r="R2" s="14"/>
      <c r="S2" s="1"/>
    </row>
    <row r="3" spans="1:19" ht="27.75" customHeight="1">
      <c r="A3" s="1"/>
      <c r="B3" s="15"/>
      <c r="C3" s="213" t="s">
        <v>0</v>
      </c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16"/>
      <c r="S3" s="1"/>
    </row>
    <row r="4" spans="1:19" ht="16.5">
      <c r="A4" s="1"/>
      <c r="B4" s="15"/>
      <c r="C4" s="17"/>
      <c r="D4" s="17"/>
      <c r="E4" s="17"/>
      <c r="F4" s="17"/>
      <c r="G4" s="18" t="s">
        <v>1</v>
      </c>
      <c r="H4" s="214" t="s">
        <v>2</v>
      </c>
      <c r="I4" s="214"/>
      <c r="J4" s="17"/>
      <c r="K4" s="17"/>
      <c r="L4" s="17"/>
      <c r="M4" s="17"/>
      <c r="N4" s="17"/>
      <c r="O4" s="17"/>
      <c r="P4" s="17"/>
      <c r="Q4" s="17"/>
      <c r="R4" s="16"/>
      <c r="S4" s="1"/>
    </row>
    <row r="5" spans="1:19" ht="20.25">
      <c r="A5" s="1"/>
      <c r="B5" s="15"/>
      <c r="C5" s="215" t="s">
        <v>96</v>
      </c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16"/>
      <c r="S5" s="1"/>
    </row>
    <row r="6" spans="1:19" ht="8.25" customHeight="1">
      <c r="A6" s="2"/>
      <c r="B6" s="15"/>
      <c r="C6" s="19"/>
      <c r="D6" s="20"/>
      <c r="E6" s="20"/>
      <c r="F6" s="21"/>
      <c r="G6" s="22"/>
      <c r="H6" s="22"/>
      <c r="I6" s="22"/>
      <c r="J6" s="23"/>
      <c r="K6" s="23"/>
      <c r="L6" s="22"/>
      <c r="M6" s="22"/>
      <c r="N6" s="22"/>
      <c r="O6" s="22"/>
      <c r="P6" s="22"/>
      <c r="Q6" s="22"/>
      <c r="R6" s="16"/>
      <c r="S6" s="2"/>
    </row>
    <row r="7" spans="1:19" ht="11.45" customHeight="1">
      <c r="A7" s="1"/>
      <c r="B7" s="15"/>
      <c r="C7" s="24" t="s">
        <v>3</v>
      </c>
      <c r="D7" s="216">
        <v>46235</v>
      </c>
      <c r="E7" s="216"/>
      <c r="F7" s="217"/>
      <c r="G7" s="22"/>
      <c r="H7" s="22"/>
      <c r="I7" s="22"/>
      <c r="J7" s="23"/>
      <c r="K7" s="23"/>
      <c r="L7" s="22"/>
      <c r="M7" s="22"/>
      <c r="N7" s="22"/>
      <c r="O7" s="22"/>
      <c r="P7" s="22"/>
      <c r="Q7" s="22"/>
      <c r="R7" s="16"/>
      <c r="S7" s="1"/>
    </row>
    <row r="8" spans="1:19" ht="11.45" customHeight="1">
      <c r="A8" s="1"/>
      <c r="B8" s="15"/>
      <c r="C8" s="25" t="s">
        <v>4</v>
      </c>
      <c r="D8" s="218">
        <f>D7+D9</f>
        <v>46387</v>
      </c>
      <c r="E8" s="218"/>
      <c r="F8" s="219"/>
      <c r="G8" s="22"/>
      <c r="H8" s="22"/>
      <c r="I8" s="22"/>
      <c r="J8" s="23"/>
      <c r="K8" s="23"/>
      <c r="L8" s="22"/>
      <c r="M8" s="22"/>
      <c r="N8" s="22"/>
      <c r="O8" s="22"/>
      <c r="P8" s="22"/>
      <c r="Q8" s="22"/>
      <c r="R8" s="16"/>
      <c r="S8" s="1"/>
    </row>
    <row r="9" spans="1:19" ht="11.45" customHeight="1">
      <c r="A9" s="1"/>
      <c r="B9" s="15"/>
      <c r="C9" s="25" t="s">
        <v>91</v>
      </c>
      <c r="D9" s="220">
        <v>152</v>
      </c>
      <c r="E9" s="220"/>
      <c r="F9" s="221"/>
      <c r="G9" s="22"/>
      <c r="H9" s="22"/>
      <c r="I9" s="22"/>
      <c r="J9" s="23"/>
      <c r="K9" s="23"/>
      <c r="L9" s="22"/>
      <c r="M9" s="22"/>
      <c r="N9" s="22"/>
      <c r="O9" s="22"/>
      <c r="P9" s="22"/>
      <c r="Q9" s="22"/>
      <c r="R9" s="16"/>
      <c r="S9" s="1"/>
    </row>
    <row r="10" spans="1:19" ht="11.45" hidden="1" customHeight="1">
      <c r="A10" s="1"/>
      <c r="B10" s="15"/>
      <c r="C10" s="25" t="s">
        <v>5</v>
      </c>
      <c r="D10" s="220">
        <v>0</v>
      </c>
      <c r="E10" s="220"/>
      <c r="F10" s="221"/>
      <c r="G10" s="22"/>
      <c r="H10" s="22"/>
      <c r="I10" s="22"/>
      <c r="J10" s="23"/>
      <c r="K10" s="23"/>
      <c r="L10" s="22"/>
      <c r="M10" s="22"/>
      <c r="N10" s="22"/>
      <c r="O10" s="22"/>
      <c r="P10" s="22"/>
      <c r="Q10" s="22"/>
      <c r="R10" s="16"/>
      <c r="S10" s="1"/>
    </row>
    <row r="11" spans="1:19" ht="11.45" hidden="1" customHeight="1">
      <c r="A11" s="1"/>
      <c r="B11" s="15"/>
      <c r="C11" s="26" t="s">
        <v>6</v>
      </c>
      <c r="D11" s="222">
        <f>D9+D10</f>
        <v>152</v>
      </c>
      <c r="E11" s="222"/>
      <c r="F11" s="223"/>
      <c r="G11" s="22"/>
      <c r="H11" s="22"/>
      <c r="I11" s="22"/>
      <c r="J11" s="23"/>
      <c r="K11" s="23"/>
      <c r="L11" s="22"/>
      <c r="M11" s="22"/>
      <c r="N11" s="22"/>
      <c r="O11" s="22"/>
      <c r="P11" s="22"/>
      <c r="Q11" s="22"/>
      <c r="R11" s="16"/>
      <c r="S11" s="1"/>
    </row>
    <row r="12" spans="1:19" ht="8.25" customHeight="1">
      <c r="A12" s="2"/>
      <c r="B12" s="15"/>
      <c r="C12" s="27"/>
      <c r="D12" s="28"/>
      <c r="E12" s="28"/>
      <c r="F12" s="29"/>
      <c r="G12" s="2"/>
      <c r="H12" s="2"/>
      <c r="I12" s="2"/>
      <c r="J12" s="30"/>
      <c r="K12" s="30"/>
      <c r="L12" s="31"/>
      <c r="M12" s="2"/>
      <c r="N12" s="2"/>
      <c r="O12" s="2"/>
      <c r="P12" s="2"/>
      <c r="Q12" s="32"/>
      <c r="R12" s="16"/>
      <c r="S12" s="2"/>
    </row>
    <row r="13" spans="1:19" ht="38.25">
      <c r="A13" s="33"/>
      <c r="B13" s="34"/>
      <c r="C13" s="35" t="s">
        <v>7</v>
      </c>
      <c r="D13" s="36" t="s">
        <v>8</v>
      </c>
      <c r="E13" s="36" t="s">
        <v>9</v>
      </c>
      <c r="F13" s="37" t="s">
        <v>10</v>
      </c>
      <c r="G13" s="37" t="s">
        <v>11</v>
      </c>
      <c r="H13" s="37" t="s">
        <v>12</v>
      </c>
      <c r="I13" s="37" t="s">
        <v>13</v>
      </c>
      <c r="J13" s="224" t="s">
        <v>14</v>
      </c>
      <c r="K13" s="224"/>
      <c r="L13" s="225"/>
      <c r="M13" s="37" t="s">
        <v>15</v>
      </c>
      <c r="N13" s="37" t="s">
        <v>16</v>
      </c>
      <c r="O13" s="37" t="s">
        <v>17</v>
      </c>
      <c r="P13" s="37" t="s">
        <v>18</v>
      </c>
      <c r="Q13" s="38" t="s">
        <v>19</v>
      </c>
      <c r="R13" s="39"/>
      <c r="S13" s="33"/>
    </row>
    <row r="14" spans="1:19" ht="8.25" customHeight="1">
      <c r="A14" s="1"/>
      <c r="B14" s="15"/>
      <c r="C14" s="40"/>
      <c r="D14" s="4"/>
      <c r="E14" s="4"/>
      <c r="F14" s="41"/>
      <c r="G14" s="42"/>
      <c r="H14" s="42"/>
      <c r="I14" s="42"/>
      <c r="J14" s="43"/>
      <c r="K14" s="43"/>
      <c r="L14" s="44"/>
      <c r="M14" s="42"/>
      <c r="N14" s="42"/>
      <c r="O14" s="42"/>
      <c r="P14" s="42"/>
      <c r="Q14" s="8"/>
      <c r="R14" s="16"/>
      <c r="S14" s="1"/>
    </row>
    <row r="15" spans="1:19" ht="16.5" customHeight="1">
      <c r="A15" s="1"/>
      <c r="B15" s="15"/>
      <c r="C15" s="226" t="s">
        <v>20</v>
      </c>
      <c r="D15" s="226"/>
      <c r="E15" s="226"/>
      <c r="F15" s="226"/>
      <c r="G15" s="226"/>
      <c r="H15" s="226"/>
      <c r="I15" s="226"/>
      <c r="J15" s="226"/>
      <c r="K15" s="226"/>
      <c r="L15" s="226"/>
      <c r="M15" s="226"/>
      <c r="N15" s="226"/>
      <c r="O15" s="226"/>
      <c r="P15" s="226"/>
      <c r="Q15" s="226"/>
      <c r="R15" s="16"/>
      <c r="S15" s="1"/>
    </row>
    <row r="16" spans="1:19" ht="8.25" customHeight="1">
      <c r="A16" s="1"/>
      <c r="B16" s="15"/>
      <c r="C16" s="45"/>
      <c r="D16" s="4"/>
      <c r="E16" s="4"/>
      <c r="F16" s="41"/>
      <c r="G16" s="42"/>
      <c r="H16" s="42"/>
      <c r="I16" s="42"/>
      <c r="J16" s="43"/>
      <c r="K16" s="43"/>
      <c r="L16" s="44"/>
      <c r="M16" s="42"/>
      <c r="N16" s="42"/>
      <c r="O16" s="42"/>
      <c r="P16" s="42"/>
      <c r="Q16" s="8"/>
      <c r="R16" s="16"/>
      <c r="S16" s="1"/>
    </row>
    <row r="17" spans="1:23" ht="16.5" customHeight="1">
      <c r="A17" s="1"/>
      <c r="B17" s="15"/>
      <c r="C17" s="209" t="s">
        <v>21</v>
      </c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16"/>
      <c r="S17" s="1"/>
    </row>
    <row r="18" spans="1:23" ht="15" customHeight="1">
      <c r="A18" s="1"/>
      <c r="B18" s="15"/>
      <c r="C18" s="46" t="s">
        <v>22</v>
      </c>
      <c r="D18" s="47">
        <f t="shared" ref="D18:D41" si="0">$D$7</f>
        <v>46235</v>
      </c>
      <c r="E18" s="47">
        <f t="shared" ref="E18:E41" si="1">$D$8</f>
        <v>46387</v>
      </c>
      <c r="F18" s="48">
        <f>E18-D18</f>
        <v>152</v>
      </c>
      <c r="G18" s="49">
        <v>52583374498</v>
      </c>
      <c r="H18" s="50">
        <f>((G18*I18))</f>
        <v>2629168724.9000001</v>
      </c>
      <c r="I18" s="51">
        <f>IF('[1]BIENES ASEGURADOS'!$AE$12=TRUE,[1]LIQUIDACION!$L$1046,0)</f>
        <v>0.05</v>
      </c>
      <c r="J18" s="71">
        <v>1.6</v>
      </c>
      <c r="K18" s="52" t="s">
        <v>23</v>
      </c>
      <c r="L18" s="53" t="s">
        <v>24</v>
      </c>
      <c r="M18" s="54">
        <f>((G18*(J18/1000))*(F18/365))</f>
        <v>35036374.460037261</v>
      </c>
      <c r="N18" s="54">
        <f>((H18*(J18/2000))*(F18/365))</f>
        <v>875909.36150093167</v>
      </c>
      <c r="O18" s="54">
        <f>M18+N18</f>
        <v>35912283.821538195</v>
      </c>
      <c r="P18" s="54">
        <f>((O18)*(19/100))</f>
        <v>6823333.9260922568</v>
      </c>
      <c r="Q18" s="55">
        <f>(O18+P18)</f>
        <v>42735617.747630455</v>
      </c>
      <c r="R18" s="16"/>
      <c r="S18" s="1"/>
      <c r="W18" s="56"/>
    </row>
    <row r="19" spans="1:23" ht="15" hidden="1" customHeight="1">
      <c r="A19" s="1"/>
      <c r="B19" s="15"/>
      <c r="C19" s="46" t="s">
        <v>25</v>
      </c>
      <c r="D19" s="47">
        <f t="shared" si="0"/>
        <v>46235</v>
      </c>
      <c r="E19" s="47">
        <f t="shared" si="1"/>
        <v>46387</v>
      </c>
      <c r="F19" s="48">
        <f t="shared" ref="F19:F41" si="2">E19-D19</f>
        <v>152</v>
      </c>
      <c r="G19" s="49">
        <f>'[1]BIENES ASEGURADOS'!E$1048</f>
        <v>0</v>
      </c>
      <c r="H19" s="50">
        <f t="shared" ref="H19:H37" si="3">((G19*I19))</f>
        <v>0</v>
      </c>
      <c r="I19" s="51">
        <f>IF('[1]BIENES ASEGURADOS'!$AF$12=TRUE,[1]LIQUIDACION!$L$1046,0)</f>
        <v>0.05</v>
      </c>
      <c r="J19" s="52">
        <f>$J$18</f>
        <v>1.6</v>
      </c>
      <c r="K19" s="52" t="s">
        <v>23</v>
      </c>
      <c r="L19" s="53" t="s">
        <v>24</v>
      </c>
      <c r="M19" s="54">
        <f t="shared" ref="M19:M41" si="4">((G19*(J19/1000))*(F19/365))</f>
        <v>0</v>
      </c>
      <c r="N19" s="54">
        <f t="shared" ref="N19:N37" si="5">((H19*(J19/2000))*(F19/365))</f>
        <v>0</v>
      </c>
      <c r="O19" s="54">
        <f t="shared" ref="O19:O41" si="6">M19+N19</f>
        <v>0</v>
      </c>
      <c r="P19" s="54">
        <f t="shared" ref="P19:P41" si="7">((O19)*(19/100))</f>
        <v>0</v>
      </c>
      <c r="Q19" s="55">
        <f t="shared" ref="Q19:Q41" si="8">(O19+P19)</f>
        <v>0</v>
      </c>
      <c r="R19" s="16"/>
      <c r="S19" s="1"/>
      <c r="W19" s="56"/>
    </row>
    <row r="20" spans="1:23" ht="15" hidden="1" customHeight="1">
      <c r="A20" s="1"/>
      <c r="B20" s="15"/>
      <c r="C20" s="46" t="s">
        <v>26</v>
      </c>
      <c r="D20" s="47">
        <f t="shared" si="0"/>
        <v>46235</v>
      </c>
      <c r="E20" s="47">
        <f t="shared" si="1"/>
        <v>46387</v>
      </c>
      <c r="F20" s="48">
        <f t="shared" si="2"/>
        <v>152</v>
      </c>
      <c r="G20" s="49">
        <f>'[1]BIENES ASEGURADOS'!F$1048</f>
        <v>0</v>
      </c>
      <c r="H20" s="50">
        <f t="shared" si="3"/>
        <v>0</v>
      </c>
      <c r="I20" s="51">
        <f>IF('[1]BIENES ASEGURADOS'!$AG$12=TRUE,[1]LIQUIDACION!$L$1046,0)</f>
        <v>0.05</v>
      </c>
      <c r="J20" s="52">
        <f t="shared" ref="J20:J41" si="9">$J$18</f>
        <v>1.6</v>
      </c>
      <c r="K20" s="52" t="s">
        <v>23</v>
      </c>
      <c r="L20" s="53" t="s">
        <v>24</v>
      </c>
      <c r="M20" s="54">
        <f t="shared" si="4"/>
        <v>0</v>
      </c>
      <c r="N20" s="54">
        <f t="shared" si="5"/>
        <v>0</v>
      </c>
      <c r="O20" s="54">
        <f t="shared" si="6"/>
        <v>0</v>
      </c>
      <c r="P20" s="54">
        <f t="shared" si="7"/>
        <v>0</v>
      </c>
      <c r="Q20" s="55">
        <f t="shared" si="8"/>
        <v>0</v>
      </c>
      <c r="R20" s="16"/>
      <c r="S20" s="1"/>
      <c r="W20" s="56"/>
    </row>
    <row r="21" spans="1:23" ht="15" hidden="1" customHeight="1">
      <c r="A21" s="1"/>
      <c r="B21" s="15"/>
      <c r="C21" s="46" t="s">
        <v>27</v>
      </c>
      <c r="D21" s="47">
        <f t="shared" si="0"/>
        <v>46235</v>
      </c>
      <c r="E21" s="47">
        <f t="shared" si="1"/>
        <v>46387</v>
      </c>
      <c r="F21" s="48">
        <f t="shared" si="2"/>
        <v>152</v>
      </c>
      <c r="G21" s="49"/>
      <c r="H21" s="50">
        <f t="shared" si="3"/>
        <v>0</v>
      </c>
      <c r="I21" s="51">
        <f>IF('[1]BIENES ASEGURADOS'!$AH$12=TRUE,[1]LIQUIDACION!$L$1046,0)</f>
        <v>0</v>
      </c>
      <c r="J21" s="52">
        <f t="shared" si="9"/>
        <v>1.6</v>
      </c>
      <c r="K21" s="52" t="s">
        <v>23</v>
      </c>
      <c r="L21" s="53" t="s">
        <v>24</v>
      </c>
      <c r="M21" s="54">
        <f t="shared" si="4"/>
        <v>0</v>
      </c>
      <c r="N21" s="54">
        <f t="shared" si="5"/>
        <v>0</v>
      </c>
      <c r="O21" s="54">
        <f t="shared" si="6"/>
        <v>0</v>
      </c>
      <c r="P21" s="54">
        <f t="shared" si="7"/>
        <v>0</v>
      </c>
      <c r="Q21" s="55">
        <f t="shared" si="8"/>
        <v>0</v>
      </c>
      <c r="R21" s="16"/>
      <c r="S21" s="1"/>
      <c r="W21" s="56"/>
    </row>
    <row r="22" spans="1:23" ht="15" hidden="1" customHeight="1">
      <c r="A22" s="1"/>
      <c r="B22" s="15"/>
      <c r="C22" s="46" t="s">
        <v>28</v>
      </c>
      <c r="D22" s="47">
        <f t="shared" si="0"/>
        <v>46235</v>
      </c>
      <c r="E22" s="47">
        <f t="shared" si="1"/>
        <v>46387</v>
      </c>
      <c r="F22" s="48">
        <f t="shared" si="2"/>
        <v>152</v>
      </c>
      <c r="G22" s="49"/>
      <c r="H22" s="50">
        <f t="shared" si="3"/>
        <v>0</v>
      </c>
      <c r="I22" s="51">
        <f>IF('[1]BIENES ASEGURADOS'!$AI$12=TRUE,[1]LIQUIDACION!$L$1047,0)</f>
        <v>0</v>
      </c>
      <c r="J22" s="52">
        <f t="shared" si="9"/>
        <v>1.6</v>
      </c>
      <c r="K22" s="52" t="s">
        <v>23</v>
      </c>
      <c r="L22" s="53" t="s">
        <v>24</v>
      </c>
      <c r="M22" s="54">
        <f t="shared" si="4"/>
        <v>0</v>
      </c>
      <c r="N22" s="54">
        <f t="shared" si="5"/>
        <v>0</v>
      </c>
      <c r="O22" s="54">
        <f t="shared" si="6"/>
        <v>0</v>
      </c>
      <c r="P22" s="54">
        <f t="shared" si="7"/>
        <v>0</v>
      </c>
      <c r="Q22" s="55">
        <f t="shared" si="8"/>
        <v>0</v>
      </c>
      <c r="R22" s="16"/>
      <c r="S22" s="1"/>
      <c r="W22" s="56"/>
    </row>
    <row r="23" spans="1:23" ht="15" customHeight="1">
      <c r="A23" s="1"/>
      <c r="B23" s="15"/>
      <c r="C23" s="46" t="s">
        <v>29</v>
      </c>
      <c r="D23" s="47">
        <f t="shared" si="0"/>
        <v>46235</v>
      </c>
      <c r="E23" s="47">
        <f t="shared" si="1"/>
        <v>46387</v>
      </c>
      <c r="F23" s="48">
        <f t="shared" si="2"/>
        <v>152</v>
      </c>
      <c r="G23" s="49">
        <v>1849292383</v>
      </c>
      <c r="H23" s="50">
        <f t="shared" si="3"/>
        <v>92464619.150000006</v>
      </c>
      <c r="I23" s="51">
        <f>IF('[1]BIENES ASEGURADOS'!$AJ$12=TRUE,[1]LIQUIDACION!$L$1047,0)</f>
        <v>0.05</v>
      </c>
      <c r="J23" s="52">
        <f t="shared" si="9"/>
        <v>1.6</v>
      </c>
      <c r="K23" s="52" t="s">
        <v>23</v>
      </c>
      <c r="L23" s="53" t="s">
        <v>24</v>
      </c>
      <c r="M23" s="54">
        <f t="shared" si="4"/>
        <v>1232186.0480701369</v>
      </c>
      <c r="N23" s="54">
        <f t="shared" si="5"/>
        <v>30804.65120175343</v>
      </c>
      <c r="O23" s="54">
        <f t="shared" si="6"/>
        <v>1262990.6992718903</v>
      </c>
      <c r="P23" s="54">
        <f t="shared" si="7"/>
        <v>239968.23286165917</v>
      </c>
      <c r="Q23" s="55">
        <f t="shared" si="8"/>
        <v>1502958.9321335496</v>
      </c>
      <c r="R23" s="16"/>
      <c r="S23" s="1"/>
      <c r="W23" s="56"/>
    </row>
    <row r="24" spans="1:23" ht="15" hidden="1" customHeight="1">
      <c r="A24" s="1"/>
      <c r="B24" s="15"/>
      <c r="C24" s="46" t="s">
        <v>30</v>
      </c>
      <c r="D24" s="47">
        <f t="shared" si="0"/>
        <v>46235</v>
      </c>
      <c r="E24" s="47">
        <f t="shared" si="1"/>
        <v>46387</v>
      </c>
      <c r="F24" s="48">
        <f t="shared" si="2"/>
        <v>152</v>
      </c>
      <c r="G24" s="49">
        <f>'[1]BIENES ASEGURADOS'!J$1048</f>
        <v>0</v>
      </c>
      <c r="H24" s="50">
        <f t="shared" si="3"/>
        <v>0</v>
      </c>
      <c r="I24" s="51">
        <f>IF('[1]BIENES ASEGURADOS'!$AK$12=TRUE,[1]LIQUIDACION!$L$1047,0)</f>
        <v>0.05</v>
      </c>
      <c r="J24" s="52">
        <f t="shared" si="9"/>
        <v>1.6</v>
      </c>
      <c r="K24" s="52" t="s">
        <v>23</v>
      </c>
      <c r="L24" s="53" t="s">
        <v>24</v>
      </c>
      <c r="M24" s="54">
        <f t="shared" si="4"/>
        <v>0</v>
      </c>
      <c r="N24" s="54">
        <f t="shared" si="5"/>
        <v>0</v>
      </c>
      <c r="O24" s="54">
        <f t="shared" si="6"/>
        <v>0</v>
      </c>
      <c r="P24" s="54">
        <f t="shared" si="7"/>
        <v>0</v>
      </c>
      <c r="Q24" s="55">
        <f t="shared" si="8"/>
        <v>0</v>
      </c>
      <c r="R24" s="16"/>
      <c r="S24" s="1"/>
      <c r="W24" s="56"/>
    </row>
    <row r="25" spans="1:23" ht="15" hidden="1" customHeight="1">
      <c r="A25" s="1"/>
      <c r="B25" s="15"/>
      <c r="C25" s="46" t="s">
        <v>31</v>
      </c>
      <c r="D25" s="47">
        <f t="shared" si="0"/>
        <v>46235</v>
      </c>
      <c r="E25" s="47">
        <f t="shared" si="1"/>
        <v>46387</v>
      </c>
      <c r="F25" s="48">
        <f t="shared" si="2"/>
        <v>152</v>
      </c>
      <c r="G25" s="49">
        <f>'[1]BIENES ASEGURADOS'!K$1048</f>
        <v>0</v>
      </c>
      <c r="H25" s="50">
        <f t="shared" si="3"/>
        <v>0</v>
      </c>
      <c r="I25" s="51">
        <f>IF('[1]BIENES ASEGURADOS'!$AL$12=TRUE,[1]LIQUIDACION!$L$1047,0)</f>
        <v>0</v>
      </c>
      <c r="J25" s="52">
        <f t="shared" si="9"/>
        <v>1.6</v>
      </c>
      <c r="K25" s="52" t="s">
        <v>23</v>
      </c>
      <c r="L25" s="53" t="s">
        <v>24</v>
      </c>
      <c r="M25" s="54">
        <f t="shared" si="4"/>
        <v>0</v>
      </c>
      <c r="N25" s="54">
        <f t="shared" si="5"/>
        <v>0</v>
      </c>
      <c r="O25" s="54">
        <f t="shared" si="6"/>
        <v>0</v>
      </c>
      <c r="P25" s="54">
        <f t="shared" si="7"/>
        <v>0</v>
      </c>
      <c r="Q25" s="55">
        <f t="shared" si="8"/>
        <v>0</v>
      </c>
      <c r="R25" s="16"/>
      <c r="S25" s="1"/>
      <c r="W25" s="56"/>
    </row>
    <row r="26" spans="1:23" ht="15" customHeight="1">
      <c r="A26" s="1"/>
      <c r="B26" s="15"/>
      <c r="C26" s="46" t="s">
        <v>32</v>
      </c>
      <c r="D26" s="47">
        <f t="shared" si="0"/>
        <v>46235</v>
      </c>
      <c r="E26" s="47">
        <f t="shared" si="1"/>
        <v>46387</v>
      </c>
      <c r="F26" s="48">
        <f t="shared" si="2"/>
        <v>152</v>
      </c>
      <c r="G26" s="49">
        <f>'[1]BIENES ASEGURADOS'!L$1048</f>
        <v>35000000</v>
      </c>
      <c r="H26" s="50">
        <f t="shared" si="3"/>
        <v>0</v>
      </c>
      <c r="I26" s="51">
        <f>IF('[1]BIENES ASEGURADOS'!$AM$12=TRUE,[1]LIQUIDACION!$L$1047,0)</f>
        <v>0</v>
      </c>
      <c r="J26" s="52">
        <f t="shared" si="9"/>
        <v>1.6</v>
      </c>
      <c r="K26" s="52" t="s">
        <v>23</v>
      </c>
      <c r="L26" s="53" t="s">
        <v>24</v>
      </c>
      <c r="M26" s="54">
        <f t="shared" si="4"/>
        <v>23320.547945205479</v>
      </c>
      <c r="N26" s="54">
        <f t="shared" si="5"/>
        <v>0</v>
      </c>
      <c r="O26" s="54">
        <f t="shared" si="6"/>
        <v>23320.547945205479</v>
      </c>
      <c r="P26" s="54">
        <f t="shared" si="7"/>
        <v>4430.9041095890407</v>
      </c>
      <c r="Q26" s="55">
        <f t="shared" si="8"/>
        <v>27751.452054794521</v>
      </c>
      <c r="R26" s="16"/>
      <c r="S26" s="1"/>
      <c r="W26" s="56"/>
    </row>
    <row r="27" spans="1:23" ht="15" customHeight="1">
      <c r="A27" s="1"/>
      <c r="B27" s="15"/>
      <c r="C27" s="46" t="s">
        <v>33</v>
      </c>
      <c r="D27" s="47">
        <f t="shared" si="0"/>
        <v>46235</v>
      </c>
      <c r="E27" s="47">
        <f t="shared" si="1"/>
        <v>46387</v>
      </c>
      <c r="F27" s="48">
        <f t="shared" si="2"/>
        <v>152</v>
      </c>
      <c r="G27" s="49">
        <f>'[1]BIENES ASEGURADOS'!M$1048</f>
        <v>5000000</v>
      </c>
      <c r="H27" s="50">
        <f t="shared" si="3"/>
        <v>0</v>
      </c>
      <c r="I27" s="51">
        <f>IF('[1]BIENES ASEGURADOS'!$AN$12=TRUE,[1]LIQUIDACION!$L$1047,0)</f>
        <v>0</v>
      </c>
      <c r="J27" s="52">
        <f t="shared" si="9"/>
        <v>1.6</v>
      </c>
      <c r="K27" s="52" t="s">
        <v>23</v>
      </c>
      <c r="L27" s="53" t="s">
        <v>24</v>
      </c>
      <c r="M27" s="54">
        <f t="shared" si="4"/>
        <v>3331.5068493150684</v>
      </c>
      <c r="N27" s="54">
        <f t="shared" si="5"/>
        <v>0</v>
      </c>
      <c r="O27" s="54">
        <f t="shared" si="6"/>
        <v>3331.5068493150684</v>
      </c>
      <c r="P27" s="54">
        <f t="shared" si="7"/>
        <v>632.98630136986299</v>
      </c>
      <c r="Q27" s="55">
        <f t="shared" si="8"/>
        <v>3964.4931506849316</v>
      </c>
      <c r="R27" s="16"/>
      <c r="S27" s="1"/>
      <c r="W27" s="56"/>
    </row>
    <row r="28" spans="1:23" ht="15" hidden="1" customHeight="1">
      <c r="A28" s="1"/>
      <c r="B28" s="15"/>
      <c r="C28" s="46" t="s">
        <v>34</v>
      </c>
      <c r="D28" s="47">
        <f t="shared" si="0"/>
        <v>46235</v>
      </c>
      <c r="E28" s="47">
        <f t="shared" si="1"/>
        <v>46387</v>
      </c>
      <c r="F28" s="48">
        <f t="shared" si="2"/>
        <v>152</v>
      </c>
      <c r="G28" s="49">
        <f>'[1]BIENES ASEGURADOS'!N$1048</f>
        <v>0</v>
      </c>
      <c r="H28" s="50">
        <f t="shared" si="3"/>
        <v>0</v>
      </c>
      <c r="I28" s="51">
        <f>IF('[1]BIENES ASEGURADOS'!$AO$12=TRUE,[1]LIQUIDACION!$L$1047,0)</f>
        <v>0.05</v>
      </c>
      <c r="J28" s="52">
        <f t="shared" si="9"/>
        <v>1.6</v>
      </c>
      <c r="K28" s="52" t="s">
        <v>23</v>
      </c>
      <c r="L28" s="53" t="s">
        <v>24</v>
      </c>
      <c r="M28" s="54">
        <f t="shared" si="4"/>
        <v>0</v>
      </c>
      <c r="N28" s="54">
        <f t="shared" si="5"/>
        <v>0</v>
      </c>
      <c r="O28" s="54">
        <f t="shared" si="6"/>
        <v>0</v>
      </c>
      <c r="P28" s="54">
        <f t="shared" si="7"/>
        <v>0</v>
      </c>
      <c r="Q28" s="55">
        <f t="shared" si="8"/>
        <v>0</v>
      </c>
      <c r="R28" s="16"/>
      <c r="S28" s="1"/>
      <c r="W28" s="56"/>
    </row>
    <row r="29" spans="1:23" ht="15" hidden="1" customHeight="1">
      <c r="A29" s="1"/>
      <c r="B29" s="15"/>
      <c r="C29" s="46" t="s">
        <v>35</v>
      </c>
      <c r="D29" s="47">
        <f t="shared" si="0"/>
        <v>46235</v>
      </c>
      <c r="E29" s="47">
        <f t="shared" si="1"/>
        <v>46387</v>
      </c>
      <c r="F29" s="48">
        <f t="shared" si="2"/>
        <v>152</v>
      </c>
      <c r="G29" s="49">
        <f>'[1]BIENES ASEGURADOS'!O$1048</f>
        <v>0</v>
      </c>
      <c r="H29" s="50">
        <f t="shared" si="3"/>
        <v>0</v>
      </c>
      <c r="I29" s="51">
        <f>IF('[1]BIENES ASEGURADOS'!$AP$12=TRUE,[1]LIQUIDACION!$L$1047,0)</f>
        <v>0.05</v>
      </c>
      <c r="J29" s="52">
        <f t="shared" si="9"/>
        <v>1.6</v>
      </c>
      <c r="K29" s="52" t="s">
        <v>23</v>
      </c>
      <c r="L29" s="53" t="s">
        <v>24</v>
      </c>
      <c r="M29" s="54">
        <f t="shared" si="4"/>
        <v>0</v>
      </c>
      <c r="N29" s="54">
        <f t="shared" si="5"/>
        <v>0</v>
      </c>
      <c r="O29" s="54">
        <f t="shared" si="6"/>
        <v>0</v>
      </c>
      <c r="P29" s="54">
        <f t="shared" si="7"/>
        <v>0</v>
      </c>
      <c r="Q29" s="55">
        <f t="shared" si="8"/>
        <v>0</v>
      </c>
      <c r="R29" s="16"/>
      <c r="S29" s="1"/>
      <c r="W29" s="56"/>
    </row>
    <row r="30" spans="1:23" ht="15" customHeight="1">
      <c r="A30" s="1"/>
      <c r="B30" s="15"/>
      <c r="C30" s="46" t="s">
        <v>95</v>
      </c>
      <c r="D30" s="47">
        <f t="shared" si="0"/>
        <v>46235</v>
      </c>
      <c r="E30" s="47">
        <f t="shared" si="1"/>
        <v>46387</v>
      </c>
      <c r="F30" s="48">
        <f t="shared" si="2"/>
        <v>152</v>
      </c>
      <c r="G30" s="49">
        <v>455767251</v>
      </c>
      <c r="H30" s="50">
        <f t="shared" si="3"/>
        <v>22788362.550000001</v>
      </c>
      <c r="I30" s="51">
        <f>IF('[1]BIENES ASEGURADOS'!$AQ$12=TRUE,[1]LIQUIDACION!$L$1047,0)</f>
        <v>0.05</v>
      </c>
      <c r="J30" s="52">
        <f t="shared" si="9"/>
        <v>1.6</v>
      </c>
      <c r="K30" s="52" t="s">
        <v>23</v>
      </c>
      <c r="L30" s="53" t="s">
        <v>24</v>
      </c>
      <c r="M30" s="54">
        <f t="shared" si="4"/>
        <v>303678.34368000005</v>
      </c>
      <c r="N30" s="54">
        <f t="shared" si="5"/>
        <v>7591.9585920000009</v>
      </c>
      <c r="O30" s="54">
        <f t="shared" si="6"/>
        <v>311270.30227200006</v>
      </c>
      <c r="P30" s="54">
        <f t="shared" si="7"/>
        <v>59141.357431680015</v>
      </c>
      <c r="Q30" s="55">
        <f t="shared" si="8"/>
        <v>370411.65970368008</v>
      </c>
      <c r="R30" s="16"/>
      <c r="S30" s="1"/>
      <c r="W30" s="56"/>
    </row>
    <row r="31" spans="1:23" ht="15" customHeight="1">
      <c r="A31" s="1"/>
      <c r="B31" s="15"/>
      <c r="C31" s="46" t="s">
        <v>36</v>
      </c>
      <c r="D31" s="47">
        <f t="shared" si="0"/>
        <v>46235</v>
      </c>
      <c r="E31" s="47">
        <f t="shared" si="1"/>
        <v>46387</v>
      </c>
      <c r="F31" s="48">
        <f t="shared" si="2"/>
        <v>152</v>
      </c>
      <c r="G31" s="49">
        <f>'[1]BIENES ASEGURADOS'!Q$1048</f>
        <v>24939720</v>
      </c>
      <c r="H31" s="50">
        <f t="shared" si="3"/>
        <v>1246986</v>
      </c>
      <c r="I31" s="51">
        <f>IF('[1]BIENES ASEGURADOS'!$AR$12=TRUE,[1]LIQUIDACION!$L$1047,0)</f>
        <v>0.05</v>
      </c>
      <c r="J31" s="52">
        <f t="shared" si="9"/>
        <v>1.6</v>
      </c>
      <c r="K31" s="52" t="s">
        <v>23</v>
      </c>
      <c r="L31" s="53" t="s">
        <v>24</v>
      </c>
      <c r="M31" s="54">
        <f t="shared" si="4"/>
        <v>16617.369600000002</v>
      </c>
      <c r="N31" s="54">
        <f t="shared" si="5"/>
        <v>415.43423999999999</v>
      </c>
      <c r="O31" s="54">
        <f t="shared" si="6"/>
        <v>17032.80384</v>
      </c>
      <c r="P31" s="54">
        <f t="shared" si="7"/>
        <v>3236.2327296000003</v>
      </c>
      <c r="Q31" s="55">
        <f t="shared" si="8"/>
        <v>20269.036569600001</v>
      </c>
      <c r="R31" s="16"/>
      <c r="S31" s="1"/>
      <c r="W31" s="56"/>
    </row>
    <row r="32" spans="1:23" ht="15" hidden="1" customHeight="1">
      <c r="A32" s="1"/>
      <c r="B32" s="15"/>
      <c r="C32" s="46" t="s">
        <v>37</v>
      </c>
      <c r="D32" s="47">
        <f t="shared" si="0"/>
        <v>46235</v>
      </c>
      <c r="E32" s="47">
        <f t="shared" si="1"/>
        <v>46387</v>
      </c>
      <c r="F32" s="48">
        <f t="shared" si="2"/>
        <v>152</v>
      </c>
      <c r="G32" s="49">
        <f>'[1]BIENES ASEGURADOS'!R$1048</f>
        <v>0</v>
      </c>
      <c r="H32" s="50">
        <f t="shared" si="3"/>
        <v>0</v>
      </c>
      <c r="I32" s="51">
        <f>IF('[1]BIENES ASEGURADOS'!$AS$12=TRUE,[1]LIQUIDACION!$L$1047,0)</f>
        <v>0</v>
      </c>
      <c r="J32" s="52">
        <f t="shared" si="9"/>
        <v>1.6</v>
      </c>
      <c r="K32" s="52" t="s">
        <v>23</v>
      </c>
      <c r="L32" s="53" t="s">
        <v>24</v>
      </c>
      <c r="M32" s="54">
        <f t="shared" si="4"/>
        <v>0</v>
      </c>
      <c r="N32" s="54">
        <f t="shared" si="5"/>
        <v>0</v>
      </c>
      <c r="O32" s="54">
        <f t="shared" si="6"/>
        <v>0</v>
      </c>
      <c r="P32" s="54">
        <f t="shared" si="7"/>
        <v>0</v>
      </c>
      <c r="Q32" s="55">
        <f t="shared" si="8"/>
        <v>0</v>
      </c>
      <c r="R32" s="16"/>
      <c r="S32" s="1"/>
      <c r="W32" s="56"/>
    </row>
    <row r="33" spans="1:23" ht="15" customHeight="1">
      <c r="A33" s="1"/>
      <c r="B33" s="15"/>
      <c r="C33" s="46" t="s">
        <v>94</v>
      </c>
      <c r="D33" s="47">
        <f t="shared" si="0"/>
        <v>46235</v>
      </c>
      <c r="E33" s="47">
        <f t="shared" si="1"/>
        <v>46387</v>
      </c>
      <c r="F33" s="48">
        <f t="shared" si="2"/>
        <v>152</v>
      </c>
      <c r="G33" s="49">
        <v>607974847</v>
      </c>
      <c r="H33" s="50">
        <f t="shared" si="3"/>
        <v>30398742.350000001</v>
      </c>
      <c r="I33" s="51">
        <f>IF('[1]BIENES ASEGURADOS'!$AT$12=TRUE,[1]LIQUIDACION!$L$1047,0)</f>
        <v>0.05</v>
      </c>
      <c r="J33" s="52">
        <f t="shared" si="9"/>
        <v>1.6</v>
      </c>
      <c r="K33" s="52" t="s">
        <v>23</v>
      </c>
      <c r="L33" s="53" t="s">
        <v>24</v>
      </c>
      <c r="M33" s="54">
        <f t="shared" si="4"/>
        <v>405094.47339835617</v>
      </c>
      <c r="N33" s="54">
        <f t="shared" si="5"/>
        <v>10127.361834958905</v>
      </c>
      <c r="O33" s="54">
        <f t="shared" si="6"/>
        <v>415221.83523331507</v>
      </c>
      <c r="P33" s="54">
        <f t="shared" si="7"/>
        <v>78892.148694329866</v>
      </c>
      <c r="Q33" s="55">
        <f t="shared" si="8"/>
        <v>494113.98392764491</v>
      </c>
      <c r="R33" s="16"/>
      <c r="S33" s="1"/>
      <c r="W33" s="56"/>
    </row>
    <row r="34" spans="1:23" ht="15" hidden="1" customHeight="1">
      <c r="A34" s="1"/>
      <c r="B34" s="15"/>
      <c r="C34" s="46" t="s">
        <v>38</v>
      </c>
      <c r="D34" s="47">
        <f t="shared" si="0"/>
        <v>46235</v>
      </c>
      <c r="E34" s="47">
        <f t="shared" si="1"/>
        <v>46387</v>
      </c>
      <c r="F34" s="48">
        <f t="shared" si="2"/>
        <v>152</v>
      </c>
      <c r="G34" s="49">
        <f>'[1]BIENES ASEGURADOS'!T$1048</f>
        <v>0</v>
      </c>
      <c r="H34" s="50">
        <f t="shared" si="3"/>
        <v>0</v>
      </c>
      <c r="I34" s="51">
        <f>IF('[1]BIENES ASEGURADOS'!$AU$12=TRUE,[1]LIQUIDACION!$L$1047,0)</f>
        <v>0.05</v>
      </c>
      <c r="J34" s="52">
        <f t="shared" si="9"/>
        <v>1.6</v>
      </c>
      <c r="K34" s="52" t="s">
        <v>23</v>
      </c>
      <c r="L34" s="53" t="s">
        <v>24</v>
      </c>
      <c r="M34" s="54">
        <f t="shared" si="4"/>
        <v>0</v>
      </c>
      <c r="N34" s="54">
        <f t="shared" si="5"/>
        <v>0</v>
      </c>
      <c r="O34" s="54">
        <f t="shared" si="6"/>
        <v>0</v>
      </c>
      <c r="P34" s="54">
        <f t="shared" si="7"/>
        <v>0</v>
      </c>
      <c r="Q34" s="55">
        <f t="shared" si="8"/>
        <v>0</v>
      </c>
      <c r="R34" s="16"/>
      <c r="S34" s="1"/>
      <c r="W34" s="56"/>
    </row>
    <row r="35" spans="1:23" ht="15" hidden="1" customHeight="1">
      <c r="A35" s="1"/>
      <c r="B35" s="15"/>
      <c r="C35" s="46" t="s">
        <v>39</v>
      </c>
      <c r="D35" s="47">
        <f t="shared" si="0"/>
        <v>46235</v>
      </c>
      <c r="E35" s="47">
        <f t="shared" si="1"/>
        <v>46387</v>
      </c>
      <c r="F35" s="48">
        <f t="shared" si="2"/>
        <v>152</v>
      </c>
      <c r="G35" s="49">
        <f>'[1]BIENES ASEGURADOS'!U$1048</f>
        <v>0</v>
      </c>
      <c r="H35" s="50">
        <f t="shared" si="3"/>
        <v>0</v>
      </c>
      <c r="I35" s="51">
        <f>IF('[1]BIENES ASEGURADOS'!$AV$12=TRUE,[1]LIQUIDACION!$L$1047,0)</f>
        <v>0.05</v>
      </c>
      <c r="J35" s="52">
        <f t="shared" si="9"/>
        <v>1.6</v>
      </c>
      <c r="K35" s="52" t="s">
        <v>23</v>
      </c>
      <c r="L35" s="53" t="s">
        <v>24</v>
      </c>
      <c r="M35" s="54">
        <f t="shared" si="4"/>
        <v>0</v>
      </c>
      <c r="N35" s="54">
        <f t="shared" si="5"/>
        <v>0</v>
      </c>
      <c r="O35" s="54">
        <f t="shared" si="6"/>
        <v>0</v>
      </c>
      <c r="P35" s="54">
        <f t="shared" si="7"/>
        <v>0</v>
      </c>
      <c r="Q35" s="55">
        <f t="shared" si="8"/>
        <v>0</v>
      </c>
      <c r="R35" s="16"/>
      <c r="S35" s="1"/>
      <c r="W35" s="56"/>
    </row>
    <row r="36" spans="1:23" ht="15" hidden="1" customHeight="1">
      <c r="A36" s="1"/>
      <c r="B36" s="15"/>
      <c r="C36" s="46" t="s">
        <v>40</v>
      </c>
      <c r="D36" s="47">
        <f t="shared" si="0"/>
        <v>46235</v>
      </c>
      <c r="E36" s="47">
        <f t="shared" si="1"/>
        <v>46387</v>
      </c>
      <c r="F36" s="48">
        <f t="shared" si="2"/>
        <v>152</v>
      </c>
      <c r="G36" s="49">
        <f>'[1]BIENES ASEGURADOS'!V$1048</f>
        <v>0</v>
      </c>
      <c r="H36" s="50">
        <f t="shared" si="3"/>
        <v>0</v>
      </c>
      <c r="I36" s="51">
        <f>IF('[1]BIENES ASEGURADOS'!$AW$12=TRUE,[1]LIQUIDACION!$L$1047,0)</f>
        <v>0</v>
      </c>
      <c r="J36" s="52">
        <f t="shared" si="9"/>
        <v>1.6</v>
      </c>
      <c r="K36" s="52" t="s">
        <v>23</v>
      </c>
      <c r="L36" s="53" t="s">
        <v>24</v>
      </c>
      <c r="M36" s="54">
        <f t="shared" si="4"/>
        <v>0</v>
      </c>
      <c r="N36" s="54">
        <f t="shared" si="5"/>
        <v>0</v>
      </c>
      <c r="O36" s="54">
        <f t="shared" si="6"/>
        <v>0</v>
      </c>
      <c r="P36" s="54">
        <f t="shared" si="7"/>
        <v>0</v>
      </c>
      <c r="Q36" s="55">
        <f t="shared" si="8"/>
        <v>0</v>
      </c>
      <c r="R36" s="16"/>
      <c r="S36" s="1"/>
      <c r="W36" s="56"/>
    </row>
    <row r="37" spans="1:23" ht="15" customHeight="1">
      <c r="A37" s="1"/>
      <c r="B37" s="15"/>
      <c r="C37" s="46" t="s">
        <v>41</v>
      </c>
      <c r="D37" s="47">
        <f t="shared" si="0"/>
        <v>46235</v>
      </c>
      <c r="E37" s="47">
        <f t="shared" si="1"/>
        <v>46387</v>
      </c>
      <c r="F37" s="48">
        <f t="shared" si="2"/>
        <v>152</v>
      </c>
      <c r="G37" s="49">
        <v>119437405</v>
      </c>
      <c r="H37" s="50">
        <f t="shared" si="3"/>
        <v>5971870.25</v>
      </c>
      <c r="I37" s="51">
        <f>IF('[1]BIENES ASEGURADOS'!$AX$12=TRUE,[1]LIQUIDACION!$L$1047,0)</f>
        <v>0.05</v>
      </c>
      <c r="J37" s="52">
        <f t="shared" si="9"/>
        <v>1.6</v>
      </c>
      <c r="K37" s="52" t="s">
        <v>23</v>
      </c>
      <c r="L37" s="53" t="s">
        <v>24</v>
      </c>
      <c r="M37" s="54">
        <f t="shared" si="4"/>
        <v>79581.306564383558</v>
      </c>
      <c r="N37" s="54">
        <f t="shared" si="5"/>
        <v>1989.5326641095894</v>
      </c>
      <c r="O37" s="54">
        <f t="shared" si="6"/>
        <v>81570.839228493147</v>
      </c>
      <c r="P37" s="54">
        <f t="shared" si="7"/>
        <v>15498.459453413698</v>
      </c>
      <c r="Q37" s="171">
        <f t="shared" si="8"/>
        <v>97069.298681906846</v>
      </c>
      <c r="R37" s="16"/>
      <c r="S37" s="1"/>
      <c r="W37" s="56"/>
    </row>
    <row r="38" spans="1:23" ht="15" hidden="1" customHeight="1">
      <c r="A38" s="1"/>
      <c r="B38" s="15"/>
      <c r="C38" s="46" t="s">
        <v>42</v>
      </c>
      <c r="D38" s="47">
        <f t="shared" si="0"/>
        <v>46235</v>
      </c>
      <c r="E38" s="47">
        <f t="shared" si="1"/>
        <v>46387</v>
      </c>
      <c r="F38" s="48">
        <f t="shared" si="2"/>
        <v>152</v>
      </c>
      <c r="G38" s="49">
        <f>'[1]BIENES ASEGURADOS'!X$1048</f>
        <v>0</v>
      </c>
      <c r="H38" s="57"/>
      <c r="I38" s="57"/>
      <c r="J38" s="52">
        <f t="shared" si="9"/>
        <v>1.6</v>
      </c>
      <c r="K38" s="52" t="s">
        <v>23</v>
      </c>
      <c r="L38" s="53" t="s">
        <v>24</v>
      </c>
      <c r="M38" s="54">
        <f t="shared" si="4"/>
        <v>0</v>
      </c>
      <c r="N38" s="58"/>
      <c r="O38" s="54">
        <f t="shared" si="6"/>
        <v>0</v>
      </c>
      <c r="P38" s="54">
        <f t="shared" si="7"/>
        <v>0</v>
      </c>
      <c r="Q38" s="55">
        <f t="shared" si="8"/>
        <v>0</v>
      </c>
      <c r="R38" s="16"/>
      <c r="S38" s="1"/>
      <c r="W38" s="56"/>
    </row>
    <row r="39" spans="1:23" ht="15" hidden="1" customHeight="1">
      <c r="A39" s="1"/>
      <c r="B39" s="15"/>
      <c r="C39" s="46" t="s">
        <v>43</v>
      </c>
      <c r="D39" s="47">
        <f t="shared" si="0"/>
        <v>46235</v>
      </c>
      <c r="E39" s="47">
        <f t="shared" si="1"/>
        <v>46387</v>
      </c>
      <c r="F39" s="48">
        <f t="shared" si="2"/>
        <v>152</v>
      </c>
      <c r="G39" s="49">
        <f>'[1]BIENES ASEGURADOS'!Y$1048</f>
        <v>0</v>
      </c>
      <c r="H39" s="57"/>
      <c r="I39" s="57"/>
      <c r="J39" s="52">
        <f t="shared" si="9"/>
        <v>1.6</v>
      </c>
      <c r="K39" s="52" t="s">
        <v>23</v>
      </c>
      <c r="L39" s="53" t="s">
        <v>24</v>
      </c>
      <c r="M39" s="54">
        <f t="shared" si="4"/>
        <v>0</v>
      </c>
      <c r="N39" s="58"/>
      <c r="O39" s="54">
        <f t="shared" si="6"/>
        <v>0</v>
      </c>
      <c r="P39" s="54">
        <f t="shared" si="7"/>
        <v>0</v>
      </c>
      <c r="Q39" s="55">
        <f t="shared" si="8"/>
        <v>0</v>
      </c>
      <c r="R39" s="16"/>
      <c r="S39" s="1"/>
      <c r="W39" s="56"/>
    </row>
    <row r="40" spans="1:23" ht="15" hidden="1" customHeight="1">
      <c r="A40" s="1"/>
      <c r="B40" s="15"/>
      <c r="C40" s="46" t="s">
        <v>44</v>
      </c>
      <c r="D40" s="47">
        <f t="shared" si="0"/>
        <v>46235</v>
      </c>
      <c r="E40" s="47">
        <f t="shared" si="1"/>
        <v>46387</v>
      </c>
      <c r="F40" s="48">
        <f t="shared" si="2"/>
        <v>152</v>
      </c>
      <c r="G40" s="49">
        <f>'[1]BIENES ASEGURADOS'!Z$1048</f>
        <v>0</v>
      </c>
      <c r="H40" s="57"/>
      <c r="I40" s="57"/>
      <c r="J40" s="52">
        <f t="shared" si="9"/>
        <v>1.6</v>
      </c>
      <c r="K40" s="52" t="s">
        <v>23</v>
      </c>
      <c r="L40" s="53" t="s">
        <v>24</v>
      </c>
      <c r="M40" s="54">
        <f t="shared" si="4"/>
        <v>0</v>
      </c>
      <c r="N40" s="58"/>
      <c r="O40" s="54">
        <f t="shared" si="6"/>
        <v>0</v>
      </c>
      <c r="P40" s="54">
        <f t="shared" si="7"/>
        <v>0</v>
      </c>
      <c r="Q40" s="55">
        <f t="shared" si="8"/>
        <v>0</v>
      </c>
      <c r="R40" s="16"/>
      <c r="S40" s="1"/>
      <c r="W40" s="56"/>
    </row>
    <row r="41" spans="1:23" ht="15" hidden="1" customHeight="1">
      <c r="A41" s="1"/>
      <c r="B41" s="15"/>
      <c r="C41" s="46" t="s">
        <v>45</v>
      </c>
      <c r="D41" s="47">
        <f t="shared" si="0"/>
        <v>46235</v>
      </c>
      <c r="E41" s="47">
        <f t="shared" si="1"/>
        <v>46387</v>
      </c>
      <c r="F41" s="48">
        <f t="shared" si="2"/>
        <v>152</v>
      </c>
      <c r="G41" s="49">
        <f>'[1]BIENES ASEGURADOS'!AA$1048</f>
        <v>0</v>
      </c>
      <c r="H41" s="57"/>
      <c r="I41" s="57"/>
      <c r="J41" s="52">
        <f t="shared" si="9"/>
        <v>1.6</v>
      </c>
      <c r="K41" s="52" t="s">
        <v>23</v>
      </c>
      <c r="L41" s="53" t="s">
        <v>24</v>
      </c>
      <c r="M41" s="54">
        <f t="shared" si="4"/>
        <v>0</v>
      </c>
      <c r="N41" s="58"/>
      <c r="O41" s="54">
        <f t="shared" si="6"/>
        <v>0</v>
      </c>
      <c r="P41" s="54">
        <f t="shared" si="7"/>
        <v>0</v>
      </c>
      <c r="Q41" s="55">
        <f t="shared" si="8"/>
        <v>0</v>
      </c>
      <c r="R41" s="16"/>
      <c r="S41" s="1"/>
      <c r="W41" s="56"/>
    </row>
    <row r="42" spans="1:23" ht="12" customHeight="1">
      <c r="A42" s="1"/>
      <c r="B42" s="15"/>
      <c r="C42" s="208" t="s">
        <v>46</v>
      </c>
      <c r="D42" s="208"/>
      <c r="E42" s="208"/>
      <c r="F42" s="208"/>
      <c r="G42" s="59">
        <f>SUM(G18:G41)</f>
        <v>55680786104</v>
      </c>
      <c r="H42" s="59">
        <f>SUM(H18:H41)</f>
        <v>2782039305.2000003</v>
      </c>
      <c r="I42" s="60"/>
      <c r="J42" s="61"/>
      <c r="K42" s="61"/>
      <c r="L42" s="62"/>
      <c r="M42" s="59">
        <f>SUM(M18:M41)</f>
        <v>37100184.05614467</v>
      </c>
      <c r="N42" s="59">
        <f>SUM(N18:N41)</f>
        <v>926838.3000337535</v>
      </c>
      <c r="O42" s="59">
        <f>SUM(O18:O41)</f>
        <v>38027022.356178418</v>
      </c>
      <c r="P42" s="59">
        <f>SUM(P18:P41)</f>
        <v>7225134.247673898</v>
      </c>
      <c r="Q42" s="63">
        <f>SUM(Q18:Q41)</f>
        <v>45252156.603852309</v>
      </c>
      <c r="R42" s="16"/>
      <c r="S42" s="1"/>
      <c r="T42" s="64"/>
      <c r="U42" s="64"/>
      <c r="V42" s="64"/>
      <c r="W42" s="56"/>
    </row>
    <row r="43" spans="1:23" s="68" customFormat="1" ht="8.25" customHeight="1">
      <c r="A43" s="65"/>
      <c r="B43" s="66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7"/>
      <c r="S43" s="65"/>
    </row>
    <row r="44" spans="1:23" s="68" customFormat="1" ht="16.5" hidden="1" customHeight="1">
      <c r="A44" s="65"/>
      <c r="B44" s="66"/>
      <c r="C44" s="209" t="s">
        <v>47</v>
      </c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67"/>
      <c r="S44" s="65"/>
    </row>
    <row r="45" spans="1:23" s="68" customFormat="1" ht="15" hidden="1" customHeight="1">
      <c r="A45" s="65"/>
      <c r="B45" s="66"/>
      <c r="C45" s="46" t="s">
        <v>48</v>
      </c>
      <c r="D45" s="47">
        <f>$D$7</f>
        <v>46235</v>
      </c>
      <c r="E45" s="47">
        <f>$D$8</f>
        <v>46387</v>
      </c>
      <c r="F45" s="48">
        <f>E45-D45</f>
        <v>152</v>
      </c>
      <c r="G45" s="49">
        <f>'[1]BIENES ASEGURADOS IN.DE'!$D$1161+'[1]BIENES ASEGURADOS IN.DE'!$E$1161</f>
        <v>0</v>
      </c>
      <c r="H45" s="69">
        <f t="shared" ref="H45" si="10">((G45*I45)*(F45/365))</f>
        <v>0</v>
      </c>
      <c r="I45" s="70">
        <v>0</v>
      </c>
      <c r="J45" s="71">
        <v>0</v>
      </c>
      <c r="K45" s="52" t="s">
        <v>23</v>
      </c>
      <c r="L45" s="53" t="s">
        <v>24</v>
      </c>
      <c r="M45" s="54">
        <f t="shared" ref="M45" si="11">((G45*(J45/1000))*(F45/365))</f>
        <v>0</v>
      </c>
      <c r="N45" s="54">
        <f t="shared" ref="N45" si="12">(H45*(J45/2000))</f>
        <v>0</v>
      </c>
      <c r="O45" s="54">
        <f t="shared" ref="O45" si="13">M45+N45</f>
        <v>0</v>
      </c>
      <c r="P45" s="54">
        <f t="shared" ref="P45" si="14">((O45)*(19/100))</f>
        <v>0</v>
      </c>
      <c r="Q45" s="55">
        <f t="shared" ref="Q45" si="15">(O45+P45)</f>
        <v>0</v>
      </c>
      <c r="R45" s="67"/>
      <c r="S45" s="65"/>
    </row>
    <row r="46" spans="1:23" s="68" customFormat="1" ht="12" hidden="1" customHeight="1">
      <c r="A46" s="65"/>
      <c r="B46" s="66"/>
      <c r="C46" s="208" t="s">
        <v>46</v>
      </c>
      <c r="D46" s="208"/>
      <c r="E46" s="208"/>
      <c r="F46" s="208"/>
      <c r="G46" s="59"/>
      <c r="H46" s="59"/>
      <c r="I46" s="60"/>
      <c r="J46" s="61"/>
      <c r="K46" s="61"/>
      <c r="L46" s="62"/>
      <c r="M46" s="59"/>
      <c r="N46" s="59"/>
      <c r="O46" s="59"/>
      <c r="P46" s="59"/>
      <c r="Q46" s="63">
        <f>SUM(Q45)</f>
        <v>0</v>
      </c>
      <c r="R46" s="67"/>
      <c r="S46" s="65"/>
    </row>
    <row r="47" spans="1:23" ht="8.25" hidden="1" customHeight="1">
      <c r="A47" s="1"/>
      <c r="B47" s="15"/>
      <c r="C47" s="72"/>
      <c r="D47" s="73"/>
      <c r="E47" s="73"/>
      <c r="F47" s="74"/>
      <c r="G47" s="75"/>
      <c r="H47" s="75"/>
      <c r="I47" s="75"/>
      <c r="J47" s="76"/>
      <c r="K47" s="76"/>
      <c r="L47" s="77"/>
      <c r="M47" s="75"/>
      <c r="N47" s="75"/>
      <c r="O47" s="75"/>
      <c r="P47" s="75"/>
      <c r="Q47" s="78"/>
      <c r="R47" s="16"/>
      <c r="S47" s="1"/>
    </row>
    <row r="48" spans="1:23" ht="16.5" customHeight="1">
      <c r="A48" s="1"/>
      <c r="B48" s="15"/>
      <c r="C48" s="209" t="s">
        <v>49</v>
      </c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16"/>
      <c r="S48" s="1"/>
    </row>
    <row r="49" spans="1:19" ht="15" customHeight="1">
      <c r="A49" s="1"/>
      <c r="B49" s="15"/>
      <c r="C49" s="46" t="s">
        <v>50</v>
      </c>
      <c r="D49" s="47">
        <f>$D$7</f>
        <v>46235</v>
      </c>
      <c r="E49" s="47">
        <f>$D$8</f>
        <v>46387</v>
      </c>
      <c r="F49" s="48">
        <f>E49-D49</f>
        <v>152</v>
      </c>
      <c r="G49" s="79">
        <v>2128093935</v>
      </c>
      <c r="H49" s="69">
        <f>((G49*I49))</f>
        <v>0</v>
      </c>
      <c r="I49" s="70">
        <v>0</v>
      </c>
      <c r="J49" s="71">
        <v>0.9</v>
      </c>
      <c r="K49" s="52" t="s">
        <v>51</v>
      </c>
      <c r="L49" s="53" t="s">
        <v>52</v>
      </c>
      <c r="M49" s="54">
        <f>((G49*(J49/100))*(F49/365))</f>
        <v>7975979.460493152</v>
      </c>
      <c r="N49" s="54">
        <f>(H49*(J49/200))*(F49/365)</f>
        <v>0</v>
      </c>
      <c r="O49" s="54">
        <f t="shared" ref="O49:O51" si="16">M49+N49</f>
        <v>7975979.460493152</v>
      </c>
      <c r="P49" s="54">
        <f t="shared" ref="P49:P51" si="17">((O49)*(19/100))</f>
        <v>1515436.0974936988</v>
      </c>
      <c r="Q49" s="171">
        <f t="shared" ref="Q49:Q51" si="18">(O49+P49)</f>
        <v>9491415.5579868518</v>
      </c>
      <c r="R49" s="16"/>
      <c r="S49" s="1"/>
    </row>
    <row r="50" spans="1:19" ht="15" hidden="1" customHeight="1">
      <c r="A50" s="1"/>
      <c r="B50" s="15"/>
      <c r="C50" s="46" t="s">
        <v>53</v>
      </c>
      <c r="D50" s="47">
        <f>$D$7</f>
        <v>46235</v>
      </c>
      <c r="E50" s="47">
        <f>$D$8</f>
        <v>46387</v>
      </c>
      <c r="F50" s="48">
        <f>E50-D50</f>
        <v>152</v>
      </c>
      <c r="G50" s="79">
        <v>0</v>
      </c>
      <c r="H50" s="58"/>
      <c r="I50" s="58"/>
      <c r="J50" s="71">
        <v>0</v>
      </c>
      <c r="K50" s="52" t="s">
        <v>51</v>
      </c>
      <c r="L50" s="53" t="s">
        <v>52</v>
      </c>
      <c r="M50" s="54">
        <f>((G50*(J50/100))*(F50/365))</f>
        <v>0</v>
      </c>
      <c r="N50" s="54">
        <f>(H50*(J50/200))</f>
        <v>0</v>
      </c>
      <c r="O50" s="54">
        <f t="shared" si="16"/>
        <v>0</v>
      </c>
      <c r="P50" s="54">
        <f t="shared" si="17"/>
        <v>0</v>
      </c>
      <c r="Q50" s="55">
        <f t="shared" si="18"/>
        <v>0</v>
      </c>
      <c r="R50" s="16"/>
      <c r="S50" s="1"/>
    </row>
    <row r="51" spans="1:19" ht="15" customHeight="1">
      <c r="A51" s="1"/>
      <c r="B51" s="15"/>
      <c r="C51" s="46" t="s">
        <v>54</v>
      </c>
      <c r="D51" s="47">
        <f>$D$7</f>
        <v>46235</v>
      </c>
      <c r="E51" s="47">
        <f>$D$8</f>
        <v>46387</v>
      </c>
      <c r="F51" s="48">
        <f>E51-D51</f>
        <v>152</v>
      </c>
      <c r="G51" s="79">
        <f>G49*50%</f>
        <v>1064046967.5</v>
      </c>
      <c r="H51" s="58"/>
      <c r="I51" s="58"/>
      <c r="J51" s="71">
        <v>0.2</v>
      </c>
      <c r="K51" s="52" t="s">
        <v>51</v>
      </c>
      <c r="L51" s="53" t="s">
        <v>52</v>
      </c>
      <c r="M51" s="54">
        <f>((G51*(J51/100))*(F51/365))</f>
        <v>886219.94005479454</v>
      </c>
      <c r="N51" s="54">
        <f>(H51*(J51/200))</f>
        <v>0</v>
      </c>
      <c r="O51" s="54">
        <f t="shared" si="16"/>
        <v>886219.94005479454</v>
      </c>
      <c r="P51" s="54">
        <f t="shared" si="17"/>
        <v>168381.78861041096</v>
      </c>
      <c r="Q51" s="55">
        <f t="shared" si="18"/>
        <v>1054601.7286652054</v>
      </c>
      <c r="R51" s="16"/>
      <c r="S51" s="1"/>
    </row>
    <row r="52" spans="1:19" ht="12" customHeight="1">
      <c r="A52" s="1"/>
      <c r="B52" s="15"/>
      <c r="C52" s="208" t="s">
        <v>46</v>
      </c>
      <c r="D52" s="208"/>
      <c r="E52" s="208"/>
      <c r="F52" s="208"/>
      <c r="G52" s="59">
        <f>SUM(G49:G51)</f>
        <v>3192140902.5</v>
      </c>
      <c r="H52" s="59">
        <f>SUM(H49:H51)</f>
        <v>0</v>
      </c>
      <c r="I52" s="60"/>
      <c r="J52" s="61"/>
      <c r="K52" s="61"/>
      <c r="L52" s="62"/>
      <c r="M52" s="59">
        <f t="shared" ref="M52:Q52" si="19">SUM(M49:M51)</f>
        <v>8862199.4005479459</v>
      </c>
      <c r="N52" s="59">
        <f t="shared" si="19"/>
        <v>0</v>
      </c>
      <c r="O52" s="59">
        <f t="shared" si="19"/>
        <v>8862199.4005479459</v>
      </c>
      <c r="P52" s="59">
        <f t="shared" si="19"/>
        <v>1683817.8861041097</v>
      </c>
      <c r="Q52" s="63">
        <f t="shared" si="19"/>
        <v>10546017.286652057</v>
      </c>
      <c r="R52" s="16"/>
      <c r="S52" s="1"/>
    </row>
    <row r="53" spans="1:19" ht="8.25" customHeight="1">
      <c r="A53" s="1"/>
      <c r="B53" s="15"/>
      <c r="C53" s="72"/>
      <c r="D53" s="4"/>
      <c r="E53" s="4"/>
      <c r="F53" s="41"/>
      <c r="G53" s="42"/>
      <c r="H53" s="42"/>
      <c r="I53" s="42"/>
      <c r="J53" s="43"/>
      <c r="K53" s="43"/>
      <c r="L53" s="44"/>
      <c r="M53" s="42"/>
      <c r="N53" s="42"/>
      <c r="O53" s="42"/>
      <c r="P53" s="42"/>
      <c r="Q53" s="8"/>
      <c r="R53" s="16"/>
      <c r="S53" s="1"/>
    </row>
    <row r="54" spans="1:19" ht="16.5" hidden="1" customHeight="1">
      <c r="A54" s="1"/>
      <c r="B54" s="15"/>
      <c r="C54" s="209" t="s">
        <v>55</v>
      </c>
      <c r="D54" s="209"/>
      <c r="E54" s="209"/>
      <c r="F54" s="209"/>
      <c r="G54" s="209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16"/>
      <c r="S54" s="1"/>
    </row>
    <row r="55" spans="1:19" ht="15" hidden="1" customHeight="1">
      <c r="A55" s="1"/>
      <c r="B55" s="15"/>
      <c r="C55" s="46" t="s">
        <v>56</v>
      </c>
      <c r="D55" s="47">
        <f>$D$7</f>
        <v>46235</v>
      </c>
      <c r="E55" s="47">
        <f>$D$8</f>
        <v>46387</v>
      </c>
      <c r="F55" s="48">
        <f>E55-D55</f>
        <v>152</v>
      </c>
      <c r="G55" s="79">
        <v>0</v>
      </c>
      <c r="H55" s="69">
        <f>((G55*I55))</f>
        <v>0</v>
      </c>
      <c r="I55" s="70">
        <v>0</v>
      </c>
      <c r="J55" s="71">
        <v>0</v>
      </c>
      <c r="K55" s="80" t="s">
        <v>51</v>
      </c>
      <c r="L55" s="53" t="s">
        <v>52</v>
      </c>
      <c r="M55" s="54">
        <f>((G55*(J55/100))*(F55/365))</f>
        <v>0</v>
      </c>
      <c r="N55" s="54">
        <f>(H55*(J55/200))</f>
        <v>0</v>
      </c>
      <c r="O55" s="54">
        <f t="shared" ref="O55:O57" si="20">M55+N55</f>
        <v>0</v>
      </c>
      <c r="P55" s="54">
        <f t="shared" ref="P55:P57" si="21">((O55)*(19/100))</f>
        <v>0</v>
      </c>
      <c r="Q55" s="55">
        <f t="shared" ref="Q55:Q57" si="22">(O55+P55)</f>
        <v>0</v>
      </c>
      <c r="R55" s="16"/>
      <c r="S55" s="1"/>
    </row>
    <row r="56" spans="1:19" ht="15" hidden="1" customHeight="1">
      <c r="A56" s="1"/>
      <c r="B56" s="15"/>
      <c r="C56" s="46" t="s">
        <v>53</v>
      </c>
      <c r="D56" s="47">
        <f>$D$7</f>
        <v>46235</v>
      </c>
      <c r="E56" s="47">
        <f>$D$8</f>
        <v>46387</v>
      </c>
      <c r="F56" s="48">
        <f>E56-D56</f>
        <v>152</v>
      </c>
      <c r="G56" s="79">
        <v>0</v>
      </c>
      <c r="H56" s="58"/>
      <c r="I56" s="58"/>
      <c r="J56" s="81">
        <f>$J$55</f>
        <v>0</v>
      </c>
      <c r="K56" s="52" t="s">
        <v>51</v>
      </c>
      <c r="L56" s="53" t="s">
        <v>52</v>
      </c>
      <c r="M56" s="54">
        <f>((G56*(J56/100))*(F56/365))</f>
        <v>0</v>
      </c>
      <c r="N56" s="54">
        <f>(H56*(J56/200))</f>
        <v>0</v>
      </c>
      <c r="O56" s="54">
        <f t="shared" si="20"/>
        <v>0</v>
      </c>
      <c r="P56" s="54">
        <f t="shared" si="21"/>
        <v>0</v>
      </c>
      <c r="Q56" s="55">
        <f t="shared" si="22"/>
        <v>0</v>
      </c>
      <c r="R56" s="16"/>
      <c r="S56" s="1"/>
    </row>
    <row r="57" spans="1:19" ht="15" hidden="1" customHeight="1">
      <c r="A57" s="1"/>
      <c r="B57" s="15"/>
      <c r="C57" s="46" t="s">
        <v>57</v>
      </c>
      <c r="D57" s="47">
        <f>$D$7</f>
        <v>46235</v>
      </c>
      <c r="E57" s="47">
        <f>$D$8</f>
        <v>46387</v>
      </c>
      <c r="F57" s="48">
        <f>E57-D57</f>
        <v>152</v>
      </c>
      <c r="G57" s="79">
        <v>0</v>
      </c>
      <c r="H57" s="58"/>
      <c r="I57" s="58"/>
      <c r="J57" s="71">
        <v>0</v>
      </c>
      <c r="K57" s="52" t="s">
        <v>51</v>
      </c>
      <c r="L57" s="53" t="s">
        <v>52</v>
      </c>
      <c r="M57" s="54">
        <f>((G57*(J57/100))*(F57/365))</f>
        <v>0</v>
      </c>
      <c r="N57" s="54">
        <f>(H57*(J57/200))</f>
        <v>0</v>
      </c>
      <c r="O57" s="54">
        <f t="shared" si="20"/>
        <v>0</v>
      </c>
      <c r="P57" s="54">
        <f t="shared" si="21"/>
        <v>0</v>
      </c>
      <c r="Q57" s="55">
        <f t="shared" si="22"/>
        <v>0</v>
      </c>
      <c r="R57" s="16"/>
      <c r="S57" s="1"/>
    </row>
    <row r="58" spans="1:19" ht="12" hidden="1" customHeight="1">
      <c r="A58" s="1"/>
      <c r="B58" s="15"/>
      <c r="C58" s="208" t="s">
        <v>46</v>
      </c>
      <c r="D58" s="208"/>
      <c r="E58" s="208"/>
      <c r="F58" s="208"/>
      <c r="G58" s="59">
        <f>SUM(G55:G57)</f>
        <v>0</v>
      </c>
      <c r="H58" s="59">
        <f>SUM(H55:H57)</f>
        <v>0</v>
      </c>
      <c r="I58" s="60"/>
      <c r="J58" s="61"/>
      <c r="K58" s="61"/>
      <c r="L58" s="62"/>
      <c r="M58" s="59">
        <f t="shared" ref="M58:Q58" si="23">SUM(M55:M57)</f>
        <v>0</v>
      </c>
      <c r="N58" s="59">
        <f t="shared" si="23"/>
        <v>0</v>
      </c>
      <c r="O58" s="59">
        <f t="shared" si="23"/>
        <v>0</v>
      </c>
      <c r="P58" s="59">
        <f t="shared" si="23"/>
        <v>0</v>
      </c>
      <c r="Q58" s="63">
        <f t="shared" si="23"/>
        <v>0</v>
      </c>
      <c r="R58" s="16"/>
      <c r="S58" s="1"/>
    </row>
    <row r="59" spans="1:19" ht="8.25" hidden="1" customHeight="1">
      <c r="A59" s="1"/>
      <c r="B59" s="15"/>
      <c r="C59" s="72"/>
      <c r="D59" s="4"/>
      <c r="E59" s="4"/>
      <c r="F59" s="41"/>
      <c r="G59" s="42"/>
      <c r="H59" s="42"/>
      <c r="I59" s="42"/>
      <c r="J59" s="43"/>
      <c r="K59" s="43"/>
      <c r="L59" s="44"/>
      <c r="M59" s="42"/>
      <c r="N59" s="42"/>
      <c r="O59" s="42"/>
      <c r="P59" s="42"/>
      <c r="Q59" s="8"/>
      <c r="R59" s="16"/>
      <c r="S59" s="1"/>
    </row>
    <row r="60" spans="1:19" ht="16.5" hidden="1" customHeight="1">
      <c r="A60" s="1"/>
      <c r="B60" s="15"/>
      <c r="C60" s="209" t="s">
        <v>58</v>
      </c>
      <c r="D60" s="209"/>
      <c r="E60" s="209"/>
      <c r="F60" s="209"/>
      <c r="G60" s="209"/>
      <c r="H60" s="209"/>
      <c r="I60" s="209"/>
      <c r="J60" s="209"/>
      <c r="K60" s="209"/>
      <c r="L60" s="209"/>
      <c r="M60" s="209"/>
      <c r="N60" s="209"/>
      <c r="O60" s="209"/>
      <c r="P60" s="209"/>
      <c r="Q60" s="209"/>
      <c r="R60" s="16"/>
      <c r="S60" s="1"/>
    </row>
    <row r="61" spans="1:19" ht="15" hidden="1" customHeight="1">
      <c r="A61" s="1"/>
      <c r="B61" s="15"/>
      <c r="C61" s="82" t="s">
        <v>59</v>
      </c>
      <c r="D61" s="47">
        <f>$D$7</f>
        <v>46235</v>
      </c>
      <c r="E61" s="47">
        <f>$D$8</f>
        <v>46387</v>
      </c>
      <c r="F61" s="48">
        <f>E61-D61</f>
        <v>152</v>
      </c>
      <c r="G61" s="79">
        <v>0</v>
      </c>
      <c r="H61" s="58"/>
      <c r="I61" s="58"/>
      <c r="J61" s="71">
        <v>0</v>
      </c>
      <c r="K61" s="80" t="s">
        <v>51</v>
      </c>
      <c r="L61" s="53" t="s">
        <v>52</v>
      </c>
      <c r="M61" s="54">
        <f>IF((F61&lt;=365),((G61*(J61/100))*(365/365)),((G61*(J61/100))*($F$61/365)))</f>
        <v>0</v>
      </c>
      <c r="N61" s="58"/>
      <c r="O61" s="54">
        <f t="shared" ref="O61" si="24">M61+N61</f>
        <v>0</v>
      </c>
      <c r="P61" s="54">
        <f t="shared" ref="P61" si="25">((O61)*(19/100))</f>
        <v>0</v>
      </c>
      <c r="Q61" s="55">
        <f t="shared" ref="Q61" si="26">(O61+P61)</f>
        <v>0</v>
      </c>
      <c r="R61" s="16"/>
      <c r="S61" s="1"/>
    </row>
    <row r="62" spans="1:19" ht="12" hidden="1" customHeight="1">
      <c r="A62" s="1"/>
      <c r="B62" s="15"/>
      <c r="C62" s="208" t="s">
        <v>46</v>
      </c>
      <c r="D62" s="208"/>
      <c r="E62" s="208"/>
      <c r="F62" s="208"/>
      <c r="G62" s="83"/>
      <c r="H62" s="83"/>
      <c r="I62" s="60"/>
      <c r="J62" s="61"/>
      <c r="K62" s="61"/>
      <c r="L62" s="62"/>
      <c r="M62" s="59"/>
      <c r="N62" s="59"/>
      <c r="O62" s="59"/>
      <c r="P62" s="59"/>
      <c r="Q62" s="63">
        <f>SUM(Q61)</f>
        <v>0</v>
      </c>
      <c r="R62" s="16"/>
      <c r="S62" s="1"/>
    </row>
    <row r="63" spans="1:19" ht="8.25" hidden="1" customHeight="1">
      <c r="A63" s="1"/>
      <c r="B63" s="15"/>
      <c r="C63" s="3"/>
      <c r="D63" s="4"/>
      <c r="E63" s="4"/>
      <c r="F63" s="41"/>
      <c r="G63" s="42"/>
      <c r="H63" s="42"/>
      <c r="I63" s="42"/>
      <c r="J63" s="43"/>
      <c r="K63" s="43"/>
      <c r="L63" s="44"/>
      <c r="M63" s="42"/>
      <c r="N63" s="42"/>
      <c r="O63" s="42"/>
      <c r="P63" s="42"/>
      <c r="Q63" s="8"/>
      <c r="R63" s="16"/>
      <c r="S63" s="1"/>
    </row>
    <row r="64" spans="1:19" ht="16.5" customHeight="1">
      <c r="A64" s="1"/>
      <c r="B64" s="15"/>
      <c r="C64" s="209" t="s">
        <v>60</v>
      </c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16"/>
      <c r="S64" s="1"/>
    </row>
    <row r="65" spans="1:22" ht="15" customHeight="1">
      <c r="A65" s="1"/>
      <c r="B65" s="15"/>
      <c r="C65" s="82" t="s">
        <v>61</v>
      </c>
      <c r="D65" s="47">
        <f>$D$7</f>
        <v>46235</v>
      </c>
      <c r="E65" s="47">
        <f>$D$8</f>
        <v>46387</v>
      </c>
      <c r="F65" s="48">
        <f>E65-D65</f>
        <v>152</v>
      </c>
      <c r="G65" s="79">
        <v>50000000</v>
      </c>
      <c r="H65" s="58"/>
      <c r="I65" s="58"/>
      <c r="J65" s="71">
        <v>0.15</v>
      </c>
      <c r="K65" s="80" t="s">
        <v>51</v>
      </c>
      <c r="L65" s="53" t="s">
        <v>52</v>
      </c>
      <c r="M65" s="54">
        <f>IF((F65&lt;=365),((G65*(J65/100))*(365/365)),((G65*(J65/100))*($F$65/365)))</f>
        <v>75000</v>
      </c>
      <c r="N65" s="58"/>
      <c r="O65" s="54">
        <f t="shared" ref="O65" si="27">M65+N65</f>
        <v>75000</v>
      </c>
      <c r="P65" s="54">
        <f t="shared" ref="P65" si="28">((O65)*(19/100))</f>
        <v>14250</v>
      </c>
      <c r="Q65" s="171">
        <f t="shared" ref="Q65" si="29">(O65+P65)</f>
        <v>89250</v>
      </c>
      <c r="R65" s="16"/>
      <c r="S65" s="1"/>
    </row>
    <row r="66" spans="1:22" ht="12" customHeight="1">
      <c r="A66" s="1"/>
      <c r="B66" s="15"/>
      <c r="C66" s="208" t="s">
        <v>46</v>
      </c>
      <c r="D66" s="208"/>
      <c r="E66" s="208"/>
      <c r="F66" s="208"/>
      <c r="G66" s="83"/>
      <c r="H66" s="83"/>
      <c r="I66" s="60"/>
      <c r="J66" s="61"/>
      <c r="K66" s="61"/>
      <c r="L66" s="62"/>
      <c r="M66" s="59"/>
      <c r="N66" s="59"/>
      <c r="O66" s="59"/>
      <c r="P66" s="59"/>
      <c r="Q66" s="63">
        <f>SUM(Q65)</f>
        <v>89250</v>
      </c>
      <c r="R66" s="16"/>
      <c r="S66" s="1"/>
    </row>
    <row r="67" spans="1:22" ht="8.25" customHeight="1">
      <c r="A67" s="1"/>
      <c r="B67" s="15"/>
      <c r="C67" s="72"/>
      <c r="D67" s="4"/>
      <c r="E67" s="4"/>
      <c r="F67" s="41"/>
      <c r="G67" s="42"/>
      <c r="H67" s="42"/>
      <c r="I67" s="42"/>
      <c r="J67" s="43"/>
      <c r="K67" s="43"/>
      <c r="L67" s="44"/>
      <c r="M67" s="42"/>
      <c r="N67" s="42"/>
      <c r="O67" s="42"/>
      <c r="P67" s="42"/>
      <c r="Q67" s="8"/>
      <c r="R67" s="16"/>
      <c r="S67" s="1"/>
    </row>
    <row r="68" spans="1:22" ht="16.5" customHeight="1">
      <c r="A68" s="1"/>
      <c r="B68" s="15"/>
      <c r="C68" s="209" t="s">
        <v>62</v>
      </c>
      <c r="D68" s="209"/>
      <c r="E68" s="209"/>
      <c r="F68" s="209"/>
      <c r="G68" s="209"/>
      <c r="H68" s="209"/>
      <c r="I68" s="209"/>
      <c r="J68" s="209"/>
      <c r="K68" s="209"/>
      <c r="L68" s="209"/>
      <c r="M68" s="209"/>
      <c r="N68" s="209"/>
      <c r="O68" s="209"/>
      <c r="P68" s="209"/>
      <c r="Q68" s="209"/>
      <c r="R68" s="16"/>
      <c r="S68" s="1"/>
    </row>
    <row r="69" spans="1:22" ht="15" customHeight="1">
      <c r="A69" s="1"/>
      <c r="B69" s="15"/>
      <c r="C69" s="46" t="s">
        <v>48</v>
      </c>
      <c r="D69" s="47">
        <f>$D$7</f>
        <v>46235</v>
      </c>
      <c r="E69" s="47">
        <f>$D$8</f>
        <v>46387</v>
      </c>
      <c r="F69" s="48">
        <f>E69-D69</f>
        <v>152</v>
      </c>
      <c r="G69" s="85">
        <v>200000000</v>
      </c>
      <c r="H69" s="58"/>
      <c r="I69" s="58"/>
      <c r="J69" s="174">
        <v>5</v>
      </c>
      <c r="K69" s="80" t="s">
        <v>51</v>
      </c>
      <c r="L69" s="53" t="s">
        <v>52</v>
      </c>
      <c r="M69" s="54">
        <f>((G69*(J69/100))*(F69/365))</f>
        <v>4164383.5616438356</v>
      </c>
      <c r="N69" s="58"/>
      <c r="O69" s="54">
        <f t="shared" ref="O69" si="30">M69+N69</f>
        <v>4164383.5616438356</v>
      </c>
      <c r="P69" s="54">
        <f t="shared" ref="P69" si="31">((O69)*(19/100))</f>
        <v>791232.87671232875</v>
      </c>
      <c r="Q69" s="171">
        <f t="shared" ref="Q69" si="32">(O69+P69)</f>
        <v>4955616.4383561648</v>
      </c>
      <c r="R69" s="16"/>
      <c r="S69" s="1"/>
      <c r="T69" s="84"/>
      <c r="U69" s="84"/>
      <c r="V69" s="84"/>
    </row>
    <row r="70" spans="1:22" ht="12" customHeight="1">
      <c r="A70" s="1"/>
      <c r="B70" s="15"/>
      <c r="C70" s="208" t="s">
        <v>46</v>
      </c>
      <c r="D70" s="208"/>
      <c r="E70" s="208"/>
      <c r="F70" s="208"/>
      <c r="G70" s="83"/>
      <c r="H70" s="83"/>
      <c r="I70" s="60"/>
      <c r="J70" s="61"/>
      <c r="K70" s="61"/>
      <c r="L70" s="62"/>
      <c r="M70" s="59"/>
      <c r="N70" s="59"/>
      <c r="O70" s="59"/>
      <c r="P70" s="59"/>
      <c r="Q70" s="63">
        <f>SUM(Q69)</f>
        <v>4955616.4383561648</v>
      </c>
      <c r="R70" s="16"/>
      <c r="S70" s="1"/>
    </row>
    <row r="71" spans="1:22" s="68" customFormat="1" ht="8.25" customHeight="1">
      <c r="A71" s="65"/>
      <c r="B71" s="66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7"/>
      <c r="S71" s="65"/>
    </row>
    <row r="72" spans="1:22" ht="16.5" customHeight="1">
      <c r="A72" s="2"/>
      <c r="B72" s="15"/>
      <c r="C72" s="209" t="s">
        <v>63</v>
      </c>
      <c r="D72" s="209"/>
      <c r="E72" s="209"/>
      <c r="F72" s="209"/>
      <c r="G72" s="209"/>
      <c r="H72" s="209"/>
      <c r="I72" s="209"/>
      <c r="J72" s="209"/>
      <c r="K72" s="209"/>
      <c r="L72" s="209"/>
      <c r="M72" s="209"/>
      <c r="N72" s="209"/>
      <c r="O72" s="209"/>
      <c r="P72" s="209"/>
      <c r="Q72" s="209"/>
      <c r="R72" s="16"/>
      <c r="S72" s="2"/>
    </row>
    <row r="73" spans="1:22" ht="15" customHeight="1">
      <c r="A73" s="2"/>
      <c r="B73" s="15"/>
      <c r="C73" s="46" t="s">
        <v>48</v>
      </c>
      <c r="D73" s="47">
        <f>$D$7</f>
        <v>46235</v>
      </c>
      <c r="E73" s="47">
        <f>$D$8</f>
        <v>46387</v>
      </c>
      <c r="F73" s="48">
        <f>E73-D73</f>
        <v>152</v>
      </c>
      <c r="G73" s="85">
        <v>300000000</v>
      </c>
      <c r="H73" s="58"/>
      <c r="I73" s="58"/>
      <c r="J73" s="174">
        <v>0.5</v>
      </c>
      <c r="K73" s="80" t="s">
        <v>51</v>
      </c>
      <c r="L73" s="53" t="s">
        <v>52</v>
      </c>
      <c r="M73" s="54">
        <f>((G73*(J73/100))*(F73/365))</f>
        <v>624657.53424657532</v>
      </c>
      <c r="N73" s="58"/>
      <c r="O73" s="54">
        <f t="shared" ref="O73" si="33">M73+N73</f>
        <v>624657.53424657532</v>
      </c>
      <c r="P73" s="54">
        <f t="shared" ref="P73" si="34">((O73)*(19/100))</f>
        <v>118684.93150684932</v>
      </c>
      <c r="Q73" s="171">
        <f t="shared" ref="Q73" si="35">(O73+P73)</f>
        <v>743342.46575342468</v>
      </c>
      <c r="R73" s="16"/>
      <c r="S73" s="2"/>
    </row>
    <row r="74" spans="1:22" ht="12" customHeight="1">
      <c r="A74" s="2"/>
      <c r="B74" s="15"/>
      <c r="C74" s="208" t="s">
        <v>46</v>
      </c>
      <c r="D74" s="208"/>
      <c r="E74" s="208"/>
      <c r="F74" s="208"/>
      <c r="G74" s="83"/>
      <c r="H74" s="83"/>
      <c r="I74" s="60"/>
      <c r="J74" s="61"/>
      <c r="K74" s="61"/>
      <c r="L74" s="62"/>
      <c r="M74" s="59"/>
      <c r="N74" s="59"/>
      <c r="O74" s="59"/>
      <c r="P74" s="59"/>
      <c r="Q74" s="63">
        <f>SUM(Q73)</f>
        <v>743342.46575342468</v>
      </c>
      <c r="R74" s="16"/>
      <c r="S74" s="2"/>
    </row>
    <row r="75" spans="1:22" ht="8.25" customHeight="1">
      <c r="A75" s="1"/>
      <c r="B75" s="15"/>
      <c r="C75" s="86"/>
      <c r="D75" s="87"/>
      <c r="E75" s="87"/>
      <c r="F75" s="88"/>
      <c r="G75" s="89"/>
      <c r="H75" s="89"/>
      <c r="I75" s="89"/>
      <c r="J75" s="90"/>
      <c r="K75" s="90"/>
      <c r="L75" s="89"/>
      <c r="M75" s="89"/>
      <c r="N75" s="89"/>
      <c r="O75" s="89"/>
      <c r="P75" s="89"/>
      <c r="Q75" s="89"/>
      <c r="R75" s="16"/>
      <c r="S75" s="1"/>
    </row>
    <row r="76" spans="1:22" ht="16.5" hidden="1" customHeight="1">
      <c r="A76" s="2"/>
      <c r="B76" s="15"/>
      <c r="C76" s="209" t="s">
        <v>64</v>
      </c>
      <c r="D76" s="209"/>
      <c r="E76" s="209"/>
      <c r="F76" s="209"/>
      <c r="G76" s="209"/>
      <c r="H76" s="209"/>
      <c r="I76" s="209"/>
      <c r="J76" s="209"/>
      <c r="K76" s="209"/>
      <c r="L76" s="209"/>
      <c r="M76" s="209"/>
      <c r="N76" s="209"/>
      <c r="O76" s="209"/>
      <c r="P76" s="209"/>
      <c r="Q76" s="209"/>
      <c r="R76" s="16"/>
      <c r="S76" s="2"/>
    </row>
    <row r="77" spans="1:22" ht="15" hidden="1" customHeight="1">
      <c r="A77" s="2"/>
      <c r="B77" s="15"/>
      <c r="C77" s="46" t="s">
        <v>48</v>
      </c>
      <c r="D77" s="47">
        <f>$D$7</f>
        <v>46235</v>
      </c>
      <c r="E77" s="47">
        <f>$D$8</f>
        <v>46387</v>
      </c>
      <c r="F77" s="48">
        <f>E77-D77</f>
        <v>152</v>
      </c>
      <c r="G77" s="79">
        <v>0</v>
      </c>
      <c r="H77" s="58"/>
      <c r="I77" s="58"/>
      <c r="J77" s="71">
        <v>0</v>
      </c>
      <c r="K77" s="80" t="s">
        <v>51</v>
      </c>
      <c r="L77" s="53" t="s">
        <v>52</v>
      </c>
      <c r="M77" s="54">
        <f>((G77*(J77/100))*(F77/365))</f>
        <v>0</v>
      </c>
      <c r="N77" s="58"/>
      <c r="O77" s="54">
        <f t="shared" ref="O77" si="36">M77+N77</f>
        <v>0</v>
      </c>
      <c r="P77" s="54">
        <f t="shared" ref="P77" si="37">((O77)*(19/100))</f>
        <v>0</v>
      </c>
      <c r="Q77" s="55">
        <f t="shared" ref="Q77" si="38">(O77+P77)</f>
        <v>0</v>
      </c>
      <c r="R77" s="16"/>
      <c r="S77" s="2"/>
    </row>
    <row r="78" spans="1:22" ht="12" hidden="1" customHeight="1">
      <c r="A78" s="2"/>
      <c r="B78" s="15"/>
      <c r="C78" s="208" t="s">
        <v>46</v>
      </c>
      <c r="D78" s="208"/>
      <c r="E78" s="208"/>
      <c r="F78" s="208"/>
      <c r="G78" s="83"/>
      <c r="H78" s="83"/>
      <c r="I78" s="60"/>
      <c r="J78" s="61"/>
      <c r="K78" s="61"/>
      <c r="L78" s="62"/>
      <c r="M78" s="59"/>
      <c r="N78" s="59"/>
      <c r="O78" s="59"/>
      <c r="P78" s="59"/>
      <c r="Q78" s="63">
        <f>SUM(Q77)</f>
        <v>0</v>
      </c>
      <c r="R78" s="16"/>
      <c r="S78" s="2"/>
    </row>
    <row r="79" spans="1:22" ht="8.25" hidden="1" customHeight="1">
      <c r="A79" s="1"/>
      <c r="B79" s="15"/>
      <c r="C79" s="86"/>
      <c r="D79" s="87"/>
      <c r="E79" s="87"/>
      <c r="F79" s="88"/>
      <c r="G79" s="89"/>
      <c r="H79" s="89"/>
      <c r="I79" s="89"/>
      <c r="J79" s="90"/>
      <c r="K79" s="90"/>
      <c r="L79" s="89"/>
      <c r="M79" s="89"/>
      <c r="N79" s="89"/>
      <c r="O79" s="89"/>
      <c r="P79" s="89"/>
      <c r="Q79" s="89"/>
      <c r="R79" s="16"/>
      <c r="S79" s="1"/>
    </row>
    <row r="80" spans="1:22" ht="16.5" hidden="1" customHeight="1">
      <c r="A80" s="2"/>
      <c r="B80" s="15"/>
      <c r="C80" s="209" t="s">
        <v>65</v>
      </c>
      <c r="D80" s="209"/>
      <c r="E80" s="209"/>
      <c r="F80" s="209"/>
      <c r="G80" s="209"/>
      <c r="H80" s="209"/>
      <c r="I80" s="209"/>
      <c r="J80" s="209"/>
      <c r="K80" s="209"/>
      <c r="L80" s="209"/>
      <c r="M80" s="209"/>
      <c r="N80" s="209"/>
      <c r="O80" s="209"/>
      <c r="P80" s="209"/>
      <c r="Q80" s="209"/>
      <c r="R80" s="16"/>
      <c r="S80" s="2"/>
    </row>
    <row r="81" spans="1:22" ht="15" hidden="1" customHeight="1">
      <c r="A81" s="2"/>
      <c r="B81" s="15"/>
      <c r="C81" s="46" t="s">
        <v>48</v>
      </c>
      <c r="D81" s="47">
        <f>$D$7</f>
        <v>46235</v>
      </c>
      <c r="E81" s="47">
        <f>$D$8</f>
        <v>46387</v>
      </c>
      <c r="F81" s="48">
        <f>E81-D81</f>
        <v>152</v>
      </c>
      <c r="G81" s="79">
        <v>0</v>
      </c>
      <c r="H81" s="58"/>
      <c r="I81" s="58"/>
      <c r="J81" s="71">
        <v>0</v>
      </c>
      <c r="K81" s="80" t="s">
        <v>51</v>
      </c>
      <c r="L81" s="53" t="s">
        <v>52</v>
      </c>
      <c r="M81" s="54">
        <f>((G81*(J81/100))*(F81/365))</f>
        <v>0</v>
      </c>
      <c r="N81" s="58"/>
      <c r="O81" s="54">
        <f t="shared" ref="O81" si="39">M81+N81</f>
        <v>0</v>
      </c>
      <c r="P81" s="54">
        <f t="shared" ref="P81" si="40">((O81)*(19/100))</f>
        <v>0</v>
      </c>
      <c r="Q81" s="55">
        <f t="shared" ref="Q81" si="41">(O81+P81)</f>
        <v>0</v>
      </c>
      <c r="R81" s="16"/>
      <c r="S81" s="2"/>
    </row>
    <row r="82" spans="1:22" ht="12" hidden="1" customHeight="1">
      <c r="A82" s="2"/>
      <c r="B82" s="15"/>
      <c r="C82" s="208" t="s">
        <v>46</v>
      </c>
      <c r="D82" s="208"/>
      <c r="E82" s="208"/>
      <c r="F82" s="208"/>
      <c r="G82" s="83"/>
      <c r="H82" s="83"/>
      <c r="I82" s="60"/>
      <c r="J82" s="61"/>
      <c r="K82" s="61"/>
      <c r="L82" s="62"/>
      <c r="M82" s="59"/>
      <c r="N82" s="59"/>
      <c r="O82" s="59"/>
      <c r="P82" s="59"/>
      <c r="Q82" s="63">
        <f>SUM(Q81)</f>
        <v>0</v>
      </c>
      <c r="R82" s="16"/>
      <c r="S82" s="2"/>
    </row>
    <row r="83" spans="1:22" ht="8.25" hidden="1" customHeight="1">
      <c r="A83" s="1"/>
      <c r="B83" s="15"/>
      <c r="C83" s="86"/>
      <c r="D83" s="87"/>
      <c r="E83" s="87"/>
      <c r="F83" s="88"/>
      <c r="G83" s="89"/>
      <c r="H83" s="89"/>
      <c r="I83" s="89"/>
      <c r="J83" s="90"/>
      <c r="K83" s="90"/>
      <c r="L83" s="89"/>
      <c r="M83" s="89"/>
      <c r="N83" s="89"/>
      <c r="O83" s="89"/>
      <c r="P83" s="89"/>
      <c r="Q83" s="89"/>
      <c r="R83" s="16"/>
      <c r="S83" s="1"/>
    </row>
    <row r="84" spans="1:22" ht="16.5" hidden="1" customHeight="1">
      <c r="A84" s="1"/>
      <c r="B84" s="15"/>
      <c r="C84" s="209" t="s">
        <v>66</v>
      </c>
      <c r="D84" s="209"/>
      <c r="E84" s="209"/>
      <c r="F84" s="209"/>
      <c r="G84" s="209"/>
      <c r="H84" s="209"/>
      <c r="I84" s="209"/>
      <c r="J84" s="209"/>
      <c r="K84" s="209"/>
      <c r="L84" s="209"/>
      <c r="M84" s="209"/>
      <c r="N84" s="209"/>
      <c r="O84" s="209"/>
      <c r="P84" s="209"/>
      <c r="Q84" s="209"/>
      <c r="R84" s="16"/>
      <c r="S84" s="1"/>
    </row>
    <row r="85" spans="1:22" ht="15" hidden="1" customHeight="1">
      <c r="A85" s="1"/>
      <c r="B85" s="15"/>
      <c r="C85" s="46" t="s">
        <v>48</v>
      </c>
      <c r="D85" s="47">
        <f>$D$7</f>
        <v>46235</v>
      </c>
      <c r="E85" s="47">
        <f>$D$8</f>
        <v>46387</v>
      </c>
      <c r="F85" s="48">
        <f>E85-D85</f>
        <v>152</v>
      </c>
      <c r="G85" s="79">
        <v>0</v>
      </c>
      <c r="H85" s="58"/>
      <c r="I85" s="58"/>
      <c r="J85" s="71">
        <v>0</v>
      </c>
      <c r="K85" s="80" t="s">
        <v>51</v>
      </c>
      <c r="L85" s="53" t="s">
        <v>52</v>
      </c>
      <c r="M85" s="54">
        <f>((G85*(J85/100))*(F85/365))</f>
        <v>0</v>
      </c>
      <c r="N85" s="58"/>
      <c r="O85" s="54">
        <f t="shared" ref="O85" si="42">M85+N85</f>
        <v>0</v>
      </c>
      <c r="P85" s="54">
        <f t="shared" ref="P85" si="43">((O85)*(19/100))</f>
        <v>0</v>
      </c>
      <c r="Q85" s="55">
        <f t="shared" ref="Q85" si="44">(O85+P85)</f>
        <v>0</v>
      </c>
      <c r="R85" s="16"/>
      <c r="S85" s="1"/>
    </row>
    <row r="86" spans="1:22" ht="12" hidden="1" customHeight="1">
      <c r="A86" s="1"/>
      <c r="B86" s="15"/>
      <c r="C86" s="208" t="s">
        <v>46</v>
      </c>
      <c r="D86" s="208"/>
      <c r="E86" s="208"/>
      <c r="F86" s="208"/>
      <c r="G86" s="83"/>
      <c r="H86" s="83"/>
      <c r="I86" s="60"/>
      <c r="J86" s="61"/>
      <c r="K86" s="61"/>
      <c r="L86" s="62"/>
      <c r="M86" s="59"/>
      <c r="N86" s="59"/>
      <c r="O86" s="59"/>
      <c r="P86" s="59"/>
      <c r="Q86" s="63">
        <f>SUM(Q85)</f>
        <v>0</v>
      </c>
      <c r="R86" s="16"/>
      <c r="S86" s="1"/>
    </row>
    <row r="87" spans="1:22" ht="8.25" hidden="1" customHeight="1">
      <c r="A87" s="1"/>
      <c r="B87" s="15"/>
      <c r="C87" s="86"/>
      <c r="D87" s="87"/>
      <c r="E87" s="87"/>
      <c r="F87" s="88"/>
      <c r="G87" s="89"/>
      <c r="H87" s="89"/>
      <c r="I87" s="89"/>
      <c r="J87" s="90"/>
      <c r="K87" s="90"/>
      <c r="L87" s="89"/>
      <c r="M87" s="89"/>
      <c r="N87" s="89"/>
      <c r="O87" s="89"/>
      <c r="P87" s="89"/>
      <c r="Q87" s="89"/>
      <c r="R87" s="16"/>
      <c r="S87" s="1"/>
    </row>
    <row r="88" spans="1:22" ht="16.5" hidden="1" customHeight="1">
      <c r="A88" s="1"/>
      <c r="B88" s="15"/>
      <c r="C88" s="209" t="s">
        <v>67</v>
      </c>
      <c r="D88" s="209"/>
      <c r="E88" s="209"/>
      <c r="F88" s="209"/>
      <c r="G88" s="209"/>
      <c r="H88" s="209"/>
      <c r="I88" s="209"/>
      <c r="J88" s="209"/>
      <c r="K88" s="209"/>
      <c r="L88" s="209"/>
      <c r="M88" s="209"/>
      <c r="N88" s="209"/>
      <c r="O88" s="209"/>
      <c r="P88" s="209"/>
      <c r="Q88" s="209"/>
      <c r="R88" s="16"/>
      <c r="S88" s="1"/>
    </row>
    <row r="89" spans="1:22" ht="15" hidden="1" customHeight="1">
      <c r="A89" s="1"/>
      <c r="B89" s="15"/>
      <c r="C89" s="46" t="s">
        <v>48</v>
      </c>
      <c r="D89" s="91">
        <f>$D$7</f>
        <v>46235</v>
      </c>
      <c r="E89" s="91">
        <f>$D$8</f>
        <v>46387</v>
      </c>
      <c r="F89" s="48">
        <f>E89-D89</f>
        <v>152</v>
      </c>
      <c r="G89" s="79">
        <v>0</v>
      </c>
      <c r="H89" s="58"/>
      <c r="I89" s="58"/>
      <c r="J89" s="71">
        <v>0</v>
      </c>
      <c r="K89" s="80" t="s">
        <v>51</v>
      </c>
      <c r="L89" s="53" t="s">
        <v>52</v>
      </c>
      <c r="M89" s="54">
        <f>((G89*(J89/100))*(F89/365))</f>
        <v>0</v>
      </c>
      <c r="N89" s="58"/>
      <c r="O89" s="54">
        <f t="shared" ref="O89" si="45">M89+N89</f>
        <v>0</v>
      </c>
      <c r="P89" s="54">
        <f t="shared" ref="P89" si="46">((O89)*(19/100))</f>
        <v>0</v>
      </c>
      <c r="Q89" s="55">
        <f t="shared" ref="Q89" si="47">(O89+P89)</f>
        <v>0</v>
      </c>
      <c r="R89" s="16"/>
      <c r="S89" s="1"/>
    </row>
    <row r="90" spans="1:22" ht="12" hidden="1" customHeight="1">
      <c r="A90" s="1"/>
      <c r="B90" s="15"/>
      <c r="C90" s="208" t="s">
        <v>46</v>
      </c>
      <c r="D90" s="208"/>
      <c r="E90" s="208"/>
      <c r="F90" s="208"/>
      <c r="G90" s="83"/>
      <c r="H90" s="83"/>
      <c r="I90" s="60"/>
      <c r="J90" s="61"/>
      <c r="K90" s="61"/>
      <c r="L90" s="62"/>
      <c r="M90" s="59"/>
      <c r="N90" s="59"/>
      <c r="O90" s="59"/>
      <c r="P90" s="59"/>
      <c r="Q90" s="63">
        <f>SUM(Q89)</f>
        <v>0</v>
      </c>
      <c r="R90" s="16"/>
      <c r="S90" s="1"/>
    </row>
    <row r="91" spans="1:22" ht="8.25" hidden="1" customHeight="1">
      <c r="A91" s="1"/>
      <c r="B91" s="15"/>
      <c r="C91" s="86"/>
      <c r="D91" s="87"/>
      <c r="E91" s="87"/>
      <c r="F91" s="88"/>
      <c r="G91" s="89"/>
      <c r="H91" s="89"/>
      <c r="I91" s="89"/>
      <c r="J91" s="90"/>
      <c r="K91" s="90"/>
      <c r="L91" s="89"/>
      <c r="M91" s="89"/>
      <c r="N91" s="89"/>
      <c r="O91" s="89"/>
      <c r="P91" s="89"/>
      <c r="Q91" s="89"/>
      <c r="R91" s="16"/>
      <c r="S91" s="1"/>
    </row>
    <row r="92" spans="1:22" ht="16.5" customHeight="1">
      <c r="A92" s="1"/>
      <c r="B92" s="15"/>
      <c r="C92" s="209" t="s">
        <v>68</v>
      </c>
      <c r="D92" s="209"/>
      <c r="E92" s="209"/>
      <c r="F92" s="209"/>
      <c r="G92" s="209"/>
      <c r="H92" s="209"/>
      <c r="I92" s="209"/>
      <c r="J92" s="209"/>
      <c r="K92" s="209"/>
      <c r="L92" s="209"/>
      <c r="M92" s="209"/>
      <c r="N92" s="209"/>
      <c r="O92" s="209"/>
      <c r="P92" s="209"/>
      <c r="Q92" s="209"/>
      <c r="R92" s="16"/>
      <c r="S92" s="1"/>
    </row>
    <row r="93" spans="1:22" ht="15" customHeight="1">
      <c r="A93" s="1"/>
      <c r="B93" s="15"/>
      <c r="C93" s="46" t="s">
        <v>48</v>
      </c>
      <c r="D93" s="91">
        <f>$D$7</f>
        <v>46235</v>
      </c>
      <c r="E93" s="91">
        <f>$D$8</f>
        <v>46387</v>
      </c>
      <c r="F93" s="48">
        <f>E93-D93</f>
        <v>152</v>
      </c>
      <c r="G93" s="79">
        <v>300000000</v>
      </c>
      <c r="H93" s="58"/>
      <c r="I93" s="58"/>
      <c r="J93" s="174">
        <v>5</v>
      </c>
      <c r="K93" s="80" t="s">
        <v>51</v>
      </c>
      <c r="L93" s="53" t="s">
        <v>52</v>
      </c>
      <c r="M93" s="54">
        <f>((G93*(J93/100))*(F93/365))</f>
        <v>6246575.3424657537</v>
      </c>
      <c r="N93" s="58"/>
      <c r="O93" s="54">
        <f t="shared" ref="O93" si="48">M93+N93</f>
        <v>6246575.3424657537</v>
      </c>
      <c r="P93" s="54">
        <f t="shared" ref="P93" si="49">((O93)*(19/100))</f>
        <v>1186849.3150684931</v>
      </c>
      <c r="Q93" s="171">
        <f t="shared" ref="Q93" si="50">(O93+P93)</f>
        <v>7433424.6575342473</v>
      </c>
      <c r="R93" s="16"/>
      <c r="S93" s="1"/>
      <c r="T93" s="64"/>
      <c r="U93" s="64"/>
      <c r="V93" s="64"/>
    </row>
    <row r="94" spans="1:22" ht="12" customHeight="1">
      <c r="A94" s="1"/>
      <c r="B94" s="15"/>
      <c r="C94" s="208" t="s">
        <v>46</v>
      </c>
      <c r="D94" s="208"/>
      <c r="E94" s="208"/>
      <c r="F94" s="208"/>
      <c r="G94" s="83"/>
      <c r="H94" s="83"/>
      <c r="I94" s="60"/>
      <c r="J94" s="61"/>
      <c r="K94" s="61"/>
      <c r="L94" s="62"/>
      <c r="M94" s="59"/>
      <c r="N94" s="59"/>
      <c r="O94" s="59"/>
      <c r="P94" s="59"/>
      <c r="Q94" s="63">
        <f>SUM(Q93)</f>
        <v>7433424.6575342473</v>
      </c>
      <c r="R94" s="16"/>
      <c r="S94" s="1"/>
    </row>
    <row r="95" spans="1:22" s="68" customFormat="1" ht="13.5" hidden="1" customHeight="1">
      <c r="A95" s="65"/>
      <c r="B95" s="66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7"/>
      <c r="S95" s="65"/>
      <c r="T95" s="92"/>
      <c r="U95" s="93"/>
      <c r="V95" s="92"/>
    </row>
    <row r="96" spans="1:22" ht="16.5" hidden="1" customHeight="1">
      <c r="A96" s="1"/>
      <c r="B96" s="15"/>
      <c r="C96" s="209" t="s">
        <v>69</v>
      </c>
      <c r="D96" s="209"/>
      <c r="E96" s="209"/>
      <c r="F96" s="209"/>
      <c r="G96" s="209"/>
      <c r="H96" s="209"/>
      <c r="I96" s="209"/>
      <c r="J96" s="209"/>
      <c r="K96" s="209"/>
      <c r="L96" s="209"/>
      <c r="M96" s="209"/>
      <c r="N96" s="209"/>
      <c r="O96" s="209"/>
      <c r="P96" s="209"/>
      <c r="Q96" s="209"/>
      <c r="R96" s="16"/>
      <c r="S96" s="1"/>
    </row>
    <row r="97" spans="1:22" ht="15" hidden="1" customHeight="1">
      <c r="A97" s="1"/>
      <c r="B97" s="15"/>
      <c r="C97" s="46" t="s">
        <v>48</v>
      </c>
      <c r="D97" s="91">
        <f>$D$7</f>
        <v>46235</v>
      </c>
      <c r="E97" s="91">
        <f>$D$8</f>
        <v>46387</v>
      </c>
      <c r="F97" s="48">
        <f>E97-D97</f>
        <v>152</v>
      </c>
      <c r="G97" s="79"/>
      <c r="H97" s="58"/>
      <c r="I97" s="58"/>
      <c r="J97" s="71">
        <v>5.9504999999999999</v>
      </c>
      <c r="K97" s="80" t="s">
        <v>51</v>
      </c>
      <c r="L97" s="53" t="s">
        <v>52</v>
      </c>
      <c r="M97" s="54">
        <f>((G97*(J97/100))*(F97/365))</f>
        <v>0</v>
      </c>
      <c r="N97" s="58"/>
      <c r="O97" s="54">
        <f t="shared" ref="O97" si="51">M97+N97</f>
        <v>0</v>
      </c>
      <c r="P97" s="54">
        <f t="shared" ref="P97" si="52">((O97)*(19/100))</f>
        <v>0</v>
      </c>
      <c r="Q97" s="55">
        <f t="shared" ref="Q97" si="53">(O97+P97)</f>
        <v>0</v>
      </c>
      <c r="R97" s="16"/>
      <c r="S97" s="1"/>
    </row>
    <row r="98" spans="1:22" ht="12" hidden="1" customHeight="1">
      <c r="A98" s="1"/>
      <c r="B98" s="15"/>
      <c r="C98" s="208" t="s">
        <v>46</v>
      </c>
      <c r="D98" s="208"/>
      <c r="E98" s="208"/>
      <c r="F98" s="208"/>
      <c r="G98" s="83"/>
      <c r="H98" s="83"/>
      <c r="I98" s="60"/>
      <c r="J98" s="61"/>
      <c r="K98" s="61"/>
      <c r="L98" s="62"/>
      <c r="M98" s="59"/>
      <c r="N98" s="59"/>
      <c r="O98" s="59"/>
      <c r="P98" s="59"/>
      <c r="Q98" s="63">
        <f>SUM(Q97)</f>
        <v>0</v>
      </c>
      <c r="R98" s="16"/>
      <c r="S98" s="1"/>
    </row>
    <row r="99" spans="1:22" ht="8.25" hidden="1" customHeight="1">
      <c r="A99" s="1"/>
      <c r="B99" s="15"/>
      <c r="C99" s="72"/>
      <c r="D99" s="4"/>
      <c r="E99" s="4"/>
      <c r="F99" s="41"/>
      <c r="G99" s="42"/>
      <c r="H99" s="42"/>
      <c r="I99" s="42"/>
      <c r="J99" s="43"/>
      <c r="K99" s="43"/>
      <c r="L99" s="44"/>
      <c r="M99" s="42"/>
      <c r="N99" s="42"/>
      <c r="O99" s="42"/>
      <c r="P99" s="42"/>
      <c r="Q99" s="8"/>
      <c r="R99" s="16"/>
      <c r="S99" s="1"/>
    </row>
    <row r="100" spans="1:22" ht="16.5" hidden="1" customHeight="1">
      <c r="A100" s="1"/>
      <c r="B100" s="15"/>
      <c r="C100" s="209" t="s">
        <v>70</v>
      </c>
      <c r="D100" s="209"/>
      <c r="E100" s="209"/>
      <c r="F100" s="209"/>
      <c r="G100" s="209"/>
      <c r="H100" s="209"/>
      <c r="I100" s="209"/>
      <c r="J100" s="209"/>
      <c r="K100" s="209"/>
      <c r="L100" s="209"/>
      <c r="M100" s="209"/>
      <c r="N100" s="209"/>
      <c r="O100" s="209"/>
      <c r="P100" s="209"/>
      <c r="Q100" s="209"/>
      <c r="R100" s="16"/>
      <c r="S100" s="1"/>
    </row>
    <row r="101" spans="1:22" ht="15" hidden="1" customHeight="1">
      <c r="A101" s="1"/>
      <c r="B101" s="15"/>
      <c r="C101" s="46" t="s">
        <v>48</v>
      </c>
      <c r="D101" s="91">
        <f>$D$7</f>
        <v>46235</v>
      </c>
      <c r="E101" s="91">
        <f>$D$8</f>
        <v>46387</v>
      </c>
      <c r="F101" s="48">
        <f>E101-D101</f>
        <v>152</v>
      </c>
      <c r="G101" s="79"/>
      <c r="H101" s="58"/>
      <c r="I101" s="58"/>
      <c r="J101" s="71">
        <v>1.8563000000000001</v>
      </c>
      <c r="K101" s="80" t="s">
        <v>51</v>
      </c>
      <c r="L101" s="53" t="s">
        <v>52</v>
      </c>
      <c r="M101" s="54">
        <f>((G101*(J101/100))*(F101/365))</f>
        <v>0</v>
      </c>
      <c r="N101" s="58"/>
      <c r="O101" s="54">
        <f t="shared" ref="O101" si="54">M101+N101</f>
        <v>0</v>
      </c>
      <c r="P101" s="54">
        <f t="shared" ref="P101" si="55">((O101)*(19/100))</f>
        <v>0</v>
      </c>
      <c r="Q101" s="55">
        <f t="shared" ref="Q101" si="56">(O101+P101)</f>
        <v>0</v>
      </c>
      <c r="R101" s="16"/>
      <c r="S101" s="1"/>
    </row>
    <row r="102" spans="1:22" ht="12" hidden="1" customHeight="1">
      <c r="A102" s="1"/>
      <c r="B102" s="15"/>
      <c r="C102" s="208" t="s">
        <v>46</v>
      </c>
      <c r="D102" s="208"/>
      <c r="E102" s="208"/>
      <c r="F102" s="208"/>
      <c r="G102" s="83"/>
      <c r="H102" s="83"/>
      <c r="I102" s="60"/>
      <c r="J102" s="61"/>
      <c r="K102" s="61"/>
      <c r="L102" s="62"/>
      <c r="M102" s="59"/>
      <c r="N102" s="59"/>
      <c r="O102" s="59"/>
      <c r="P102" s="59"/>
      <c r="Q102" s="63">
        <f>SUM(Q101)</f>
        <v>0</v>
      </c>
      <c r="R102" s="16"/>
      <c r="S102" s="1"/>
    </row>
    <row r="103" spans="1:22" ht="8.25" customHeight="1">
      <c r="A103" s="1"/>
      <c r="B103" s="15"/>
      <c r="C103" s="3"/>
      <c r="D103" s="4"/>
      <c r="E103" s="4"/>
      <c r="F103" s="41"/>
      <c r="G103" s="42"/>
      <c r="H103" s="42"/>
      <c r="I103" s="42"/>
      <c r="J103" s="43"/>
      <c r="K103" s="43"/>
      <c r="L103" s="44"/>
      <c r="M103" s="42"/>
      <c r="N103" s="42"/>
      <c r="O103" s="42"/>
      <c r="P103" s="42"/>
      <c r="Q103" s="8"/>
      <c r="R103" s="16"/>
      <c r="S103" s="1"/>
    </row>
    <row r="104" spans="1:22" ht="16.5" customHeight="1">
      <c r="A104" s="94"/>
      <c r="B104" s="95"/>
      <c r="C104" s="192" t="s">
        <v>71</v>
      </c>
      <c r="D104" s="193"/>
      <c r="E104" s="193"/>
      <c r="F104" s="193"/>
      <c r="G104" s="193"/>
      <c r="H104" s="193"/>
      <c r="I104" s="193"/>
      <c r="J104" s="193"/>
      <c r="K104" s="193"/>
      <c r="L104" s="193"/>
      <c r="M104" s="193"/>
      <c r="N104" s="193"/>
      <c r="O104" s="193"/>
      <c r="P104" s="193"/>
      <c r="Q104" s="194"/>
      <c r="R104" s="96"/>
      <c r="S104" s="94"/>
      <c r="T104" s="64"/>
      <c r="U104" s="64"/>
      <c r="V104" s="64"/>
    </row>
    <row r="105" spans="1:22" ht="15" customHeight="1">
      <c r="A105" s="94"/>
      <c r="B105" s="95"/>
      <c r="C105" s="82" t="s">
        <v>72</v>
      </c>
      <c r="D105" s="91">
        <f>$D$7</f>
        <v>46235</v>
      </c>
      <c r="E105" s="91">
        <f>$D$8</f>
        <v>46387</v>
      </c>
      <c r="F105" s="97">
        <f>E105-D105</f>
        <v>152</v>
      </c>
      <c r="G105" s="79">
        <v>2326300000</v>
      </c>
      <c r="H105" s="98"/>
      <c r="I105" s="98"/>
      <c r="J105" s="174">
        <v>5</v>
      </c>
      <c r="K105" s="99" t="s">
        <v>51</v>
      </c>
      <c r="L105" s="100" t="s">
        <v>52</v>
      </c>
      <c r="M105" s="79">
        <f>((G105*(J105/100))*(F105/365))</f>
        <v>48438027.397260278</v>
      </c>
      <c r="N105" s="98"/>
      <c r="O105" s="79">
        <f t="shared" ref="O105:O107" si="57">M105+N105</f>
        <v>48438027.397260278</v>
      </c>
      <c r="P105" s="79">
        <f t="shared" ref="P105:P107" si="58">((O105)*(19/100))</f>
        <v>9203225.2054794524</v>
      </c>
      <c r="Q105" s="172">
        <f t="shared" ref="Q105:Q107" si="59">(O105+P105)</f>
        <v>57641252.602739729</v>
      </c>
      <c r="R105" s="96"/>
      <c r="S105" s="94"/>
    </row>
    <row r="106" spans="1:22" ht="15" hidden="1" customHeight="1">
      <c r="A106" s="94"/>
      <c r="B106" s="95"/>
      <c r="C106" s="82" t="s">
        <v>72</v>
      </c>
      <c r="D106" s="91">
        <f>$D$7</f>
        <v>46235</v>
      </c>
      <c r="E106" s="91">
        <f>$D$8</f>
        <v>46387</v>
      </c>
      <c r="F106" s="97">
        <f>E106-D106</f>
        <v>152</v>
      </c>
      <c r="G106" s="79">
        <v>0</v>
      </c>
      <c r="H106" s="98"/>
      <c r="I106" s="98"/>
      <c r="J106" s="71">
        <v>0</v>
      </c>
      <c r="K106" s="99" t="s">
        <v>51</v>
      </c>
      <c r="L106" s="100" t="s">
        <v>52</v>
      </c>
      <c r="M106" s="79">
        <f>((G106*(J106/100))*(F106/365))</f>
        <v>0</v>
      </c>
      <c r="N106" s="98"/>
      <c r="O106" s="79">
        <f t="shared" si="57"/>
        <v>0</v>
      </c>
      <c r="P106" s="79">
        <f t="shared" si="58"/>
        <v>0</v>
      </c>
      <c r="Q106" s="101">
        <f t="shared" si="59"/>
        <v>0</v>
      </c>
      <c r="R106" s="96"/>
      <c r="S106" s="94"/>
    </row>
    <row r="107" spans="1:22" ht="15" hidden="1" customHeight="1">
      <c r="A107" s="94"/>
      <c r="B107" s="95"/>
      <c r="C107" s="82" t="s">
        <v>72</v>
      </c>
      <c r="D107" s="91">
        <f>$D$7</f>
        <v>46235</v>
      </c>
      <c r="E107" s="91">
        <f>$D$8</f>
        <v>46387</v>
      </c>
      <c r="F107" s="97">
        <f>E107-D107</f>
        <v>152</v>
      </c>
      <c r="G107" s="79">
        <v>0</v>
      </c>
      <c r="H107" s="98"/>
      <c r="I107" s="98"/>
      <c r="J107" s="71">
        <v>0</v>
      </c>
      <c r="K107" s="99" t="s">
        <v>51</v>
      </c>
      <c r="L107" s="100" t="s">
        <v>52</v>
      </c>
      <c r="M107" s="79">
        <f>((G107*(J107/100))*(F107/365))</f>
        <v>0</v>
      </c>
      <c r="N107" s="98"/>
      <c r="O107" s="79">
        <f t="shared" si="57"/>
        <v>0</v>
      </c>
      <c r="P107" s="79">
        <f t="shared" si="58"/>
        <v>0</v>
      </c>
      <c r="Q107" s="101">
        <f t="shared" si="59"/>
        <v>0</v>
      </c>
      <c r="R107" s="96"/>
      <c r="S107" s="94"/>
    </row>
    <row r="108" spans="1:22" ht="12" customHeight="1">
      <c r="A108" s="94"/>
      <c r="B108" s="95"/>
      <c r="C108" s="205" t="s">
        <v>46</v>
      </c>
      <c r="D108" s="206"/>
      <c r="E108" s="206"/>
      <c r="F108" s="207"/>
      <c r="G108" s="102"/>
      <c r="H108" s="102"/>
      <c r="I108" s="103"/>
      <c r="J108" s="104"/>
      <c r="K108" s="104"/>
      <c r="L108" s="105"/>
      <c r="M108" s="106"/>
      <c r="N108" s="106"/>
      <c r="O108" s="106"/>
      <c r="P108" s="106"/>
      <c r="Q108" s="107">
        <f>SUM(Q105:Q107)</f>
        <v>57641252.602739729</v>
      </c>
      <c r="R108" s="96"/>
      <c r="S108" s="94"/>
      <c r="T108" s="108"/>
      <c r="U108" s="84"/>
      <c r="V108" s="108"/>
    </row>
    <row r="109" spans="1:22" ht="8.25" customHeight="1">
      <c r="A109" s="94"/>
      <c r="B109" s="95"/>
      <c r="C109" s="109"/>
      <c r="D109" s="110"/>
      <c r="E109" s="110"/>
      <c r="F109" s="111"/>
      <c r="G109" s="112"/>
      <c r="H109" s="112"/>
      <c r="I109" s="112"/>
      <c r="J109" s="113"/>
      <c r="K109" s="113"/>
      <c r="L109" s="114"/>
      <c r="M109" s="112"/>
      <c r="N109" s="112"/>
      <c r="O109" s="112"/>
      <c r="P109" s="112"/>
      <c r="Q109" s="115"/>
      <c r="R109" s="96"/>
      <c r="S109" s="94"/>
    </row>
    <row r="110" spans="1:22" ht="16.5" customHeight="1">
      <c r="A110" s="94"/>
      <c r="B110" s="95"/>
      <c r="C110" s="192" t="s">
        <v>73</v>
      </c>
      <c r="D110" s="193"/>
      <c r="E110" s="193"/>
      <c r="F110" s="193"/>
      <c r="G110" s="193"/>
      <c r="H110" s="193"/>
      <c r="I110" s="193"/>
      <c r="J110" s="193"/>
      <c r="K110" s="193"/>
      <c r="L110" s="193"/>
      <c r="M110" s="193"/>
      <c r="N110" s="193"/>
      <c r="O110" s="193"/>
      <c r="P110" s="193"/>
      <c r="Q110" s="194"/>
      <c r="R110" s="96"/>
      <c r="S110" s="94"/>
    </row>
    <row r="111" spans="1:22" ht="15" customHeight="1">
      <c r="A111" s="94"/>
      <c r="B111" s="95"/>
      <c r="C111" s="82" t="s">
        <v>74</v>
      </c>
      <c r="D111" s="91">
        <f>$D$7</f>
        <v>46235</v>
      </c>
      <c r="E111" s="91">
        <f>$D$8</f>
        <v>46387</v>
      </c>
      <c r="F111" s="97">
        <f>E111-D111</f>
        <v>152</v>
      </c>
      <c r="G111" s="79">
        <v>350181000</v>
      </c>
      <c r="H111" s="98"/>
      <c r="I111" s="98"/>
      <c r="J111" s="174">
        <v>1.5</v>
      </c>
      <c r="K111" s="99" t="s">
        <v>51</v>
      </c>
      <c r="L111" s="100" t="s">
        <v>52</v>
      </c>
      <c r="M111" s="79">
        <f>((G111*(J111/100))*(F111/365))</f>
        <v>2187432</v>
      </c>
      <c r="N111" s="98"/>
      <c r="O111" s="79">
        <f t="shared" ref="O111:O113" si="60">M111+N111</f>
        <v>2187432</v>
      </c>
      <c r="P111" s="79">
        <f t="shared" ref="P111:P113" si="61">((O111)*(19/100))</f>
        <v>415612.08</v>
      </c>
      <c r="Q111" s="172">
        <f t="shared" ref="Q111:Q113" si="62">(O111+P111)</f>
        <v>2603044.08</v>
      </c>
      <c r="R111" s="96"/>
      <c r="S111" s="94"/>
    </row>
    <row r="112" spans="1:22" ht="15" hidden="1" customHeight="1">
      <c r="A112" s="94"/>
      <c r="B112" s="95"/>
      <c r="C112" s="82" t="s">
        <v>74</v>
      </c>
      <c r="D112" s="91">
        <f>$D$7</f>
        <v>46235</v>
      </c>
      <c r="E112" s="91">
        <f>$D$8</f>
        <v>46387</v>
      </c>
      <c r="F112" s="97">
        <f>E112-D112</f>
        <v>152</v>
      </c>
      <c r="G112" s="79">
        <v>0</v>
      </c>
      <c r="H112" s="98"/>
      <c r="I112" s="98"/>
      <c r="J112" s="71">
        <v>0</v>
      </c>
      <c r="K112" s="99" t="s">
        <v>51</v>
      </c>
      <c r="L112" s="100" t="s">
        <v>52</v>
      </c>
      <c r="M112" s="79">
        <f>((G112*(J112/100))*(F112/365))</f>
        <v>0</v>
      </c>
      <c r="N112" s="98"/>
      <c r="O112" s="79">
        <f t="shared" si="60"/>
        <v>0</v>
      </c>
      <c r="P112" s="79">
        <f t="shared" si="61"/>
        <v>0</v>
      </c>
      <c r="Q112" s="101">
        <f t="shared" si="62"/>
        <v>0</v>
      </c>
      <c r="R112" s="96"/>
      <c r="S112" s="94"/>
    </row>
    <row r="113" spans="1:22" ht="15" hidden="1" customHeight="1">
      <c r="A113" s="94"/>
      <c r="B113" s="95"/>
      <c r="C113" s="82" t="s">
        <v>74</v>
      </c>
      <c r="D113" s="91">
        <f>$D$7</f>
        <v>46235</v>
      </c>
      <c r="E113" s="91">
        <f>$D$8</f>
        <v>46387</v>
      </c>
      <c r="F113" s="97">
        <f>E113-D113</f>
        <v>152</v>
      </c>
      <c r="G113" s="79">
        <v>0</v>
      </c>
      <c r="H113" s="98"/>
      <c r="I113" s="98"/>
      <c r="J113" s="71">
        <v>0</v>
      </c>
      <c r="K113" s="99" t="s">
        <v>51</v>
      </c>
      <c r="L113" s="100" t="s">
        <v>52</v>
      </c>
      <c r="M113" s="79">
        <f>((G113*(J113/100))*(F113/365))</f>
        <v>0</v>
      </c>
      <c r="N113" s="98"/>
      <c r="O113" s="79">
        <f t="shared" si="60"/>
        <v>0</v>
      </c>
      <c r="P113" s="79">
        <f t="shared" si="61"/>
        <v>0</v>
      </c>
      <c r="Q113" s="101">
        <f t="shared" si="62"/>
        <v>0</v>
      </c>
      <c r="R113" s="96"/>
      <c r="S113" s="94"/>
    </row>
    <row r="114" spans="1:22" ht="12" customHeight="1">
      <c r="A114" s="94"/>
      <c r="B114" s="95"/>
      <c r="C114" s="205" t="s">
        <v>46</v>
      </c>
      <c r="D114" s="206"/>
      <c r="E114" s="206"/>
      <c r="F114" s="207"/>
      <c r="G114" s="102"/>
      <c r="H114" s="102"/>
      <c r="I114" s="103"/>
      <c r="J114" s="104"/>
      <c r="K114" s="104"/>
      <c r="L114" s="105"/>
      <c r="M114" s="106"/>
      <c r="N114" s="106"/>
      <c r="O114" s="106"/>
      <c r="P114" s="106"/>
      <c r="Q114" s="107">
        <f>SUM(Q111:Q113)</f>
        <v>2603044.08</v>
      </c>
      <c r="R114" s="96"/>
      <c r="S114" s="94"/>
    </row>
    <row r="115" spans="1:22" ht="8.25" customHeight="1">
      <c r="A115" s="94"/>
      <c r="B115" s="95"/>
      <c r="C115" s="109"/>
      <c r="D115" s="110"/>
      <c r="E115" s="110"/>
      <c r="F115" s="111"/>
      <c r="G115" s="112"/>
      <c r="H115" s="112"/>
      <c r="I115" s="112"/>
      <c r="J115" s="113"/>
      <c r="K115" s="113"/>
      <c r="L115" s="114"/>
      <c r="M115" s="112"/>
      <c r="N115" s="112"/>
      <c r="O115" s="112"/>
      <c r="P115" s="112"/>
      <c r="Q115" s="115"/>
      <c r="R115" s="96"/>
      <c r="S115" s="94"/>
    </row>
    <row r="116" spans="1:22" ht="16.5" customHeight="1">
      <c r="A116" s="94"/>
      <c r="B116" s="95"/>
      <c r="C116" s="192" t="s">
        <v>75</v>
      </c>
      <c r="D116" s="193"/>
      <c r="E116" s="193"/>
      <c r="F116" s="193"/>
      <c r="G116" s="193"/>
      <c r="H116" s="193"/>
      <c r="I116" s="193"/>
      <c r="J116" s="193"/>
      <c r="K116" s="193"/>
      <c r="L116" s="193"/>
      <c r="M116" s="193"/>
      <c r="N116" s="193"/>
      <c r="O116" s="193"/>
      <c r="P116" s="193"/>
      <c r="Q116" s="194"/>
      <c r="R116" s="96"/>
      <c r="S116" s="94"/>
    </row>
    <row r="117" spans="1:22" ht="15" customHeight="1">
      <c r="A117" s="94"/>
      <c r="B117" s="95"/>
      <c r="C117" s="82" t="s">
        <v>76</v>
      </c>
      <c r="D117" s="91">
        <f>$D$7</f>
        <v>46235</v>
      </c>
      <c r="E117" s="91">
        <f>$D$8</f>
        <v>46387</v>
      </c>
      <c r="F117" s="97">
        <f>E117-D117</f>
        <v>152</v>
      </c>
      <c r="G117" s="210"/>
      <c r="H117" s="211"/>
      <c r="I117" s="211"/>
      <c r="J117" s="211"/>
      <c r="K117" s="211"/>
      <c r="L117" s="212"/>
      <c r="M117" s="79">
        <v>23954600</v>
      </c>
      <c r="N117" s="98"/>
      <c r="O117" s="79">
        <f>M117</f>
        <v>23954600</v>
      </c>
      <c r="P117" s="98"/>
      <c r="Q117" s="101">
        <f>O117</f>
        <v>23954600</v>
      </c>
      <c r="R117" s="96"/>
      <c r="S117" s="94"/>
      <c r="V117" s="108"/>
    </row>
    <row r="118" spans="1:22" ht="12" customHeight="1">
      <c r="A118" s="94"/>
      <c r="B118" s="95"/>
      <c r="C118" s="205" t="s">
        <v>46</v>
      </c>
      <c r="D118" s="206"/>
      <c r="E118" s="206"/>
      <c r="F118" s="207"/>
      <c r="G118" s="102"/>
      <c r="H118" s="102"/>
      <c r="I118" s="103"/>
      <c r="J118" s="104"/>
      <c r="K118" s="104"/>
      <c r="L118" s="105"/>
      <c r="M118" s="106"/>
      <c r="N118" s="106"/>
      <c r="O118" s="106"/>
      <c r="P118" s="106"/>
      <c r="Q118" s="107">
        <f>SUM(Q117)</f>
        <v>23954600</v>
      </c>
      <c r="R118" s="96"/>
      <c r="S118" s="94"/>
      <c r="T118" s="116"/>
      <c r="U118" s="116"/>
      <c r="V118" s="116"/>
    </row>
    <row r="119" spans="1:22" ht="16.5" customHeight="1">
      <c r="A119" s="94"/>
      <c r="B119" s="95"/>
      <c r="C119" s="178" t="s">
        <v>77</v>
      </c>
      <c r="D119" s="178"/>
      <c r="E119" s="178"/>
      <c r="F119" s="178"/>
      <c r="G119" s="178"/>
      <c r="H119" s="178"/>
      <c r="I119" s="178"/>
      <c r="J119" s="178"/>
      <c r="K119" s="178"/>
      <c r="L119" s="178"/>
      <c r="M119" s="178"/>
      <c r="N119" s="178"/>
      <c r="O119" s="178"/>
      <c r="P119" s="178"/>
      <c r="Q119" s="178"/>
      <c r="R119" s="96"/>
      <c r="S119" s="94"/>
    </row>
    <row r="120" spans="1:22" ht="16.5" customHeight="1">
      <c r="A120" s="94"/>
      <c r="B120" s="95"/>
      <c r="C120" s="82" t="s">
        <v>48</v>
      </c>
      <c r="D120" s="91">
        <f>$D$7</f>
        <v>46235</v>
      </c>
      <c r="E120" s="91">
        <f>$D$8</f>
        <v>46387</v>
      </c>
      <c r="F120" s="97">
        <f>E120-D120</f>
        <v>152</v>
      </c>
      <c r="G120" s="79">
        <v>1774430320</v>
      </c>
      <c r="H120" s="98"/>
      <c r="I120" s="98"/>
      <c r="J120" s="174">
        <v>1</v>
      </c>
      <c r="K120" s="99" t="s">
        <v>51</v>
      </c>
      <c r="L120" s="100" t="s">
        <v>52</v>
      </c>
      <c r="M120" s="79">
        <f>((G120*(J120/100))*(F120/365))</f>
        <v>7389408.4558904106</v>
      </c>
      <c r="N120" s="98"/>
      <c r="O120" s="79">
        <f t="shared" ref="O120" si="63">M120+N120</f>
        <v>7389408.4558904106</v>
      </c>
      <c r="P120" s="79"/>
      <c r="Q120" s="172">
        <f t="shared" ref="Q120" si="64">(O120+P120)</f>
        <v>7389408.4558904106</v>
      </c>
      <c r="R120" s="96"/>
      <c r="S120" s="94"/>
      <c r="T120" s="108"/>
      <c r="U120" s="108"/>
    </row>
    <row r="121" spans="1:22" ht="12" customHeight="1">
      <c r="A121" s="94"/>
      <c r="B121" s="95"/>
      <c r="C121" s="177" t="s">
        <v>46</v>
      </c>
      <c r="D121" s="177"/>
      <c r="E121" s="177"/>
      <c r="F121" s="177"/>
      <c r="G121" s="102"/>
      <c r="H121" s="102"/>
      <c r="I121" s="103"/>
      <c r="J121" s="104"/>
      <c r="K121" s="104"/>
      <c r="L121" s="105"/>
      <c r="M121" s="106"/>
      <c r="N121" s="106"/>
      <c r="O121" s="106"/>
      <c r="P121" s="106"/>
      <c r="Q121" s="107">
        <f>SUM(Q120)</f>
        <v>7389408.4558904106</v>
      </c>
      <c r="R121" s="96"/>
      <c r="S121" s="94"/>
    </row>
    <row r="122" spans="1:22" ht="8.25" customHeight="1">
      <c r="A122" s="94"/>
      <c r="B122" s="95"/>
      <c r="C122" s="109"/>
      <c r="D122" s="110"/>
      <c r="E122" s="110"/>
      <c r="F122" s="111"/>
      <c r="G122" s="112"/>
      <c r="H122" s="112"/>
      <c r="I122" s="112"/>
      <c r="J122" s="113"/>
      <c r="K122" s="113"/>
      <c r="L122" s="114"/>
      <c r="M122" s="112"/>
      <c r="N122" s="112"/>
      <c r="O122" s="112"/>
      <c r="P122" s="112"/>
      <c r="Q122" s="115"/>
      <c r="R122" s="96"/>
      <c r="S122" s="94"/>
    </row>
    <row r="123" spans="1:22" ht="16.5" hidden="1" customHeight="1">
      <c r="A123" s="94"/>
      <c r="B123" s="95"/>
      <c r="C123" s="192" t="s">
        <v>78</v>
      </c>
      <c r="D123" s="193"/>
      <c r="E123" s="193"/>
      <c r="F123" s="193"/>
      <c r="G123" s="193"/>
      <c r="H123" s="193"/>
      <c r="I123" s="193"/>
      <c r="J123" s="193"/>
      <c r="K123" s="193"/>
      <c r="L123" s="193"/>
      <c r="M123" s="193"/>
      <c r="N123" s="193"/>
      <c r="O123" s="193"/>
      <c r="P123" s="193"/>
      <c r="Q123" s="194"/>
      <c r="R123" s="96"/>
      <c r="S123" s="94"/>
    </row>
    <row r="124" spans="1:22" ht="15" hidden="1" customHeight="1">
      <c r="A124" s="94"/>
      <c r="B124" s="95"/>
      <c r="C124" s="195" t="s">
        <v>79</v>
      </c>
      <c r="D124" s="196"/>
      <c r="E124" s="196"/>
      <c r="F124" s="196"/>
      <c r="G124" s="196"/>
      <c r="H124" s="196"/>
      <c r="I124" s="196"/>
      <c r="J124" s="196"/>
      <c r="K124" s="196"/>
      <c r="L124" s="196"/>
      <c r="M124" s="196"/>
      <c r="N124" s="196"/>
      <c r="O124" s="196"/>
      <c r="P124" s="197"/>
      <c r="Q124" s="101"/>
      <c r="R124" s="96"/>
      <c r="S124" s="94"/>
    </row>
    <row r="125" spans="1:22" ht="12" hidden="1" customHeight="1">
      <c r="A125" s="94"/>
      <c r="B125" s="95"/>
      <c r="C125" s="198" t="s">
        <v>46</v>
      </c>
      <c r="D125" s="199"/>
      <c r="E125" s="199"/>
      <c r="F125" s="199"/>
      <c r="G125" s="199"/>
      <c r="H125" s="199"/>
      <c r="I125" s="199"/>
      <c r="J125" s="199"/>
      <c r="K125" s="199"/>
      <c r="L125" s="199"/>
      <c r="M125" s="199"/>
      <c r="N125" s="199"/>
      <c r="O125" s="199"/>
      <c r="P125" s="200"/>
      <c r="Q125" s="107">
        <f>SUM(Q124)</f>
        <v>0</v>
      </c>
      <c r="R125" s="96"/>
      <c r="S125" s="94"/>
      <c r="U125" s="108"/>
    </row>
    <row r="126" spans="1:22" ht="2.25" customHeight="1">
      <c r="A126" s="94"/>
      <c r="B126" s="95"/>
      <c r="C126" s="109"/>
      <c r="D126" s="110"/>
      <c r="E126" s="110"/>
      <c r="F126" s="111"/>
      <c r="G126" s="112"/>
      <c r="H126" s="112"/>
      <c r="I126" s="112"/>
      <c r="J126" s="113"/>
      <c r="K126" s="113"/>
      <c r="L126" s="114"/>
      <c r="M126" s="112"/>
      <c r="N126" s="112"/>
      <c r="O126" s="112"/>
      <c r="P126" s="112"/>
      <c r="Q126" s="115"/>
      <c r="R126" s="96"/>
      <c r="S126" s="94"/>
    </row>
    <row r="127" spans="1:22" ht="16.5">
      <c r="B127" s="117"/>
      <c r="C127" s="201" t="s">
        <v>92</v>
      </c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02"/>
      <c r="P127" s="203"/>
      <c r="Q127" s="118">
        <f>Q42+Q52+Q66+Q70+Q74+Q94+Q108+Q114+ Q118+Q121</f>
        <v>160608112.59077835</v>
      </c>
      <c r="R127" s="96"/>
      <c r="T127" s="108"/>
    </row>
    <row r="128" spans="1:22" ht="16.5">
      <c r="B128" s="117"/>
      <c r="C128" s="201" t="s">
        <v>18</v>
      </c>
      <c r="D128" s="202"/>
      <c r="E128" s="202"/>
      <c r="F128" s="202"/>
      <c r="G128" s="202"/>
      <c r="H128" s="202"/>
      <c r="I128" s="202"/>
      <c r="J128" s="202"/>
      <c r="K128" s="202"/>
      <c r="L128" s="202"/>
      <c r="M128" s="202"/>
      <c r="N128" s="202"/>
      <c r="O128" s="202"/>
      <c r="P128" s="203"/>
      <c r="Q128" s="118">
        <f>Q127*19%</f>
        <v>30515541.392247885</v>
      </c>
      <c r="R128" s="96"/>
      <c r="T128" s="108"/>
    </row>
    <row r="129" spans="2:22" ht="16.5">
      <c r="B129" s="117"/>
      <c r="C129" s="201" t="s">
        <v>93</v>
      </c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3"/>
      <c r="Q129" s="118">
        <f>+Q128+Q127</f>
        <v>191123653.98302624</v>
      </c>
      <c r="R129" s="96"/>
      <c r="T129" s="108"/>
    </row>
    <row r="130" spans="2:22" ht="16.5">
      <c r="B130" s="117"/>
      <c r="C130" s="201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202"/>
      <c r="O130" s="202"/>
      <c r="P130" s="203"/>
      <c r="Q130" s="118"/>
      <c r="R130" s="96"/>
      <c r="T130" s="173">
        <v>1750905</v>
      </c>
    </row>
    <row r="131" spans="2:22" ht="16.5" hidden="1" customHeight="1">
      <c r="B131" s="117"/>
      <c r="C131" s="201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202"/>
      <c r="O131" s="202"/>
      <c r="P131" s="203"/>
      <c r="Q131" s="118"/>
      <c r="R131" s="96"/>
      <c r="T131" s="108"/>
    </row>
    <row r="132" spans="2:22" ht="16.5" hidden="1" customHeight="1">
      <c r="B132" s="117"/>
      <c r="C132" s="201"/>
      <c r="D132" s="202"/>
      <c r="E132" s="202"/>
      <c r="F132" s="202"/>
      <c r="G132" s="202"/>
      <c r="H132" s="202"/>
      <c r="I132" s="202"/>
      <c r="J132" s="202"/>
      <c r="K132" s="202"/>
      <c r="L132" s="202"/>
      <c r="M132" s="202"/>
      <c r="N132" s="202"/>
      <c r="O132" s="202"/>
      <c r="P132" s="203"/>
      <c r="Q132" s="118">
        <v>0</v>
      </c>
      <c r="R132" s="119"/>
      <c r="V132" s="120"/>
    </row>
    <row r="133" spans="2:22" ht="16.5" hidden="1">
      <c r="B133" s="117"/>
      <c r="C133" s="201"/>
      <c r="D133" s="202"/>
      <c r="E133" s="202"/>
      <c r="F133" s="202"/>
      <c r="G133" s="202"/>
      <c r="H133" s="202"/>
      <c r="I133" s="202"/>
      <c r="J133" s="202"/>
      <c r="K133" s="202"/>
      <c r="L133" s="202"/>
      <c r="M133" s="202"/>
      <c r="N133" s="202"/>
      <c r="O133" s="202"/>
      <c r="P133" s="203"/>
      <c r="Q133" s="118"/>
      <c r="R133" s="119"/>
      <c r="V133" s="120"/>
    </row>
    <row r="134" spans="2:22" ht="8.25" hidden="1" customHeight="1">
      <c r="B134" s="117"/>
      <c r="C134" s="122"/>
      <c r="D134" s="123"/>
      <c r="E134" s="123"/>
      <c r="F134" s="124"/>
      <c r="G134" s="125"/>
      <c r="H134" s="125"/>
      <c r="I134" s="125"/>
      <c r="J134" s="126"/>
      <c r="K134" s="126"/>
      <c r="L134" s="125"/>
      <c r="M134" s="125"/>
      <c r="N134" s="125"/>
      <c r="O134" s="125"/>
      <c r="P134" s="125"/>
      <c r="Q134" s="125"/>
      <c r="R134" s="119"/>
    </row>
    <row r="135" spans="2:22" ht="18" hidden="1" customHeight="1">
      <c r="B135" s="117"/>
      <c r="C135" s="204" t="s">
        <v>82</v>
      </c>
      <c r="D135" s="204"/>
      <c r="E135" s="204"/>
      <c r="F135" s="204"/>
      <c r="G135" s="204"/>
      <c r="H135" s="204"/>
      <c r="I135" s="204"/>
      <c r="J135" s="204"/>
      <c r="K135" s="204"/>
      <c r="L135" s="204"/>
      <c r="M135" s="204"/>
      <c r="N135" s="204"/>
      <c r="O135" s="204"/>
      <c r="P135" s="204"/>
      <c r="Q135" s="204"/>
      <c r="R135" s="127"/>
    </row>
    <row r="136" spans="2:22" s="68" customFormat="1" ht="8.25" hidden="1" customHeight="1">
      <c r="B136" s="128"/>
      <c r="R136" s="129"/>
    </row>
    <row r="137" spans="2:22" ht="16.5" hidden="1" customHeight="1">
      <c r="B137" s="117"/>
      <c r="C137" s="178" t="s">
        <v>83</v>
      </c>
      <c r="D137" s="178"/>
      <c r="E137" s="178"/>
      <c r="F137" s="178"/>
      <c r="G137" s="178"/>
      <c r="H137" s="178"/>
      <c r="I137" s="178"/>
      <c r="J137" s="178"/>
      <c r="K137" s="178"/>
      <c r="L137" s="178"/>
      <c r="M137" s="178"/>
      <c r="N137" s="178"/>
      <c r="O137" s="178"/>
      <c r="P137" s="178"/>
      <c r="Q137" s="178"/>
      <c r="R137" s="119"/>
    </row>
    <row r="138" spans="2:22" ht="15" hidden="1" customHeight="1">
      <c r="B138" s="117"/>
      <c r="C138" s="82" t="s">
        <v>84</v>
      </c>
      <c r="D138" s="91">
        <f>$D$7</f>
        <v>46235</v>
      </c>
      <c r="E138" s="91">
        <f>$D$8</f>
        <v>46387</v>
      </c>
      <c r="F138" s="97">
        <f>E138-D138</f>
        <v>152</v>
      </c>
      <c r="G138" s="79">
        <v>0</v>
      </c>
      <c r="H138" s="98"/>
      <c r="I138" s="98"/>
      <c r="J138" s="71">
        <v>0</v>
      </c>
      <c r="K138" s="99" t="s">
        <v>23</v>
      </c>
      <c r="L138" s="100" t="s">
        <v>24</v>
      </c>
      <c r="M138" s="79">
        <f>((G138*(J138/1000))*(F138/365))</f>
        <v>0</v>
      </c>
      <c r="N138" s="98"/>
      <c r="O138" s="79">
        <f>M138</f>
        <v>0</v>
      </c>
      <c r="P138" s="98"/>
      <c r="Q138" s="101">
        <f>O138+P138</f>
        <v>0</v>
      </c>
      <c r="R138" s="119"/>
    </row>
    <row r="139" spans="2:22" ht="12" hidden="1" customHeight="1">
      <c r="B139" s="117"/>
      <c r="C139" s="177" t="s">
        <v>46</v>
      </c>
      <c r="D139" s="177"/>
      <c r="E139" s="177"/>
      <c r="F139" s="177"/>
      <c r="G139" s="102"/>
      <c r="H139" s="102"/>
      <c r="I139" s="103"/>
      <c r="J139" s="104"/>
      <c r="K139" s="104"/>
      <c r="L139" s="105"/>
      <c r="M139" s="106"/>
      <c r="N139" s="106"/>
      <c r="O139" s="106"/>
      <c r="P139" s="106"/>
      <c r="Q139" s="107">
        <f>Q138</f>
        <v>0</v>
      </c>
      <c r="R139" s="119"/>
    </row>
    <row r="140" spans="2:22" ht="8.25" hidden="1" customHeight="1">
      <c r="B140" s="117"/>
      <c r="C140" s="130"/>
      <c r="D140" s="131"/>
      <c r="E140" s="131"/>
      <c r="F140" s="132"/>
      <c r="G140" s="133"/>
      <c r="H140" s="134"/>
      <c r="I140" s="134"/>
      <c r="J140" s="135"/>
      <c r="K140" s="135"/>
      <c r="L140" s="136"/>
      <c r="M140" s="115"/>
      <c r="N140" s="134"/>
      <c r="O140" s="134"/>
      <c r="P140" s="115"/>
      <c r="Q140" s="137"/>
      <c r="R140" s="119"/>
    </row>
    <row r="141" spans="2:22" ht="16.5" hidden="1" customHeight="1">
      <c r="B141" s="117"/>
      <c r="C141" s="178" t="s">
        <v>85</v>
      </c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178"/>
      <c r="O141" s="178"/>
      <c r="P141" s="178"/>
      <c r="Q141" s="178"/>
      <c r="R141" s="119"/>
    </row>
    <row r="142" spans="2:22" ht="15" hidden="1" customHeight="1">
      <c r="B142" s="117"/>
      <c r="C142" s="82" t="s">
        <v>84</v>
      </c>
      <c r="D142" s="91">
        <f>$D$7</f>
        <v>46235</v>
      </c>
      <c r="E142" s="91">
        <f>$D$8</f>
        <v>46387</v>
      </c>
      <c r="F142" s="97">
        <f>E142-D142</f>
        <v>152</v>
      </c>
      <c r="G142" s="79">
        <v>0</v>
      </c>
      <c r="H142" s="98"/>
      <c r="I142" s="98"/>
      <c r="J142" s="71">
        <v>0</v>
      </c>
      <c r="K142" s="99" t="s">
        <v>23</v>
      </c>
      <c r="L142" s="100" t="s">
        <v>24</v>
      </c>
      <c r="M142" s="79">
        <f>((G142*(J142/1000))*(F142/365))</f>
        <v>0</v>
      </c>
      <c r="N142" s="98"/>
      <c r="O142" s="79">
        <f>M142</f>
        <v>0</v>
      </c>
      <c r="P142" s="98"/>
      <c r="Q142" s="101">
        <f>O142+P142</f>
        <v>0</v>
      </c>
      <c r="R142" s="119"/>
    </row>
    <row r="143" spans="2:22" ht="12" hidden="1" customHeight="1">
      <c r="B143" s="117"/>
      <c r="C143" s="177" t="s">
        <v>46</v>
      </c>
      <c r="D143" s="177"/>
      <c r="E143" s="177"/>
      <c r="F143" s="177"/>
      <c r="G143" s="102"/>
      <c r="H143" s="102"/>
      <c r="I143" s="103"/>
      <c r="J143" s="104"/>
      <c r="K143" s="104"/>
      <c r="L143" s="105"/>
      <c r="M143" s="106"/>
      <c r="N143" s="106"/>
      <c r="O143" s="106"/>
      <c r="P143" s="106"/>
      <c r="Q143" s="107">
        <f>Q142</f>
        <v>0</v>
      </c>
      <c r="R143" s="119"/>
    </row>
    <row r="144" spans="2:22" ht="8.25" hidden="1" customHeight="1">
      <c r="B144" s="117"/>
      <c r="C144" s="130"/>
      <c r="D144" s="131"/>
      <c r="E144" s="131"/>
      <c r="F144" s="132"/>
      <c r="G144" s="133"/>
      <c r="H144" s="134"/>
      <c r="I144" s="134"/>
      <c r="J144" s="138"/>
      <c r="K144" s="138"/>
      <c r="L144" s="136"/>
      <c r="M144" s="115"/>
      <c r="N144" s="134"/>
      <c r="O144" s="134"/>
      <c r="P144" s="115"/>
      <c r="Q144" s="137"/>
      <c r="R144" s="119"/>
    </row>
    <row r="145" spans="2:22" ht="16.5" hidden="1" customHeight="1">
      <c r="B145" s="117"/>
      <c r="C145" s="178" t="s">
        <v>86</v>
      </c>
      <c r="D145" s="178"/>
      <c r="E145" s="178"/>
      <c r="F145" s="178"/>
      <c r="G145" s="178"/>
      <c r="H145" s="178"/>
      <c r="I145" s="178"/>
      <c r="J145" s="178"/>
      <c r="K145" s="178"/>
      <c r="L145" s="178"/>
      <c r="M145" s="178"/>
      <c r="N145" s="178"/>
      <c r="O145" s="178"/>
      <c r="P145" s="178"/>
      <c r="Q145" s="178"/>
      <c r="R145" s="119"/>
    </row>
    <row r="146" spans="2:22" ht="15" hidden="1" customHeight="1">
      <c r="B146" s="117"/>
      <c r="C146" s="82" t="s">
        <v>84</v>
      </c>
      <c r="D146" s="91">
        <f>$D$7</f>
        <v>46235</v>
      </c>
      <c r="E146" s="91">
        <f>$D$8</f>
        <v>46387</v>
      </c>
      <c r="F146" s="97">
        <f>E146-D146</f>
        <v>152</v>
      </c>
      <c r="G146" s="79">
        <v>0</v>
      </c>
      <c r="H146" s="98"/>
      <c r="I146" s="98"/>
      <c r="J146" s="71">
        <v>0</v>
      </c>
      <c r="K146" s="99" t="s">
        <v>23</v>
      </c>
      <c r="L146" s="100" t="s">
        <v>24</v>
      </c>
      <c r="M146" s="79">
        <f>((G146*(J146/1000))*(F146/365))</f>
        <v>0</v>
      </c>
      <c r="N146" s="98"/>
      <c r="O146" s="79">
        <f>M146</f>
        <v>0</v>
      </c>
      <c r="P146" s="98"/>
      <c r="Q146" s="101">
        <f>O146+P146</f>
        <v>0</v>
      </c>
      <c r="R146" s="119"/>
    </row>
    <row r="147" spans="2:22" ht="12" hidden="1" customHeight="1">
      <c r="B147" s="117"/>
      <c r="C147" s="177" t="s">
        <v>46</v>
      </c>
      <c r="D147" s="177"/>
      <c r="E147" s="177"/>
      <c r="F147" s="177"/>
      <c r="G147" s="102"/>
      <c r="H147" s="102"/>
      <c r="I147" s="103"/>
      <c r="J147" s="104"/>
      <c r="K147" s="104"/>
      <c r="L147" s="105"/>
      <c r="M147" s="106"/>
      <c r="N147" s="106"/>
      <c r="O147" s="106"/>
      <c r="P147" s="106"/>
      <c r="Q147" s="107">
        <f>Q146</f>
        <v>0</v>
      </c>
      <c r="R147" s="119"/>
    </row>
    <row r="148" spans="2:22" ht="8.25" hidden="1" customHeight="1">
      <c r="B148" s="117"/>
      <c r="C148" s="139"/>
      <c r="D148" s="131"/>
      <c r="E148" s="131"/>
      <c r="F148" s="132"/>
      <c r="G148" s="133"/>
      <c r="H148" s="134"/>
      <c r="I148" s="134"/>
      <c r="J148" s="138"/>
      <c r="K148" s="138"/>
      <c r="L148" s="136"/>
      <c r="M148" s="115"/>
      <c r="N148" s="134"/>
      <c r="O148" s="134"/>
      <c r="P148" s="115"/>
      <c r="Q148" s="140"/>
      <c r="R148" s="119"/>
    </row>
    <row r="149" spans="2:22" ht="16.5" hidden="1">
      <c r="B149" s="117"/>
      <c r="C149" s="179" t="s">
        <v>87</v>
      </c>
      <c r="D149" s="180"/>
      <c r="E149" s="180"/>
      <c r="F149" s="180"/>
      <c r="G149" s="180"/>
      <c r="H149" s="180"/>
      <c r="I149" s="180"/>
      <c r="J149" s="180"/>
      <c r="K149" s="180"/>
      <c r="L149" s="180"/>
      <c r="M149" s="180"/>
      <c r="N149" s="180"/>
      <c r="O149" s="180"/>
      <c r="P149" s="181"/>
      <c r="Q149" s="118">
        <f>Q139+Q143+Q147</f>
        <v>0</v>
      </c>
      <c r="R149" s="119"/>
    </row>
    <row r="150" spans="2:22" ht="16.5" hidden="1">
      <c r="B150" s="117"/>
      <c r="C150" s="182" t="s">
        <v>80</v>
      </c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83"/>
      <c r="O150" s="183"/>
      <c r="P150" s="184"/>
      <c r="Q150" s="118">
        <v>0</v>
      </c>
      <c r="R150" s="119"/>
    </row>
    <row r="151" spans="2:22" ht="16.5" hidden="1">
      <c r="B151" s="117"/>
      <c r="C151" s="185" t="s">
        <v>81</v>
      </c>
      <c r="D151" s="186"/>
      <c r="E151" s="186"/>
      <c r="F151" s="186"/>
      <c r="G151" s="186"/>
      <c r="H151" s="186"/>
      <c r="I151" s="186"/>
      <c r="J151" s="186"/>
      <c r="K151" s="186"/>
      <c r="L151" s="186"/>
      <c r="M151" s="186"/>
      <c r="N151" s="186" t="s">
        <v>81</v>
      </c>
      <c r="O151" s="186"/>
      <c r="P151" s="187"/>
      <c r="Q151" s="121">
        <f>Q150-Q149</f>
        <v>0</v>
      </c>
      <c r="R151" s="119"/>
    </row>
    <row r="152" spans="2:22" ht="8.25" hidden="1" customHeight="1">
      <c r="B152" s="117"/>
      <c r="J152" s="144"/>
      <c r="K152" s="144"/>
      <c r="Q152" s="120"/>
      <c r="R152" s="119"/>
    </row>
    <row r="153" spans="2:22" ht="25.5" hidden="1" customHeight="1">
      <c r="B153" s="117"/>
      <c r="C153" s="188" t="s">
        <v>88</v>
      </c>
      <c r="D153" s="189"/>
      <c r="E153" s="189"/>
      <c r="F153" s="189"/>
      <c r="G153" s="189"/>
      <c r="H153" s="189"/>
      <c r="I153" s="189"/>
      <c r="J153" s="189"/>
      <c r="K153" s="189"/>
      <c r="L153" s="189"/>
      <c r="M153" s="189"/>
      <c r="N153" s="189"/>
      <c r="O153" s="189"/>
      <c r="P153" s="190"/>
      <c r="Q153" s="145">
        <f>Q149+Q127</f>
        <v>160608112.59077835</v>
      </c>
      <c r="R153" s="119"/>
    </row>
    <row r="154" spans="2:22" ht="8.25" hidden="1" customHeight="1">
      <c r="B154" s="117"/>
      <c r="J154" s="144"/>
      <c r="K154" s="144"/>
      <c r="R154" s="119"/>
    </row>
    <row r="155" spans="2:22" ht="21" hidden="1" customHeight="1">
      <c r="B155" s="117"/>
      <c r="J155" s="144"/>
      <c r="K155" s="144"/>
      <c r="N155" s="191" t="s">
        <v>89</v>
      </c>
      <c r="O155" s="191"/>
      <c r="P155" s="191"/>
      <c r="Q155" s="146">
        <f>Q132+Q150</f>
        <v>0</v>
      </c>
      <c r="R155" s="119"/>
    </row>
    <row r="156" spans="2:22" ht="21" hidden="1" customHeight="1">
      <c r="B156" s="117"/>
      <c r="J156" s="144"/>
      <c r="K156" s="144"/>
      <c r="N156" s="191" t="s">
        <v>81</v>
      </c>
      <c r="O156" s="191"/>
      <c r="P156" s="191"/>
      <c r="Q156" s="147">
        <f>Q155-Q153</f>
        <v>-160608112.59077835</v>
      </c>
      <c r="R156" s="119"/>
      <c r="V156" s="148"/>
    </row>
    <row r="157" spans="2:22" ht="8.25" customHeight="1">
      <c r="B157" s="117"/>
      <c r="J157" s="144"/>
      <c r="K157" s="144"/>
      <c r="R157" s="119"/>
    </row>
    <row r="158" spans="2:22" ht="12.75" hidden="1" customHeight="1">
      <c r="B158" s="117"/>
      <c r="C158" s="149"/>
      <c r="D158" s="150"/>
      <c r="E158" s="150"/>
      <c r="F158" s="150"/>
      <c r="G158" s="150"/>
      <c r="H158" s="150"/>
      <c r="I158" s="150"/>
      <c r="J158" s="150"/>
      <c r="K158" s="150"/>
      <c r="L158" s="150"/>
      <c r="M158" s="150"/>
      <c r="N158" s="150"/>
      <c r="O158" s="150"/>
      <c r="P158" s="150"/>
      <c r="Q158" s="151"/>
      <c r="R158" s="96"/>
    </row>
    <row r="159" spans="2:22" ht="12.75" hidden="1" customHeight="1">
      <c r="B159" s="117"/>
      <c r="C159" s="152"/>
      <c r="D159" s="150"/>
      <c r="E159" s="150"/>
      <c r="F159" s="150"/>
      <c r="G159" s="150"/>
      <c r="H159" s="150"/>
      <c r="I159" s="150"/>
      <c r="J159" s="150"/>
      <c r="K159" s="150"/>
      <c r="L159" s="150"/>
      <c r="M159" s="150"/>
      <c r="N159" s="150"/>
      <c r="O159" s="150"/>
      <c r="P159" s="150"/>
      <c r="Q159" s="151"/>
      <c r="R159" s="96"/>
    </row>
    <row r="160" spans="2:22" ht="12.75" hidden="1" customHeight="1">
      <c r="B160" s="117"/>
      <c r="C160" s="153"/>
      <c r="D160" s="154"/>
      <c r="E160" s="154"/>
      <c r="F160" s="155"/>
      <c r="G160" s="155"/>
      <c r="H160" s="155"/>
      <c r="I160" s="155"/>
      <c r="J160" s="154"/>
      <c r="K160" s="154"/>
      <c r="L160" s="156"/>
      <c r="M160" s="156"/>
      <c r="N160" s="154"/>
      <c r="O160" s="154"/>
      <c r="P160" s="154"/>
      <c r="Q160" s="157"/>
      <c r="R160" s="158"/>
    </row>
    <row r="161" spans="2:18" ht="12.75" hidden="1" customHeight="1">
      <c r="B161" s="117"/>
      <c r="C161" s="153"/>
      <c r="D161" s="154"/>
      <c r="E161" s="154"/>
      <c r="F161" s="155"/>
      <c r="G161" s="155"/>
      <c r="H161" s="155"/>
      <c r="I161" s="155"/>
      <c r="J161" s="154"/>
      <c r="K161" s="154"/>
      <c r="L161" s="156"/>
      <c r="M161" s="156"/>
      <c r="N161" s="154"/>
      <c r="O161" s="154"/>
      <c r="P161" s="154"/>
      <c r="Q161" s="157"/>
      <c r="R161" s="158"/>
    </row>
    <row r="162" spans="2:18" ht="12.75" hidden="1" customHeight="1">
      <c r="B162" s="117"/>
      <c r="C162" s="153"/>
      <c r="D162" s="154"/>
      <c r="E162" s="154"/>
      <c r="F162" s="154"/>
      <c r="G162" s="154"/>
      <c r="H162" s="154"/>
      <c r="I162" s="154"/>
      <c r="J162" s="154"/>
      <c r="K162" s="154"/>
      <c r="L162" s="156"/>
      <c r="M162" s="156"/>
      <c r="N162" s="154"/>
      <c r="O162" s="154"/>
      <c r="P162" s="154"/>
      <c r="Q162" s="157"/>
      <c r="R162" s="158"/>
    </row>
    <row r="163" spans="2:18" ht="12.75" hidden="1" customHeight="1">
      <c r="B163" s="117"/>
      <c r="C163" s="153"/>
      <c r="D163" s="154"/>
      <c r="E163" s="154"/>
      <c r="F163" s="154"/>
      <c r="G163" s="154"/>
      <c r="H163" s="154"/>
      <c r="I163" s="154"/>
      <c r="J163" s="154"/>
      <c r="K163" s="154"/>
      <c r="L163" s="154"/>
      <c r="M163" s="154"/>
      <c r="N163" s="154"/>
      <c r="O163" s="154"/>
      <c r="P163" s="154"/>
      <c r="Q163" s="157"/>
      <c r="R163" s="158"/>
    </row>
    <row r="164" spans="2:18" ht="12.75" hidden="1" customHeight="1">
      <c r="B164" s="117"/>
      <c r="C164" s="159" t="s">
        <v>90</v>
      </c>
      <c r="D164" s="160"/>
      <c r="E164" s="160"/>
      <c r="F164" s="161"/>
      <c r="G164" s="162"/>
      <c r="H164" s="162"/>
      <c r="I164" s="162"/>
      <c r="J164" s="163"/>
      <c r="K164" s="163"/>
      <c r="L164" s="162"/>
      <c r="M164" s="162"/>
      <c r="N164" s="162"/>
      <c r="O164" s="162"/>
      <c r="P164" s="162"/>
      <c r="Q164" s="162"/>
      <c r="R164" s="164"/>
    </row>
    <row r="165" spans="2:18" ht="12.75" hidden="1" customHeight="1">
      <c r="B165" s="117"/>
      <c r="C165" s="165"/>
      <c r="D165" s="160"/>
      <c r="E165" s="160"/>
      <c r="F165" s="161"/>
      <c r="G165" s="162"/>
      <c r="H165" s="162"/>
      <c r="I165" s="162"/>
      <c r="J165" s="163"/>
      <c r="K165" s="163"/>
      <c r="L165" s="162"/>
      <c r="M165" s="162"/>
      <c r="N165" s="162"/>
      <c r="O165" s="162"/>
      <c r="P165" s="162"/>
      <c r="Q165" s="162"/>
      <c r="R165" s="164"/>
    </row>
    <row r="166" spans="2:18" ht="12.75" hidden="1" customHeight="1">
      <c r="B166" s="117"/>
      <c r="C166" s="175"/>
      <c r="D166" s="175"/>
      <c r="E166" s="175"/>
      <c r="F166" s="175"/>
      <c r="G166" s="175"/>
      <c r="H166" s="175"/>
      <c r="I166" s="175"/>
      <c r="J166" s="175"/>
      <c r="K166" s="175"/>
      <c r="L166" s="175"/>
      <c r="M166" s="175"/>
      <c r="N166" s="175"/>
      <c r="O166" s="175"/>
      <c r="P166" s="175"/>
      <c r="Q166" s="175"/>
      <c r="R166" s="166"/>
    </row>
    <row r="167" spans="2:18" ht="12.75" hidden="1" customHeight="1">
      <c r="B167" s="117"/>
      <c r="C167" s="175"/>
      <c r="D167" s="175"/>
      <c r="E167" s="175"/>
      <c r="F167" s="175"/>
      <c r="G167" s="175"/>
      <c r="H167" s="175"/>
      <c r="I167" s="175"/>
      <c r="J167" s="175"/>
      <c r="K167" s="175"/>
      <c r="L167" s="175"/>
      <c r="M167" s="175"/>
      <c r="N167" s="175"/>
      <c r="O167" s="175"/>
      <c r="P167" s="175"/>
      <c r="Q167" s="175"/>
      <c r="R167" s="166"/>
    </row>
    <row r="168" spans="2:18" ht="12.75" hidden="1" customHeight="1">
      <c r="B168" s="117"/>
      <c r="C168" s="175"/>
      <c r="D168" s="175"/>
      <c r="E168" s="175"/>
      <c r="F168" s="175"/>
      <c r="G168" s="175"/>
      <c r="H168" s="175"/>
      <c r="I168" s="175"/>
      <c r="J168" s="175"/>
      <c r="K168" s="175"/>
      <c r="L168" s="175"/>
      <c r="M168" s="175"/>
      <c r="N168" s="175"/>
      <c r="O168" s="175"/>
      <c r="P168" s="175"/>
      <c r="Q168" s="175"/>
      <c r="R168" s="176"/>
    </row>
    <row r="169" spans="2:18" ht="8.25" hidden="1" customHeight="1">
      <c r="B169" s="167"/>
      <c r="C169" s="168"/>
      <c r="D169" s="123"/>
      <c r="E169" s="123"/>
      <c r="F169" s="124"/>
      <c r="G169" s="125"/>
      <c r="H169" s="125"/>
      <c r="I169" s="125"/>
      <c r="J169" s="126"/>
      <c r="K169" s="126"/>
      <c r="L169" s="125"/>
      <c r="M169" s="125"/>
      <c r="N169" s="125"/>
      <c r="O169" s="125"/>
      <c r="P169" s="125"/>
      <c r="Q169" s="125"/>
      <c r="R169" s="169"/>
    </row>
    <row r="170" spans="2:18" hidden="1"/>
  </sheetData>
  <mergeCells count="75">
    <mergeCell ref="C17:Q17"/>
    <mergeCell ref="C3:Q3"/>
    <mergeCell ref="H4:I4"/>
    <mergeCell ref="C5:Q5"/>
    <mergeCell ref="D7:F7"/>
    <mergeCell ref="D8:F8"/>
    <mergeCell ref="D9:F9"/>
    <mergeCell ref="D10:F10"/>
    <mergeCell ref="D11:F11"/>
    <mergeCell ref="J13:L13"/>
    <mergeCell ref="C15:Q15"/>
    <mergeCell ref="C68:Q68"/>
    <mergeCell ref="C42:F42"/>
    <mergeCell ref="C44:Q44"/>
    <mergeCell ref="C46:F46"/>
    <mergeCell ref="C48:Q48"/>
    <mergeCell ref="C52:F52"/>
    <mergeCell ref="C54:Q54"/>
    <mergeCell ref="C58:F58"/>
    <mergeCell ref="C60:Q60"/>
    <mergeCell ref="C62:F62"/>
    <mergeCell ref="C64:Q64"/>
    <mergeCell ref="C66:F66"/>
    <mergeCell ref="C92:Q92"/>
    <mergeCell ref="C70:F70"/>
    <mergeCell ref="C72:Q72"/>
    <mergeCell ref="C74:F74"/>
    <mergeCell ref="C76:Q76"/>
    <mergeCell ref="C78:F78"/>
    <mergeCell ref="C80:Q80"/>
    <mergeCell ref="C82:F82"/>
    <mergeCell ref="C84:Q84"/>
    <mergeCell ref="C86:F86"/>
    <mergeCell ref="C88:Q88"/>
    <mergeCell ref="C90:F90"/>
    <mergeCell ref="C118:F118"/>
    <mergeCell ref="C94:F94"/>
    <mergeCell ref="C96:Q96"/>
    <mergeCell ref="C98:F98"/>
    <mergeCell ref="C100:Q100"/>
    <mergeCell ref="C102:F102"/>
    <mergeCell ref="C104:Q104"/>
    <mergeCell ref="C108:F108"/>
    <mergeCell ref="C110:Q110"/>
    <mergeCell ref="C114:F114"/>
    <mergeCell ref="C116:Q116"/>
    <mergeCell ref="G117:L117"/>
    <mergeCell ref="C141:Q141"/>
    <mergeCell ref="C119:Q119"/>
    <mergeCell ref="C121:F121"/>
    <mergeCell ref="C123:Q123"/>
    <mergeCell ref="C124:P124"/>
    <mergeCell ref="C125:P125"/>
    <mergeCell ref="C132:P132"/>
    <mergeCell ref="C135:Q135"/>
    <mergeCell ref="C137:Q137"/>
    <mergeCell ref="C139:F139"/>
    <mergeCell ref="C127:P127"/>
    <mergeCell ref="C128:P128"/>
    <mergeCell ref="C129:P129"/>
    <mergeCell ref="C130:P130"/>
    <mergeCell ref="C131:P131"/>
    <mergeCell ref="C133:P133"/>
    <mergeCell ref="C168:R168"/>
    <mergeCell ref="C143:F143"/>
    <mergeCell ref="C145:Q145"/>
    <mergeCell ref="C147:F147"/>
    <mergeCell ref="C149:P149"/>
    <mergeCell ref="C150:P150"/>
    <mergeCell ref="C151:P151"/>
    <mergeCell ref="C153:P153"/>
    <mergeCell ref="N155:P155"/>
    <mergeCell ref="N156:P156"/>
    <mergeCell ref="C166:Q166"/>
    <mergeCell ref="C167:Q167"/>
  </mergeCells>
  <pageMargins left="0.7" right="0.7" top="0.75" bottom="0.75" header="0.3" footer="0.3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LORENA VERTEL DIAZ</dc:creator>
  <cp:lastModifiedBy>Acer</cp:lastModifiedBy>
  <cp:lastPrinted>2025-12-26T21:32:19Z</cp:lastPrinted>
  <dcterms:created xsi:type="dcterms:W3CDTF">2025-12-26T16:35:48Z</dcterms:created>
  <dcterms:modified xsi:type="dcterms:W3CDTF">2026-07-02T16:35:55Z</dcterms:modified>
</cp:coreProperties>
</file>