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17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dminmed_cendoj_ramajudicial_gov_co/Documents/1. PROCESOS DE SELECCIÓN/2026/04ExpedientesContractuales/04ExpedientesContractualesSubastaInversa/Sasi01ConsumiblesImpresion/01Estructuración/02DocumentosParaJuntaContratación/"/>
    </mc:Choice>
  </mc:AlternateContent>
  <xr:revisionPtr revIDLastSave="138" documentId="14_{BB3A90BB-435A-4CA4-81BC-3815B54C5C7F}" xr6:coauthVersionLast="47" xr6:coauthVersionMax="47" xr10:uidLastSave="{EAB139E1-ED77-42AC-AAD3-BEF93B0A426C}"/>
  <bookViews>
    <workbookView xWindow="-28920" yWindow="-120" windowWidth="29040" windowHeight="15720" xr2:uid="{00000000-000D-0000-FFFF-FFFF00000000}"/>
  </bookViews>
  <sheets>
    <sheet name="ajustes" sheetId="3" r:id="rId1"/>
    <sheet name="Hoja1" sheetId="1" state="hidden" r:id="rId2"/>
    <sheet name="Hoja2" sheetId="2" state="hidden" r:id="rId3"/>
  </sheets>
  <definedNames>
    <definedName name="_Hlk134541549" localSheetId="2">Hoja2!$D$4</definedName>
    <definedName name="_Hlk137023939" localSheetId="2">Hoja2!$B$4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3" l="1"/>
  <c r="K10" i="3"/>
  <c r="J8" i="3"/>
  <c r="K8" i="3"/>
  <c r="I7" i="3"/>
  <c r="I8" i="3"/>
  <c r="G7" i="3"/>
  <c r="G8" i="3"/>
  <c r="I6" i="3"/>
  <c r="G6" i="3"/>
  <c r="E7" i="3"/>
  <c r="E8" i="3"/>
  <c r="E6" i="3"/>
  <c r="J7" i="3"/>
  <c r="K7" i="3" s="1"/>
  <c r="J6" i="3"/>
  <c r="H8" i="2"/>
  <c r="G8" i="2"/>
  <c r="M7" i="1"/>
  <c r="M8" i="1"/>
  <c r="M6" i="1"/>
  <c r="H6" i="1"/>
  <c r="I6" i="1" s="1"/>
  <c r="H7" i="1"/>
  <c r="I7" i="1" s="1"/>
  <c r="H8" i="1"/>
  <c r="I8" i="1" s="1"/>
  <c r="K8" i="1"/>
  <c r="L8" i="1" s="1"/>
  <c r="E8" i="1"/>
  <c r="F8" i="1" s="1"/>
  <c r="E6" i="1"/>
  <c r="J9" i="3" l="1"/>
  <c r="K6" i="3"/>
  <c r="K9" i="3"/>
  <c r="N8" i="1"/>
  <c r="O8" i="1" s="1"/>
  <c r="P8" i="1" s="1"/>
  <c r="K7" i="1"/>
  <c r="L7" i="1" s="1"/>
  <c r="E7" i="1"/>
  <c r="F7" i="1" s="1"/>
  <c r="N7" i="1" l="1"/>
  <c r="K6" i="1"/>
  <c r="L6" i="1" s="1"/>
  <c r="N6" i="1"/>
  <c r="O6" i="1" s="1"/>
  <c r="P6" i="1" s="1"/>
  <c r="O7" i="1" l="1"/>
  <c r="P7" i="1" s="1"/>
  <c r="P9" i="1" s="1"/>
  <c r="P14" i="1" s="1"/>
  <c r="F6" i="1" l="1"/>
</calcChain>
</file>

<file path=xl/sharedStrings.xml><?xml version="1.0" encoding="utf-8"?>
<sst xmlns="http://schemas.openxmlformats.org/spreadsheetml/2006/main" count="67" uniqueCount="36">
  <si>
    <t>PROVEEDOR 1</t>
  </si>
  <si>
    <t>PROVEEDOR 2</t>
  </si>
  <si>
    <t>PROVEEDOR 3</t>
  </si>
  <si>
    <t>VALOR PROMEDIO DE MERCADO</t>
  </si>
  <si>
    <t>RENACER</t>
  </si>
  <si>
    <t>QCCOLOMBIA</t>
  </si>
  <si>
    <t>ACONPIEXPRESS</t>
  </si>
  <si>
    <r>
      <t>items</t>
    </r>
    <r>
      <rPr>
        <sz val="7"/>
        <color rgb="FF000000"/>
        <rFont val="Arial"/>
        <family val="2"/>
      </rPr>
      <t> </t>
    </r>
  </si>
  <si>
    <r>
      <t>DESCRIPCION DEL ELEMENTO</t>
    </r>
    <r>
      <rPr>
        <sz val="8"/>
        <color rgb="FF000000"/>
        <rFont val="Arial"/>
        <family val="2"/>
      </rPr>
      <t> </t>
    </r>
  </si>
  <si>
    <t>Cantidad</t>
  </si>
  <si>
    <t>Valor unitario</t>
  </si>
  <si>
    <t>Valor Unitario incluido IVA.</t>
  </si>
  <si>
    <t>Valor unitario Promedio de mercado</t>
  </si>
  <si>
    <t>Valor Unitario promedio de mercado incluido IVA.</t>
  </si>
  <si>
    <t>1 </t>
  </si>
  <si>
    <t>Tóner para impresora referencia TN 890P- HL L6900</t>
  </si>
  <si>
    <t>Drum Brother DR-890P- GOV 50K /HLL6400/ MFCL6900</t>
  </si>
  <si>
    <t>Unidad Fusora 200K HLL6400/MFCL6900</t>
  </si>
  <si>
    <t>SUBTOTAL</t>
  </si>
  <si>
    <t>IVA</t>
  </si>
  <si>
    <t>VALOR TOTAL</t>
  </si>
  <si>
    <t>Valor total promedio de mercado IVA incluido</t>
  </si>
  <si>
    <t>Valor total</t>
  </si>
  <si>
    <t>Número</t>
  </si>
  <si>
    <t>Fecha de expedición</t>
  </si>
  <si>
    <t xml:space="preserve">Rubro </t>
  </si>
  <si>
    <t xml:space="preserve">Recurso </t>
  </si>
  <si>
    <t>Unidad Ejecutora</t>
  </si>
  <si>
    <t>Valor CDP</t>
  </si>
  <si>
    <t>Valor a afectar 2026 </t>
  </si>
  <si>
    <t>A-02-02-01-003-002 PASTA O PULPA, PAPEL Y PRODUCTOS DE PAPEL; IMPRESOS Y ARTÍCULOS SIMILARES</t>
  </si>
  <si>
    <t>27-01-01-902</t>
  </si>
  <si>
    <t>01-003-002 PASTA O PULPA, PAPEL Y PRODUCTOS DE PAPEL; IMPRESOS Y ARTÍCULOS SIMILARES</t>
  </si>
  <si>
    <t>7-01-01-202</t>
  </si>
  <si>
    <t>27-01-01-802</t>
  </si>
  <si>
    <t>Vr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</si>
</sst>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;[Red]\-&quot;$&quot;#,##0"/>
    <numFmt numFmtId="165" formatCode="_-&quot;$&quot;\ * #,##0.00_-;\-&quot;$&quot;\ * #,##0.00_-;_-&quot;$&quot;\ * &quot;-&quot;??_-;_-@_-"/>
    <numFmt numFmtId="168" formatCode="_-* #,##0_-;\-* #,##0_-;_-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0" fontId="2" fillId="0" borderId="1" xfId="0" applyFont="1" applyBorder="1"/>
    <xf numFmtId="0" fontId="3" fillId="0" borderId="1" xfId="0" applyFont="1" applyBorder="1" applyAlignment="1">
      <alignment vertical="center" wrapText="1"/>
    </xf>
    <xf numFmtId="165" fontId="4" fillId="0" borderId="1" xfId="1" applyFont="1" applyBorder="1"/>
    <xf numFmtId="0" fontId="5" fillId="0" borderId="1" xfId="0" applyFont="1" applyBorder="1"/>
    <xf numFmtId="0" fontId="7" fillId="5" borderId="1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65" fontId="3" fillId="0" borderId="1" xfId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5" fontId="0" fillId="0" borderId="0" xfId="1" applyFont="1"/>
    <xf numFmtId="0" fontId="8" fillId="7" borderId="5" xfId="0" applyFont="1" applyFill="1" applyBorder="1" applyAlignment="1">
      <alignment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4" fontId="9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 wrapText="1"/>
    </xf>
    <xf numFmtId="0" fontId="6" fillId="6" borderId="3" xfId="0" applyFont="1" applyFill="1" applyBorder="1" applyAlignment="1">
      <alignment horizontal="center" wrapText="1"/>
    </xf>
    <xf numFmtId="0" fontId="6" fillId="6" borderId="4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168" fontId="3" fillId="0" borderId="1" xfId="1" applyNumberFormat="1" applyFont="1" applyBorder="1" applyAlignment="1">
      <alignment vertical="center" wrapText="1"/>
    </xf>
    <xf numFmtId="168" fontId="4" fillId="0" borderId="1" xfId="1" applyNumberFormat="1" applyFont="1" applyBorder="1"/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9" fontId="11" fillId="0" borderId="1" xfId="1" applyNumberFormat="1" applyFont="1" applyBorder="1" applyAlignment="1">
      <alignment vertical="center" wrapText="1"/>
    </xf>
    <xf numFmtId="168" fontId="12" fillId="0" borderId="1" xfId="0" applyNumberFormat="1" applyFont="1" applyBorder="1"/>
    <xf numFmtId="168" fontId="4" fillId="0" borderId="1" xfId="1" applyNumberFormat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AF0B6-3556-43C9-8D14-846768358EDE}">
  <dimension ref="A3:K11"/>
  <sheetViews>
    <sheetView tabSelected="1" zoomScale="90" zoomScaleNormal="90" workbookViewId="0">
      <selection activeCell="I19" sqref="I19"/>
    </sheetView>
  </sheetViews>
  <sheetFormatPr defaultColWidth="11.42578125" defaultRowHeight="15"/>
  <cols>
    <col min="1" max="1" width="6.42578125" customWidth="1"/>
    <col min="2" max="2" width="18.7109375" customWidth="1"/>
    <col min="3" max="3" width="9.28515625" bestFit="1" customWidth="1"/>
    <col min="4" max="4" width="13.140625" customWidth="1"/>
    <col min="5" max="5" width="16.28515625" customWidth="1"/>
    <col min="6" max="6" width="13.5703125" bestFit="1" customWidth="1"/>
    <col min="7" max="7" width="13.28515625" bestFit="1" customWidth="1"/>
    <col min="8" max="8" width="13.5703125" bestFit="1" customWidth="1"/>
    <col min="9" max="9" width="13.28515625" customWidth="1"/>
    <col min="10" max="10" width="13.85546875" bestFit="1" customWidth="1"/>
    <col min="11" max="11" width="22.140625" customWidth="1"/>
  </cols>
  <sheetData>
    <row r="3" spans="1:11" ht="41.25" customHeight="1">
      <c r="A3" s="6"/>
      <c r="B3" s="6"/>
      <c r="C3" s="6"/>
      <c r="D3" s="19" t="s">
        <v>0</v>
      </c>
      <c r="E3" s="19"/>
      <c r="F3" s="20" t="s">
        <v>1</v>
      </c>
      <c r="G3" s="22"/>
      <c r="H3" s="26" t="s">
        <v>2</v>
      </c>
      <c r="I3" s="28"/>
      <c r="J3" s="23" t="s">
        <v>3</v>
      </c>
      <c r="K3" s="25"/>
    </row>
    <row r="4" spans="1:11" ht="19.5" hidden="1" customHeight="1">
      <c r="A4" s="6"/>
      <c r="B4" s="6"/>
      <c r="D4" s="29" t="s">
        <v>4</v>
      </c>
      <c r="E4" s="31"/>
      <c r="F4" s="20" t="s">
        <v>5</v>
      </c>
      <c r="G4" s="22"/>
      <c r="H4" s="32" t="s">
        <v>6</v>
      </c>
      <c r="I4" s="34"/>
      <c r="J4" s="35"/>
      <c r="K4" s="37"/>
    </row>
    <row r="5" spans="1:11" s="1" customFormat="1" ht="42" customHeight="1">
      <c r="A5" s="8" t="s">
        <v>7</v>
      </c>
      <c r="B5" s="8" t="s">
        <v>8</v>
      </c>
      <c r="C5" s="8" t="s">
        <v>9</v>
      </c>
      <c r="D5" s="8" t="s">
        <v>10</v>
      </c>
      <c r="E5" s="8" t="s">
        <v>11</v>
      </c>
      <c r="F5" s="8" t="s">
        <v>10</v>
      </c>
      <c r="G5" s="8" t="s">
        <v>11</v>
      </c>
      <c r="H5" s="8" t="s">
        <v>10</v>
      </c>
      <c r="I5" s="8" t="s">
        <v>11</v>
      </c>
      <c r="J5" s="8" t="s">
        <v>12</v>
      </c>
      <c r="K5" s="8" t="s">
        <v>13</v>
      </c>
    </row>
    <row r="6" spans="1:11" ht="30" customHeight="1">
      <c r="A6" s="9" t="s">
        <v>14</v>
      </c>
      <c r="B6" s="4" t="s">
        <v>15</v>
      </c>
      <c r="C6" s="11">
        <v>259</v>
      </c>
      <c r="D6" s="38">
        <v>1116498</v>
      </c>
      <c r="E6" s="38">
        <f>+D6*C6</f>
        <v>289172982</v>
      </c>
      <c r="F6" s="38">
        <v>1087100</v>
      </c>
      <c r="G6" s="38">
        <f>+F6*C6</f>
        <v>281558900</v>
      </c>
      <c r="H6" s="38">
        <v>1184100</v>
      </c>
      <c r="I6" s="38">
        <f>+H6*C6</f>
        <v>306681900</v>
      </c>
      <c r="J6" s="45">
        <f>ROUND(+AVERAGE(D6,F6,H6),0)</f>
        <v>1129233</v>
      </c>
      <c r="K6" s="45">
        <f>+J6*C6</f>
        <v>292471347</v>
      </c>
    </row>
    <row r="7" spans="1:11" ht="34.5" customHeight="1">
      <c r="A7" s="9">
        <v>2</v>
      </c>
      <c r="B7" s="4" t="s">
        <v>16</v>
      </c>
      <c r="C7" s="11">
        <v>140</v>
      </c>
      <c r="D7" s="38">
        <v>1113369</v>
      </c>
      <c r="E7" s="38">
        <f t="shared" ref="E7:E8" si="0">+D7*C7</f>
        <v>155871660</v>
      </c>
      <c r="F7" s="38">
        <v>1089500</v>
      </c>
      <c r="G7" s="38">
        <f t="shared" ref="G7:G8" si="1">+F7*C7</f>
        <v>152530000</v>
      </c>
      <c r="H7" s="38">
        <v>1106500</v>
      </c>
      <c r="I7" s="38">
        <f t="shared" ref="I7:I8" si="2">+H7*C7</f>
        <v>154910000</v>
      </c>
      <c r="J7" s="45">
        <f>ROUND(+AVERAGE(D7,F7,H7),0)</f>
        <v>1103123</v>
      </c>
      <c r="K7" s="45">
        <f t="shared" ref="K7:K8" si="3">+J7*C7</f>
        <v>154437220</v>
      </c>
    </row>
    <row r="8" spans="1:11" ht="30" customHeight="1">
      <c r="A8" s="9">
        <v>3</v>
      </c>
      <c r="B8" s="4" t="s">
        <v>17</v>
      </c>
      <c r="C8" s="11">
        <v>5</v>
      </c>
      <c r="D8" s="38"/>
      <c r="E8" s="38">
        <f t="shared" si="0"/>
        <v>0</v>
      </c>
      <c r="F8" s="38">
        <v>850900</v>
      </c>
      <c r="G8" s="38">
        <f t="shared" si="1"/>
        <v>4254500</v>
      </c>
      <c r="H8" s="38">
        <v>1224000</v>
      </c>
      <c r="I8" s="38">
        <f t="shared" si="2"/>
        <v>6120000</v>
      </c>
      <c r="J8" s="45">
        <f>ROUND(+AVERAGE(D8,F8,H8),0)</f>
        <v>1037450</v>
      </c>
      <c r="K8" s="45">
        <f t="shared" si="3"/>
        <v>5187250</v>
      </c>
    </row>
    <row r="9" spans="1:11" ht="30" customHeight="1">
      <c r="A9" s="9"/>
      <c r="B9" s="40" t="s">
        <v>18</v>
      </c>
      <c r="C9" s="41"/>
      <c r="D9" s="41"/>
      <c r="E9" s="41"/>
      <c r="F9" s="41"/>
      <c r="G9" s="41"/>
      <c r="H9" s="41"/>
      <c r="I9" s="42"/>
      <c r="J9" s="45">
        <f>SUM(J6:J8)</f>
        <v>3269806</v>
      </c>
      <c r="K9" s="45">
        <f>SUM(K6:K8)</f>
        <v>452095817</v>
      </c>
    </row>
    <row r="10" spans="1:11" ht="30" customHeight="1">
      <c r="A10" s="9"/>
      <c r="B10" s="40" t="s">
        <v>19</v>
      </c>
      <c r="C10" s="41"/>
      <c r="D10" s="41"/>
      <c r="E10" s="41"/>
      <c r="F10" s="41"/>
      <c r="G10" s="41"/>
      <c r="H10" s="42"/>
      <c r="I10" s="43">
        <v>0.19</v>
      </c>
      <c r="J10" s="39"/>
      <c r="K10" s="45">
        <f>ROUND(K9*I10,9)</f>
        <v>85898205.230000004</v>
      </c>
    </row>
    <row r="11" spans="1:11" ht="22.5" customHeight="1">
      <c r="A11" s="3"/>
      <c r="B11" s="40" t="s">
        <v>20</v>
      </c>
      <c r="C11" s="41"/>
      <c r="D11" s="41"/>
      <c r="E11" s="41"/>
      <c r="F11" s="41"/>
      <c r="G11" s="41"/>
      <c r="H11" s="41"/>
      <c r="I11" s="41"/>
      <c r="J11" s="42"/>
      <c r="K11" s="44">
        <f>+K9+K10</f>
        <v>537994022.23000002</v>
      </c>
    </row>
  </sheetData>
  <mergeCells count="11">
    <mergeCell ref="B9:I9"/>
    <mergeCell ref="B10:H10"/>
    <mergeCell ref="B11:J11"/>
    <mergeCell ref="D3:E3"/>
    <mergeCell ref="F3:G3"/>
    <mergeCell ref="H3:I3"/>
    <mergeCell ref="J3:K3"/>
    <mergeCell ref="D4:E4"/>
    <mergeCell ref="F4:G4"/>
    <mergeCell ref="H4:I4"/>
    <mergeCell ref="J4:K4"/>
  </mergeCells>
  <pageMargins left="0.7" right="0.7" top="0.75" bottom="0.75" header="0.3" footer="0.3"/>
  <pageSetup orientation="portrait" horizontalDpi="4294967293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P14"/>
  <sheetViews>
    <sheetView topLeftCell="B1" zoomScale="90" zoomScaleNormal="90" workbookViewId="0">
      <selection activeCell="O6" sqref="O6"/>
    </sheetView>
  </sheetViews>
  <sheetFormatPr defaultColWidth="11.42578125" defaultRowHeight="15"/>
  <cols>
    <col min="1" max="1" width="6.42578125" customWidth="1"/>
    <col min="2" max="2" width="18.7109375" customWidth="1"/>
    <col min="3" max="3" width="9.28515625" bestFit="1" customWidth="1"/>
    <col min="4" max="4" width="13.140625" customWidth="1"/>
    <col min="5" max="5" width="12.140625" bestFit="1" customWidth="1"/>
    <col min="6" max="6" width="13.28515625" bestFit="1" customWidth="1"/>
    <col min="7" max="7" width="13.5703125" bestFit="1" customWidth="1"/>
    <col min="8" max="8" width="12.140625" bestFit="1" customWidth="1"/>
    <col min="9" max="9" width="13.28515625" bestFit="1" customWidth="1"/>
    <col min="10" max="10" width="13.5703125" bestFit="1" customWidth="1"/>
    <col min="11" max="11" width="11.85546875" customWidth="1"/>
    <col min="12" max="12" width="13.28515625" customWidth="1"/>
    <col min="13" max="13" width="13.85546875" bestFit="1" customWidth="1"/>
    <col min="14" max="14" width="12.140625" customWidth="1"/>
    <col min="15" max="15" width="17.140625" customWidth="1"/>
    <col min="16" max="16" width="19.140625" bestFit="1" customWidth="1"/>
  </cols>
  <sheetData>
    <row r="3" spans="1:16" ht="41.25" customHeight="1">
      <c r="A3" s="6"/>
      <c r="B3" s="6"/>
      <c r="C3" s="6"/>
      <c r="D3" s="19" t="s">
        <v>0</v>
      </c>
      <c r="E3" s="19"/>
      <c r="F3" s="19"/>
      <c r="G3" s="20" t="s">
        <v>1</v>
      </c>
      <c r="H3" s="21"/>
      <c r="I3" s="22"/>
      <c r="J3" s="26" t="s">
        <v>2</v>
      </c>
      <c r="K3" s="27"/>
      <c r="L3" s="28"/>
      <c r="M3" s="23" t="s">
        <v>3</v>
      </c>
      <c r="N3" s="24"/>
      <c r="O3" s="25"/>
      <c r="P3" s="7"/>
    </row>
    <row r="4" spans="1:16" ht="19.5" hidden="1" customHeight="1">
      <c r="A4" s="6"/>
      <c r="B4" s="6"/>
      <c r="D4" s="29" t="s">
        <v>4</v>
      </c>
      <c r="E4" s="30"/>
      <c r="F4" s="31"/>
      <c r="G4" s="20" t="s">
        <v>5</v>
      </c>
      <c r="H4" s="21"/>
      <c r="I4" s="22"/>
      <c r="J4" s="32" t="s">
        <v>6</v>
      </c>
      <c r="K4" s="33"/>
      <c r="L4" s="34"/>
      <c r="M4" s="35"/>
      <c r="N4" s="36"/>
      <c r="O4" s="37"/>
      <c r="P4" s="6"/>
    </row>
    <row r="5" spans="1:16" s="1" customFormat="1" ht="42" customHeight="1">
      <c r="A5" s="8" t="s">
        <v>7</v>
      </c>
      <c r="B5" s="8" t="s">
        <v>8</v>
      </c>
      <c r="C5" s="8" t="s">
        <v>9</v>
      </c>
      <c r="D5" s="8" t="s">
        <v>10</v>
      </c>
      <c r="E5" s="8" t="s">
        <v>19</v>
      </c>
      <c r="F5" s="8" t="s">
        <v>11</v>
      </c>
      <c r="G5" s="8" t="s">
        <v>10</v>
      </c>
      <c r="H5" s="8" t="s">
        <v>19</v>
      </c>
      <c r="I5" s="8" t="s">
        <v>11</v>
      </c>
      <c r="J5" s="8" t="s">
        <v>10</v>
      </c>
      <c r="K5" s="8" t="s">
        <v>19</v>
      </c>
      <c r="L5" s="8" t="s">
        <v>11</v>
      </c>
      <c r="M5" s="8" t="s">
        <v>12</v>
      </c>
      <c r="N5" s="8" t="s">
        <v>19</v>
      </c>
      <c r="O5" s="8" t="s">
        <v>13</v>
      </c>
      <c r="P5" s="8" t="s">
        <v>21</v>
      </c>
    </row>
    <row r="6" spans="1:16" ht="30" customHeight="1">
      <c r="A6" s="9" t="s">
        <v>14</v>
      </c>
      <c r="B6" s="4" t="s">
        <v>15</v>
      </c>
      <c r="C6" s="11">
        <v>259</v>
      </c>
      <c r="D6" s="10">
        <v>1116498</v>
      </c>
      <c r="E6" s="10">
        <f>ROUND(D6*0.19,0)</f>
        <v>212135</v>
      </c>
      <c r="F6" s="10">
        <f>+D6+E6</f>
        <v>1328633</v>
      </c>
      <c r="G6" s="10">
        <v>1087100</v>
      </c>
      <c r="H6" s="10">
        <f>ROUND(+G6*0.19,0)</f>
        <v>206549</v>
      </c>
      <c r="I6" s="10">
        <f>+G6+H6</f>
        <v>1293649</v>
      </c>
      <c r="J6" s="10">
        <v>1184100</v>
      </c>
      <c r="K6" s="10">
        <f>ROUND(+J6*0.19,0)</f>
        <v>224979</v>
      </c>
      <c r="L6" s="10">
        <f>+J6+K6</f>
        <v>1409079</v>
      </c>
      <c r="M6" s="5">
        <f>ROUND(+AVERAGE(D6,G6,J6),0)</f>
        <v>1129233</v>
      </c>
      <c r="N6" s="5">
        <f>ROUND(M6*19%,0)</f>
        <v>214554</v>
      </c>
      <c r="O6" s="5">
        <f>+M6+N6</f>
        <v>1343787</v>
      </c>
      <c r="P6" s="5">
        <f>+C6*O6</f>
        <v>348040833</v>
      </c>
    </row>
    <row r="7" spans="1:16" ht="34.5" customHeight="1">
      <c r="A7" s="9">
        <v>2</v>
      </c>
      <c r="B7" s="4" t="s">
        <v>16</v>
      </c>
      <c r="C7" s="11">
        <v>140</v>
      </c>
      <c r="D7" s="10">
        <v>1113369</v>
      </c>
      <c r="E7" s="10">
        <f>ROUND(D7*0.19,0)</f>
        <v>211540</v>
      </c>
      <c r="F7" s="10">
        <f>+D7+E7</f>
        <v>1324909</v>
      </c>
      <c r="G7" s="10">
        <v>1089500</v>
      </c>
      <c r="H7" s="10">
        <f>ROUND(+G7*0.19,0)</f>
        <v>207005</v>
      </c>
      <c r="I7" s="10">
        <f>+G7+H7</f>
        <v>1296505</v>
      </c>
      <c r="J7" s="10">
        <v>1106500</v>
      </c>
      <c r="K7" s="10">
        <f>ROUND(+J7*0.19,0)</f>
        <v>210235</v>
      </c>
      <c r="L7" s="10">
        <f>+J7+K7</f>
        <v>1316735</v>
      </c>
      <c r="M7" s="5">
        <f t="shared" ref="M7:M8" si="0">ROUND(+AVERAGE(D7,G7,J7),0)</f>
        <v>1103123</v>
      </c>
      <c r="N7" s="5">
        <f>ROUND(M7*19%,0)</f>
        <v>209593</v>
      </c>
      <c r="O7" s="5">
        <f>+M7+N7</f>
        <v>1312716</v>
      </c>
      <c r="P7" s="5">
        <f>+C7*O7</f>
        <v>183780240</v>
      </c>
    </row>
    <row r="8" spans="1:16" ht="30" customHeight="1">
      <c r="A8" s="9"/>
      <c r="B8" s="4" t="s">
        <v>17</v>
      </c>
      <c r="C8" s="11">
        <v>5</v>
      </c>
      <c r="D8" s="10"/>
      <c r="E8" s="10">
        <f>ROUND(D8*0.19,0)</f>
        <v>0</v>
      </c>
      <c r="F8" s="10">
        <f>+D8+E8</f>
        <v>0</v>
      </c>
      <c r="G8" s="10">
        <v>850900</v>
      </c>
      <c r="H8" s="10">
        <f>ROUND(+G8*0.19,0)</f>
        <v>161671</v>
      </c>
      <c r="I8" s="10">
        <f>+G8+H8</f>
        <v>1012571</v>
      </c>
      <c r="J8" s="10">
        <v>1224000</v>
      </c>
      <c r="K8" s="10">
        <f>ROUND(+J8*0.19,0)</f>
        <v>232560</v>
      </c>
      <c r="L8" s="10">
        <f>+J8+K8</f>
        <v>1456560</v>
      </c>
      <c r="M8" s="5">
        <f t="shared" si="0"/>
        <v>1037450</v>
      </c>
      <c r="N8" s="5">
        <f>ROUND(M8*19%,0)</f>
        <v>197116</v>
      </c>
      <c r="O8" s="5">
        <f>+M8+N8</f>
        <v>1234566</v>
      </c>
      <c r="P8" s="5">
        <f>+C8*O8</f>
        <v>6172830</v>
      </c>
    </row>
    <row r="9" spans="1:16">
      <c r="A9" s="3"/>
      <c r="B9" s="4" t="s">
        <v>22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5">
        <f>SUM(P6:P8)</f>
        <v>537993903</v>
      </c>
    </row>
    <row r="11" spans="1:16">
      <c r="P11" s="2"/>
    </row>
    <row r="12" spans="1:16">
      <c r="P12" s="12">
        <v>538000000</v>
      </c>
    </row>
    <row r="13" spans="1:16">
      <c r="P13" s="2"/>
    </row>
    <row r="14" spans="1:16">
      <c r="P14" s="2">
        <f>+P12-P9</f>
        <v>6097</v>
      </c>
    </row>
  </sheetData>
  <mergeCells count="8">
    <mergeCell ref="D3:F3"/>
    <mergeCell ref="G3:I3"/>
    <mergeCell ref="G4:I4"/>
    <mergeCell ref="M3:O3"/>
    <mergeCell ref="J3:L3"/>
    <mergeCell ref="D4:F4"/>
    <mergeCell ref="J4:L4"/>
    <mergeCell ref="M4:O4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16633-4DF8-4B8B-9315-B21619B862E9}">
  <dimension ref="B3:H8"/>
  <sheetViews>
    <sheetView workbookViewId="0">
      <selection activeCell="B4" sqref="B4:H8"/>
    </sheetView>
  </sheetViews>
  <sheetFormatPr defaultColWidth="11.42578125" defaultRowHeight="15"/>
  <sheetData>
    <row r="3" spans="2:8" ht="15.75" thickBot="1"/>
    <row r="4" spans="2:8" ht="23.25" thickBot="1">
      <c r="B4" s="13" t="s">
        <v>23</v>
      </c>
      <c r="C4" s="14" t="s">
        <v>24</v>
      </c>
      <c r="D4" s="14" t="s">
        <v>25</v>
      </c>
      <c r="E4" s="14" t="s">
        <v>26</v>
      </c>
      <c r="F4" s="14" t="s">
        <v>27</v>
      </c>
      <c r="G4" s="14" t="s">
        <v>28</v>
      </c>
      <c r="H4" s="14" t="s">
        <v>29</v>
      </c>
    </row>
    <row r="5" spans="2:8" ht="113.25" thickBot="1">
      <c r="B5" s="15">
        <v>926</v>
      </c>
      <c r="C5" s="16">
        <v>46038</v>
      </c>
      <c r="D5" s="17" t="s">
        <v>30</v>
      </c>
      <c r="E5" s="17">
        <v>10</v>
      </c>
      <c r="F5" s="17" t="s">
        <v>31</v>
      </c>
      <c r="G5" s="18">
        <v>54477963</v>
      </c>
      <c r="H5" s="18">
        <v>54477963</v>
      </c>
    </row>
    <row r="6" spans="2:8" ht="102" thickBot="1">
      <c r="B6" s="15">
        <v>1026</v>
      </c>
      <c r="C6" s="16">
        <v>46038</v>
      </c>
      <c r="D6" s="17" t="s">
        <v>32</v>
      </c>
      <c r="E6" s="17">
        <v>10</v>
      </c>
      <c r="F6" s="17" t="s">
        <v>33</v>
      </c>
      <c r="G6" s="18">
        <v>76000000</v>
      </c>
      <c r="H6" s="18">
        <v>76000000</v>
      </c>
    </row>
    <row r="7" spans="2:8" ht="102" thickBot="1">
      <c r="B7" s="15">
        <v>22626</v>
      </c>
      <c r="C7" s="16">
        <v>46037</v>
      </c>
      <c r="D7" s="17" t="s">
        <v>32</v>
      </c>
      <c r="E7" s="17">
        <v>10</v>
      </c>
      <c r="F7" s="17" t="s">
        <v>34</v>
      </c>
      <c r="G7" s="18">
        <v>407522037</v>
      </c>
      <c r="H7" s="18">
        <v>407522037</v>
      </c>
    </row>
    <row r="8" spans="2:8" ht="15.75" thickBot="1">
      <c r="B8" s="15" t="s">
        <v>35</v>
      </c>
      <c r="C8" s="17"/>
      <c r="D8" s="17"/>
      <c r="E8" s="17"/>
      <c r="F8" s="17"/>
      <c r="G8" s="18">
        <f>SUM(G5:G7)</f>
        <v>538000000</v>
      </c>
      <c r="H8" s="18">
        <f>SUM(H5:H7)</f>
        <v>538000000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AF66B6BC208F46A2D393B92A36B8FB" ma:contentTypeVersion="12" ma:contentTypeDescription="Crear nuevo documento." ma:contentTypeScope="" ma:versionID="9666a82555bec55a65c13866a4696238">
  <xsd:schema xmlns:xsd="http://www.w3.org/2001/XMLSchema" xmlns:xs="http://www.w3.org/2001/XMLSchema" xmlns:p="http://schemas.microsoft.com/office/2006/metadata/properties" xmlns:ns3="ae5aaf8a-a356-4778-9b6b-043498fc221b" xmlns:ns4="1e90f0fd-1ef4-4de1-bd79-736f871764bb" targetNamespace="http://schemas.microsoft.com/office/2006/metadata/properties" ma:root="true" ma:fieldsID="36fed1cf09288597e82075953c568804" ns3:_="" ns4:_="">
    <xsd:import namespace="ae5aaf8a-a356-4778-9b6b-043498fc221b"/>
    <xsd:import namespace="1e90f0fd-1ef4-4de1-bd79-736f871764b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aaf8a-a356-4778-9b6b-043498fc22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90f0fd-1ef4-4de1-bd79-736f871764bb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FD4AD7-81C4-4865-B4C8-979BB8BFEE51}"/>
</file>

<file path=customXml/itemProps2.xml><?xml version="1.0" encoding="utf-8"?>
<ds:datastoreItem xmlns:ds="http://schemas.openxmlformats.org/officeDocument/2006/customXml" ds:itemID="{50F6231C-2577-4CED-9E99-4D31851F7058}"/>
</file>

<file path=customXml/itemProps3.xml><?xml version="1.0" encoding="utf-8"?>
<ds:datastoreItem xmlns:ds="http://schemas.openxmlformats.org/officeDocument/2006/customXml" ds:itemID="{D584D4AB-E084-4104-92AE-B3A09AB4F2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Beatriz Helena Velez Restrepo</dc:creator>
  <cp:keywords/>
  <dc:description/>
  <cp:lastModifiedBy>Monica Jaqueline Durango Castro</cp:lastModifiedBy>
  <cp:revision/>
  <dcterms:created xsi:type="dcterms:W3CDTF">2021-02-26T16:43:24Z</dcterms:created>
  <dcterms:modified xsi:type="dcterms:W3CDTF">2026-05-25T19:52:18Z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0x01010085AF66B6BC208F46A2D393B92A36B8FB</vt:lpwstr>
  </property>
</Properties>
</file>