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planeacionnacional-my.sharepoint.com/personal/omabril_dnp_gov_co/Documents/OTRAS AL/HOSMIL/ETAPA DE ESTRUCTURACIÓN/MINIMA CUANTÍA/3. CARRO AUTOCLAVE/DEFINITIVOS/"/>
    </mc:Choice>
  </mc:AlternateContent>
  <xr:revisionPtr revIDLastSave="1437" documentId="13_ncr:1_{1A398C6D-5B47-DC45-ABB9-C6D4699FE017}" xr6:coauthVersionLast="47" xr6:coauthVersionMax="47" xr10:uidLastSave="{50AAC856-DE0F-4CB8-8377-2E43BE091CA8}"/>
  <bookViews>
    <workbookView xWindow="-120" yWindow="-120" windowWidth="29040" windowHeight="15720" xr2:uid="{00000000-000D-0000-FFFF-FFFF00000000}"/>
  </bookViews>
  <sheets>
    <sheet name="PRECIOS TECHO" sheetId="6" r:id="rId1"/>
    <sheet name="CONSOLIDADO" sheetId="5" r:id="rId2"/>
    <sheet name="COTIZACION COT-206-2026-HOMIL" sheetId="3" r:id="rId3"/>
    <sheet name="HISTORICO" sheetId="4" r:id="rId4"/>
  </sheets>
  <definedNames>
    <definedName name="_xlnm._FilterDatabase" localSheetId="1" hidden="1">CONSOLIDADO!$A$2:$T$5</definedName>
    <definedName name="_xlnm._FilterDatabase" localSheetId="0" hidden="1">'PRECIOS TECHO'!$A$2:$G$5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m3wDA+C+47dj7+Z7GBxoW7YSM1bKoIH8n0uGva5QA1A="/>
    </ext>
  </extLst>
</workbook>
</file>

<file path=xl/calcChain.xml><?xml version="1.0" encoding="utf-8"?>
<calcChain xmlns="http://schemas.openxmlformats.org/spreadsheetml/2006/main">
  <c r="G3" i="4" l="1"/>
  <c r="G5" i="4"/>
  <c r="G4" i="4"/>
  <c r="F6" i="6" l="1"/>
  <c r="T4" i="5"/>
  <c r="O4" i="5"/>
  <c r="L4" i="5"/>
  <c r="M4" i="5"/>
  <c r="N4" i="5"/>
  <c r="P4" i="5"/>
  <c r="Q4" i="5"/>
  <c r="L5" i="5"/>
  <c r="M5" i="5"/>
  <c r="T5" i="5" s="1"/>
  <c r="N5" i="5"/>
  <c r="O5" i="5"/>
  <c r="P5" i="5"/>
  <c r="Q5" i="5"/>
  <c r="Q3" i="5"/>
  <c r="P3" i="5"/>
  <c r="O3" i="5"/>
  <c r="N3" i="5"/>
  <c r="M3" i="5"/>
  <c r="T3" i="5" s="1"/>
  <c r="L3" i="5"/>
  <c r="G3" i="6"/>
  <c r="G5" i="6"/>
  <c r="G4" i="6"/>
  <c r="H4" i="6" s="1"/>
  <c r="G5" i="5"/>
  <c r="H5" i="5" s="1"/>
  <c r="G6" i="6" l="1"/>
  <c r="R5" i="5"/>
  <c r="R4" i="5"/>
  <c r="R3" i="5"/>
  <c r="H5" i="6"/>
  <c r="H3" i="6"/>
  <c r="H6" i="6" l="1"/>
  <c r="J3" i="5"/>
  <c r="K3" i="5" s="1"/>
  <c r="J5" i="5"/>
  <c r="K5" i="5" s="1"/>
  <c r="J4" i="5"/>
  <c r="K4" i="5" s="1"/>
  <c r="G4" i="5"/>
  <c r="H4" i="5" s="1"/>
  <c r="G3" i="5"/>
  <c r="H3" i="5" s="1"/>
  <c r="G4" i="3"/>
  <c r="H4" i="3" s="1"/>
  <c r="G5" i="3"/>
  <c r="H5" i="3" s="1"/>
  <c r="G3" i="3"/>
  <c r="H3" i="3" s="1"/>
</calcChain>
</file>

<file path=xl/sharedStrings.xml><?xml version="1.0" encoding="utf-8"?>
<sst xmlns="http://schemas.openxmlformats.org/spreadsheetml/2006/main" count="88" uniqueCount="31">
  <si>
    <t>MINIMO</t>
  </si>
  <si>
    <t>MAXIMO</t>
  </si>
  <si>
    <t>MEDIA ARMONICA</t>
  </si>
  <si>
    <t>MEDIANA</t>
  </si>
  <si>
    <t>DESVIACION</t>
  </si>
  <si>
    <t>DISPERSION</t>
  </si>
  <si>
    <t>METRICA</t>
  </si>
  <si>
    <t>ITEM</t>
  </si>
  <si>
    <t>DESCRIPCION</t>
  </si>
  <si>
    <t>UNIDAD DE MEDIDA</t>
  </si>
  <si>
    <t>CANTIDAD</t>
  </si>
  <si>
    <t>VALOR TOTAL UNITARIO</t>
  </si>
  <si>
    <t>IVA
(Si Aplica)</t>
  </si>
  <si>
    <t>PRECIO TECHO ANTES DE IVA</t>
  </si>
  <si>
    <t>PRECIOS TECHO</t>
  </si>
  <si>
    <t>UNIDAD</t>
  </si>
  <si>
    <t>PROMEDIO</t>
  </si>
  <si>
    <t>Valor Cotizado</t>
  </si>
  <si>
    <t>Plataforma interior de carga de autoclave</t>
  </si>
  <si>
    <t>Chasis interior de carga de autoclave</t>
  </si>
  <si>
    <t>Chasis interior de carga para esterilizadores modelo 1637/1008, construido en acero inoxidable calidad AISI 304 siendo desmontable en su mayoría.
Provisto de guías regulables en altura y dos estantes, uno situado en la base y otro en la zona intermedia del mismo.
El estante intermedio está partido en dos medios estantes para facilitar el desmontaje en caso necesario.
Compatible con autoclaves de vapor Matachana existentes  en la Entidad</t>
  </si>
  <si>
    <t>Carro manual de carga y descarga de autoclave para la Central de Esterilización.</t>
  </si>
  <si>
    <t>Material:
1. En varilla de acero inoxidable calidad AISI 304, provista de topes y cuatro ruedas de teflón resistentes a la temperatura.
Sistema de carga compatible con autoclaves Matachana de vapor existentes en la Entidad.
Dimensiones:
1. Totales: 629x1254x103 mm (ancho, largo, alto)
2. Útiles: 598x1228x50 mm (ancho, largo, alto)
3. Ruedas: 34x21 mm (díámetro por ancho)</t>
  </si>
  <si>
    <t>Material:
1. En varilla de acero inoxidable calidad AISI 304, provista de topes y cuatro ruedas de teflón resistentes a la temperatura.
Sistema de carga compatible con autoclaves Matachana de vapor existentes en la Entidad.
Dimensiones:
1. Totales (con asa): 1500x520x1030 mm (largo, ancho, alto)
2. Altura de Carga 850 mm mínimo x 1030 mm máximo ajuste manual diámetro de las ruedas  125mm</t>
  </si>
  <si>
    <t>ESPECIFICACIONES TECNICAS</t>
  </si>
  <si>
    <t>CONTRATO NO. 096-2024 KAIKA S.A.S.</t>
  </si>
  <si>
    <t>KAIKA S.A.S.</t>
  </si>
  <si>
    <t>Menor Valor</t>
  </si>
  <si>
    <t>VALOR TECHO DE REFERENCIA</t>
  </si>
  <si>
    <t>VALOR UNITARIO ANTES DE IVA</t>
  </si>
  <si>
    <t>VALOR UNITARIO ANTES DE IVA INDEXADO 2024-2025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</si>
</sst>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43" formatCode="_-* #,##0.00_-;\-* #,##0.00_-;_-* &quot;-&quot;??_-;_-@_-"/>
    <numFmt numFmtId="164" formatCode="_-&quot;$&quot;\ * #,##0_-;\-&quot;$&quot;\ * #,##0_-;_-&quot;$&quot;\ * &quot;-&quot;??_-;_-@"/>
    <numFmt numFmtId="165" formatCode="&quot;$&quot;\ #,##0.00"/>
    <numFmt numFmtId="166" formatCode="&quot;$&quot;\ #,##0"/>
    <numFmt numFmtId="167" formatCode="_-&quot;$&quot;\ * #,##0_-;\-&quot;$&quot;\ * #,##0_-;_-&quot;$&quot;\ * &quot;-&quot;??_-;_-@_-"/>
  </numFmts>
  <fonts count="12" x14ac:knownFonts="1">
    <font>
      <sz val="11"/>
      <color theme="1"/>
      <name val="Calibri"/>
      <scheme val="minor"/>
    </font>
    <font>
      <sz val="10"/>
      <color theme="1"/>
      <name val="Verdana"/>
      <family val="2"/>
    </font>
    <font>
      <b/>
      <sz val="10"/>
      <color theme="1"/>
      <name val="Verdana"/>
      <family val="2"/>
    </font>
    <font>
      <sz val="11"/>
      <color theme="1"/>
      <name val="Calibri"/>
      <family val="2"/>
    </font>
    <font>
      <sz val="11"/>
      <color theme="1"/>
      <name val="Calibri"/>
      <family val="2"/>
      <scheme val="minor"/>
    </font>
    <font>
      <b/>
      <sz val="8"/>
      <color theme="1"/>
      <name val="Tahoma"/>
      <family val="2"/>
    </font>
    <font>
      <sz val="8"/>
      <color theme="1"/>
      <name val="Tahoma"/>
      <family val="2"/>
    </font>
    <font>
      <sz val="12"/>
      <color theme="1"/>
      <name val="Times New Roman"/>
      <family val="1"/>
    </font>
    <font>
      <sz val="10"/>
      <color theme="1"/>
      <name val="Calibri"/>
      <family val="2"/>
      <scheme val="minor"/>
    </font>
    <font>
      <sz val="10"/>
      <color theme="1"/>
      <name val="Tahoma"/>
      <family val="2"/>
    </font>
    <font>
      <b/>
      <sz val="10"/>
      <color theme="1"/>
      <name val="Tahoma"/>
      <family val="2"/>
    </font>
    <font>
      <b/>
      <sz val="9"/>
      <color theme="1"/>
      <name val="Verdana"/>
      <family val="2"/>
    </font>
  </fonts>
  <fills count="4">
    <fill>
      <patternFill patternType="none"/>
    </fill>
    <fill>
      <patternFill patternType="gray125"/>
    </fill>
    <fill>
      <patternFill patternType="solid">
        <fgColor theme="0" tint="-0.14999847407452621"/>
        <bgColor indexed="64"/>
      </patternFill>
    </fill>
    <fill>
      <patternFill patternType="solid">
        <fgColor theme="2"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43" fontId="4" fillId="0" borderId="0" applyFont="0" applyFill="0" applyBorder="0" applyAlignment="0" applyProtection="0"/>
    <xf numFmtId="9" fontId="4" fillId="0" borderId="0" applyFont="0" applyFill="0" applyBorder="0" applyAlignment="0" applyProtection="0"/>
    <xf numFmtId="41" fontId="4" fillId="0" borderId="0" applyFont="0" applyFill="0" applyBorder="0" applyAlignment="0" applyProtection="0"/>
  </cellStyleXfs>
  <cellXfs count="78">
    <xf numFmtId="0" fontId="0" fillId="0" borderId="0" xfId="0"/>
    <xf numFmtId="164" fontId="3" fillId="0" borderId="0" xfId="0" applyNumberFormat="1" applyFont="1"/>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xf>
    <xf numFmtId="0" fontId="0" fillId="0" borderId="0" xfId="0" applyAlignment="1">
      <alignment horizontal="center" vertical="center"/>
    </xf>
    <xf numFmtId="0" fontId="2"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9" fontId="1" fillId="0" borderId="1" xfId="2" applyFont="1" applyBorder="1" applyAlignment="1">
      <alignment horizontal="center" vertical="center"/>
    </xf>
    <xf numFmtId="0" fontId="1" fillId="0" borderId="0" xfId="0" applyFont="1" applyAlignment="1">
      <alignment horizontal="center" vertical="center"/>
    </xf>
    <xf numFmtId="0" fontId="2" fillId="2" borderId="2" xfId="0" applyFont="1" applyFill="1" applyBorder="1" applyAlignment="1">
      <alignment horizontal="center" vertical="center"/>
    </xf>
    <xf numFmtId="0" fontId="2" fillId="2" borderId="1" xfId="0" applyFont="1" applyFill="1" applyBorder="1" applyAlignment="1">
      <alignment horizontal="center" vertical="center"/>
    </xf>
    <xf numFmtId="165" fontId="6" fillId="0" borderId="1" xfId="0" applyNumberFormat="1" applyFont="1" applyBorder="1" applyAlignment="1">
      <alignment horizontal="center" vertical="center"/>
    </xf>
    <xf numFmtId="166" fontId="6" fillId="0" borderId="1" xfId="0" applyNumberFormat="1" applyFont="1" applyBorder="1" applyAlignment="1">
      <alignment horizontal="center" vertical="center"/>
    </xf>
    <xf numFmtId="0" fontId="8" fillId="0" borderId="1" xfId="0" applyFont="1" applyBorder="1" applyAlignment="1">
      <alignment horizontal="center" vertical="center"/>
    </xf>
    <xf numFmtId="165" fontId="6" fillId="0" borderId="1" xfId="2" applyNumberFormat="1" applyFont="1" applyBorder="1" applyAlignment="1">
      <alignment horizontal="center" vertical="center"/>
    </xf>
    <xf numFmtId="2" fontId="1" fillId="0" borderId="1" xfId="0" applyNumberFormat="1" applyFont="1" applyBorder="1" applyAlignment="1">
      <alignment horizontal="center" vertical="center"/>
    </xf>
    <xf numFmtId="167" fontId="1" fillId="0" borderId="1" xfId="0" applyNumberFormat="1" applyFont="1" applyBorder="1" applyAlignment="1">
      <alignment horizontal="center" vertical="center"/>
    </xf>
    <xf numFmtId="167" fontId="1" fillId="0" borderId="1" xfId="2" applyNumberFormat="1" applyFont="1" applyFill="1" applyBorder="1" applyAlignment="1">
      <alignment horizontal="center" vertical="center"/>
    </xf>
    <xf numFmtId="167" fontId="1" fillId="0" borderId="1" xfId="1" applyNumberFormat="1" applyFont="1" applyFill="1" applyBorder="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center" vertical="center" wrapText="1"/>
    </xf>
    <xf numFmtId="164" fontId="1" fillId="0" borderId="0" xfId="0" applyNumberFormat="1" applyFont="1" applyAlignment="1">
      <alignment horizontal="center" vertical="center"/>
    </xf>
    <xf numFmtId="166" fontId="1" fillId="0" borderId="1" xfId="0" applyNumberFormat="1" applyFont="1" applyBorder="1" applyAlignment="1">
      <alignment horizontal="center" vertical="center"/>
    </xf>
    <xf numFmtId="166" fontId="1" fillId="0" borderId="1" xfId="3" applyNumberFormat="1" applyFont="1" applyBorder="1" applyAlignment="1">
      <alignment horizontal="center" vertical="center"/>
    </xf>
    <xf numFmtId="165" fontId="0" fillId="0" borderId="0" xfId="0" applyNumberFormat="1" applyAlignment="1">
      <alignment horizontal="center" vertical="center"/>
    </xf>
    <xf numFmtId="41" fontId="6" fillId="0" borderId="1" xfId="0" applyNumberFormat="1" applyFont="1" applyBorder="1" applyAlignment="1">
      <alignment horizontal="left" vertical="center" wrapText="1"/>
    </xf>
    <xf numFmtId="166" fontId="9" fillId="0" borderId="1" xfId="0" applyNumberFormat="1" applyFont="1" applyBorder="1" applyAlignment="1">
      <alignment horizontal="center" vertical="center"/>
    </xf>
    <xf numFmtId="167" fontId="1" fillId="0" borderId="0" xfId="0" applyNumberFormat="1" applyFont="1" applyAlignment="1">
      <alignment horizontal="center" vertical="center"/>
    </xf>
    <xf numFmtId="9" fontId="1" fillId="0" borderId="0" xfId="2" applyFont="1" applyAlignment="1">
      <alignment horizontal="center" vertical="center"/>
    </xf>
    <xf numFmtId="0" fontId="6" fillId="0" borderId="1" xfId="0" applyFont="1" applyBorder="1" applyAlignment="1">
      <alignment horizontal="left" vertical="center" wrapText="1"/>
    </xf>
    <xf numFmtId="0" fontId="2" fillId="2" borderId="7" xfId="0" applyFont="1" applyFill="1" applyBorder="1" applyAlignment="1">
      <alignment horizontal="center" vertical="center" wrapText="1"/>
    </xf>
    <xf numFmtId="41" fontId="6" fillId="0" borderId="1" xfId="0" applyNumberFormat="1" applyFont="1" applyBorder="1" applyAlignment="1">
      <alignment horizontal="center" vertical="center" wrapText="1"/>
    </xf>
    <xf numFmtId="44" fontId="9" fillId="0" borderId="0" xfId="0" applyNumberFormat="1" applyFont="1" applyAlignment="1">
      <alignment horizontal="center" vertical="center"/>
    </xf>
    <xf numFmtId="166" fontId="1" fillId="0" borderId="1" xfId="0" applyNumberFormat="1" applyFont="1" applyBorder="1" applyAlignment="1">
      <alignment horizontal="center" vertical="center" wrapText="1"/>
    </xf>
    <xf numFmtId="0" fontId="2" fillId="2" borderId="1" xfId="0" applyFont="1" applyFill="1" applyBorder="1" applyAlignment="1" applyProtection="1">
      <alignment horizontal="center" vertical="center" wrapText="1"/>
      <protection locked="0"/>
    </xf>
    <xf numFmtId="0" fontId="1" fillId="0" borderId="0" xfId="0" applyFont="1" applyAlignment="1" applyProtection="1">
      <alignment vertical="center"/>
      <protection locked="0"/>
    </xf>
    <xf numFmtId="1" fontId="1" fillId="0" borderId="1" xfId="0" applyNumberFormat="1" applyFont="1" applyBorder="1" applyAlignment="1" applyProtection="1">
      <alignment horizontal="center" vertical="center"/>
      <protection locked="0"/>
    </xf>
    <xf numFmtId="41" fontId="6" fillId="0" borderId="1" xfId="0" applyNumberFormat="1" applyFont="1" applyBorder="1" applyAlignment="1" applyProtection="1">
      <alignment horizontal="center" vertical="center" wrapText="1"/>
      <protection locked="0"/>
    </xf>
    <xf numFmtId="0" fontId="6" fillId="0" borderId="1" xfId="0" applyFont="1" applyBorder="1" applyAlignment="1" applyProtection="1">
      <alignment horizontal="left" vertical="center" wrapText="1"/>
      <protection locked="0"/>
    </xf>
    <xf numFmtId="41" fontId="8" fillId="0" borderId="1" xfId="0" applyNumberFormat="1" applyFont="1" applyBorder="1" applyAlignment="1" applyProtection="1">
      <alignment horizontal="center" vertical="center"/>
      <protection locked="0"/>
    </xf>
    <xf numFmtId="167" fontId="1" fillId="0" borderId="1" xfId="0" applyNumberFormat="1" applyFont="1" applyBorder="1" applyAlignment="1" applyProtection="1">
      <alignment horizontal="center" vertical="center"/>
      <protection locked="0"/>
    </xf>
    <xf numFmtId="167" fontId="7" fillId="0" borderId="1" xfId="0" applyNumberFormat="1" applyFont="1" applyBorder="1" applyAlignment="1" applyProtection="1">
      <alignment vertical="center" wrapText="1"/>
      <protection locked="0"/>
    </xf>
    <xf numFmtId="166" fontId="1" fillId="0" borderId="1" xfId="0" applyNumberFormat="1" applyFont="1" applyBorder="1" applyAlignment="1" applyProtection="1">
      <alignment vertical="center"/>
      <protection locked="0"/>
    </xf>
    <xf numFmtId="44" fontId="1" fillId="0" borderId="0" xfId="0" applyNumberFormat="1" applyFont="1" applyAlignment="1" applyProtection="1">
      <alignment vertical="center"/>
      <protection locked="0"/>
    </xf>
    <xf numFmtId="44" fontId="1" fillId="0" borderId="0" xfId="0" applyNumberFormat="1" applyFont="1" applyAlignment="1" applyProtection="1">
      <alignment horizontal="center" vertical="center"/>
      <protection locked="0"/>
    </xf>
    <xf numFmtId="1" fontId="1" fillId="0" borderId="0" xfId="0" applyNumberFormat="1" applyFont="1" applyAlignment="1" applyProtection="1">
      <alignment horizontal="center" vertical="center"/>
      <protection locked="0"/>
    </xf>
    <xf numFmtId="165" fontId="1" fillId="0" borderId="0" xfId="0" applyNumberFormat="1" applyFont="1" applyAlignment="1" applyProtection="1">
      <alignment vertical="center"/>
      <protection locked="0"/>
    </xf>
    <xf numFmtId="0" fontId="1" fillId="0" borderId="1" xfId="0" applyFont="1" applyBorder="1" applyAlignment="1" applyProtection="1">
      <alignment vertical="center"/>
      <protection locked="0"/>
    </xf>
    <xf numFmtId="167" fontId="2" fillId="0" borderId="1" xfId="0" applyNumberFormat="1" applyFont="1" applyBorder="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applyAlignment="1" applyProtection="1">
      <alignment horizontal="center" vertical="center"/>
      <protection locked="0"/>
    </xf>
    <xf numFmtId="3" fontId="1" fillId="0" borderId="0" xfId="0" applyNumberFormat="1" applyFont="1" applyAlignment="1" applyProtection="1">
      <alignment vertical="center"/>
      <protection locked="0"/>
    </xf>
    <xf numFmtId="167" fontId="1" fillId="0" borderId="0" xfId="0" applyNumberFormat="1" applyFont="1" applyAlignment="1" applyProtection="1">
      <alignment vertical="center"/>
      <protection locked="0"/>
    </xf>
    <xf numFmtId="164" fontId="1" fillId="0" borderId="0" xfId="0" applyNumberFormat="1" applyFont="1" applyAlignment="1" applyProtection="1">
      <alignment vertical="center"/>
      <protection locked="0"/>
    </xf>
    <xf numFmtId="0" fontId="11" fillId="2" borderId="7"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7" xfId="0" applyFont="1" applyFill="1" applyBorder="1" applyAlignment="1" applyProtection="1">
      <alignment horizontal="center" vertical="center" wrapText="1"/>
      <protection locked="0"/>
    </xf>
    <xf numFmtId="0" fontId="2" fillId="2" borderId="8"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2" borderId="1" xfId="0" applyFont="1" applyFill="1" applyBorder="1" applyAlignment="1" applyProtection="1">
      <alignment horizontal="center" vertical="center"/>
      <protection locked="0"/>
    </xf>
    <xf numFmtId="0" fontId="2" fillId="2" borderId="1" xfId="0" applyFont="1" applyFill="1" applyBorder="1" applyAlignment="1" applyProtection="1">
      <alignment horizontal="center" vertical="center" wrapText="1"/>
      <protection locked="0"/>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2"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vertical="center" wrapText="1"/>
    </xf>
  </cellXfs>
  <cellStyles count="4">
    <cellStyle name="Millares" xfId="1" builtinId="3"/>
    <cellStyle name="Millares [0]" xfId="3" builtin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alcChain" Target="calcChain.xml"/><Relationship Id="rId3" Type="http://schemas.openxmlformats.org/officeDocument/2006/relationships/worksheet" Target="worksheets/sheet3.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81330-358B-C44C-A956-263A5CF64A12}">
  <sheetPr>
    <pageSetUpPr fitToPage="1"/>
  </sheetPr>
  <dimension ref="A1:K984"/>
  <sheetViews>
    <sheetView tabSelected="1" zoomScale="121" workbookViewId="0">
      <selection activeCell="H3" sqref="H3"/>
    </sheetView>
  </sheetViews>
  <sheetFormatPr baseColWidth="10" defaultColWidth="14.42578125" defaultRowHeight="15" customHeight="1" x14ac:dyDescent="0.25"/>
  <cols>
    <col min="1" max="1" width="9.85546875" style="39" customWidth="1"/>
    <col min="2" max="2" width="24.140625" style="53" customWidth="1"/>
    <col min="3" max="3" width="59.5703125" style="53" customWidth="1"/>
    <col min="4" max="4" width="12.42578125" style="39" bestFit="1" customWidth="1"/>
    <col min="5" max="5" width="11.85546875" style="54" bestFit="1" customWidth="1"/>
    <col min="6" max="6" width="18.85546875" style="54" bestFit="1" customWidth="1"/>
    <col min="7" max="7" width="17.28515625" style="39" bestFit="1" customWidth="1"/>
    <col min="8" max="8" width="20" style="39" bestFit="1" customWidth="1"/>
    <col min="9" max="9" width="18.7109375" style="39" bestFit="1" customWidth="1"/>
    <col min="10" max="10" width="18.28515625" style="39" bestFit="1" customWidth="1"/>
    <col min="11" max="11" width="15.7109375" style="39" bestFit="1" customWidth="1"/>
    <col min="12" max="16384" width="14.42578125" style="39"/>
  </cols>
  <sheetData>
    <row r="1" spans="1:11" ht="15" customHeight="1" x14ac:dyDescent="0.25">
      <c r="A1" s="68" t="s">
        <v>7</v>
      </c>
      <c r="B1" s="68" t="s">
        <v>8</v>
      </c>
      <c r="C1" s="64" t="s">
        <v>24</v>
      </c>
      <c r="D1" s="68" t="s">
        <v>9</v>
      </c>
      <c r="E1" s="67" t="s">
        <v>10</v>
      </c>
      <c r="F1" s="67" t="s">
        <v>14</v>
      </c>
      <c r="G1" s="67"/>
      <c r="H1" s="67"/>
    </row>
    <row r="2" spans="1:11" ht="51.95" customHeight="1" x14ac:dyDescent="0.25">
      <c r="A2" s="68"/>
      <c r="B2" s="68"/>
      <c r="C2" s="65"/>
      <c r="D2" s="68"/>
      <c r="E2" s="67"/>
      <c r="F2" s="38" t="s">
        <v>11</v>
      </c>
      <c r="G2" s="38" t="s">
        <v>12</v>
      </c>
      <c r="H2" s="38" t="s">
        <v>11</v>
      </c>
    </row>
    <row r="3" spans="1:11" ht="115.5" x14ac:dyDescent="0.25">
      <c r="A3" s="40">
        <v>1</v>
      </c>
      <c r="B3" s="41" t="s">
        <v>18</v>
      </c>
      <c r="C3" s="42" t="s">
        <v>22</v>
      </c>
      <c r="D3" s="43" t="s">
        <v>15</v>
      </c>
      <c r="E3" s="40">
        <v>1</v>
      </c>
      <c r="F3" s="44">
        <v>4992483.1538399998</v>
      </c>
      <c r="G3" s="45">
        <f>+F3*0.19</f>
        <v>948571.7992296</v>
      </c>
      <c r="H3" s="46">
        <f>+G3+F3</f>
        <v>5941054.9530695993</v>
      </c>
      <c r="I3" s="47"/>
      <c r="J3" s="48"/>
      <c r="K3" s="49"/>
    </row>
    <row r="4" spans="1:11" ht="73.5" x14ac:dyDescent="0.25">
      <c r="A4" s="40">
        <v>2</v>
      </c>
      <c r="B4" s="41" t="s">
        <v>19</v>
      </c>
      <c r="C4" s="42" t="s">
        <v>20</v>
      </c>
      <c r="D4" s="43" t="s">
        <v>15</v>
      </c>
      <c r="E4" s="40">
        <v>1</v>
      </c>
      <c r="F4" s="44">
        <v>10250000</v>
      </c>
      <c r="G4" s="45">
        <f>+F4*0.19</f>
        <v>1947500</v>
      </c>
      <c r="H4" s="46">
        <f>+G4+F4</f>
        <v>12197500</v>
      </c>
      <c r="I4" s="47"/>
      <c r="J4" s="49"/>
      <c r="K4" s="50"/>
    </row>
    <row r="5" spans="1:11" ht="115.5" x14ac:dyDescent="0.25">
      <c r="A5" s="40">
        <v>3</v>
      </c>
      <c r="B5" s="41" t="s">
        <v>21</v>
      </c>
      <c r="C5" s="42" t="s">
        <v>23</v>
      </c>
      <c r="D5" s="43" t="s">
        <v>15</v>
      </c>
      <c r="E5" s="40">
        <v>1</v>
      </c>
      <c r="F5" s="44">
        <v>18488000</v>
      </c>
      <c r="G5" s="45">
        <f>+F5*0.19</f>
        <v>3512720</v>
      </c>
      <c r="H5" s="46">
        <f>+G5+F5</f>
        <v>22000720</v>
      </c>
      <c r="I5" s="47"/>
      <c r="J5" s="49"/>
      <c r="K5" s="50"/>
    </row>
    <row r="6" spans="1:11" ht="15.75" customHeight="1" x14ac:dyDescent="0.25">
      <c r="A6" s="51">
        <v>4</v>
      </c>
      <c r="B6" s="66" t="s">
        <v>28</v>
      </c>
      <c r="C6" s="66"/>
      <c r="D6" s="66"/>
      <c r="E6" s="66"/>
      <c r="F6" s="52">
        <f>SUM(F3:F5)</f>
        <v>33730483.153839998</v>
      </c>
      <c r="G6" s="52">
        <f t="shared" ref="G6:H6" si="0">SUM(G3:G5)</f>
        <v>6408791.7992295995</v>
      </c>
      <c r="H6" s="52">
        <f t="shared" si="0"/>
        <v>40139274.953069597</v>
      </c>
    </row>
    <row r="7" spans="1:11" ht="15.75" customHeight="1" x14ac:dyDescent="0.25">
      <c r="H7" s="55"/>
    </row>
    <row r="8" spans="1:11" ht="15.75" customHeight="1" x14ac:dyDescent="0.25">
      <c r="D8" s="55"/>
      <c r="H8" s="56"/>
    </row>
    <row r="9" spans="1:11" ht="15.75" customHeight="1" x14ac:dyDescent="0.25"/>
    <row r="10" spans="1:11" ht="15.75" customHeight="1" x14ac:dyDescent="0.25">
      <c r="D10" s="55"/>
    </row>
    <row r="11" spans="1:11" ht="15.75" customHeight="1" x14ac:dyDescent="0.25"/>
    <row r="12" spans="1:11" ht="15.75" customHeight="1" x14ac:dyDescent="0.25"/>
    <row r="13" spans="1:11" ht="15.75" customHeight="1" x14ac:dyDescent="0.25"/>
    <row r="14" spans="1:11" ht="15.75" customHeight="1" x14ac:dyDescent="0.25"/>
    <row r="15" spans="1:11" ht="15.75" customHeight="1" x14ac:dyDescent="0.25"/>
    <row r="16" spans="1:11" ht="47.2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47.2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spans="1:1" ht="15.75" customHeight="1" x14ac:dyDescent="0.25"/>
    <row r="146" spans="1:1" ht="15.75" customHeight="1" x14ac:dyDescent="0.25"/>
    <row r="147" spans="1:1" ht="15.75" customHeight="1" x14ac:dyDescent="0.25"/>
    <row r="148" spans="1:1" ht="15.75" customHeight="1" x14ac:dyDescent="0.25"/>
    <row r="149" spans="1:1" ht="15.75" customHeight="1" x14ac:dyDescent="0.25"/>
    <row r="150" spans="1:1" ht="15.75" customHeight="1" x14ac:dyDescent="0.25"/>
    <row r="151" spans="1:1" ht="15.75" customHeight="1" x14ac:dyDescent="0.25"/>
    <row r="152" spans="1:1" ht="15.75" customHeight="1" x14ac:dyDescent="0.25"/>
    <row r="153" spans="1:1" ht="15.75" customHeight="1" x14ac:dyDescent="0.25"/>
    <row r="154" spans="1:1" ht="15.75" customHeight="1" x14ac:dyDescent="0.25"/>
    <row r="155" spans="1:1" ht="15.75" customHeight="1" x14ac:dyDescent="0.25">
      <c r="A155" s="57"/>
    </row>
    <row r="156" spans="1:1" ht="15.75" customHeight="1" x14ac:dyDescent="0.25"/>
    <row r="157" spans="1:1" ht="16.5" customHeight="1" x14ac:dyDescent="0.25"/>
    <row r="159" spans="1:1" ht="15.75" customHeight="1" x14ac:dyDescent="0.25"/>
    <row r="160" spans="1:1"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74.2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sheetData>
  <mergeCells count="7">
    <mergeCell ref="C1:C2"/>
    <mergeCell ref="B6:E6"/>
    <mergeCell ref="F1:H1"/>
    <mergeCell ref="A1:A2"/>
    <mergeCell ref="B1:B2"/>
    <mergeCell ref="D1:D2"/>
    <mergeCell ref="E1:E2"/>
  </mergeCells>
  <pageMargins left="0.25" right="0.25" top="0.75" bottom="0.75" header="0" footer="0"/>
  <pageSetup paperSize="9" scale="4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54720-75EF-E444-A0C6-C77E9F1BDA39}">
  <sheetPr>
    <pageSetUpPr fitToPage="1"/>
  </sheetPr>
  <dimension ref="A1:U983"/>
  <sheetViews>
    <sheetView showGridLines="0" topLeftCell="D1" zoomScale="83" workbookViewId="0">
      <selection activeCell="Q13" sqref="Q13:T14"/>
    </sheetView>
  </sheetViews>
  <sheetFormatPr baseColWidth="10" defaultColWidth="14.42578125" defaultRowHeight="15" customHeight="1" x14ac:dyDescent="0.25"/>
  <cols>
    <col min="1" max="1" width="6.85546875" style="10" customWidth="1"/>
    <col min="2" max="3" width="45.140625" style="10" customWidth="1"/>
    <col min="4" max="4" width="12.42578125" style="10" bestFit="1" customWidth="1"/>
    <col min="5" max="5" width="11.7109375" style="10" bestFit="1" customWidth="1"/>
    <col min="6" max="11" width="19.140625" style="10" bestFit="1" customWidth="1"/>
    <col min="12" max="14" width="17.28515625" style="10" customWidth="1"/>
    <col min="15" max="15" width="18.42578125" style="10" bestFit="1" customWidth="1"/>
    <col min="16" max="16" width="17.140625" style="10" customWidth="1"/>
    <col min="17" max="17" width="20.42578125" style="10" customWidth="1"/>
    <col min="18" max="18" width="13.85546875" style="10" bestFit="1" customWidth="1"/>
    <col min="19" max="19" width="14.7109375" style="10" customWidth="1"/>
    <col min="20" max="20" width="17.5703125" style="10" bestFit="1" customWidth="1"/>
    <col min="21" max="16384" width="14.42578125" style="10"/>
  </cols>
  <sheetData>
    <row r="1" spans="1:21" ht="23.25" customHeight="1" x14ac:dyDescent="0.25">
      <c r="F1" s="72" t="s">
        <v>26</v>
      </c>
      <c r="G1" s="73"/>
      <c r="H1" s="74"/>
      <c r="I1" s="69" t="s">
        <v>25</v>
      </c>
      <c r="J1" s="70"/>
      <c r="K1" s="71"/>
      <c r="M1" s="32"/>
    </row>
    <row r="2" spans="1:21" ht="51.95" customHeight="1" x14ac:dyDescent="0.25">
      <c r="A2" s="7" t="s">
        <v>7</v>
      </c>
      <c r="B2" s="7" t="s">
        <v>8</v>
      </c>
      <c r="C2" s="7" t="s">
        <v>24</v>
      </c>
      <c r="D2" s="7" t="s">
        <v>9</v>
      </c>
      <c r="E2" s="11" t="s">
        <v>10</v>
      </c>
      <c r="F2" s="7" t="s">
        <v>11</v>
      </c>
      <c r="G2" s="7" t="s">
        <v>12</v>
      </c>
      <c r="H2" s="7" t="s">
        <v>11</v>
      </c>
      <c r="I2" s="7" t="s">
        <v>11</v>
      </c>
      <c r="J2" s="7" t="s">
        <v>12</v>
      </c>
      <c r="K2" s="7" t="s">
        <v>11</v>
      </c>
      <c r="L2" s="7" t="s">
        <v>1</v>
      </c>
      <c r="M2" s="7" t="s">
        <v>0</v>
      </c>
      <c r="N2" s="7" t="s">
        <v>16</v>
      </c>
      <c r="O2" s="7" t="s">
        <v>2</v>
      </c>
      <c r="P2" s="7" t="s">
        <v>3</v>
      </c>
      <c r="Q2" s="12" t="s">
        <v>4</v>
      </c>
      <c r="R2" s="12" t="s">
        <v>5</v>
      </c>
      <c r="S2" s="7" t="s">
        <v>6</v>
      </c>
      <c r="T2" s="7" t="s">
        <v>13</v>
      </c>
    </row>
    <row r="3" spans="1:21" ht="125.25" customHeight="1" x14ac:dyDescent="0.25">
      <c r="A3" s="8">
        <v>1</v>
      </c>
      <c r="B3" s="35" t="s">
        <v>18</v>
      </c>
      <c r="C3" s="33" t="s">
        <v>22</v>
      </c>
      <c r="D3" s="15" t="s">
        <v>15</v>
      </c>
      <c r="E3" s="5">
        <v>2</v>
      </c>
      <c r="F3" s="18">
        <v>5040000</v>
      </c>
      <c r="G3" s="19">
        <f>+F3*0.19</f>
        <v>957600</v>
      </c>
      <c r="H3" s="18">
        <f>+G3+F3</f>
        <v>5997600</v>
      </c>
      <c r="I3" s="18">
        <v>4992483.1538399998</v>
      </c>
      <c r="J3" s="18">
        <f>+I3*0.19</f>
        <v>948571.7992296</v>
      </c>
      <c r="K3" s="18">
        <f t="shared" ref="K3" si="0">+J3+I3</f>
        <v>5941054.9530695993</v>
      </c>
      <c r="L3" s="26">
        <f>MAX(I3,F3)</f>
        <v>5040000</v>
      </c>
      <c r="M3" s="26">
        <f>MIN(F3,I3)</f>
        <v>4992483.1538399998</v>
      </c>
      <c r="N3" s="26">
        <f>AVERAGE(F3,I3)</f>
        <v>5016241.5769199999</v>
      </c>
      <c r="O3" s="27">
        <f>HARMEAN(F3,I3)</f>
        <v>5016129.0499097686</v>
      </c>
      <c r="P3" s="27">
        <f>MEDIAN(F3,I3)</f>
        <v>5016241.5769199999</v>
      </c>
      <c r="Q3" s="17">
        <f>_xlfn.STDEV.P(F3,I3)</f>
        <v>23758.423080000095</v>
      </c>
      <c r="R3" s="9">
        <f>Q3/P3</f>
        <v>4.7362996210776392E-3</v>
      </c>
      <c r="S3" s="37" t="s">
        <v>27</v>
      </c>
      <c r="T3" s="26">
        <f>+M3</f>
        <v>4992483.1538399998</v>
      </c>
      <c r="U3" s="31"/>
    </row>
    <row r="4" spans="1:21" ht="111" customHeight="1" x14ac:dyDescent="0.25">
      <c r="A4" s="8">
        <v>1</v>
      </c>
      <c r="B4" s="35" t="s">
        <v>19</v>
      </c>
      <c r="C4" s="33" t="s">
        <v>20</v>
      </c>
      <c r="D4" s="15" t="s">
        <v>15</v>
      </c>
      <c r="E4" s="5">
        <v>1</v>
      </c>
      <c r="F4" s="20">
        <v>10250000</v>
      </c>
      <c r="G4" s="19">
        <f>+F4*0.19</f>
        <v>1947500</v>
      </c>
      <c r="H4" s="20">
        <f>+G4+F4</f>
        <v>12197500</v>
      </c>
      <c r="I4" s="20">
        <v>0</v>
      </c>
      <c r="J4" s="19">
        <f>+I4*0.19</f>
        <v>0</v>
      </c>
      <c r="K4" s="20">
        <f>+J4+I4</f>
        <v>0</v>
      </c>
      <c r="L4" s="26">
        <f>MAX(I4,F4)</f>
        <v>10250000</v>
      </c>
      <c r="M4" s="26">
        <f>MIN(F4,I4)</f>
        <v>0</v>
      </c>
      <c r="N4" s="26">
        <f>AVERAGE(F4,I4)</f>
        <v>5125000</v>
      </c>
      <c r="O4" s="27" t="e">
        <f>HARMEAN(F4,I4)</f>
        <v>#NUM!</v>
      </c>
      <c r="P4" s="27">
        <f>MEDIAN(F4,I4)</f>
        <v>5125000</v>
      </c>
      <c r="Q4" s="17">
        <f>_xlfn.STDEV.P(F4,I4)</f>
        <v>5125000</v>
      </c>
      <c r="R4" s="9">
        <f t="shared" ref="R4:R5" si="1">Q4/P4</f>
        <v>1</v>
      </c>
      <c r="S4" s="8" t="s">
        <v>17</v>
      </c>
      <c r="T4" s="26">
        <f>+F4</f>
        <v>10250000</v>
      </c>
    </row>
    <row r="5" spans="1:21" ht="120.75" customHeight="1" x14ac:dyDescent="0.25">
      <c r="A5" s="8">
        <v>2</v>
      </c>
      <c r="B5" s="35" t="s">
        <v>21</v>
      </c>
      <c r="C5" s="33" t="s">
        <v>23</v>
      </c>
      <c r="D5" s="15" t="s">
        <v>15</v>
      </c>
      <c r="E5" s="5">
        <v>1</v>
      </c>
      <c r="F5" s="18">
        <v>18488000</v>
      </c>
      <c r="G5" s="19">
        <f>+F5*0.19</f>
        <v>3512720</v>
      </c>
      <c r="H5" s="20">
        <f>+G5+F5</f>
        <v>22000720</v>
      </c>
      <c r="I5" s="18">
        <v>20440807.689119998</v>
      </c>
      <c r="J5" s="19">
        <f>+I5*0.19</f>
        <v>3883753.4609327996</v>
      </c>
      <c r="K5" s="20">
        <f>+J5+I5</f>
        <v>24324561.150052797</v>
      </c>
      <c r="L5" s="26">
        <f>MAX(I5,F5)</f>
        <v>20440807.689119998</v>
      </c>
      <c r="M5" s="26">
        <f>MIN(F5,I5)</f>
        <v>18488000</v>
      </c>
      <c r="N5" s="26">
        <f>AVERAGE(F5,I5)</f>
        <v>19464403.844559997</v>
      </c>
      <c r="O5" s="27">
        <f>HARMEAN(F5,I5)</f>
        <v>19415423.948988318</v>
      </c>
      <c r="P5" s="27">
        <f>MEDIAN(F5,I5)</f>
        <v>19464403.844559997</v>
      </c>
      <c r="Q5" s="17">
        <f>_xlfn.STDEV.P(F5,I5)</f>
        <v>976403.84455999918</v>
      </c>
      <c r="R5" s="9">
        <f t="shared" si="1"/>
        <v>5.0163562796858484E-2</v>
      </c>
      <c r="S5" s="37" t="s">
        <v>27</v>
      </c>
      <c r="T5" s="26">
        <f>+M5</f>
        <v>18488000</v>
      </c>
    </row>
    <row r="6" spans="1:21" ht="15.75" customHeight="1" x14ac:dyDescent="0.25"/>
    <row r="7" spans="1:21" ht="15.75" customHeight="1" x14ac:dyDescent="0.25"/>
    <row r="8" spans="1:21" ht="15.75" customHeight="1" x14ac:dyDescent="0.25"/>
    <row r="9" spans="1:21" ht="15.75" customHeight="1" x14ac:dyDescent="0.25"/>
    <row r="10" spans="1:21" ht="15.75" customHeight="1" x14ac:dyDescent="0.25"/>
    <row r="11" spans="1:21" ht="15.75" customHeight="1" x14ac:dyDescent="0.25"/>
    <row r="12" spans="1:21" ht="15.75" customHeight="1" x14ac:dyDescent="0.25"/>
    <row r="13" spans="1:21" ht="15.75" customHeight="1" x14ac:dyDescent="0.25"/>
    <row r="14" spans="1:21" ht="15.75" customHeight="1" x14ac:dyDescent="0.25"/>
    <row r="15" spans="1:21" ht="47.25" customHeight="1" x14ac:dyDescent="0.25"/>
    <row r="16" spans="1:21"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47.2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spans="1:1" ht="15.75" customHeight="1" x14ac:dyDescent="0.25"/>
    <row r="146" spans="1:1" ht="15.75" customHeight="1" x14ac:dyDescent="0.25"/>
    <row r="147" spans="1:1" ht="15.75" customHeight="1" x14ac:dyDescent="0.25"/>
    <row r="148" spans="1:1" ht="15.75" customHeight="1" x14ac:dyDescent="0.25"/>
    <row r="149" spans="1:1" ht="15.75" customHeight="1" x14ac:dyDescent="0.25"/>
    <row r="150" spans="1:1" ht="15.75" customHeight="1" x14ac:dyDescent="0.25"/>
    <row r="151" spans="1:1" ht="15.75" customHeight="1" x14ac:dyDescent="0.25"/>
    <row r="152" spans="1:1" ht="15.75" customHeight="1" x14ac:dyDescent="0.25"/>
    <row r="153" spans="1:1" ht="15.75" customHeight="1" x14ac:dyDescent="0.25"/>
    <row r="154" spans="1:1" ht="15.75" customHeight="1" x14ac:dyDescent="0.25">
      <c r="A154" s="25"/>
    </row>
    <row r="155" spans="1:1" ht="15.75" customHeight="1" x14ac:dyDescent="0.25"/>
    <row r="156" spans="1:1" ht="16.5" customHeight="1" x14ac:dyDescent="0.25"/>
    <row r="158" spans="1:1" ht="15.75" customHeight="1" x14ac:dyDescent="0.25"/>
    <row r="159" spans="1:1" ht="15.75" customHeight="1" x14ac:dyDescent="0.25"/>
    <row r="160" spans="1:1"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74.2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sheetData>
  <autoFilter ref="A2:T5" xr:uid="{12655253-7439-E145-A050-3062AA808B21}"/>
  <mergeCells count="2">
    <mergeCell ref="I1:K1"/>
    <mergeCell ref="F1:H1"/>
  </mergeCells>
  <pageMargins left="0.25" right="0.25" top="0.75" bottom="0.75" header="0" footer="0"/>
  <pageSetup paperSize="9" scale="2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983"/>
  <sheetViews>
    <sheetView zoomScale="125" workbookViewId="0">
      <selection activeCell="H3" sqref="H3"/>
    </sheetView>
  </sheetViews>
  <sheetFormatPr baseColWidth="10" defaultColWidth="14.42578125" defaultRowHeight="15" customHeight="1" x14ac:dyDescent="0.25"/>
  <cols>
    <col min="1" max="1" width="4.7109375" bestFit="1" customWidth="1"/>
    <col min="2" max="2" width="27.28515625" customWidth="1"/>
    <col min="3" max="3" width="61.5703125" customWidth="1"/>
    <col min="4" max="4" width="21.42578125" customWidth="1"/>
    <col min="5" max="5" width="10.7109375" customWidth="1"/>
    <col min="6" max="6" width="10.7109375" style="6" customWidth="1"/>
    <col min="7" max="7" width="12.5703125" style="6" bestFit="1" customWidth="1"/>
    <col min="8" max="8" width="15.42578125" style="6" bestFit="1" customWidth="1"/>
    <col min="9" max="10" width="13.42578125" bestFit="1" customWidth="1"/>
    <col min="11" max="16" width="10.7109375" customWidth="1"/>
  </cols>
  <sheetData>
    <row r="1" spans="1:8" ht="15" customHeight="1" x14ac:dyDescent="0.25">
      <c r="F1" s="75" t="s">
        <v>26</v>
      </c>
      <c r="G1" s="76"/>
      <c r="H1" s="77"/>
    </row>
    <row r="2" spans="1:8" ht="33.75" customHeight="1" x14ac:dyDescent="0.25">
      <c r="A2" s="2" t="s">
        <v>7</v>
      </c>
      <c r="B2" s="7" t="s">
        <v>8</v>
      </c>
      <c r="C2" s="34" t="s">
        <v>24</v>
      </c>
      <c r="D2" s="2" t="s">
        <v>9</v>
      </c>
      <c r="E2" s="3" t="s">
        <v>10</v>
      </c>
      <c r="F2" s="2" t="s">
        <v>11</v>
      </c>
      <c r="G2" s="2" t="s">
        <v>12</v>
      </c>
      <c r="H2" s="2" t="s">
        <v>11</v>
      </c>
    </row>
    <row r="3" spans="1:8" ht="115.5" x14ac:dyDescent="0.25">
      <c r="A3" s="4">
        <v>5</v>
      </c>
      <c r="B3" s="29" t="s">
        <v>18</v>
      </c>
      <c r="C3" s="33" t="s">
        <v>22</v>
      </c>
      <c r="D3" s="15" t="s">
        <v>15</v>
      </c>
      <c r="E3" s="15">
        <v>1</v>
      </c>
      <c r="F3" s="14">
        <v>5040000</v>
      </c>
      <c r="G3" s="16">
        <f>+F3*0.19</f>
        <v>957600</v>
      </c>
      <c r="H3" s="13">
        <f>+G3+F3</f>
        <v>5997600</v>
      </c>
    </row>
    <row r="4" spans="1:8" ht="81" customHeight="1" x14ac:dyDescent="0.25">
      <c r="A4" s="4">
        <v>6</v>
      </c>
      <c r="B4" s="29" t="s">
        <v>19</v>
      </c>
      <c r="C4" s="33" t="s">
        <v>20</v>
      </c>
      <c r="D4" s="15" t="s">
        <v>15</v>
      </c>
      <c r="E4" s="15">
        <v>1</v>
      </c>
      <c r="F4" s="14">
        <v>10250000</v>
      </c>
      <c r="G4" s="16">
        <f t="shared" ref="G4:G5" si="0">+F4*0.19</f>
        <v>1947500</v>
      </c>
      <c r="H4" s="13">
        <f t="shared" ref="H4:H5" si="1">+G4+F4</f>
        <v>12197500</v>
      </c>
    </row>
    <row r="5" spans="1:8" ht="115.5" x14ac:dyDescent="0.25">
      <c r="A5" s="4">
        <v>7</v>
      </c>
      <c r="B5" s="29" t="s">
        <v>21</v>
      </c>
      <c r="C5" s="33" t="s">
        <v>23</v>
      </c>
      <c r="D5" s="15" t="s">
        <v>15</v>
      </c>
      <c r="E5" s="15">
        <v>1</v>
      </c>
      <c r="F5" s="14">
        <v>18488000</v>
      </c>
      <c r="G5" s="16">
        <f t="shared" si="0"/>
        <v>3512720</v>
      </c>
      <c r="H5" s="13">
        <f t="shared" si="1"/>
        <v>22000720</v>
      </c>
    </row>
    <row r="6" spans="1:8" ht="15.75" customHeight="1" x14ac:dyDescent="0.25">
      <c r="H6" s="28"/>
    </row>
    <row r="7" spans="1:8" ht="15.75" customHeight="1" x14ac:dyDescent="0.25"/>
    <row r="8" spans="1:8" ht="15.75" customHeight="1" x14ac:dyDescent="0.25"/>
    <row r="9" spans="1:8" ht="15.75" customHeight="1" x14ac:dyDescent="0.25"/>
    <row r="10" spans="1:8" ht="15.75" customHeight="1" x14ac:dyDescent="0.25"/>
    <row r="11" spans="1:8" ht="15.75" customHeight="1" x14ac:dyDescent="0.25"/>
    <row r="12" spans="1:8" ht="15.75" customHeight="1" x14ac:dyDescent="0.25"/>
    <row r="13" spans="1:8" ht="15.75" customHeight="1" x14ac:dyDescent="0.25"/>
    <row r="14" spans="1:8" ht="15.75" customHeight="1" x14ac:dyDescent="0.25"/>
    <row r="15" spans="1:8" ht="47.25" customHeight="1" x14ac:dyDescent="0.25"/>
    <row r="16" spans="1:8"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47.2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spans="1:1" ht="15.75" customHeight="1" x14ac:dyDescent="0.25"/>
    <row r="146" spans="1:1" ht="15.75" customHeight="1" x14ac:dyDescent="0.25"/>
    <row r="147" spans="1:1" ht="15.75" customHeight="1" x14ac:dyDescent="0.25"/>
    <row r="148" spans="1:1" ht="15.75" customHeight="1" x14ac:dyDescent="0.25"/>
    <row r="149" spans="1:1" ht="15.75" customHeight="1" x14ac:dyDescent="0.25"/>
    <row r="150" spans="1:1" ht="15.75" customHeight="1" x14ac:dyDescent="0.25"/>
    <row r="151" spans="1:1" ht="15.75" customHeight="1" x14ac:dyDescent="0.25"/>
    <row r="152" spans="1:1" ht="15.75" customHeight="1" x14ac:dyDescent="0.25"/>
    <row r="153" spans="1:1" ht="15.75" customHeight="1" x14ac:dyDescent="0.25"/>
    <row r="154" spans="1:1" ht="15.75" customHeight="1" x14ac:dyDescent="0.25">
      <c r="A154" s="1"/>
    </row>
    <row r="155" spans="1:1" ht="15.75" customHeight="1" x14ac:dyDescent="0.25"/>
    <row r="156" spans="1:1" ht="16.5" customHeight="1" x14ac:dyDescent="0.25"/>
    <row r="158" spans="1:1" ht="15.75" customHeight="1" x14ac:dyDescent="0.25"/>
    <row r="159" spans="1:1" ht="15.75" customHeight="1" x14ac:dyDescent="0.25"/>
    <row r="160" spans="1:1"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74.2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sheetData>
  <mergeCells count="1">
    <mergeCell ref="F1:H1"/>
  </mergeCells>
  <pageMargins left="0.25" right="0.25" top="0.75" bottom="0.75" header="0" footer="0"/>
  <pageSetup paperSize="9" scale="6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944"/>
  <sheetViews>
    <sheetView zoomScale="130" zoomScaleNormal="130" workbookViewId="0">
      <selection activeCell="G5" sqref="G5"/>
    </sheetView>
  </sheetViews>
  <sheetFormatPr baseColWidth="10" defaultColWidth="14.42578125" defaultRowHeight="15" customHeight="1" x14ac:dyDescent="0.25"/>
  <cols>
    <col min="1" max="1" width="5.42578125" style="23" customWidth="1"/>
    <col min="2" max="2" width="21" style="24" customWidth="1"/>
    <col min="3" max="3" width="65.7109375" style="24" customWidth="1"/>
    <col min="4" max="4" width="12" style="23" customWidth="1"/>
    <col min="5" max="5" width="11.42578125" style="23" customWidth="1"/>
    <col min="6" max="6" width="19.85546875" style="23" customWidth="1"/>
    <col min="7" max="7" width="23.7109375" style="23" customWidth="1"/>
    <col min="8" max="8" width="15.7109375" style="23" bestFit="1" customWidth="1"/>
    <col min="9" max="9" width="27.85546875" style="23" bestFit="1" customWidth="1"/>
    <col min="10" max="10" width="14.7109375" style="23" bestFit="1" customWidth="1"/>
    <col min="11" max="11" width="15.7109375" style="23" bestFit="1" customWidth="1"/>
    <col min="12" max="12" width="14.7109375" style="23" bestFit="1" customWidth="1"/>
    <col min="13" max="13" width="15.7109375" style="23" bestFit="1" customWidth="1"/>
    <col min="14" max="14" width="13.42578125" style="23" bestFit="1" customWidth="1"/>
    <col min="15" max="17" width="10.7109375" style="23" customWidth="1"/>
    <col min="18" max="16384" width="14.42578125" style="23"/>
  </cols>
  <sheetData>
    <row r="1" spans="1:13" ht="12.75" x14ac:dyDescent="0.25">
      <c r="A1" s="61" t="s">
        <v>7</v>
      </c>
      <c r="B1" s="61" t="s">
        <v>8</v>
      </c>
      <c r="C1" s="62" t="s">
        <v>24</v>
      </c>
      <c r="D1" s="62" t="s">
        <v>9</v>
      </c>
      <c r="E1" s="62" t="s">
        <v>10</v>
      </c>
      <c r="F1" s="59" t="s">
        <v>25</v>
      </c>
      <c r="G1" s="60"/>
    </row>
    <row r="2" spans="1:13" ht="33.75" x14ac:dyDescent="0.25">
      <c r="A2" s="61"/>
      <c r="B2" s="61"/>
      <c r="C2" s="63"/>
      <c r="D2" s="63"/>
      <c r="E2" s="63"/>
      <c r="F2" s="58" t="s">
        <v>29</v>
      </c>
      <c r="G2" s="58" t="s">
        <v>30</v>
      </c>
    </row>
    <row r="3" spans="1:13" ht="105" x14ac:dyDescent="0.25">
      <c r="A3" s="21">
        <v>1</v>
      </c>
      <c r="B3" s="29" t="s">
        <v>18</v>
      </c>
      <c r="C3" s="33" t="s">
        <v>22</v>
      </c>
      <c r="D3" s="22" t="s">
        <v>15</v>
      </c>
      <c r="E3" s="22">
        <v>1</v>
      </c>
      <c r="F3" s="30">
        <v>4515420</v>
      </c>
      <c r="G3" s="30">
        <f>F3* (1+5.2%) * (1+5.1%)</f>
        <v>4992483.1538399998</v>
      </c>
      <c r="H3" s="36"/>
      <c r="I3" s="36"/>
      <c r="J3" s="36"/>
      <c r="K3" s="36"/>
      <c r="L3" s="36"/>
      <c r="M3" s="36"/>
    </row>
    <row r="4" spans="1:13" ht="95.1" customHeight="1" x14ac:dyDescent="0.25">
      <c r="A4" s="21">
        <v>2</v>
      </c>
      <c r="B4" s="29" t="s">
        <v>19</v>
      </c>
      <c r="C4" s="33" t="s">
        <v>20</v>
      </c>
      <c r="D4" s="22" t="s">
        <v>15</v>
      </c>
      <c r="E4" s="22">
        <v>1</v>
      </c>
      <c r="F4" s="30">
        <v>0</v>
      </c>
      <c r="G4" s="30">
        <f t="shared" ref="G4" si="0">F4* (1+5.2%) * (1+5.1%)</f>
        <v>0</v>
      </c>
      <c r="H4" s="36"/>
      <c r="I4" s="36"/>
      <c r="J4" s="36"/>
      <c r="K4" s="36"/>
    </row>
    <row r="5" spans="1:13" ht="101.25" customHeight="1" x14ac:dyDescent="0.25">
      <c r="A5" s="21">
        <v>3</v>
      </c>
      <c r="B5" s="29" t="s">
        <v>21</v>
      </c>
      <c r="C5" s="33" t="s">
        <v>23</v>
      </c>
      <c r="D5" s="22" t="s">
        <v>15</v>
      </c>
      <c r="E5" s="22">
        <v>1</v>
      </c>
      <c r="F5" s="30">
        <v>18487560</v>
      </c>
      <c r="G5" s="30">
        <f>F5* (1+5.2%) * (1+5.1%)</f>
        <v>20440807.689119998</v>
      </c>
      <c r="H5" s="36"/>
      <c r="I5" s="36"/>
      <c r="J5" s="36"/>
      <c r="K5" s="36"/>
      <c r="M5" s="36"/>
    </row>
    <row r="6" spans="1:13" ht="15.75" customHeight="1" x14ac:dyDescent="0.25"/>
    <row r="7" spans="1:13" ht="15.75" customHeight="1" x14ac:dyDescent="0.25"/>
    <row r="8" spans="1:13" ht="15.75" customHeight="1" x14ac:dyDescent="0.25"/>
    <row r="9" spans="1:13" ht="15.75" customHeight="1" x14ac:dyDescent="0.25"/>
    <row r="10" spans="1:13" ht="15.75" customHeight="1" x14ac:dyDescent="0.25"/>
    <row r="11" spans="1:13" ht="15.75" customHeight="1" x14ac:dyDescent="0.25"/>
    <row r="12" spans="1:13" ht="15.75" customHeight="1" x14ac:dyDescent="0.25"/>
    <row r="13" spans="1:13" ht="15.75" customHeight="1" x14ac:dyDescent="0.25"/>
    <row r="14" spans="1:13" ht="15.75" customHeight="1" x14ac:dyDescent="0.25"/>
    <row r="15" spans="1:13" ht="15.75" customHeight="1" x14ac:dyDescent="0.25"/>
    <row r="16" spans="1:13"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sheetData>
  <mergeCells count="6">
    <mergeCell ref="F1:G1"/>
    <mergeCell ref="B1:B2"/>
    <mergeCell ref="C1:C2"/>
    <mergeCell ref="A1:A2"/>
    <mergeCell ref="D1:D2"/>
    <mergeCell ref="E1:E2"/>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PRECIOS TECHO</vt:lpstr>
      <vt:lpstr>CONSOLIDADO</vt:lpstr>
      <vt:lpstr>COTIZACION COT-206-2026-HOMIL</vt:lpstr>
      <vt:lpstr>HISTORICO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 Bueno</dc:creator>
  <cp:lastModifiedBy>Leonardo Abril Rincon</cp:lastModifiedBy>
  <dcterms:created xsi:type="dcterms:W3CDTF">2023-07-26T14:39:30Z</dcterms:created>
  <dcterms:modified xsi:type="dcterms:W3CDTF">2026-05-25T03:52:24Z</dcterms:modified>
</cp:coreProperties>
</file>