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/>
  <mc:AlternateContent xmlns:mc="http://schemas.openxmlformats.org/markup-compatibility/2006">
    <mc:Choice Requires="x15">
      <x15ac:absPath xmlns:x15ac="http://schemas.microsoft.com/office/spreadsheetml/2010/11/ac" url="https://d.docs.live.net/f85b8ef764165b6e/Attachments/ALCALDIA DE TABIO/ALCALDIA DE TABIO 2026/ANDENES 2026/"/>
    </mc:Choice>
  </mc:AlternateContent>
  <xr:revisionPtr revIDLastSave="0" documentId="8_{F6A115E9-7435-5D44-B127-8E471C993FEB}" xr6:coauthVersionLast="47" xr6:coauthVersionMax="47" xr10:uidLastSave="{00000000-0000-0000-0000-000000000000}"/>
  <bookViews>
    <workbookView xWindow="0" yWindow="740" windowWidth="11720" windowHeight="12340" xr2:uid="{D2C12DBA-17FB-4057-937A-B19B73EBC99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72" i="1" l="1"/>
  <c r="K71" i="1"/>
  <c r="K70" i="1"/>
  <c r="K31" i="1"/>
  <c r="M37" i="1"/>
  <c r="K9" i="1"/>
  <c r="M14" i="1"/>
  <c r="M20" i="1"/>
  <c r="M21" i="1"/>
  <c r="M22" i="1"/>
  <c r="M23" i="1"/>
  <c r="M24" i="1"/>
  <c r="M25" i="1"/>
  <c r="M28" i="1"/>
  <c r="M30" i="1"/>
  <c r="M36" i="1"/>
  <c r="M38" i="1"/>
  <c r="M39" i="1"/>
  <c r="M43" i="1"/>
  <c r="M45" i="1"/>
  <c r="M59" i="1"/>
  <c r="M61" i="1"/>
  <c r="K65" i="1"/>
  <c r="K64" i="1"/>
  <c r="K63" i="1"/>
  <c r="K62" i="1"/>
  <c r="K60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4" i="1"/>
  <c r="K42" i="1"/>
  <c r="K41" i="1"/>
  <c r="K40" i="1"/>
  <c r="K34" i="1"/>
  <c r="K33" i="1"/>
  <c r="K32" i="1"/>
  <c r="K29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3" i="1"/>
  <c r="K11" i="1"/>
  <c r="K10" i="1"/>
  <c r="K35" i="1" l="1"/>
  <c r="M31" i="1"/>
  <c r="M10" i="1"/>
  <c r="M13" i="1"/>
  <c r="M11" i="1"/>
  <c r="M15" i="1"/>
  <c r="M16" i="1"/>
  <c r="M17" i="1"/>
  <c r="M19" i="1"/>
  <c r="M26" i="1"/>
  <c r="M27" i="1"/>
  <c r="M29" i="1"/>
  <c r="M32" i="1"/>
  <c r="M33" i="1"/>
  <c r="M34" i="1"/>
  <c r="M40" i="1"/>
  <c r="M41" i="1"/>
  <c r="M42" i="1"/>
  <c r="M44" i="1"/>
  <c r="M46" i="1"/>
  <c r="M47" i="1"/>
  <c r="M48" i="1"/>
  <c r="M50" i="1"/>
  <c r="M51" i="1"/>
  <c r="M54" i="1"/>
  <c r="M55" i="1"/>
  <c r="M56" i="1"/>
  <c r="M57" i="1"/>
  <c r="M58" i="1"/>
  <c r="M60" i="1"/>
  <c r="M62" i="1"/>
  <c r="M63" i="1"/>
  <c r="M64" i="1"/>
  <c r="M65" i="1"/>
  <c r="M52" i="1"/>
  <c r="M49" i="1"/>
  <c r="M18" i="1"/>
  <c r="M53" i="1"/>
  <c r="K66" i="1"/>
  <c r="K67" i="1" s="1"/>
  <c r="M9" i="1"/>
  <c r="M35" i="1"/>
  <c r="K69" i="1" l="1"/>
  <c r="K68" i="1"/>
</calcChain>
</file>

<file path=xl/sharedStrings.xml><?xml version="1.0" encoding="utf-8"?>
<sst xmlns="http://schemas.openxmlformats.org/spreadsheetml/2006/main" count="165" uniqueCount="65">
  <si>
    <t>CONSTRUCCIÓN DE ANDENES EN EL CENTRO POBLADO PARCELACIÓN TERMALES Y EN EL CASCO URBANO SECTOR EL AMARILLAL DEL MUNICIPIO DE TABIO CUNDINAMARCA</t>
  </si>
  <si>
    <t>ÍTEM</t>
  </si>
  <si>
    <t>DESCRIPCIÓN</t>
  </si>
  <si>
    <t>UND</t>
  </si>
  <si>
    <t>CANTIDAD</t>
  </si>
  <si>
    <t>VR. UNITARIO</t>
  </si>
  <si>
    <t>VR. TOTAL</t>
  </si>
  <si>
    <t>LOCALIZACIÓN Y REPLANTEO DE URBANISMO CON ELEMENTOS DE PRECISIÓN</t>
  </si>
  <si>
    <t>DEMOLICION DE ANDENES Y CUNETAS</t>
  </si>
  <si>
    <t>RETIRO DE SOBRANTES A UNA DISTANCIA DE 5 KM (INCLUYE CARGUE)</t>
  </si>
  <si>
    <t>1. PRELIMINARES</t>
  </si>
  <si>
    <t>2. EXCAVACIONES</t>
  </si>
  <si>
    <t>EXCAVACIÓN MANUAL EN MATERIAL COMÚN H=0.0-2.0 M (INCLUYE RETIRO DE SOBRANTES A UNA DISTANCIA MENOR DE 5 KM)</t>
  </si>
  <si>
    <t>M3</t>
  </si>
  <si>
    <t>SUBBASE GRANULAR (NORMA INVIAS 320)</t>
  </si>
  <si>
    <t>BASE AGREGADO PÉTREO (MATERIAL DE AFIRMADO)</t>
  </si>
  <si>
    <t>ADOQUÍN DE ARCILLA 20X10X6CM</t>
  </si>
  <si>
    <t>MORTERO 1:4 ARENA LAVADA DE PEÑA</t>
  </si>
  <si>
    <t>CONCRETO ESTRIADO RAMPAS PEATONALES 3000 PSI INCLUYE MALLA ELECTROSOLDADA</t>
  </si>
  <si>
    <t>BORDILLO PREFABRICADO B-30</t>
  </si>
  <si>
    <t>BORDILLO PREFABRICADO A-80</t>
  </si>
  <si>
    <t>LOSETA PREFABRICADA DE CONCRETO TIPO TACTIL ALERTA DE  0.20*0.20*0.06 M</t>
  </si>
  <si>
    <t>LOSETA PREFABRICADA DE CONCRETO TACTIL GUIA DE 0.20*0.20*0.06 M</t>
  </si>
  <si>
    <t>LOSETA PREFABRICADA DE CONCRETO TIPO A50 DE  0.20*0.20*0.06 M</t>
  </si>
  <si>
    <t>SARDINEL PREFABRICADO A-10</t>
  </si>
  <si>
    <t>PLACA BASE CONCRETO 0.15 4000 PSI INCLUYE ACERO DE REFUERZO</t>
  </si>
  <si>
    <t>SARDINEL PREFABRICADO A-110</t>
  </si>
  <si>
    <t>3. ANDENES Y OBRAS DE URBANISMO</t>
  </si>
  <si>
    <t>4. SEÑALIZACIÓN Y MOBILIARIO URBANO</t>
  </si>
  <si>
    <t>5. OBRAS COMPLEMENTARIAS</t>
  </si>
  <si>
    <t>SEÑAL VERTICAL GRUPO I 0.60x0.60M POSTE 3.5M</t>
  </si>
  <si>
    <t>REPARACIÓN DE ACOMETIDA PF+UAD DE 1/2" PARA ACUEDUCTO</t>
  </si>
  <si>
    <t>REPARACIÓN DE ACOMETIDA DE GAS</t>
  </si>
  <si>
    <t>NIVELACIÓN DE POZOS DE INSPECCIÓN Di=1.20M, E=0.25M, H=0,21M
(INCLUYE PAÑETE INTERNO Y DEMOLICIÓN)</t>
  </si>
  <si>
    <t>CUBIERTA POZO D= 1.7M, E=0.20M C0NCRETO 3000 PSI CON REFUERZO
(INCLUYE ARO Y TAPA HF)</t>
  </si>
  <si>
    <t>ADMINISTRATIVOS (A) 24%</t>
  </si>
  <si>
    <t>IMPREVISTOS (I) 4%</t>
  </si>
  <si>
    <t>UTILIDAD (U) 5%</t>
  </si>
  <si>
    <t>COSTOS DIRECTOS</t>
  </si>
  <si>
    <t>TOTAL COSTO DIRECTO + A.I.U</t>
  </si>
  <si>
    <t>TOTAL AIU 33%</t>
  </si>
  <si>
    <t>LOCALIZACIÓN Y REPLANTEO DE CIMIENTOS CON ELEMENTOS DE PRECISIÓN</t>
  </si>
  <si>
    <t>REF.</t>
  </si>
  <si>
    <t>ICCU - 1,41</t>
  </si>
  <si>
    <t>CONSULT.</t>
  </si>
  <si>
    <t>ICCU - 1,45</t>
  </si>
  <si>
    <t>ICCU - 16,4</t>
  </si>
  <si>
    <t>SUBBASE GRANULAR</t>
  </si>
  <si>
    <t>ICCU - 3,2 Vías</t>
  </si>
  <si>
    <t>ICCU - 2,1</t>
  </si>
  <si>
    <t>ICCU 5,1 - Urb.</t>
  </si>
  <si>
    <t>ICCU - 8,8</t>
  </si>
  <si>
    <t>ICCU - 5,15 Urb.</t>
  </si>
  <si>
    <t>ICCU - 7,5 Urb.</t>
  </si>
  <si>
    <t>ICCU - 4,13 Urb.</t>
  </si>
  <si>
    <t>ICCU - 4,3 Urb.</t>
  </si>
  <si>
    <t>M</t>
  </si>
  <si>
    <t>ICCU - 6,8 Urb.</t>
  </si>
  <si>
    <t>M2</t>
  </si>
  <si>
    <r>
      <rPr>
        <sz val="11"/>
        <rFont val="Arial"/>
        <family val="2"/>
      </rPr>
      <t>M2</t>
    </r>
  </si>
  <si>
    <r>
      <rPr>
        <sz val="11"/>
        <rFont val="Arial"/>
        <family val="2"/>
      </rPr>
      <t>M3</t>
    </r>
  </si>
  <si>
    <t>VALOR TOTAL OBRA CIVIL (CENTRO POBLADO PARCELACIÓN TERMALES)</t>
  </si>
  <si>
    <t>TRAMO 6 - CASCO URBANO SECTOR EL AMARILLAL</t>
  </si>
  <si>
    <t>TRAMO 2 - CENTRO POBLADO PARCELACIÓN TERMALES</t>
  </si>
  <si>
    <t>VALOR TOTAL OBRA CIVIL (CASCO URBANO SECTOR EL AMARILLAL)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</si>
</sst>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;[Red]&quot;$&quot;\ \-#,##0.00"/>
    <numFmt numFmtId="165" formatCode="_ &quot;$&quot;\ * #,##0_ ;_ &quot;$&quot;\ * \-#,##0_ ;_ &quot;$&quot;\ * &quot;-&quot;_ ;_ @_ "/>
    <numFmt numFmtId="166" formatCode="_-* #,##0.00\ &quot;Pts&quot;_-;\-* #,##0.00\ &quot;Pts&quot;_-;_-* &quot;-&quot;??\ &quot;Pts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4" fontId="2" fillId="0" borderId="0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4" fontId="2" fillId="3" borderId="0" xfId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4" fontId="3" fillId="0" borderId="0" xfId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4" fontId="2" fillId="0" borderId="1" xfId="1" applyFont="1" applyFill="1" applyBorder="1" applyAlignment="1">
      <alignment horizontal="center" vertical="center" wrapText="1"/>
    </xf>
    <xf numFmtId="44" fontId="2" fillId="0" borderId="2" xfId="1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4" fillId="0" borderId="2" xfId="1" applyFont="1" applyFill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</cellXfs>
  <cellStyles count="13">
    <cellStyle name="Millares 2" xfId="7" xr:uid="{E5F0634C-483A-48F6-AD38-0E5FA4BAE7F2}"/>
    <cellStyle name="Moneda" xfId="1" builtinId="4"/>
    <cellStyle name="Moneda 2" xfId="6" xr:uid="{144BDB0F-00A3-4B3C-8D8A-7B1156320C5D}"/>
    <cellStyle name="Moneda 2 2 2 2 2" xfId="11" xr:uid="{067CBB19-F498-4F16-B866-467444133C88}"/>
    <cellStyle name="Normal" xfId="0" builtinId="0"/>
    <cellStyle name="Normal 2" xfId="4" xr:uid="{31D6385A-DE92-43AC-A16A-C48E3123CAFD}"/>
    <cellStyle name="Normal 2 10 2 2" xfId="8" xr:uid="{13CFC075-DE14-40C5-8CBD-6527C5EB8151}"/>
    <cellStyle name="Normal 2 10 3" xfId="5" xr:uid="{1C672B16-2F3D-450E-ADF3-BD59291F3F2D}"/>
    <cellStyle name="Normal 2 2" xfId="12" xr:uid="{F35F569A-A7F1-46AC-94ED-295C11A2491C}"/>
    <cellStyle name="Normal 3" xfId="2" xr:uid="{54ABA8A8-7220-40CF-ADE3-5F405641CF07}"/>
    <cellStyle name="Normal 3 11" xfId="3" xr:uid="{51E36A42-003E-4646-8910-C74C13510B2C}"/>
    <cellStyle name="Normal 3 2" xfId="9" xr:uid="{15738B04-BEEA-4901-9572-99A805B573D8}"/>
    <cellStyle name="Normal 3 2 2" xfId="10" xr:uid="{7EA17FFF-BE83-4100-AD94-FD29F93D49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FDBB9-D036-4D72-806B-094032129A8B}">
  <dimension ref="A3:CA72"/>
  <sheetViews>
    <sheetView tabSelected="1" topLeftCell="D46" zoomScale="55" zoomScaleNormal="55" workbookViewId="0">
      <selection activeCell="K71" sqref="K71:L71"/>
    </sheetView>
  </sheetViews>
  <sheetFormatPr baseColWidth="10" defaultColWidth="11.5" defaultRowHeight="14" x14ac:dyDescent="0.2"/>
  <cols>
    <col min="1" max="2" width="11.5" style="8"/>
    <col min="3" max="3" width="13.6640625" style="8" bestFit="1" customWidth="1"/>
    <col min="4" max="4" width="11.5" style="8"/>
    <col min="5" max="5" width="16.33203125" style="8" customWidth="1"/>
    <col min="6" max="6" width="47.1640625" style="8" customWidth="1"/>
    <col min="7" max="8" width="11.5" style="8"/>
    <col min="9" max="9" width="11.5" style="9"/>
    <col min="10" max="10" width="11.6640625" style="9" bestFit="1" customWidth="1"/>
    <col min="11" max="11" width="11.5" style="9"/>
    <col min="12" max="12" width="16.5" style="9" customWidth="1"/>
    <col min="13" max="13" width="18.33203125" style="5" bestFit="1" customWidth="1"/>
    <col min="14" max="14" width="24.33203125" style="5" customWidth="1"/>
    <col min="15" max="15" width="24.6640625" style="5" customWidth="1"/>
    <col min="16" max="16" width="11.5" style="5"/>
    <col min="17" max="17" width="12.6640625" style="8" bestFit="1" customWidth="1"/>
    <col min="18" max="16384" width="11.5" style="8"/>
  </cols>
  <sheetData>
    <row r="3" spans="1:79" x14ac:dyDescent="0.2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1">
        <v>1.33</v>
      </c>
      <c r="N3" s="1"/>
      <c r="O3" s="1"/>
      <c r="P3" s="1"/>
    </row>
    <row r="4" spans="1:79" x14ac:dyDescent="0.2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1"/>
      <c r="N4" s="1"/>
      <c r="O4" s="1"/>
      <c r="P4" s="1"/>
    </row>
    <row r="5" spans="1:79" x14ac:dyDescent="0.2">
      <c r="B5" s="34" t="s">
        <v>62</v>
      </c>
      <c r="C5" s="35"/>
      <c r="D5" s="35"/>
      <c r="E5" s="35"/>
      <c r="F5" s="35"/>
      <c r="G5" s="35"/>
      <c r="H5" s="35"/>
      <c r="I5" s="35"/>
      <c r="J5" s="35"/>
      <c r="K5" s="35"/>
      <c r="L5" s="36"/>
      <c r="M5" s="1"/>
      <c r="N5" s="1"/>
      <c r="O5" s="1"/>
      <c r="P5" s="1"/>
    </row>
    <row r="6" spans="1:79" x14ac:dyDescent="0.2">
      <c r="B6" s="29" t="s">
        <v>1</v>
      </c>
      <c r="C6" s="29" t="s">
        <v>42</v>
      </c>
      <c r="D6" s="29" t="s">
        <v>2</v>
      </c>
      <c r="E6" s="29"/>
      <c r="F6" s="29"/>
      <c r="G6" s="29" t="s">
        <v>3</v>
      </c>
      <c r="H6" s="29" t="s">
        <v>4</v>
      </c>
      <c r="I6" s="30" t="s">
        <v>5</v>
      </c>
      <c r="J6" s="30"/>
      <c r="K6" s="30" t="s">
        <v>6</v>
      </c>
      <c r="L6" s="30"/>
    </row>
    <row r="7" spans="1:79" x14ac:dyDescent="0.2">
      <c r="B7" s="29"/>
      <c r="C7" s="29"/>
      <c r="D7" s="29"/>
      <c r="E7" s="29"/>
      <c r="F7" s="29"/>
      <c r="G7" s="29"/>
      <c r="H7" s="29"/>
      <c r="I7" s="30"/>
      <c r="J7" s="30"/>
      <c r="K7" s="30"/>
      <c r="L7" s="30"/>
    </row>
    <row r="8" spans="1:79" x14ac:dyDescent="0.2">
      <c r="B8" s="21" t="s">
        <v>10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1"/>
      <c r="N8" s="10"/>
      <c r="O8" s="1"/>
      <c r="P8" s="1"/>
      <c r="Q8" s="2"/>
      <c r="R8" s="2"/>
    </row>
    <row r="9" spans="1:79" s="13" customFormat="1" ht="15" x14ac:dyDescent="0.2">
      <c r="A9" s="8"/>
      <c r="B9" s="2">
        <v>1.1000000000000001</v>
      </c>
      <c r="C9" s="2" t="s">
        <v>43</v>
      </c>
      <c r="D9" s="22" t="s">
        <v>41</v>
      </c>
      <c r="E9" s="22"/>
      <c r="F9" s="22"/>
      <c r="G9" s="2" t="s">
        <v>59</v>
      </c>
      <c r="H9" s="2">
        <v>302.14999999999998</v>
      </c>
      <c r="I9" s="24">
        <v>6643</v>
      </c>
      <c r="J9" s="25"/>
      <c r="K9" s="24">
        <f>ROUND(H9*I9,0)</f>
        <v>2007182</v>
      </c>
      <c r="L9" s="25"/>
      <c r="M9" s="5">
        <f>ROUND(K9*$M$3,0)</f>
        <v>2669552</v>
      </c>
      <c r="N9" s="11"/>
      <c r="O9" s="20"/>
      <c r="P9" s="5"/>
      <c r="Q9" s="2"/>
      <c r="R9" s="12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15" customFormat="1" ht="15" x14ac:dyDescent="0.2">
      <c r="A10" s="8"/>
      <c r="B10" s="2">
        <v>1.2</v>
      </c>
      <c r="C10" s="2" t="s">
        <v>44</v>
      </c>
      <c r="D10" s="22" t="s">
        <v>8</v>
      </c>
      <c r="E10" s="22"/>
      <c r="F10" s="22"/>
      <c r="G10" s="2" t="s">
        <v>60</v>
      </c>
      <c r="H10" s="2">
        <v>41.73</v>
      </c>
      <c r="I10" s="24">
        <v>83054</v>
      </c>
      <c r="J10" s="25"/>
      <c r="K10" s="24">
        <f t="shared" ref="K10:K11" si="0">ROUND(H10*I10,0)</f>
        <v>3465843</v>
      </c>
      <c r="L10" s="25"/>
      <c r="M10" s="5">
        <f>ROUND(K10*$M$3,0)</f>
        <v>4609571</v>
      </c>
      <c r="N10" s="11"/>
      <c r="O10" s="14"/>
      <c r="P10" s="5"/>
      <c r="Q10" s="2"/>
      <c r="R10" s="12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</row>
    <row r="11" spans="1:79" s="13" customFormat="1" ht="15" x14ac:dyDescent="0.2">
      <c r="A11" s="8"/>
      <c r="B11" s="2">
        <v>1.3</v>
      </c>
      <c r="C11" s="2" t="s">
        <v>45</v>
      </c>
      <c r="D11" s="22" t="s">
        <v>9</v>
      </c>
      <c r="E11" s="22"/>
      <c r="F11" s="22"/>
      <c r="G11" s="2" t="s">
        <v>60</v>
      </c>
      <c r="H11" s="2">
        <v>48.25</v>
      </c>
      <c r="I11" s="24">
        <v>12762</v>
      </c>
      <c r="J11" s="25"/>
      <c r="K11" s="24">
        <f t="shared" si="0"/>
        <v>615767</v>
      </c>
      <c r="L11" s="25"/>
      <c r="M11" s="5">
        <f t="shared" ref="M11:M65" si="1">ROUND(K11*$M$3,0)</f>
        <v>818970</v>
      </c>
      <c r="N11" s="11"/>
      <c r="O11" s="5"/>
      <c r="P11" s="5"/>
      <c r="Q11" s="2"/>
      <c r="R11" s="12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</row>
    <row r="12" spans="1:79" x14ac:dyDescent="0.2">
      <c r="B12" s="34" t="s">
        <v>11</v>
      </c>
      <c r="C12" s="35"/>
      <c r="D12" s="35"/>
      <c r="E12" s="35"/>
      <c r="F12" s="35"/>
      <c r="G12" s="35"/>
      <c r="H12" s="35"/>
      <c r="I12" s="35"/>
      <c r="J12" s="35"/>
      <c r="K12" s="35"/>
      <c r="L12" s="36"/>
      <c r="N12" s="20"/>
      <c r="O12" s="20"/>
      <c r="P12" s="1"/>
      <c r="Q12" s="2"/>
      <c r="R12" s="12"/>
    </row>
    <row r="13" spans="1:79" s="13" customFormat="1" ht="15" x14ac:dyDescent="0.2">
      <c r="A13" s="8"/>
      <c r="B13" s="2">
        <v>2.1</v>
      </c>
      <c r="C13" s="2" t="s">
        <v>46</v>
      </c>
      <c r="D13" s="29" t="s">
        <v>12</v>
      </c>
      <c r="E13" s="29"/>
      <c r="F13" s="29"/>
      <c r="G13" s="6" t="s">
        <v>13</v>
      </c>
      <c r="H13" s="2">
        <v>186.85</v>
      </c>
      <c r="I13" s="23">
        <v>63372</v>
      </c>
      <c r="J13" s="23"/>
      <c r="K13" s="24">
        <f>ROUND(H13*I13,0)</f>
        <v>11841058</v>
      </c>
      <c r="L13" s="25"/>
      <c r="M13" s="5">
        <f>ROUND(K13*$M$3,0)</f>
        <v>15748607</v>
      </c>
      <c r="N13" s="5"/>
      <c r="O13" s="5"/>
      <c r="P13" s="5"/>
      <c r="Q13" s="2"/>
      <c r="R13" s="7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</row>
    <row r="14" spans="1:79" x14ac:dyDescent="0.2">
      <c r="B14" s="37" t="s">
        <v>27</v>
      </c>
      <c r="C14" s="38"/>
      <c r="D14" s="38"/>
      <c r="E14" s="38"/>
      <c r="F14" s="38"/>
      <c r="G14" s="38"/>
      <c r="H14" s="38"/>
      <c r="I14" s="38"/>
      <c r="J14" s="38"/>
      <c r="K14" s="38"/>
      <c r="L14" s="39"/>
      <c r="M14" s="5">
        <f t="shared" si="1"/>
        <v>0</v>
      </c>
      <c r="N14" s="20"/>
      <c r="O14" s="1"/>
      <c r="P14" s="1"/>
      <c r="Q14" s="2"/>
      <c r="R14" s="12"/>
    </row>
    <row r="15" spans="1:79" ht="30" x14ac:dyDescent="0.2">
      <c r="B15" s="2">
        <v>3.1</v>
      </c>
      <c r="C15" s="3" t="s">
        <v>48</v>
      </c>
      <c r="D15" s="26" t="s">
        <v>14</v>
      </c>
      <c r="E15" s="27"/>
      <c r="F15" s="28"/>
      <c r="G15" s="4" t="s">
        <v>13</v>
      </c>
      <c r="H15" s="2">
        <v>75.77</v>
      </c>
      <c r="I15" s="24">
        <v>138206</v>
      </c>
      <c r="J15" s="25"/>
      <c r="K15" s="24">
        <f t="shared" ref="K15:K27" si="2">ROUND(H15*I15,0)</f>
        <v>10471869</v>
      </c>
      <c r="L15" s="25"/>
      <c r="M15" s="5">
        <f t="shared" si="1"/>
        <v>13927586</v>
      </c>
      <c r="Q15" s="2"/>
      <c r="R15" s="12"/>
    </row>
    <row r="16" spans="1:79" s="13" customFormat="1" ht="15" x14ac:dyDescent="0.2">
      <c r="A16" s="8"/>
      <c r="B16" s="2">
        <v>3.2</v>
      </c>
      <c r="C16" s="3" t="s">
        <v>49</v>
      </c>
      <c r="D16" s="26" t="s">
        <v>15</v>
      </c>
      <c r="E16" s="27"/>
      <c r="F16" s="28"/>
      <c r="G16" s="4" t="s">
        <v>13</v>
      </c>
      <c r="H16" s="2">
        <v>86.36</v>
      </c>
      <c r="I16" s="24">
        <v>96594</v>
      </c>
      <c r="J16" s="25"/>
      <c r="K16" s="24">
        <f t="shared" si="2"/>
        <v>8341858</v>
      </c>
      <c r="L16" s="25"/>
      <c r="M16" s="5">
        <f t="shared" si="1"/>
        <v>11094671</v>
      </c>
      <c r="N16" s="5"/>
      <c r="O16" s="5"/>
      <c r="P16" s="5"/>
      <c r="Q16" s="2"/>
      <c r="R16" s="12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</row>
    <row r="17" spans="1:79" s="13" customFormat="1" ht="30" x14ac:dyDescent="0.2">
      <c r="A17" s="8"/>
      <c r="B17" s="2">
        <v>3.3</v>
      </c>
      <c r="C17" s="3" t="s">
        <v>50</v>
      </c>
      <c r="D17" s="26" t="s">
        <v>16</v>
      </c>
      <c r="E17" s="27"/>
      <c r="F17" s="28"/>
      <c r="G17" s="4" t="s">
        <v>58</v>
      </c>
      <c r="H17" s="2">
        <v>48.24</v>
      </c>
      <c r="I17" s="24">
        <v>111165</v>
      </c>
      <c r="J17" s="25"/>
      <c r="K17" s="24">
        <f t="shared" si="2"/>
        <v>5362600</v>
      </c>
      <c r="L17" s="25"/>
      <c r="M17" s="5">
        <f t="shared" si="1"/>
        <v>7132258</v>
      </c>
      <c r="N17" s="5"/>
      <c r="O17" s="5"/>
      <c r="P17" s="5"/>
      <c r="Q17" s="2"/>
      <c r="R17" s="12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</row>
    <row r="18" spans="1:79" s="13" customFormat="1" ht="15" x14ac:dyDescent="0.2">
      <c r="A18" s="8"/>
      <c r="B18" s="2">
        <v>3.4</v>
      </c>
      <c r="C18" s="3" t="s">
        <v>51</v>
      </c>
      <c r="D18" s="26" t="s">
        <v>17</v>
      </c>
      <c r="E18" s="27"/>
      <c r="F18" s="28"/>
      <c r="G18" s="4" t="s">
        <v>13</v>
      </c>
      <c r="H18" s="2">
        <v>40.47</v>
      </c>
      <c r="I18" s="24">
        <v>450406</v>
      </c>
      <c r="J18" s="25"/>
      <c r="K18" s="24">
        <f t="shared" si="2"/>
        <v>18227931</v>
      </c>
      <c r="L18" s="25"/>
      <c r="M18" s="5">
        <f t="shared" si="1"/>
        <v>24243148</v>
      </c>
      <c r="N18" s="5"/>
      <c r="O18" s="5"/>
      <c r="P18" s="5"/>
      <c r="Q18" s="2"/>
      <c r="R18" s="12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</row>
    <row r="19" spans="1:79" ht="15" x14ac:dyDescent="0.2">
      <c r="B19" s="2">
        <v>3.5</v>
      </c>
      <c r="C19" s="3" t="s">
        <v>44</v>
      </c>
      <c r="D19" s="26" t="s">
        <v>18</v>
      </c>
      <c r="E19" s="27"/>
      <c r="F19" s="28"/>
      <c r="G19" s="4" t="s">
        <v>58</v>
      </c>
      <c r="H19" s="12">
        <v>8</v>
      </c>
      <c r="I19" s="24">
        <v>149556</v>
      </c>
      <c r="J19" s="25"/>
      <c r="K19" s="24">
        <f t="shared" si="2"/>
        <v>1196448</v>
      </c>
      <c r="L19" s="25"/>
      <c r="M19" s="5">
        <f t="shared" si="1"/>
        <v>1591276</v>
      </c>
      <c r="Q19" s="12"/>
      <c r="R19" s="12"/>
    </row>
    <row r="20" spans="1:79" s="15" customFormat="1" ht="15" x14ac:dyDescent="0.2">
      <c r="A20" s="8"/>
      <c r="B20" s="2">
        <v>3.6</v>
      </c>
      <c r="C20" s="3" t="s">
        <v>44</v>
      </c>
      <c r="D20" s="22" t="s">
        <v>19</v>
      </c>
      <c r="E20" s="22"/>
      <c r="F20" s="22"/>
      <c r="G20" s="4" t="s">
        <v>56</v>
      </c>
      <c r="H20" s="2">
        <v>193.76</v>
      </c>
      <c r="I20" s="24">
        <v>63710</v>
      </c>
      <c r="J20" s="25"/>
      <c r="K20" s="24">
        <f t="shared" si="2"/>
        <v>12344450</v>
      </c>
      <c r="L20" s="25"/>
      <c r="M20" s="5">
        <f t="shared" si="1"/>
        <v>16418119</v>
      </c>
      <c r="N20" s="5"/>
      <c r="O20" s="5"/>
      <c r="P20" s="5"/>
      <c r="Q20" s="2"/>
      <c r="R20" s="12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</row>
    <row r="21" spans="1:79" s="13" customFormat="1" ht="30" x14ac:dyDescent="0.2">
      <c r="A21" s="8"/>
      <c r="B21" s="2">
        <v>3.7</v>
      </c>
      <c r="C21" s="2" t="s">
        <v>57</v>
      </c>
      <c r="D21" s="22" t="s">
        <v>20</v>
      </c>
      <c r="E21" s="22"/>
      <c r="F21" s="22"/>
      <c r="G21" s="4" t="s">
        <v>56</v>
      </c>
      <c r="H21" s="2">
        <v>89.6</v>
      </c>
      <c r="I21" s="24">
        <v>97054</v>
      </c>
      <c r="J21" s="25"/>
      <c r="K21" s="24">
        <f t="shared" si="2"/>
        <v>8696038</v>
      </c>
      <c r="L21" s="25"/>
      <c r="M21" s="5">
        <f t="shared" si="1"/>
        <v>11565731</v>
      </c>
      <c r="N21" s="5"/>
      <c r="O21" s="5"/>
      <c r="P21" s="5"/>
      <c r="Q21" s="2"/>
      <c r="R21" s="12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</row>
    <row r="22" spans="1:79" s="15" customFormat="1" ht="30.5" customHeight="1" x14ac:dyDescent="0.2">
      <c r="A22" s="8"/>
      <c r="B22" s="2">
        <v>3.8</v>
      </c>
      <c r="C22" s="3" t="s">
        <v>44</v>
      </c>
      <c r="D22" s="22" t="s">
        <v>21</v>
      </c>
      <c r="E22" s="22"/>
      <c r="F22" s="22"/>
      <c r="G22" s="4" t="s">
        <v>58</v>
      </c>
      <c r="H22" s="2">
        <v>38.159999999999997</v>
      </c>
      <c r="I22" s="24">
        <v>125881</v>
      </c>
      <c r="J22" s="25"/>
      <c r="K22" s="24">
        <f t="shared" si="2"/>
        <v>4803619</v>
      </c>
      <c r="L22" s="25"/>
      <c r="M22" s="5">
        <f t="shared" si="1"/>
        <v>6388813</v>
      </c>
      <c r="N22" s="5"/>
      <c r="O22" s="5"/>
      <c r="P22" s="5"/>
      <c r="Q22" s="2"/>
      <c r="R22" s="12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</row>
    <row r="23" spans="1:79" s="15" customFormat="1" ht="15" x14ac:dyDescent="0.2">
      <c r="A23" s="8"/>
      <c r="B23" s="2">
        <v>3.9</v>
      </c>
      <c r="C23" s="3" t="s">
        <v>44</v>
      </c>
      <c r="D23" s="22" t="s">
        <v>22</v>
      </c>
      <c r="E23" s="22"/>
      <c r="F23" s="22"/>
      <c r="G23" s="4" t="s">
        <v>58</v>
      </c>
      <c r="H23" s="2">
        <v>36.42</v>
      </c>
      <c r="I23" s="24">
        <v>125881</v>
      </c>
      <c r="J23" s="25"/>
      <c r="K23" s="24">
        <f t="shared" si="2"/>
        <v>4584586</v>
      </c>
      <c r="L23" s="25"/>
      <c r="M23" s="5">
        <f t="shared" si="1"/>
        <v>6097499</v>
      </c>
      <c r="N23" s="5"/>
      <c r="O23" s="5"/>
      <c r="P23" s="5"/>
      <c r="Q23" s="2"/>
      <c r="R23" s="12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</row>
    <row r="24" spans="1:79" s="15" customFormat="1" ht="15" x14ac:dyDescent="0.2">
      <c r="A24" s="8"/>
      <c r="B24" s="12">
        <v>3.1</v>
      </c>
      <c r="C24" s="3" t="s">
        <v>44</v>
      </c>
      <c r="D24" s="22" t="s">
        <v>23</v>
      </c>
      <c r="E24" s="22"/>
      <c r="F24" s="22"/>
      <c r="G24" s="4" t="s">
        <v>58</v>
      </c>
      <c r="H24" s="2">
        <v>100.76</v>
      </c>
      <c r="I24" s="24">
        <v>125881</v>
      </c>
      <c r="J24" s="25"/>
      <c r="K24" s="24">
        <f t="shared" si="2"/>
        <v>12683770</v>
      </c>
      <c r="L24" s="25"/>
      <c r="M24" s="5">
        <f t="shared" si="1"/>
        <v>16869414</v>
      </c>
      <c r="N24" s="5"/>
      <c r="O24" s="5"/>
      <c r="P24" s="5"/>
      <c r="Q24" s="2"/>
      <c r="R24" s="12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</row>
    <row r="25" spans="1:79" ht="30" x14ac:dyDescent="0.2">
      <c r="B25" s="2">
        <v>3.11</v>
      </c>
      <c r="C25" s="2" t="s">
        <v>52</v>
      </c>
      <c r="D25" s="22" t="s">
        <v>24</v>
      </c>
      <c r="E25" s="22"/>
      <c r="F25" s="22"/>
      <c r="G25" s="4" t="s">
        <v>56</v>
      </c>
      <c r="H25" s="2">
        <v>195.93</v>
      </c>
      <c r="I25" s="24">
        <v>132149</v>
      </c>
      <c r="J25" s="25"/>
      <c r="K25" s="24">
        <f t="shared" si="2"/>
        <v>25891954</v>
      </c>
      <c r="L25" s="25"/>
      <c r="M25" s="5">
        <f t="shared" si="1"/>
        <v>34436299</v>
      </c>
      <c r="Q25" s="2"/>
      <c r="R25" s="12"/>
    </row>
    <row r="26" spans="1:79" ht="15" x14ac:dyDescent="0.2">
      <c r="B26" s="2">
        <v>3.12</v>
      </c>
      <c r="C26" s="2" t="s">
        <v>44</v>
      </c>
      <c r="D26" s="22" t="s">
        <v>25</v>
      </c>
      <c r="E26" s="22"/>
      <c r="F26" s="22"/>
      <c r="G26" s="17" t="s">
        <v>58</v>
      </c>
      <c r="H26" s="2">
        <v>52.83</v>
      </c>
      <c r="I26" s="24">
        <v>215325</v>
      </c>
      <c r="J26" s="25"/>
      <c r="K26" s="24">
        <f t="shared" si="2"/>
        <v>11375620</v>
      </c>
      <c r="L26" s="25"/>
      <c r="M26" s="5">
        <f t="shared" si="1"/>
        <v>15129575</v>
      </c>
      <c r="Q26" s="2"/>
      <c r="R26" s="12"/>
    </row>
    <row r="27" spans="1:79" s="15" customFormat="1" ht="15" x14ac:dyDescent="0.2">
      <c r="A27" s="8"/>
      <c r="B27" s="2">
        <v>3.13</v>
      </c>
      <c r="C27" s="2" t="s">
        <v>44</v>
      </c>
      <c r="D27" s="22" t="s">
        <v>26</v>
      </c>
      <c r="E27" s="22"/>
      <c r="F27" s="22"/>
      <c r="G27" s="18" t="s">
        <v>56</v>
      </c>
      <c r="H27" s="19">
        <v>53.19</v>
      </c>
      <c r="I27" s="24">
        <v>116980</v>
      </c>
      <c r="J27" s="25"/>
      <c r="K27" s="24">
        <f t="shared" si="2"/>
        <v>6222166</v>
      </c>
      <c r="L27" s="25"/>
      <c r="M27" s="5">
        <f t="shared" si="1"/>
        <v>8275481</v>
      </c>
      <c r="N27" s="5"/>
      <c r="O27" s="5"/>
      <c r="P27" s="5"/>
      <c r="Q27" s="2"/>
      <c r="R27" s="12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</row>
    <row r="28" spans="1:79" x14ac:dyDescent="0.2">
      <c r="B28" s="31" t="s">
        <v>28</v>
      </c>
      <c r="C28" s="32"/>
      <c r="D28" s="32"/>
      <c r="E28" s="32"/>
      <c r="F28" s="32"/>
      <c r="G28" s="32"/>
      <c r="H28" s="32"/>
      <c r="I28" s="32"/>
      <c r="J28" s="32"/>
      <c r="K28" s="32"/>
      <c r="L28" s="33"/>
      <c r="M28" s="5">
        <f t="shared" si="1"/>
        <v>0</v>
      </c>
      <c r="N28" s="20"/>
      <c r="O28" s="1"/>
      <c r="P28" s="1"/>
      <c r="Q28" s="2"/>
      <c r="R28" s="12"/>
    </row>
    <row r="29" spans="1:79" s="13" customFormat="1" ht="30" x14ac:dyDescent="0.2">
      <c r="A29" s="8"/>
      <c r="B29" s="2">
        <v>4.0999999999999996</v>
      </c>
      <c r="C29" s="3" t="s">
        <v>53</v>
      </c>
      <c r="D29" s="26" t="s">
        <v>30</v>
      </c>
      <c r="E29" s="27"/>
      <c r="F29" s="28"/>
      <c r="G29" s="6" t="s">
        <v>3</v>
      </c>
      <c r="H29" s="2">
        <v>11</v>
      </c>
      <c r="I29" s="24">
        <v>545906</v>
      </c>
      <c r="J29" s="25"/>
      <c r="K29" s="24">
        <f>ROUND(H29*I29,0)</f>
        <v>6004966</v>
      </c>
      <c r="L29" s="25"/>
      <c r="M29" s="5">
        <f t="shared" si="1"/>
        <v>7986605</v>
      </c>
      <c r="N29" s="5"/>
      <c r="O29" s="5"/>
      <c r="P29" s="5"/>
      <c r="Q29" s="2"/>
      <c r="R29" s="12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</row>
    <row r="30" spans="1:79" x14ac:dyDescent="0.2">
      <c r="B30" s="34" t="s">
        <v>29</v>
      </c>
      <c r="C30" s="35"/>
      <c r="D30" s="35"/>
      <c r="E30" s="35"/>
      <c r="F30" s="35"/>
      <c r="G30" s="35"/>
      <c r="H30" s="35"/>
      <c r="I30" s="35"/>
      <c r="J30" s="35"/>
      <c r="K30" s="35"/>
      <c r="L30" s="36"/>
      <c r="M30" s="5">
        <f t="shared" si="1"/>
        <v>0</v>
      </c>
      <c r="N30" s="20"/>
      <c r="O30" s="1"/>
      <c r="P30" s="1"/>
      <c r="Q30" s="2"/>
      <c r="R30" s="12"/>
    </row>
    <row r="31" spans="1:79" s="15" customFormat="1" ht="15" x14ac:dyDescent="0.2">
      <c r="A31" s="8"/>
      <c r="B31" s="2">
        <v>5.0999999999999996</v>
      </c>
      <c r="C31" s="3"/>
      <c r="D31" s="26" t="s">
        <v>31</v>
      </c>
      <c r="E31" s="27"/>
      <c r="F31" s="28"/>
      <c r="G31" s="6" t="s">
        <v>3</v>
      </c>
      <c r="H31" s="2">
        <v>9</v>
      </c>
      <c r="I31" s="24">
        <v>132149</v>
      </c>
      <c r="J31" s="25"/>
      <c r="K31" s="24">
        <f>ROUND(H31*I31,0)</f>
        <v>1189341</v>
      </c>
      <c r="L31" s="25"/>
      <c r="M31" s="5">
        <f>ROUND(K31*$M$3,0)</f>
        <v>1581824</v>
      </c>
      <c r="N31" s="5"/>
      <c r="O31" s="5"/>
      <c r="P31" s="5"/>
      <c r="Q31" s="2"/>
      <c r="R31" s="12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</row>
    <row r="32" spans="1:79" s="15" customFormat="1" ht="15" x14ac:dyDescent="0.2">
      <c r="A32" s="8"/>
      <c r="B32" s="2">
        <v>5.2</v>
      </c>
      <c r="C32" s="3"/>
      <c r="D32" s="26" t="s">
        <v>32</v>
      </c>
      <c r="E32" s="27"/>
      <c r="F32" s="28"/>
      <c r="G32" s="6" t="s">
        <v>3</v>
      </c>
      <c r="H32" s="2">
        <v>9</v>
      </c>
      <c r="I32" s="24">
        <v>115687</v>
      </c>
      <c r="J32" s="25"/>
      <c r="K32" s="24">
        <f t="shared" ref="K32:K34" si="3">ROUND(H32*I32,0)</f>
        <v>1041183</v>
      </c>
      <c r="L32" s="25"/>
      <c r="M32" s="5">
        <f t="shared" si="1"/>
        <v>1384773</v>
      </c>
      <c r="N32" s="5"/>
      <c r="O32" s="5"/>
      <c r="P32" s="5"/>
      <c r="Q32" s="2"/>
      <c r="R32" s="12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</row>
    <row r="33" spans="2:13" ht="15" x14ac:dyDescent="0.2">
      <c r="B33" s="2">
        <v>5.3</v>
      </c>
      <c r="C33" s="3" t="s">
        <v>44</v>
      </c>
      <c r="D33" s="26" t="s">
        <v>31</v>
      </c>
      <c r="E33" s="27"/>
      <c r="F33" s="28"/>
      <c r="G33" s="6" t="s">
        <v>3</v>
      </c>
      <c r="H33" s="2">
        <v>22</v>
      </c>
      <c r="I33" s="24">
        <v>132149</v>
      </c>
      <c r="J33" s="25"/>
      <c r="K33" s="24">
        <f t="shared" si="3"/>
        <v>2907278</v>
      </c>
      <c r="L33" s="25"/>
      <c r="M33" s="5">
        <f t="shared" si="1"/>
        <v>3866680</v>
      </c>
    </row>
    <row r="34" spans="2:13" ht="15" x14ac:dyDescent="0.2">
      <c r="B34" s="2">
        <v>5.4</v>
      </c>
      <c r="C34" s="3" t="s">
        <v>44</v>
      </c>
      <c r="D34" s="26" t="s">
        <v>32</v>
      </c>
      <c r="E34" s="27"/>
      <c r="F34" s="28"/>
      <c r="G34" s="6" t="s">
        <v>3</v>
      </c>
      <c r="H34" s="2">
        <v>6</v>
      </c>
      <c r="I34" s="24">
        <v>115687</v>
      </c>
      <c r="J34" s="25"/>
      <c r="K34" s="24">
        <f t="shared" si="3"/>
        <v>694122</v>
      </c>
      <c r="L34" s="25"/>
      <c r="M34" s="5">
        <f t="shared" si="1"/>
        <v>923182</v>
      </c>
    </row>
    <row r="35" spans="2:13" x14ac:dyDescent="0.2">
      <c r="B35" s="21" t="s">
        <v>64</v>
      </c>
      <c r="C35" s="21"/>
      <c r="D35" s="21"/>
      <c r="E35" s="21"/>
      <c r="F35" s="21"/>
      <c r="G35" s="21"/>
      <c r="H35" s="21"/>
      <c r="I35" s="21"/>
      <c r="J35" s="21"/>
      <c r="K35" s="40">
        <f>(SUM(K9:L11))+K13+(SUM(K15:L27))+(SUM(K29:L29))+(SUM(K31:L34))</f>
        <v>159969649</v>
      </c>
      <c r="L35" s="40"/>
      <c r="M35" s="5">
        <f t="shared" si="1"/>
        <v>212759633</v>
      </c>
    </row>
    <row r="36" spans="2:13" x14ac:dyDescent="0.2">
      <c r="B36" s="34" t="s">
        <v>63</v>
      </c>
      <c r="C36" s="35"/>
      <c r="D36" s="35"/>
      <c r="E36" s="35"/>
      <c r="F36" s="35"/>
      <c r="G36" s="35"/>
      <c r="H36" s="35"/>
      <c r="I36" s="35"/>
      <c r="J36" s="35"/>
      <c r="K36" s="35"/>
      <c r="L36" s="36"/>
      <c r="M36" s="5">
        <f t="shared" si="1"/>
        <v>0</v>
      </c>
    </row>
    <row r="37" spans="2:13" x14ac:dyDescent="0.2">
      <c r="B37" s="29" t="s">
        <v>1</v>
      </c>
      <c r="C37" s="29" t="s">
        <v>42</v>
      </c>
      <c r="D37" s="29" t="s">
        <v>2</v>
      </c>
      <c r="E37" s="29"/>
      <c r="F37" s="29"/>
      <c r="G37" s="29" t="s">
        <v>3</v>
      </c>
      <c r="H37" s="29" t="s">
        <v>4</v>
      </c>
      <c r="I37" s="30" t="s">
        <v>5</v>
      </c>
      <c r="J37" s="30"/>
      <c r="K37" s="30" t="s">
        <v>6</v>
      </c>
      <c r="L37" s="30"/>
      <c r="M37" s="5" t="e">
        <f>ROUND(K37*$M$3,0)</f>
        <v>#VALUE!</v>
      </c>
    </row>
    <row r="38" spans="2:13" x14ac:dyDescent="0.2">
      <c r="B38" s="29"/>
      <c r="C38" s="29"/>
      <c r="D38" s="29"/>
      <c r="E38" s="29"/>
      <c r="F38" s="29"/>
      <c r="G38" s="29"/>
      <c r="H38" s="29"/>
      <c r="I38" s="30"/>
      <c r="J38" s="30"/>
      <c r="K38" s="30"/>
      <c r="L38" s="30"/>
      <c r="M38" s="5">
        <f t="shared" si="1"/>
        <v>0</v>
      </c>
    </row>
    <row r="39" spans="2:13" x14ac:dyDescent="0.2">
      <c r="B39" s="21" t="s">
        <v>10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5">
        <f t="shared" si="1"/>
        <v>0</v>
      </c>
    </row>
    <row r="40" spans="2:13" ht="28.25" customHeight="1" x14ac:dyDescent="0.2">
      <c r="B40" s="2">
        <v>1.1000000000000001</v>
      </c>
      <c r="C40" s="2" t="s">
        <v>43</v>
      </c>
      <c r="D40" s="22" t="s">
        <v>7</v>
      </c>
      <c r="E40" s="22"/>
      <c r="F40" s="22"/>
      <c r="G40" s="2" t="s">
        <v>59</v>
      </c>
      <c r="H40" s="2">
        <v>360.36</v>
      </c>
      <c r="I40" s="24">
        <v>6643</v>
      </c>
      <c r="J40" s="25"/>
      <c r="K40" s="24">
        <f t="shared" ref="K40:K42" si="4">ROUND(H40*I40,0)</f>
        <v>2393871</v>
      </c>
      <c r="L40" s="25"/>
      <c r="M40" s="5">
        <f t="shared" si="1"/>
        <v>3183848</v>
      </c>
    </row>
    <row r="41" spans="2:13" ht="15" x14ac:dyDescent="0.2">
      <c r="B41" s="2">
        <v>1.2</v>
      </c>
      <c r="C41" s="2" t="s">
        <v>44</v>
      </c>
      <c r="D41" s="22" t="s">
        <v>8</v>
      </c>
      <c r="E41" s="22"/>
      <c r="F41" s="22"/>
      <c r="G41" s="2" t="s">
        <v>60</v>
      </c>
      <c r="H41" s="2">
        <v>86.64</v>
      </c>
      <c r="I41" s="24">
        <v>83054</v>
      </c>
      <c r="J41" s="25"/>
      <c r="K41" s="24">
        <f t="shared" si="4"/>
        <v>7195799</v>
      </c>
      <c r="L41" s="25"/>
      <c r="M41" s="5">
        <f t="shared" si="1"/>
        <v>9570413</v>
      </c>
    </row>
    <row r="42" spans="2:13" ht="15" x14ac:dyDescent="0.2">
      <c r="B42" s="2">
        <v>1.3</v>
      </c>
      <c r="C42" s="2" t="s">
        <v>45</v>
      </c>
      <c r="D42" s="22" t="s">
        <v>9</v>
      </c>
      <c r="E42" s="22"/>
      <c r="F42" s="22"/>
      <c r="G42" s="2" t="s">
        <v>60</v>
      </c>
      <c r="H42" s="2">
        <v>112.63</v>
      </c>
      <c r="I42" s="24">
        <v>12762</v>
      </c>
      <c r="J42" s="25"/>
      <c r="K42" s="24">
        <f t="shared" si="4"/>
        <v>1437384</v>
      </c>
      <c r="L42" s="25"/>
      <c r="M42" s="5">
        <f t="shared" si="1"/>
        <v>1911721</v>
      </c>
    </row>
    <row r="43" spans="2:13" x14ac:dyDescent="0.2">
      <c r="B43" s="21" t="s">
        <v>11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5">
        <f t="shared" si="1"/>
        <v>0</v>
      </c>
    </row>
    <row r="44" spans="2:13" ht="15" x14ac:dyDescent="0.2">
      <c r="B44" s="2">
        <v>2.1</v>
      </c>
      <c r="C44" s="2" t="s">
        <v>46</v>
      </c>
      <c r="D44" s="22" t="s">
        <v>12</v>
      </c>
      <c r="E44" s="22"/>
      <c r="F44" s="22"/>
      <c r="G44" s="6" t="s">
        <v>13</v>
      </c>
      <c r="H44" s="2">
        <v>231.25</v>
      </c>
      <c r="I44" s="23">
        <v>63372</v>
      </c>
      <c r="J44" s="23"/>
      <c r="K44" s="24">
        <f t="shared" ref="K44" si="5">ROUND(H44*I44,0)</f>
        <v>14654775</v>
      </c>
      <c r="L44" s="25"/>
      <c r="M44" s="5">
        <f t="shared" si="1"/>
        <v>19490851</v>
      </c>
    </row>
    <row r="45" spans="2:13" x14ac:dyDescent="0.2">
      <c r="B45" s="21" t="s">
        <v>27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5">
        <f t="shared" si="1"/>
        <v>0</v>
      </c>
    </row>
    <row r="46" spans="2:13" ht="30" x14ac:dyDescent="0.2">
      <c r="B46" s="2">
        <v>3.1</v>
      </c>
      <c r="C46" s="3" t="s">
        <v>48</v>
      </c>
      <c r="D46" s="26" t="s">
        <v>47</v>
      </c>
      <c r="E46" s="27"/>
      <c r="F46" s="28"/>
      <c r="G46" s="4" t="s">
        <v>13</v>
      </c>
      <c r="H46" s="2">
        <v>59.09</v>
      </c>
      <c r="I46" s="24">
        <v>138206</v>
      </c>
      <c r="J46" s="25"/>
      <c r="K46" s="24">
        <f t="shared" ref="K46:K58" si="6">ROUND(H46*I46,0)</f>
        <v>8166593</v>
      </c>
      <c r="L46" s="25"/>
      <c r="M46" s="5">
        <f t="shared" si="1"/>
        <v>10861569</v>
      </c>
    </row>
    <row r="47" spans="2:13" ht="15" x14ac:dyDescent="0.2">
      <c r="B47" s="2">
        <v>3.2</v>
      </c>
      <c r="C47" s="3" t="s">
        <v>49</v>
      </c>
      <c r="D47" s="26" t="s">
        <v>15</v>
      </c>
      <c r="E47" s="27"/>
      <c r="F47" s="28"/>
      <c r="G47" s="4" t="s">
        <v>13</v>
      </c>
      <c r="H47" s="2">
        <v>78.78</v>
      </c>
      <c r="I47" s="24">
        <v>96594</v>
      </c>
      <c r="J47" s="25"/>
      <c r="K47" s="24">
        <f t="shared" si="6"/>
        <v>7609675</v>
      </c>
      <c r="L47" s="25"/>
      <c r="M47" s="5">
        <f t="shared" si="1"/>
        <v>10120868</v>
      </c>
    </row>
    <row r="48" spans="2:13" ht="30" x14ac:dyDescent="0.2">
      <c r="B48" s="2">
        <v>3.3</v>
      </c>
      <c r="C48" s="3" t="s">
        <v>50</v>
      </c>
      <c r="D48" s="26" t="s">
        <v>16</v>
      </c>
      <c r="E48" s="27"/>
      <c r="F48" s="28"/>
      <c r="G48" s="4" t="s">
        <v>58</v>
      </c>
      <c r="H48" s="2">
        <v>15.4</v>
      </c>
      <c r="I48" s="24">
        <v>111165</v>
      </c>
      <c r="J48" s="25"/>
      <c r="K48" s="24">
        <f t="shared" si="6"/>
        <v>1711941</v>
      </c>
      <c r="L48" s="25"/>
      <c r="M48" s="5">
        <f t="shared" si="1"/>
        <v>2276882</v>
      </c>
    </row>
    <row r="49" spans="2:21" ht="15" x14ac:dyDescent="0.2">
      <c r="B49" s="2">
        <v>3.4</v>
      </c>
      <c r="C49" s="3" t="s">
        <v>51</v>
      </c>
      <c r="D49" s="26" t="s">
        <v>17</v>
      </c>
      <c r="E49" s="27"/>
      <c r="F49" s="28"/>
      <c r="G49" s="4" t="s">
        <v>13</v>
      </c>
      <c r="H49" s="2">
        <v>11.36</v>
      </c>
      <c r="I49" s="24">
        <v>450406</v>
      </c>
      <c r="J49" s="25"/>
      <c r="K49" s="24">
        <f t="shared" si="6"/>
        <v>5116612</v>
      </c>
      <c r="L49" s="25"/>
      <c r="M49" s="5">
        <f t="shared" si="1"/>
        <v>6805094</v>
      </c>
      <c r="Q49" s="5"/>
      <c r="R49" s="5"/>
      <c r="S49" s="5"/>
      <c r="T49" s="5"/>
      <c r="U49" s="5"/>
    </row>
    <row r="50" spans="2:21" ht="15" x14ac:dyDescent="0.2">
      <c r="B50" s="2">
        <v>3.5</v>
      </c>
      <c r="C50" s="3" t="s">
        <v>44</v>
      </c>
      <c r="D50" s="26" t="s">
        <v>18</v>
      </c>
      <c r="E50" s="27"/>
      <c r="F50" s="28"/>
      <c r="G50" s="4" t="s">
        <v>58</v>
      </c>
      <c r="H50" s="12">
        <v>20.03</v>
      </c>
      <c r="I50" s="41">
        <v>149556</v>
      </c>
      <c r="J50" s="42"/>
      <c r="K50" s="24">
        <f t="shared" si="6"/>
        <v>2995607</v>
      </c>
      <c r="L50" s="25"/>
      <c r="M50" s="5">
        <f t="shared" si="1"/>
        <v>3984157</v>
      </c>
      <c r="Q50" s="5"/>
      <c r="R50" s="5"/>
      <c r="S50" s="5"/>
      <c r="T50" s="5"/>
      <c r="U50" s="5"/>
    </row>
    <row r="51" spans="2:21" ht="15" x14ac:dyDescent="0.2">
      <c r="B51" s="2">
        <v>3.6</v>
      </c>
      <c r="C51" s="3" t="s">
        <v>44</v>
      </c>
      <c r="D51" s="22" t="s">
        <v>19</v>
      </c>
      <c r="E51" s="22"/>
      <c r="F51" s="22"/>
      <c r="G51" s="4" t="s">
        <v>56</v>
      </c>
      <c r="H51" s="2">
        <v>560</v>
      </c>
      <c r="I51" s="24">
        <v>63710</v>
      </c>
      <c r="J51" s="25"/>
      <c r="K51" s="24">
        <f t="shared" si="6"/>
        <v>35677600</v>
      </c>
      <c r="L51" s="25"/>
      <c r="M51" s="5">
        <f t="shared" si="1"/>
        <v>47451208</v>
      </c>
      <c r="Q51" s="5"/>
      <c r="R51" s="5"/>
      <c r="S51" s="5"/>
      <c r="T51" s="5"/>
      <c r="U51" s="5"/>
    </row>
    <row r="52" spans="2:21" ht="30" x14ac:dyDescent="0.2">
      <c r="B52" s="2">
        <v>3.7</v>
      </c>
      <c r="C52" s="2" t="s">
        <v>57</v>
      </c>
      <c r="D52" s="22" t="s">
        <v>20</v>
      </c>
      <c r="E52" s="22"/>
      <c r="F52" s="22"/>
      <c r="G52" s="4" t="s">
        <v>56</v>
      </c>
      <c r="H52" s="2">
        <v>280</v>
      </c>
      <c r="I52" s="43">
        <v>97054</v>
      </c>
      <c r="J52" s="44"/>
      <c r="K52" s="24">
        <f t="shared" si="6"/>
        <v>27175120</v>
      </c>
      <c r="L52" s="25"/>
      <c r="M52" s="5">
        <f t="shared" si="1"/>
        <v>36142910</v>
      </c>
      <c r="Q52" s="5"/>
      <c r="R52" s="5"/>
      <c r="S52" s="5"/>
      <c r="T52" s="5"/>
      <c r="U52" s="5"/>
    </row>
    <row r="53" spans="2:21" ht="15" x14ac:dyDescent="0.2">
      <c r="B53" s="2">
        <v>3.8</v>
      </c>
      <c r="C53" s="3" t="s">
        <v>44</v>
      </c>
      <c r="D53" s="22" t="s">
        <v>21</v>
      </c>
      <c r="E53" s="22"/>
      <c r="F53" s="22"/>
      <c r="G53" s="4" t="s">
        <v>58</v>
      </c>
      <c r="H53" s="2">
        <v>47.1</v>
      </c>
      <c r="I53" s="24">
        <v>125881</v>
      </c>
      <c r="J53" s="25"/>
      <c r="K53" s="24">
        <f t="shared" si="6"/>
        <v>5928995</v>
      </c>
      <c r="L53" s="25"/>
      <c r="M53" s="5">
        <f t="shared" si="1"/>
        <v>7885563</v>
      </c>
      <c r="Q53" s="5"/>
      <c r="R53" s="5"/>
      <c r="S53" s="5"/>
      <c r="T53" s="5"/>
      <c r="U53" s="5"/>
    </row>
    <row r="54" spans="2:21" ht="15" x14ac:dyDescent="0.2">
      <c r="B54" s="2">
        <v>3.9</v>
      </c>
      <c r="C54" s="3" t="s">
        <v>44</v>
      </c>
      <c r="D54" s="22" t="s">
        <v>22</v>
      </c>
      <c r="E54" s="22"/>
      <c r="F54" s="22"/>
      <c r="G54" s="4" t="s">
        <v>58</v>
      </c>
      <c r="H54" s="2">
        <v>40</v>
      </c>
      <c r="I54" s="24">
        <v>125881</v>
      </c>
      <c r="J54" s="25"/>
      <c r="K54" s="24">
        <f t="shared" si="6"/>
        <v>5035240</v>
      </c>
      <c r="L54" s="25"/>
      <c r="M54" s="5">
        <f t="shared" si="1"/>
        <v>6696869</v>
      </c>
      <c r="Q54" s="5"/>
      <c r="R54" s="5"/>
      <c r="S54" s="5"/>
      <c r="T54" s="5"/>
      <c r="U54" s="5"/>
    </row>
    <row r="55" spans="2:21" ht="15" x14ac:dyDescent="0.2">
      <c r="B55" s="12">
        <v>3.1</v>
      </c>
      <c r="C55" s="3" t="s">
        <v>44</v>
      </c>
      <c r="D55" s="22" t="s">
        <v>23</v>
      </c>
      <c r="E55" s="22"/>
      <c r="F55" s="22"/>
      <c r="G55" s="4" t="s">
        <v>58</v>
      </c>
      <c r="H55" s="2">
        <v>125</v>
      </c>
      <c r="I55" s="24">
        <v>125881</v>
      </c>
      <c r="J55" s="25"/>
      <c r="K55" s="24">
        <f t="shared" si="6"/>
        <v>15735125</v>
      </c>
      <c r="L55" s="25"/>
      <c r="M55" s="5">
        <f t="shared" si="1"/>
        <v>20927716</v>
      </c>
      <c r="Q55" s="5"/>
      <c r="R55" s="5"/>
      <c r="S55" s="5"/>
      <c r="T55" s="5"/>
      <c r="U55" s="5"/>
    </row>
    <row r="56" spans="2:21" ht="30" x14ac:dyDescent="0.2">
      <c r="B56" s="2">
        <v>3.11</v>
      </c>
      <c r="C56" s="2" t="s">
        <v>52</v>
      </c>
      <c r="D56" s="22" t="s">
        <v>24</v>
      </c>
      <c r="E56" s="22"/>
      <c r="F56" s="22"/>
      <c r="G56" s="4" t="s">
        <v>56</v>
      </c>
      <c r="H56" s="2">
        <v>176.8</v>
      </c>
      <c r="I56" s="24">
        <v>132149</v>
      </c>
      <c r="J56" s="25"/>
      <c r="K56" s="24">
        <f t="shared" si="6"/>
        <v>23363943</v>
      </c>
      <c r="L56" s="25"/>
      <c r="M56" s="5">
        <f t="shared" si="1"/>
        <v>31074044</v>
      </c>
      <c r="Q56" s="5"/>
      <c r="R56" s="5"/>
      <c r="S56" s="5"/>
      <c r="T56" s="5"/>
      <c r="U56" s="5"/>
    </row>
    <row r="57" spans="2:21" ht="15" x14ac:dyDescent="0.2">
      <c r="B57" s="2">
        <v>3.12</v>
      </c>
      <c r="C57" s="2" t="s">
        <v>44</v>
      </c>
      <c r="D57" s="22" t="s">
        <v>25</v>
      </c>
      <c r="E57" s="22"/>
      <c r="F57" s="22"/>
      <c r="G57" s="4" t="s">
        <v>58</v>
      </c>
      <c r="H57" s="2">
        <v>106.2</v>
      </c>
      <c r="I57" s="41">
        <v>215325</v>
      </c>
      <c r="J57" s="42"/>
      <c r="K57" s="24">
        <f t="shared" si="6"/>
        <v>22867515</v>
      </c>
      <c r="L57" s="25"/>
      <c r="M57" s="5">
        <f t="shared" si="1"/>
        <v>30413795</v>
      </c>
      <c r="Q57" s="5"/>
      <c r="R57" s="5"/>
      <c r="S57" s="5"/>
      <c r="T57" s="5"/>
      <c r="U57" s="5"/>
    </row>
    <row r="58" spans="2:21" ht="15" x14ac:dyDescent="0.2">
      <c r="B58" s="2">
        <v>3.13</v>
      </c>
      <c r="C58" s="2" t="s">
        <v>44</v>
      </c>
      <c r="D58" s="22" t="s">
        <v>26</v>
      </c>
      <c r="E58" s="22"/>
      <c r="F58" s="22"/>
      <c r="G58" s="4" t="s">
        <v>56</v>
      </c>
      <c r="H58" s="16">
        <v>83.2</v>
      </c>
      <c r="I58" s="24">
        <v>116980</v>
      </c>
      <c r="J58" s="25"/>
      <c r="K58" s="24">
        <f t="shared" si="6"/>
        <v>9732736</v>
      </c>
      <c r="L58" s="25"/>
      <c r="M58" s="5">
        <f t="shared" si="1"/>
        <v>12944539</v>
      </c>
      <c r="Q58" s="5"/>
      <c r="R58" s="5"/>
      <c r="S58" s="5"/>
      <c r="T58" s="5"/>
      <c r="U58" s="5"/>
    </row>
    <row r="59" spans="2:21" x14ac:dyDescent="0.2">
      <c r="B59" s="21" t="s">
        <v>28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5">
        <f t="shared" si="1"/>
        <v>0</v>
      </c>
      <c r="Q59" s="5"/>
      <c r="R59" s="5"/>
      <c r="S59" s="5"/>
      <c r="T59" s="5"/>
      <c r="U59" s="5"/>
    </row>
    <row r="60" spans="2:21" ht="30" x14ac:dyDescent="0.2">
      <c r="B60" s="2">
        <v>4.0999999999999996</v>
      </c>
      <c r="C60" s="3" t="s">
        <v>53</v>
      </c>
      <c r="D60" s="26" t="s">
        <v>30</v>
      </c>
      <c r="E60" s="27"/>
      <c r="F60" s="28"/>
      <c r="G60" s="6" t="s">
        <v>3</v>
      </c>
      <c r="H60" s="2">
        <v>5</v>
      </c>
      <c r="I60" s="24">
        <v>545906</v>
      </c>
      <c r="J60" s="25"/>
      <c r="K60" s="24">
        <f t="shared" ref="K60" si="7">ROUND(H60*I60,0)</f>
        <v>2729530</v>
      </c>
      <c r="L60" s="25"/>
      <c r="M60" s="5">
        <f t="shared" si="1"/>
        <v>3630275</v>
      </c>
      <c r="Q60" s="5"/>
      <c r="R60" s="5"/>
      <c r="S60" s="5"/>
      <c r="T60" s="5"/>
      <c r="U60" s="5"/>
    </row>
    <row r="61" spans="2:21" x14ac:dyDescent="0.2">
      <c r="B61" s="34" t="s">
        <v>29</v>
      </c>
      <c r="C61" s="35"/>
      <c r="D61" s="35"/>
      <c r="E61" s="35"/>
      <c r="F61" s="35"/>
      <c r="G61" s="35"/>
      <c r="H61" s="35"/>
      <c r="I61" s="35"/>
      <c r="J61" s="35"/>
      <c r="K61" s="35"/>
      <c r="L61" s="36"/>
      <c r="M61" s="5">
        <f t="shared" si="1"/>
        <v>0</v>
      </c>
    </row>
    <row r="62" spans="2:21" ht="30" x14ac:dyDescent="0.2">
      <c r="B62" s="2">
        <v>5.0999999999999996</v>
      </c>
      <c r="C62" s="3" t="s">
        <v>54</v>
      </c>
      <c r="D62" s="26" t="s">
        <v>33</v>
      </c>
      <c r="E62" s="27"/>
      <c r="F62" s="28"/>
      <c r="G62" s="6" t="s">
        <v>3</v>
      </c>
      <c r="H62" s="2">
        <v>4</v>
      </c>
      <c r="I62" s="24">
        <v>203450</v>
      </c>
      <c r="J62" s="25"/>
      <c r="K62" s="24">
        <f t="shared" ref="K62:K65" si="8">ROUND(H62*I62,0)</f>
        <v>813800</v>
      </c>
      <c r="L62" s="25"/>
      <c r="M62" s="5">
        <f t="shared" si="1"/>
        <v>1082354</v>
      </c>
    </row>
    <row r="63" spans="2:21" ht="30" x14ac:dyDescent="0.2">
      <c r="B63" s="2">
        <v>5.2</v>
      </c>
      <c r="C63" s="3" t="s">
        <v>55</v>
      </c>
      <c r="D63" s="26" t="s">
        <v>34</v>
      </c>
      <c r="E63" s="27"/>
      <c r="F63" s="28"/>
      <c r="G63" s="6" t="s">
        <v>3</v>
      </c>
      <c r="H63" s="2">
        <v>4</v>
      </c>
      <c r="I63" s="24">
        <v>1112348</v>
      </c>
      <c r="J63" s="25"/>
      <c r="K63" s="24">
        <f t="shared" si="8"/>
        <v>4449392</v>
      </c>
      <c r="L63" s="25"/>
      <c r="M63" s="5">
        <f t="shared" si="1"/>
        <v>5917691</v>
      </c>
    </row>
    <row r="64" spans="2:21" ht="15" x14ac:dyDescent="0.2">
      <c r="B64" s="2">
        <v>5.3</v>
      </c>
      <c r="C64" s="3" t="s">
        <v>44</v>
      </c>
      <c r="D64" s="26" t="s">
        <v>31</v>
      </c>
      <c r="E64" s="27"/>
      <c r="F64" s="28"/>
      <c r="G64" s="6" t="s">
        <v>3</v>
      </c>
      <c r="H64" s="2">
        <v>22</v>
      </c>
      <c r="I64" s="24">
        <v>132149</v>
      </c>
      <c r="J64" s="25"/>
      <c r="K64" s="24">
        <f t="shared" si="8"/>
        <v>2907278</v>
      </c>
      <c r="L64" s="25"/>
      <c r="M64" s="5">
        <f t="shared" si="1"/>
        <v>3866680</v>
      </c>
    </row>
    <row r="65" spans="2:13" ht="15" x14ac:dyDescent="0.2">
      <c r="B65" s="2">
        <v>5.4</v>
      </c>
      <c r="C65" s="3" t="s">
        <v>44</v>
      </c>
      <c r="D65" s="26" t="s">
        <v>32</v>
      </c>
      <c r="E65" s="27"/>
      <c r="F65" s="28"/>
      <c r="G65" s="6" t="s">
        <v>3</v>
      </c>
      <c r="H65" s="2">
        <v>6</v>
      </c>
      <c r="I65" s="24">
        <v>115687</v>
      </c>
      <c r="J65" s="25"/>
      <c r="K65" s="24">
        <f t="shared" si="8"/>
        <v>694122</v>
      </c>
      <c r="L65" s="25"/>
      <c r="M65" s="5">
        <f t="shared" si="1"/>
        <v>923182</v>
      </c>
    </row>
    <row r="66" spans="2:13" x14ac:dyDescent="0.2">
      <c r="B66" s="21" t="s">
        <v>61</v>
      </c>
      <c r="C66" s="21"/>
      <c r="D66" s="21"/>
      <c r="E66" s="21"/>
      <c r="F66" s="21"/>
      <c r="G66" s="21"/>
      <c r="H66" s="21"/>
      <c r="I66" s="21"/>
      <c r="J66" s="21"/>
      <c r="K66" s="40">
        <f>(SUM(K40:L42))+K44+(SUM(K46:L58))+(SUM(K60:L60))+(SUM(K62:L65))</f>
        <v>208392653</v>
      </c>
      <c r="L66" s="40"/>
    </row>
    <row r="67" spans="2:13" x14ac:dyDescent="0.2">
      <c r="B67" s="21" t="s">
        <v>38</v>
      </c>
      <c r="C67" s="21"/>
      <c r="D67" s="21"/>
      <c r="E67" s="21"/>
      <c r="F67" s="21"/>
      <c r="G67" s="21"/>
      <c r="H67" s="21"/>
      <c r="I67" s="21"/>
      <c r="J67" s="21"/>
      <c r="K67" s="40">
        <f>K35+K66</f>
        <v>368362302</v>
      </c>
      <c r="L67" s="40"/>
    </row>
    <row r="68" spans="2:13" x14ac:dyDescent="0.2">
      <c r="B68" s="21" t="s">
        <v>35</v>
      </c>
      <c r="C68" s="21"/>
      <c r="D68" s="21"/>
      <c r="E68" s="21"/>
      <c r="F68" s="21"/>
      <c r="G68" s="21"/>
      <c r="H68" s="21"/>
      <c r="I68" s="21"/>
      <c r="J68" s="21"/>
      <c r="K68" s="30">
        <f>ROUND(K67*24%,0)</f>
        <v>88406952</v>
      </c>
      <c r="L68" s="30"/>
    </row>
    <row r="69" spans="2:13" x14ac:dyDescent="0.2">
      <c r="B69" s="21" t="s">
        <v>36</v>
      </c>
      <c r="C69" s="21"/>
      <c r="D69" s="21"/>
      <c r="E69" s="21"/>
      <c r="F69" s="21"/>
      <c r="G69" s="21"/>
      <c r="H69" s="21"/>
      <c r="I69" s="21"/>
      <c r="J69" s="21"/>
      <c r="K69" s="30">
        <f>ROUND(K67*4%,0)</f>
        <v>14734492</v>
      </c>
      <c r="L69" s="30"/>
    </row>
    <row r="70" spans="2:13" x14ac:dyDescent="0.2">
      <c r="B70" s="21" t="s">
        <v>37</v>
      </c>
      <c r="C70" s="21"/>
      <c r="D70" s="21"/>
      <c r="E70" s="21"/>
      <c r="F70" s="21"/>
      <c r="G70" s="21"/>
      <c r="H70" s="21"/>
      <c r="I70" s="21"/>
      <c r="J70" s="21"/>
      <c r="K70" s="30">
        <f>ROUND(K67*5%,0)</f>
        <v>18418115</v>
      </c>
      <c r="L70" s="30"/>
    </row>
    <row r="71" spans="2:13" x14ac:dyDescent="0.2">
      <c r="B71" s="34" t="s">
        <v>40</v>
      </c>
      <c r="C71" s="35"/>
      <c r="D71" s="35"/>
      <c r="E71" s="35"/>
      <c r="F71" s="35"/>
      <c r="G71" s="35"/>
      <c r="H71" s="35"/>
      <c r="I71" s="35"/>
      <c r="J71" s="36"/>
      <c r="K71" s="41">
        <f>ROUND(K68+K69+K70,0)+1</f>
        <v>121559560</v>
      </c>
      <c r="L71" s="42"/>
    </row>
    <row r="72" spans="2:13" x14ac:dyDescent="0.2">
      <c r="B72" s="21" t="s">
        <v>39</v>
      </c>
      <c r="C72" s="21"/>
      <c r="D72" s="21"/>
      <c r="E72" s="21"/>
      <c r="F72" s="21"/>
      <c r="G72" s="21"/>
      <c r="H72" s="21"/>
      <c r="I72" s="21"/>
      <c r="J72" s="21"/>
      <c r="K72" s="45">
        <f>K67+K71</f>
        <v>489921862</v>
      </c>
      <c r="L72" s="45"/>
    </row>
  </sheetData>
  <mergeCells count="175">
    <mergeCell ref="B72:J72"/>
    <mergeCell ref="K72:L72"/>
    <mergeCell ref="B71:J71"/>
    <mergeCell ref="K71:L71"/>
    <mergeCell ref="K64:L64"/>
    <mergeCell ref="B67:J67"/>
    <mergeCell ref="K67:L67"/>
    <mergeCell ref="B68:J68"/>
    <mergeCell ref="B69:J69"/>
    <mergeCell ref="B70:J70"/>
    <mergeCell ref="K68:L68"/>
    <mergeCell ref="K69:L69"/>
    <mergeCell ref="K70:L70"/>
    <mergeCell ref="D63:F63"/>
    <mergeCell ref="I63:J63"/>
    <mergeCell ref="K63:L63"/>
    <mergeCell ref="B66:J66"/>
    <mergeCell ref="K66:L66"/>
    <mergeCell ref="D65:F65"/>
    <mergeCell ref="I65:J65"/>
    <mergeCell ref="K65:L65"/>
    <mergeCell ref="D64:F64"/>
    <mergeCell ref="I64:J64"/>
    <mergeCell ref="B61:L61"/>
    <mergeCell ref="D62:F62"/>
    <mergeCell ref="I62:J62"/>
    <mergeCell ref="K62:L62"/>
    <mergeCell ref="D58:F58"/>
    <mergeCell ref="I58:J58"/>
    <mergeCell ref="K58:L58"/>
    <mergeCell ref="B59:L59"/>
    <mergeCell ref="D60:F60"/>
    <mergeCell ref="I60:J60"/>
    <mergeCell ref="K60:L60"/>
    <mergeCell ref="D56:F56"/>
    <mergeCell ref="I56:J56"/>
    <mergeCell ref="K56:L56"/>
    <mergeCell ref="D57:F57"/>
    <mergeCell ref="I57:J57"/>
    <mergeCell ref="K57:L57"/>
    <mergeCell ref="D54:F54"/>
    <mergeCell ref="I54:J54"/>
    <mergeCell ref="K54:L54"/>
    <mergeCell ref="D55:F55"/>
    <mergeCell ref="I55:J55"/>
    <mergeCell ref="K55:L55"/>
    <mergeCell ref="D53:F53"/>
    <mergeCell ref="I53:J53"/>
    <mergeCell ref="K53:L53"/>
    <mergeCell ref="D50:F50"/>
    <mergeCell ref="I50:J50"/>
    <mergeCell ref="K50:L50"/>
    <mergeCell ref="D51:F51"/>
    <mergeCell ref="I51:J51"/>
    <mergeCell ref="K51:L51"/>
    <mergeCell ref="D52:F52"/>
    <mergeCell ref="I52:J52"/>
    <mergeCell ref="K52:L52"/>
    <mergeCell ref="D49:F49"/>
    <mergeCell ref="I49:J49"/>
    <mergeCell ref="K49:L49"/>
    <mergeCell ref="B45:L45"/>
    <mergeCell ref="D46:F46"/>
    <mergeCell ref="I46:J46"/>
    <mergeCell ref="K46:L46"/>
    <mergeCell ref="D47:F47"/>
    <mergeCell ref="I47:J47"/>
    <mergeCell ref="K47:L47"/>
    <mergeCell ref="B5:L5"/>
    <mergeCell ref="B36:L36"/>
    <mergeCell ref="B37:B38"/>
    <mergeCell ref="D37:F38"/>
    <mergeCell ref="G37:G38"/>
    <mergeCell ref="H37:H38"/>
    <mergeCell ref="I37:J38"/>
    <mergeCell ref="K37:L38"/>
    <mergeCell ref="B35:J35"/>
    <mergeCell ref="K35:L35"/>
    <mergeCell ref="K29:L29"/>
    <mergeCell ref="I29:J29"/>
    <mergeCell ref="D29:F29"/>
    <mergeCell ref="B30:L30"/>
    <mergeCell ref="D31:F31"/>
    <mergeCell ref="I31:J31"/>
    <mergeCell ref="K31:L31"/>
    <mergeCell ref="D32:F32"/>
    <mergeCell ref="I32:J32"/>
    <mergeCell ref="K32:L32"/>
    <mergeCell ref="D22:F22"/>
    <mergeCell ref="I22:J22"/>
    <mergeCell ref="K22:L22"/>
    <mergeCell ref="D23:F23"/>
    <mergeCell ref="B39:L39"/>
    <mergeCell ref="D26:F26"/>
    <mergeCell ref="I26:J26"/>
    <mergeCell ref="K26:L26"/>
    <mergeCell ref="D27:F27"/>
    <mergeCell ref="I27:J27"/>
    <mergeCell ref="K27:L27"/>
    <mergeCell ref="D24:F24"/>
    <mergeCell ref="I24:J24"/>
    <mergeCell ref="K24:L24"/>
    <mergeCell ref="D25:F25"/>
    <mergeCell ref="I25:J25"/>
    <mergeCell ref="K25:L25"/>
    <mergeCell ref="C37:C38"/>
    <mergeCell ref="D33:F33"/>
    <mergeCell ref="I33:J33"/>
    <mergeCell ref="K33:L33"/>
    <mergeCell ref="D34:F34"/>
    <mergeCell ref="I34:J34"/>
    <mergeCell ref="K34:L34"/>
    <mergeCell ref="I23:J23"/>
    <mergeCell ref="K23:L23"/>
    <mergeCell ref="D20:F20"/>
    <mergeCell ref="I20:J20"/>
    <mergeCell ref="K20:L20"/>
    <mergeCell ref="D21:F21"/>
    <mergeCell ref="I21:J21"/>
    <mergeCell ref="K21:L21"/>
    <mergeCell ref="I15:J15"/>
    <mergeCell ref="K15:L15"/>
    <mergeCell ref="D13:F13"/>
    <mergeCell ref="D18:F18"/>
    <mergeCell ref="I18:J18"/>
    <mergeCell ref="K18:L18"/>
    <mergeCell ref="D19:F19"/>
    <mergeCell ref="I19:J19"/>
    <mergeCell ref="K19:L19"/>
    <mergeCell ref="D16:F16"/>
    <mergeCell ref="I16:J16"/>
    <mergeCell ref="K16:L16"/>
    <mergeCell ref="D17:F17"/>
    <mergeCell ref="I17:J17"/>
    <mergeCell ref="K17:L17"/>
    <mergeCell ref="B6:B7"/>
    <mergeCell ref="D6:F7"/>
    <mergeCell ref="G6:G7"/>
    <mergeCell ref="H6:H7"/>
    <mergeCell ref="B3:L4"/>
    <mergeCell ref="I6:J7"/>
    <mergeCell ref="K6:L7"/>
    <mergeCell ref="B28:L28"/>
    <mergeCell ref="B12:L12"/>
    <mergeCell ref="C6:C7"/>
    <mergeCell ref="B8:L8"/>
    <mergeCell ref="D9:F9"/>
    <mergeCell ref="D10:F10"/>
    <mergeCell ref="D11:F11"/>
    <mergeCell ref="I9:J9"/>
    <mergeCell ref="I10:J10"/>
    <mergeCell ref="I11:J11"/>
    <mergeCell ref="K9:L9"/>
    <mergeCell ref="K10:L10"/>
    <mergeCell ref="K11:L11"/>
    <mergeCell ref="I13:J13"/>
    <mergeCell ref="K13:L13"/>
    <mergeCell ref="B14:L14"/>
    <mergeCell ref="D15:F15"/>
    <mergeCell ref="B43:L43"/>
    <mergeCell ref="D44:F44"/>
    <mergeCell ref="I44:J44"/>
    <mergeCell ref="K44:L44"/>
    <mergeCell ref="D48:F48"/>
    <mergeCell ref="D40:F40"/>
    <mergeCell ref="I40:J40"/>
    <mergeCell ref="K40:L40"/>
    <mergeCell ref="D41:F41"/>
    <mergeCell ref="I41:J41"/>
    <mergeCell ref="K41:L41"/>
    <mergeCell ref="D42:F42"/>
    <mergeCell ref="I42:J42"/>
    <mergeCell ref="K42:L42"/>
    <mergeCell ref="I48:J48"/>
    <mergeCell ref="K48:L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Felipe Vanegas Aldana</dc:creator>
  <cp:lastModifiedBy>Oscar  Fernando Cárdenas Parra</cp:lastModifiedBy>
  <dcterms:created xsi:type="dcterms:W3CDTF">2026-05-07T02:59:15Z</dcterms:created>
  <dcterms:modified xsi:type="dcterms:W3CDTF">2026-06-15T22:24:13Z</dcterms:modified>
</cp:coreProperties>
</file>