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alvarado\Documents\Juan Carlos Alvarado\jk\2026\Contratacion 2026\Mantenimiento de vehiculos 2026\"/>
    </mc:Choice>
  </mc:AlternateContent>
  <bookViews>
    <workbookView xWindow="0" yWindow="0" windowWidth="28755" windowHeight="11580"/>
  </bookViews>
  <sheets>
    <sheet name="Bienes_Servicios" sheetId="1" r:id="rId1"/>
  </sheets>
  <definedNames>
    <definedName name="_xlcn.WorksheetConnection_Estudiodemercado.xlsxKit_botiquin1">CapRepaso</definedName>
    <definedName name="_xlcn.WorksheetConnection_Estudiodemercado.xlsxLista1">Lista</definedName>
    <definedName name="_xlcn.WorksheetConnection_Estudiodemercado.xlsxMorral_botiquin1">Morral_botiquin</definedName>
    <definedName name="_xlcn.WorksheetConnection_Estudiodemercado.xlsxSilla_ruedas1">Silla_ruedas</definedName>
  </definedNames>
  <calcPr calcId="162913"/>
  <extLst>
    <ext uri="GoogleSheetsCustomDataVersion2">
      <go:sheetsCustomData xmlns:go="http://customooxmlschemas.google.com/" r:id="rId5" roundtripDataChecksum="as1tWlFySf6NuDfVsqxZOjJtWkUFx8OSj8pJ3R9DXPc="/>
    </ext>
  </extLst>
</workbook>
</file>

<file path=xl/calcChain.xml><?xml version="1.0" encoding="utf-8"?>
<calcChain xmlns="http://schemas.openxmlformats.org/spreadsheetml/2006/main">
  <c r="H30" i="1" l="1"/>
  <c r="J33" i="1" l="1"/>
  <c r="H22" i="1"/>
  <c r="H20" i="1"/>
  <c r="P14" i="1"/>
  <c r="Q14" i="1" s="1"/>
  <c r="O14" i="1"/>
  <c r="N14" i="1"/>
  <c r="M14" i="1"/>
  <c r="I14" i="1"/>
  <c r="P13" i="1"/>
  <c r="Q13" i="1" s="1"/>
  <c r="M13" i="1"/>
  <c r="N13" i="1" s="1"/>
  <c r="I13" i="1"/>
  <c r="J13" i="1" s="1"/>
  <c r="K13" i="1" s="1"/>
  <c r="P12" i="1"/>
  <c r="Q12" i="1" s="1"/>
  <c r="M12" i="1"/>
  <c r="J12" i="1"/>
  <c r="K12" i="1" s="1"/>
  <c r="I12" i="1"/>
  <c r="P11" i="1"/>
  <c r="G19" i="1" s="1"/>
  <c r="H19" i="1" s="1"/>
  <c r="M11" i="1"/>
  <c r="I11" i="1"/>
  <c r="J11" i="1" s="1"/>
  <c r="I19" i="1" l="1"/>
  <c r="J19" i="1" s="1"/>
  <c r="R13" i="1"/>
  <c r="S13" i="1" s="1"/>
  <c r="O11" i="1"/>
  <c r="R14" i="1"/>
  <c r="S14" i="1" s="1"/>
  <c r="J22" i="1"/>
  <c r="O12" i="1"/>
  <c r="R12" i="1"/>
  <c r="S12" i="1" s="1"/>
  <c r="O13" i="1"/>
  <c r="K11" i="1"/>
  <c r="G21" i="1"/>
  <c r="H21" i="1" s="1"/>
  <c r="N11" i="1"/>
  <c r="Q11" i="1"/>
  <c r="J14" i="1"/>
  <c r="K14" i="1" s="1"/>
  <c r="I22" i="1"/>
  <c r="I20" i="1"/>
  <c r="J20" i="1" s="1"/>
  <c r="N12" i="1"/>
  <c r="R11" i="1" l="1"/>
  <c r="S11" i="1" s="1"/>
  <c r="S15" i="1" s="1"/>
  <c r="O15" i="1"/>
  <c r="I21" i="1"/>
  <c r="J21" i="1" s="1"/>
  <c r="J23" i="1" s="1"/>
  <c r="K15" i="1"/>
</calcChain>
</file>

<file path=xl/comments1.xml><?xml version="1.0" encoding="utf-8"?>
<comments xmlns="http://schemas.openxmlformats.org/spreadsheetml/2006/main">
  <authors>
    <author/>
  </authors>
  <commentList>
    <comment ref="J5" authorId="0" shapeId="0">
      <text>
        <r>
          <rPr>
            <sz val="11"/>
            <color theme="1"/>
            <rFont val="Calibri"/>
            <scheme val="minor"/>
          </rPr>
          <t>======
ID#AAAB84X1OUE
Andrea Catalina Cabrales Villamizar    (2026-06-05 17:37:12)
El 26 de mayo ni siquiera había terminado el evento de cotización en SECOP II</t>
        </r>
      </text>
    </comment>
    <comment ref="N21" authorId="0" shapeId="0">
      <text>
        <r>
          <rPr>
            <sz val="11"/>
            <color theme="1"/>
            <rFont val="Calibri"/>
            <scheme val="minor"/>
          </rPr>
          <t>======
ID#AAAB86QvAHc
Andrea Catalina Cabrales Villamizar    (2026-06-05 21:11:20)
¿cuál es el diágnostico del estado final de los carros con base en el contrato 2025?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K/d8ylghfjnHA/V4EsJOYL/L53w=="/>
    </ext>
  </extLst>
</comments>
</file>

<file path=xl/sharedStrings.xml><?xml version="1.0" encoding="utf-8"?>
<sst xmlns="http://schemas.openxmlformats.org/spreadsheetml/2006/main" count="89" uniqueCount="42">
  <si>
    <t>.</t>
  </si>
  <si>
    <t>ESTUDIO DE MERCADO</t>
  </si>
  <si>
    <t>SUBDIRECCIÓN DE GESTIÓN CORPORATIVA</t>
  </si>
  <si>
    <t>Descripción</t>
  </si>
  <si>
    <t>400-Prestar el servicio de mantenimiento preventivo y correctivo, incluidas autopartes y mano de obra de los vehículos de propiedad o en administración del Instituto Distrital de Patrimonio Cultural.</t>
  </si>
  <si>
    <t>Fecha</t>
  </si>
  <si>
    <t>MANTENIMIENTO PREVENTIVO</t>
  </si>
  <si>
    <t>* CONTINENTAL DE PARTES Y SERVICIOS SAS</t>
  </si>
  <si>
    <t>*INVERSIONES NORTE (CHEVROLET OPTRA) / MORARCI ( FORD ECOSPORT)</t>
  </si>
  <si>
    <t>VALOR PROMEDIO</t>
  </si>
  <si>
    <t>ITEM</t>
  </si>
  <si>
    <t>UNSPSC</t>
  </si>
  <si>
    <t>VEHICULO</t>
  </si>
  <si>
    <t>CARACTERÍSTICA (ESPECIFICACIÓN)</t>
  </si>
  <si>
    <t>UNIDAD</t>
  </si>
  <si>
    <t>CANT.</t>
  </si>
  <si>
    <t>VALOR UNITARIO</t>
  </si>
  <si>
    <t>VALOR BRUTO</t>
  </si>
  <si>
    <t>IVA</t>
  </si>
  <si>
    <t>VALOR NETO</t>
  </si>
  <si>
    <t>78181500
78181502
78181503
78181507
78181505
25170000</t>
  </si>
  <si>
    <t>Chevrolet Optra placa 
OCJ 905 modelo 2012</t>
  </si>
  <si>
    <t>** Tecnomecanica</t>
  </si>
  <si>
    <t xml:space="preserve">Ford EcoSport placa 
OLN 296 modelo 2018
</t>
  </si>
  <si>
    <t>TOTAL</t>
  </si>
  <si>
    <t>VALOR PROMEDIO MANTENIMIENTO PREVENTIVO</t>
  </si>
  <si>
    <t>* NOTA 1:  Los valores promedios del presente estudio de mercado se obtuvieron de valores facturados de CONTINENTAL DE PARTES Y SERVICIOS SAS, empresa que ejecutó el contrato No. CPS-553-2024 aplicándole el IPC del 2024 (5,2%) + el IPC del 2025 (5,10%) se promedio con las OC OC 151685 del 2025 con Inversiones Norte y OC OC 151686 del 2025 con Morarci.</t>
  </si>
  <si>
    <t xml:space="preserve">VALOR UNITARIO  INCLUIDO IVA </t>
  </si>
  <si>
    <t xml:space="preserve">Chevrolet Optra placa 
OCJ 905 modelo 2012
</t>
  </si>
  <si>
    <t>**NOTA 2:  El valor de la Tecnomecanica de los vehiculos es obtenida de la pagina https://aplicaciones.supertransporte.gov.co/OrganismosApoyo/Tarifas_CDA_Usuario/</t>
  </si>
  <si>
    <t>Tecnomecanica</t>
  </si>
  <si>
    <t>Ford EcoSport placa 
OLN 296 modelo 2018</t>
  </si>
  <si>
    <t>***NOTA 3:  El valor del mantenimiento correctivo y bolsa de repuestos es una una unidad de medida bolsa o global para suprir las necesidades imprevistas y sobrevinientes propios del degaste de los vehiculos por su uso que no hace parte del mantenimiento preventivo ( Cambio de repuestos por degastes, cumplimiento de vida util y mano de obra de estos mantenimientos), valores obtenidos de estudio de mercado anexo al proceso de mantenimiento de vehiculos.</t>
  </si>
  <si>
    <t>SUBTOTAL</t>
  </si>
  <si>
    <t xml:space="preserve">VALOR TOTAL </t>
  </si>
  <si>
    <t>JUAN CARLOS ALVARADO PEÑA</t>
  </si>
  <si>
    <t>ESTRUCTURADOR ESTUDIO DE MERCADO</t>
  </si>
  <si>
    <t>SUBDIRECCION DE GESTIÓN CORPORATIVA</t>
  </si>
  <si>
    <t>MANTENIMIENTO CORRECTIVO</t>
  </si>
  <si>
    <t>**Bolsa a monto agotable</t>
  </si>
  <si>
    <t>VALOR NETO INCLUIDOS IMPUESTOS TASAS Y CONTRIBUCIONES</t>
  </si>
  <si>
    <t>Chevrolet Optra 
2012 PLACA  OCJ 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</si>
</sst>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164" formatCode="[$-240A]d&quot; de &quot;mmmm&quot; de &quot;yyyy"/>
    <numFmt numFmtId="165" formatCode="&quot;$&quot;\ #,##0"/>
    <numFmt numFmtId="166" formatCode="&quot;$&quot;\ #,##0.00"/>
  </numFmts>
  <fonts count="18">
    <font>
      <sz val="11"/>
      <color theme="1"/>
      <name val="Calibri"/>
      <scheme val="minor"/>
    </font>
    <font>
      <sz val="11"/>
      <color theme="0"/>
      <name val="Calibri"/>
    </font>
    <font>
      <sz val="11"/>
      <color theme="1"/>
      <name val="Calibri"/>
    </font>
    <font>
      <sz val="11"/>
      <name val="Calibri"/>
    </font>
    <font>
      <b/>
      <sz val="14"/>
      <color theme="0"/>
      <name val="Calibri"/>
    </font>
    <font>
      <sz val="14"/>
      <color theme="1"/>
      <name val="Calibri"/>
    </font>
    <font>
      <b/>
      <sz val="11"/>
      <color theme="0"/>
      <name val="Calibri"/>
    </font>
    <font>
      <b/>
      <sz val="11"/>
      <color rgb="FF1E4E79"/>
      <name val="Calibri"/>
    </font>
    <font>
      <sz val="11"/>
      <color rgb="FF1E4E79"/>
      <name val="Calibri"/>
    </font>
    <font>
      <sz val="13"/>
      <color rgb="FF1E4E79"/>
      <name val="Calibri"/>
    </font>
    <font>
      <b/>
      <sz val="13"/>
      <color rgb="FF1E4E79"/>
      <name val="Calibri"/>
    </font>
    <font>
      <sz val="11"/>
      <color theme="1"/>
      <name val="Calibri"/>
      <scheme val="minor"/>
    </font>
    <font>
      <sz val="13"/>
      <color rgb="FF000000"/>
      <name val="Calibri"/>
    </font>
    <font>
      <b/>
      <sz val="10"/>
      <color rgb="FF1E4E79"/>
      <name val="Calibri"/>
    </font>
    <font>
      <sz val="11"/>
      <color rgb="FF1E4E79"/>
      <name val="Calibri"/>
      <family val="2"/>
    </font>
    <font>
      <b/>
      <sz val="11"/>
      <color rgb="FF1E4E79"/>
      <name val="Calibri"/>
      <family val="2"/>
    </font>
    <font>
      <b/>
      <sz val="13"/>
      <color rgb="FF1E4E79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EEAF6"/>
        <bgColor rgb="FFDEEAF6"/>
      </patternFill>
    </fill>
  </fills>
  <borders count="41">
    <border>
      <left/>
      <right/>
      <top/>
      <bottom/>
      <diagonal/>
    </border>
    <border>
      <left style="thin">
        <color rgb="FF9CC2E5"/>
      </left>
      <right/>
      <top style="thin">
        <color rgb="FF9CC2E5"/>
      </top>
      <bottom/>
      <diagonal/>
    </border>
    <border>
      <left/>
      <right/>
      <top style="thin">
        <color rgb="FF9CC2E5"/>
      </top>
      <bottom/>
      <diagonal/>
    </border>
    <border>
      <left/>
      <right style="thin">
        <color rgb="FF9CC2E5"/>
      </right>
      <top style="thin">
        <color rgb="FF9CC2E5"/>
      </top>
      <bottom/>
      <diagonal/>
    </border>
    <border>
      <left style="thin">
        <color rgb="FF9CC2E5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CC2E5"/>
      </left>
      <right/>
      <top/>
      <bottom style="thin">
        <color rgb="FF9CC2E5"/>
      </bottom>
      <diagonal/>
    </border>
    <border>
      <left/>
      <right/>
      <top/>
      <bottom style="thin">
        <color rgb="FF9CC2E5"/>
      </bottom>
      <diagonal/>
    </border>
    <border>
      <left/>
      <right style="thin">
        <color rgb="FF9CC2E5"/>
      </right>
      <top/>
      <bottom style="thin">
        <color rgb="FF9CC2E5"/>
      </bottom>
      <diagonal/>
    </border>
    <border>
      <left/>
      <right/>
      <top style="thin">
        <color rgb="FF9CC2E5"/>
      </top>
      <bottom/>
      <diagonal/>
    </border>
    <border>
      <left style="thin">
        <color rgb="FF9CC2E5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9CC2E5"/>
      </top>
      <bottom style="thin">
        <color rgb="FF9CC2E5"/>
      </bottom>
      <diagonal/>
    </border>
    <border>
      <left style="thin">
        <color rgb="FF9CC2E5"/>
      </left>
      <right/>
      <top style="thin">
        <color rgb="FF9CC2E5"/>
      </top>
      <bottom style="thin">
        <color rgb="FF9CC2E5"/>
      </bottom>
      <diagonal/>
    </border>
    <border>
      <left/>
      <right/>
      <top style="thin">
        <color rgb="FF9CC2E5"/>
      </top>
      <bottom style="thin">
        <color rgb="FF9CC2E5"/>
      </bottom>
      <diagonal/>
    </border>
    <border>
      <left/>
      <right style="thin">
        <color rgb="FF9CC2E5"/>
      </right>
      <top style="thin">
        <color rgb="FF9CC2E5"/>
      </top>
      <bottom style="thin">
        <color rgb="FF9CC2E5"/>
      </bottom>
      <diagonal/>
    </border>
    <border>
      <left/>
      <right/>
      <top/>
      <bottom style="thin">
        <color rgb="FF9CC2E5"/>
      </bottom>
      <diagonal/>
    </border>
    <border>
      <left style="thin">
        <color rgb="FF9CC2E5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CC2E5"/>
      </left>
      <right style="thin">
        <color rgb="FF9CC2E5"/>
      </right>
      <top style="thin">
        <color rgb="FF9CC2E5"/>
      </top>
      <bottom style="thin">
        <color rgb="FF9CC2E5"/>
      </bottom>
      <diagonal/>
    </border>
    <border>
      <left style="thin">
        <color rgb="FF9CC2E5"/>
      </left>
      <right style="thin">
        <color rgb="FF9CC2E5"/>
      </right>
      <top style="thin">
        <color rgb="FF9CC2E5"/>
      </top>
      <bottom/>
      <diagonal/>
    </border>
    <border>
      <left style="thin">
        <color rgb="FF9CC2E5"/>
      </left>
      <right style="thin">
        <color rgb="FF9CC2E5"/>
      </right>
      <top/>
      <bottom style="thin">
        <color rgb="FF9CC2E5"/>
      </bottom>
      <diagonal/>
    </border>
    <border>
      <left style="thin">
        <color rgb="FF9CC2E5"/>
      </left>
      <right/>
      <top/>
      <bottom/>
      <diagonal/>
    </border>
    <border>
      <left style="thin">
        <color rgb="FF9CC2E5"/>
      </left>
      <right/>
      <top style="thin">
        <color rgb="FF9CC2E5"/>
      </top>
      <bottom style="medium">
        <color rgb="FF9CC2E5"/>
      </bottom>
      <diagonal/>
    </border>
    <border>
      <left/>
      <right/>
      <top style="thin">
        <color rgb="FF9CC2E5"/>
      </top>
      <bottom style="medium">
        <color rgb="FF9CC2E5"/>
      </bottom>
      <diagonal/>
    </border>
    <border>
      <left/>
      <right style="thin">
        <color rgb="FF9CC2E5"/>
      </right>
      <top style="thin">
        <color rgb="FF9CC2E5"/>
      </top>
      <bottom style="medium">
        <color rgb="FF9CC2E5"/>
      </bottom>
      <diagonal/>
    </border>
    <border>
      <left style="thin">
        <color rgb="FF9CC2E5"/>
      </left>
      <right style="medium">
        <color rgb="FF9CC2E5"/>
      </right>
      <top style="thin">
        <color rgb="FF9CC2E5"/>
      </top>
      <bottom/>
      <diagonal/>
    </border>
    <border>
      <left style="medium">
        <color rgb="FF9CC2E5"/>
      </left>
      <right/>
      <top style="medium">
        <color rgb="FF9CC2E5"/>
      </top>
      <bottom/>
      <diagonal/>
    </border>
    <border>
      <left/>
      <right/>
      <top style="medium">
        <color rgb="FF9CC2E5"/>
      </top>
      <bottom/>
      <diagonal/>
    </border>
    <border>
      <left/>
      <right style="medium">
        <color rgb="FF9CC2E5"/>
      </right>
      <top style="medium">
        <color rgb="FF9CC2E5"/>
      </top>
      <bottom/>
      <diagonal/>
    </border>
    <border>
      <left style="thin">
        <color rgb="FF9CC2E5"/>
      </left>
      <right style="medium">
        <color rgb="FF9CC2E5"/>
      </right>
      <top/>
      <bottom style="thin">
        <color rgb="FF9CC2E5"/>
      </bottom>
      <diagonal/>
    </border>
    <border>
      <left style="medium">
        <color rgb="FF9CC2E5"/>
      </left>
      <right/>
      <top/>
      <bottom style="medium">
        <color rgb="FF9CC2E5"/>
      </bottom>
      <diagonal/>
    </border>
    <border>
      <left/>
      <right/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  <border>
      <left style="thin">
        <color rgb="FF9CC2E5"/>
      </left>
      <right style="medium">
        <color rgb="FF9CC2E5"/>
      </right>
      <top/>
      <bottom/>
      <diagonal/>
    </border>
    <border>
      <left style="medium">
        <color rgb="FF9CC2E5"/>
      </left>
      <right/>
      <top/>
      <bottom/>
      <diagonal/>
    </border>
    <border>
      <left/>
      <right style="medium">
        <color rgb="FF9CC2E5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6" fillId="2" borderId="14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165" fontId="8" fillId="0" borderId="22" xfId="0" applyNumberFormat="1" applyFont="1" applyBorder="1" applyAlignment="1">
      <alignment horizontal="center" vertical="center"/>
    </xf>
    <xf numFmtId="165" fontId="7" fillId="0" borderId="22" xfId="0" applyNumberFormat="1" applyFont="1" applyBorder="1" applyAlignment="1">
      <alignment horizontal="center" vertical="center"/>
    </xf>
    <xf numFmtId="166" fontId="9" fillId="0" borderId="22" xfId="0" applyNumberFormat="1" applyFont="1" applyBorder="1" applyAlignment="1">
      <alignment horizontal="center" vertical="center"/>
    </xf>
    <xf numFmtId="166" fontId="10" fillId="0" borderId="22" xfId="0" applyNumberFormat="1" applyFont="1" applyBorder="1" applyAlignment="1">
      <alignment horizontal="center" vertical="center"/>
    </xf>
    <xf numFmtId="166" fontId="8" fillId="0" borderId="22" xfId="0" applyNumberFormat="1" applyFont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/>
    <xf numFmtId="3" fontId="2" fillId="0" borderId="0" xfId="0" applyNumberFormat="1" applyFont="1"/>
    <xf numFmtId="165" fontId="9" fillId="0" borderId="22" xfId="0" applyNumberFormat="1" applyFont="1" applyBorder="1" applyAlignment="1">
      <alignment horizontal="center" vertical="center"/>
    </xf>
    <xf numFmtId="165" fontId="10" fillId="0" borderId="22" xfId="0" applyNumberFormat="1" applyFont="1" applyBorder="1" applyAlignment="1">
      <alignment horizontal="center" vertical="center"/>
    </xf>
    <xf numFmtId="166" fontId="11" fillId="0" borderId="0" xfId="0" applyNumberFormat="1" applyFont="1"/>
    <xf numFmtId="166" fontId="12" fillId="0" borderId="22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2" fillId="0" borderId="16" xfId="0" applyFont="1" applyBorder="1"/>
    <xf numFmtId="0" fontId="2" fillId="0" borderId="2" xfId="0" applyFont="1" applyBorder="1"/>
    <xf numFmtId="165" fontId="7" fillId="0" borderId="0" xfId="0" applyNumberFormat="1" applyFont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65" fontId="10" fillId="0" borderId="25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4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6" fillId="2" borderId="10" xfId="0" applyFont="1" applyFill="1" applyBorder="1" applyAlignment="1">
      <alignment horizontal="center" vertical="center"/>
    </xf>
    <xf numFmtId="0" fontId="3" fillId="0" borderId="18" xfId="0" applyFont="1" applyBorder="1"/>
    <xf numFmtId="0" fontId="2" fillId="3" borderId="11" xfId="0" applyFont="1" applyFill="1" applyBorder="1" applyAlignment="1">
      <alignment horizontal="left" vertical="center" wrapText="1"/>
    </xf>
    <xf numFmtId="0" fontId="3" fillId="0" borderId="12" xfId="0" applyFont="1" applyBorder="1"/>
    <xf numFmtId="0" fontId="3" fillId="0" borderId="13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4" fontId="2" fillId="3" borderId="15" xfId="0" applyNumberFormat="1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/>
    <xf numFmtId="0" fontId="7" fillId="3" borderId="1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8" fillId="0" borderId="23" xfId="0" applyFont="1" applyBorder="1" applyAlignment="1">
      <alignment horizontal="center" vertical="center" wrapText="1"/>
    </xf>
    <xf numFmtId="165" fontId="7" fillId="0" borderId="25" xfId="0" applyNumberFormat="1" applyFont="1" applyBorder="1" applyAlignment="1">
      <alignment horizontal="center" vertical="center"/>
    </xf>
    <xf numFmtId="0" fontId="3" fillId="0" borderId="25" xfId="0" applyFont="1" applyBorder="1"/>
    <xf numFmtId="165" fontId="7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13" fillId="3" borderId="15" xfId="0" applyFont="1" applyFill="1" applyBorder="1" applyAlignment="1">
      <alignment horizontal="left" vertical="center" wrapText="1"/>
    </xf>
    <xf numFmtId="165" fontId="10" fillId="0" borderId="15" xfId="0" applyNumberFormat="1" applyFont="1" applyBorder="1" applyAlignment="1">
      <alignment horizontal="center" vertical="center"/>
    </xf>
    <xf numFmtId="0" fontId="14" fillId="0" borderId="22" xfId="0" applyFont="1" applyBorder="1" applyAlignment="1">
      <alignment horizontal="left" vertical="center" wrapText="1"/>
    </xf>
    <xf numFmtId="0" fontId="15" fillId="3" borderId="22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6" fontId="16" fillId="0" borderId="30" xfId="0" applyNumberFormat="1" applyFont="1" applyBorder="1" applyAlignment="1">
      <alignment horizontal="center" vertical="center" wrapText="1"/>
    </xf>
    <xf numFmtId="6" fontId="16" fillId="0" borderId="31" xfId="0" applyNumberFormat="1" applyFont="1" applyBorder="1" applyAlignment="1">
      <alignment horizontal="center" vertical="center" wrapText="1"/>
    </xf>
    <xf numFmtId="6" fontId="16" fillId="0" borderId="32" xfId="0" applyNumberFormat="1" applyFont="1" applyBorder="1" applyAlignment="1">
      <alignment horizontal="center" vertical="center" wrapText="1"/>
    </xf>
    <xf numFmtId="0" fontId="17" fillId="0" borderId="24" xfId="0" applyFont="1" applyBorder="1"/>
    <xf numFmtId="0" fontId="14" fillId="0" borderId="24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6" fontId="16" fillId="0" borderId="34" xfId="0" applyNumberFormat="1" applyFont="1" applyBorder="1" applyAlignment="1">
      <alignment horizontal="center" vertical="center" wrapText="1"/>
    </xf>
    <xf numFmtId="6" fontId="16" fillId="0" borderId="35" xfId="0" applyNumberFormat="1" applyFont="1" applyBorder="1" applyAlignment="1">
      <alignment horizontal="center" vertical="center" wrapText="1"/>
    </xf>
    <xf numFmtId="6" fontId="16" fillId="0" borderId="36" xfId="0" applyNumberFormat="1" applyFont="1" applyBorder="1" applyAlignment="1">
      <alignment horizontal="center" vertical="center" wrapText="1"/>
    </xf>
    <xf numFmtId="0" fontId="17" fillId="0" borderId="21" xfId="0" applyFont="1" applyBorder="1"/>
    <xf numFmtId="0" fontId="14" fillId="0" borderId="21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/>
    </xf>
    <xf numFmtId="6" fontId="16" fillId="0" borderId="38" xfId="0" applyNumberFormat="1" applyFont="1" applyBorder="1" applyAlignment="1">
      <alignment horizontal="center" vertical="center" wrapText="1"/>
    </xf>
    <xf numFmtId="6" fontId="16" fillId="0" borderId="21" xfId="0" applyNumberFormat="1" applyFont="1" applyBorder="1" applyAlignment="1">
      <alignment horizontal="center" vertical="center" wrapText="1"/>
    </xf>
    <xf numFmtId="6" fontId="16" fillId="0" borderId="39" xfId="0" applyNumberFormat="1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/>
    </xf>
    <xf numFmtId="6" fontId="16" fillId="0" borderId="4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95250</xdr:rowOff>
    </xdr:from>
    <xdr:ext cx="2581275" cy="6191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619125</xdr:colOff>
      <xdr:row>1</xdr:row>
      <xdr:rowOff>28575</xdr:rowOff>
    </xdr:from>
    <xdr:ext cx="504825" cy="419100"/>
    <xdr:pic>
      <xdr:nvPicPr>
        <xdr:cNvPr id="3" name="image2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66675</xdr:colOff>
      <xdr:row>34</xdr:row>
      <xdr:rowOff>142875</xdr:rowOff>
    </xdr:from>
    <xdr:ext cx="914400" cy="619125"/>
    <xdr:pic>
      <xdr:nvPicPr>
        <xdr:cNvPr id="4" name="image3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T952"/>
  <sheetViews>
    <sheetView showGridLines="0" tabSelected="1" topLeftCell="A22" workbookViewId="0">
      <selection activeCell="N36" sqref="N36"/>
    </sheetView>
  </sheetViews>
  <sheetFormatPr baseColWidth="10" defaultColWidth="14.42578125" defaultRowHeight="15" customHeight="1"/>
  <cols>
    <col min="1" max="1" width="1.28515625" customWidth="1"/>
    <col min="2" max="2" width="5.28515625" customWidth="1"/>
    <col min="3" max="3" width="15.85546875" customWidth="1"/>
    <col min="4" max="4" width="21.28515625" customWidth="1"/>
    <col min="5" max="5" width="17.28515625" customWidth="1"/>
    <col min="6" max="6" width="11.85546875" customWidth="1"/>
    <col min="7" max="7" width="11.5703125" customWidth="1"/>
    <col min="8" max="8" width="16" customWidth="1"/>
    <col min="9" max="9" width="19.85546875" customWidth="1"/>
    <col min="10" max="10" width="19.28515625" customWidth="1"/>
    <col min="11" max="15" width="16" customWidth="1"/>
    <col min="16" max="19" width="17.28515625" customWidth="1"/>
    <col min="20" max="20" width="3.140625" customWidth="1"/>
    <col min="21" max="25" width="10.7109375" customWidth="1"/>
  </cols>
  <sheetData>
    <row r="1" spans="2:20">
      <c r="T1" s="1" t="s">
        <v>0</v>
      </c>
    </row>
    <row r="2" spans="2:20" ht="18" customHeight="1">
      <c r="B2" s="37"/>
      <c r="C2" s="38"/>
      <c r="D2" s="39"/>
      <c r="E2" s="43" t="s">
        <v>1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</row>
    <row r="3" spans="2:20" ht="18" customHeight="1">
      <c r="B3" s="40"/>
      <c r="C3" s="41"/>
      <c r="D3" s="42"/>
      <c r="E3" s="43" t="s">
        <v>2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5"/>
    </row>
    <row r="4" spans="2:20" ht="18.75"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20" ht="30.75" customHeight="1">
      <c r="B5" s="46" t="s">
        <v>3</v>
      </c>
      <c r="C5" s="39"/>
      <c r="D5" s="48" t="s">
        <v>4</v>
      </c>
      <c r="E5" s="49"/>
      <c r="F5" s="50"/>
      <c r="G5" s="4"/>
      <c r="H5" s="4"/>
      <c r="I5" s="5" t="s">
        <v>5</v>
      </c>
      <c r="J5" s="54">
        <v>46178</v>
      </c>
      <c r="K5" s="55"/>
      <c r="L5" s="55"/>
      <c r="M5" s="55"/>
      <c r="N5" s="55"/>
      <c r="O5" s="56"/>
    </row>
    <row r="6" spans="2:20" ht="30.75" customHeight="1">
      <c r="B6" s="47"/>
      <c r="C6" s="42"/>
      <c r="D6" s="51"/>
      <c r="E6" s="52"/>
      <c r="F6" s="53"/>
      <c r="G6" s="6"/>
      <c r="H6" s="6"/>
    </row>
    <row r="7" spans="2:20" ht="18.75">
      <c r="B7" s="2"/>
      <c r="C7" s="2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>
      <c r="B8" s="57" t="s">
        <v>6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6"/>
    </row>
    <row r="9" spans="2:20" ht="32.25" customHeight="1">
      <c r="H9" s="57" t="s">
        <v>7</v>
      </c>
      <c r="I9" s="55"/>
      <c r="J9" s="55"/>
      <c r="K9" s="56"/>
      <c r="L9" s="57" t="s">
        <v>8</v>
      </c>
      <c r="M9" s="55"/>
      <c r="N9" s="55"/>
      <c r="O9" s="56"/>
      <c r="P9" s="57" t="s">
        <v>9</v>
      </c>
      <c r="Q9" s="55"/>
      <c r="R9" s="55"/>
      <c r="S9" s="56"/>
    </row>
    <row r="10" spans="2:20" ht="30">
      <c r="B10" s="7" t="s">
        <v>10</v>
      </c>
      <c r="C10" s="7" t="s">
        <v>11</v>
      </c>
      <c r="D10" s="7" t="s">
        <v>12</v>
      </c>
      <c r="E10" s="8" t="s">
        <v>13</v>
      </c>
      <c r="F10" s="7" t="s">
        <v>14</v>
      </c>
      <c r="G10" s="7" t="s">
        <v>15</v>
      </c>
      <c r="H10" s="8" t="s">
        <v>16</v>
      </c>
      <c r="I10" s="8" t="s">
        <v>17</v>
      </c>
      <c r="J10" s="8" t="s">
        <v>18</v>
      </c>
      <c r="K10" s="8" t="s">
        <v>19</v>
      </c>
      <c r="L10" s="8" t="s">
        <v>16</v>
      </c>
      <c r="M10" s="8" t="s">
        <v>17</v>
      </c>
      <c r="N10" s="8" t="s">
        <v>18</v>
      </c>
      <c r="O10" s="8" t="s">
        <v>19</v>
      </c>
      <c r="P10" s="8" t="s">
        <v>16</v>
      </c>
      <c r="Q10" s="8" t="s">
        <v>17</v>
      </c>
      <c r="R10" s="8" t="s">
        <v>18</v>
      </c>
      <c r="S10" s="8" t="s">
        <v>19</v>
      </c>
    </row>
    <row r="11" spans="2:20" ht="90" customHeight="1">
      <c r="B11" s="58">
        <v>2</v>
      </c>
      <c r="C11" s="60" t="s">
        <v>20</v>
      </c>
      <c r="D11" s="60" t="s">
        <v>21</v>
      </c>
      <c r="E11" s="9" t="s">
        <v>6</v>
      </c>
      <c r="F11" s="10" t="s">
        <v>14</v>
      </c>
      <c r="G11" s="11">
        <v>2</v>
      </c>
      <c r="H11" s="12">
        <v>521562</v>
      </c>
      <c r="I11" s="12">
        <f t="shared" ref="I11:I14" si="0">G11*H11</f>
        <v>1043124</v>
      </c>
      <c r="J11" s="12">
        <f>I11*19%</f>
        <v>198193.56</v>
      </c>
      <c r="K11" s="13">
        <f>I11+J11</f>
        <v>1241317.56</v>
      </c>
      <c r="L11" s="12">
        <v>536975</v>
      </c>
      <c r="M11" s="12">
        <f>L11*G11</f>
        <v>1073950</v>
      </c>
      <c r="N11" s="12">
        <f t="shared" ref="N11:N14" si="1">+M11*19%</f>
        <v>204050.5</v>
      </c>
      <c r="O11" s="13">
        <f>M11+N11</f>
        <v>1278000.5</v>
      </c>
      <c r="P11" s="14">
        <f t="shared" ref="P11:P14" si="2">(+H11+L11)/2</f>
        <v>529268.5</v>
      </c>
      <c r="Q11" s="14">
        <f t="shared" ref="Q11:Q13" si="3">P11*G11</f>
        <v>1058537</v>
      </c>
      <c r="R11" s="14">
        <f t="shared" ref="R11:R14" si="4">+Q11*19%</f>
        <v>201122.03</v>
      </c>
      <c r="S11" s="15">
        <f t="shared" ref="S11:S14" si="5">+Q11+R11</f>
        <v>1259659.03</v>
      </c>
    </row>
    <row r="12" spans="2:20" ht="17.25">
      <c r="B12" s="59"/>
      <c r="C12" s="59"/>
      <c r="D12" s="59"/>
      <c r="E12" s="9" t="s">
        <v>22</v>
      </c>
      <c r="F12" s="10" t="s">
        <v>14</v>
      </c>
      <c r="G12" s="11">
        <v>1</v>
      </c>
      <c r="H12" s="12">
        <v>309960.5</v>
      </c>
      <c r="I12" s="12">
        <f t="shared" si="0"/>
        <v>309960.5</v>
      </c>
      <c r="J12" s="12">
        <f>+I12*19%</f>
        <v>58892.495000000003</v>
      </c>
      <c r="K12" s="13">
        <f t="shared" ref="K12:K14" si="6">+I12+J12</f>
        <v>368852.995</v>
      </c>
      <c r="L12" s="12">
        <v>309960.5</v>
      </c>
      <c r="M12" s="12">
        <f>+L12</f>
        <v>309960.5</v>
      </c>
      <c r="N12" s="12">
        <f t="shared" si="1"/>
        <v>58892.495000000003</v>
      </c>
      <c r="O12" s="13">
        <f>+M12+N12</f>
        <v>368852.995</v>
      </c>
      <c r="P12" s="14">
        <f t="shared" si="2"/>
        <v>309960.5</v>
      </c>
      <c r="Q12" s="14">
        <f t="shared" si="3"/>
        <v>309960.5</v>
      </c>
      <c r="R12" s="14">
        <f t="shared" si="4"/>
        <v>58892.495000000003</v>
      </c>
      <c r="S12" s="15">
        <f t="shared" si="5"/>
        <v>368852.995</v>
      </c>
    </row>
    <row r="13" spans="2:20" ht="90" customHeight="1">
      <c r="B13" s="58">
        <v>3</v>
      </c>
      <c r="C13" s="60" t="s">
        <v>20</v>
      </c>
      <c r="D13" s="60" t="s">
        <v>23</v>
      </c>
      <c r="E13" s="9" t="s">
        <v>6</v>
      </c>
      <c r="F13" s="10" t="s">
        <v>14</v>
      </c>
      <c r="G13" s="11">
        <v>2</v>
      </c>
      <c r="H13" s="12">
        <v>685020</v>
      </c>
      <c r="I13" s="12">
        <f t="shared" si="0"/>
        <v>1370040</v>
      </c>
      <c r="J13" s="12">
        <f>I13*19%</f>
        <v>260307.6</v>
      </c>
      <c r="K13" s="13">
        <f t="shared" si="6"/>
        <v>1630347.6</v>
      </c>
      <c r="L13" s="12">
        <v>610600</v>
      </c>
      <c r="M13" s="12">
        <f>L13*G13</f>
        <v>1221200</v>
      </c>
      <c r="N13" s="12">
        <f t="shared" si="1"/>
        <v>232028</v>
      </c>
      <c r="O13" s="13">
        <f t="shared" ref="O13:O14" si="7">M13+N13</f>
        <v>1453228</v>
      </c>
      <c r="P13" s="14">
        <f t="shared" si="2"/>
        <v>647810</v>
      </c>
      <c r="Q13" s="14">
        <f t="shared" si="3"/>
        <v>1295620</v>
      </c>
      <c r="R13" s="14">
        <f t="shared" si="4"/>
        <v>246167.8</v>
      </c>
      <c r="S13" s="15">
        <f t="shared" si="5"/>
        <v>1541787.8</v>
      </c>
    </row>
    <row r="14" spans="2:20" ht="17.25">
      <c r="B14" s="59"/>
      <c r="C14" s="59"/>
      <c r="D14" s="59"/>
      <c r="E14" s="9" t="s">
        <v>22</v>
      </c>
      <c r="F14" s="10" t="s">
        <v>14</v>
      </c>
      <c r="G14" s="11">
        <v>1</v>
      </c>
      <c r="H14" s="12">
        <v>309960.5</v>
      </c>
      <c r="I14" s="12">
        <f t="shared" si="0"/>
        <v>309960.5</v>
      </c>
      <c r="J14" s="12">
        <f>+I14*19%</f>
        <v>58892.495000000003</v>
      </c>
      <c r="K14" s="13">
        <f t="shared" si="6"/>
        <v>368852.995</v>
      </c>
      <c r="L14" s="12">
        <v>309960.5</v>
      </c>
      <c r="M14" s="12">
        <f>+L14</f>
        <v>309960.5</v>
      </c>
      <c r="N14" s="12">
        <f t="shared" si="1"/>
        <v>58892.495000000003</v>
      </c>
      <c r="O14" s="13">
        <f t="shared" si="7"/>
        <v>368852.995</v>
      </c>
      <c r="P14" s="14">
        <f t="shared" si="2"/>
        <v>309960.5</v>
      </c>
      <c r="Q14" s="16">
        <f>+P14*G14</f>
        <v>309960.5</v>
      </c>
      <c r="R14" s="16">
        <f t="shared" si="4"/>
        <v>58892.495000000003</v>
      </c>
      <c r="S14" s="15">
        <f t="shared" si="5"/>
        <v>368852.995</v>
      </c>
    </row>
    <row r="15" spans="2:20" ht="37.5" customHeight="1">
      <c r="D15" s="17"/>
      <c r="E15" s="18"/>
      <c r="G15" s="19"/>
      <c r="H15" s="17"/>
      <c r="J15" s="20" t="s">
        <v>24</v>
      </c>
      <c r="K15" s="21">
        <f>SUM(K11:K14)</f>
        <v>3609371.1500000004</v>
      </c>
      <c r="N15" s="20" t="s">
        <v>24</v>
      </c>
      <c r="O15" s="21">
        <f>SUM(O11:O14)</f>
        <v>3468934.49</v>
      </c>
      <c r="P15" s="22"/>
      <c r="Q15" s="22"/>
      <c r="R15" s="23" t="s">
        <v>24</v>
      </c>
      <c r="S15" s="15">
        <f>SUM(S11:S14)</f>
        <v>3539152.8200000003</v>
      </c>
    </row>
    <row r="16" spans="2:20" ht="44.25" customHeight="1">
      <c r="E16" s="17"/>
      <c r="F16" s="19"/>
      <c r="H16" s="17"/>
      <c r="I16" s="24"/>
      <c r="J16" s="25"/>
      <c r="K16" s="26"/>
      <c r="L16" s="18"/>
    </row>
    <row r="17" spans="2:19" ht="70.5" customHeight="1">
      <c r="F17" s="57" t="s">
        <v>25</v>
      </c>
      <c r="G17" s="55"/>
      <c r="H17" s="55"/>
      <c r="I17" s="55"/>
      <c r="J17" s="56"/>
      <c r="K17" s="61"/>
      <c r="L17" s="63"/>
      <c r="N17" s="65" t="s">
        <v>26</v>
      </c>
      <c r="O17" s="55"/>
      <c r="P17" s="55"/>
      <c r="Q17" s="55"/>
      <c r="R17" s="55"/>
      <c r="S17" s="56"/>
    </row>
    <row r="18" spans="2:19" ht="30">
      <c r="B18" s="7" t="s">
        <v>10</v>
      </c>
      <c r="C18" s="7" t="s">
        <v>11</v>
      </c>
      <c r="D18" s="7" t="s">
        <v>12</v>
      </c>
      <c r="E18" s="7" t="s">
        <v>14</v>
      </c>
      <c r="F18" s="7" t="s">
        <v>15</v>
      </c>
      <c r="G18" s="8" t="s">
        <v>16</v>
      </c>
      <c r="H18" s="8" t="s">
        <v>17</v>
      </c>
      <c r="I18" s="8" t="s">
        <v>18</v>
      </c>
      <c r="J18" s="8" t="s">
        <v>27</v>
      </c>
      <c r="K18" s="62"/>
      <c r="L18" s="64"/>
    </row>
    <row r="19" spans="2:19" ht="90" customHeight="1">
      <c r="B19" s="58">
        <v>2</v>
      </c>
      <c r="C19" s="60" t="s">
        <v>20</v>
      </c>
      <c r="D19" s="9" t="s">
        <v>28</v>
      </c>
      <c r="E19" s="10" t="s">
        <v>14</v>
      </c>
      <c r="F19" s="11">
        <v>2</v>
      </c>
      <c r="G19" s="12">
        <f>+P11</f>
        <v>529268.5</v>
      </c>
      <c r="H19" s="12">
        <f t="shared" ref="H19:H22" si="8">F19*G19</f>
        <v>1058537</v>
      </c>
      <c r="I19" s="12">
        <f>H19*19%</f>
        <v>201122.03</v>
      </c>
      <c r="J19" s="13">
        <f>H19+I19</f>
        <v>1259659.03</v>
      </c>
      <c r="K19" s="61"/>
      <c r="L19" s="63"/>
      <c r="N19" s="65" t="s">
        <v>29</v>
      </c>
      <c r="O19" s="55"/>
      <c r="P19" s="55"/>
      <c r="Q19" s="55"/>
      <c r="R19" s="55"/>
      <c r="S19" s="56"/>
    </row>
    <row r="20" spans="2:19">
      <c r="B20" s="59"/>
      <c r="C20" s="59"/>
      <c r="D20" s="9" t="s">
        <v>30</v>
      </c>
      <c r="E20" s="10" t="s">
        <v>14</v>
      </c>
      <c r="F20" s="11">
        <v>1</v>
      </c>
      <c r="G20" s="12">
        <v>309960.5</v>
      </c>
      <c r="H20" s="12">
        <f t="shared" si="8"/>
        <v>309960.5</v>
      </c>
      <c r="I20" s="12">
        <f>+H20*19%</f>
        <v>58892.495000000003</v>
      </c>
      <c r="J20" s="13">
        <f t="shared" ref="J20:J22" si="9">+H20+I20</f>
        <v>368852.995</v>
      </c>
      <c r="K20" s="62"/>
      <c r="L20" s="64"/>
    </row>
    <row r="21" spans="2:19" ht="90" customHeight="1">
      <c r="B21" s="58">
        <v>3</v>
      </c>
      <c r="C21" s="60" t="s">
        <v>20</v>
      </c>
      <c r="D21" s="9" t="s">
        <v>31</v>
      </c>
      <c r="E21" s="10" t="s">
        <v>14</v>
      </c>
      <c r="F21" s="28">
        <v>2</v>
      </c>
      <c r="G21" s="12">
        <f>+P13</f>
        <v>647810</v>
      </c>
      <c r="H21" s="12">
        <f t="shared" si="8"/>
        <v>1295620</v>
      </c>
      <c r="I21" s="12">
        <f>H21*19%</f>
        <v>246167.8</v>
      </c>
      <c r="J21" s="13">
        <f t="shared" si="9"/>
        <v>1541787.8</v>
      </c>
      <c r="K21" s="61"/>
      <c r="L21" s="63"/>
      <c r="M21" s="63"/>
      <c r="N21" s="65" t="s">
        <v>32</v>
      </c>
      <c r="O21" s="55"/>
      <c r="P21" s="55"/>
      <c r="Q21" s="55"/>
      <c r="R21" s="55"/>
      <c r="S21" s="56"/>
    </row>
    <row r="22" spans="2:19">
      <c r="B22" s="59"/>
      <c r="C22" s="59"/>
      <c r="D22" s="9" t="s">
        <v>30</v>
      </c>
      <c r="E22" s="10" t="s">
        <v>14</v>
      </c>
      <c r="F22" s="28">
        <v>1</v>
      </c>
      <c r="G22" s="12">
        <v>309960.5</v>
      </c>
      <c r="H22" s="12">
        <f t="shared" si="8"/>
        <v>309960.5</v>
      </c>
      <c r="I22" s="12">
        <f>+H22*19%</f>
        <v>58892.495000000003</v>
      </c>
      <c r="J22" s="13">
        <f t="shared" si="9"/>
        <v>368852.995</v>
      </c>
      <c r="K22" s="62"/>
      <c r="L22" s="64"/>
      <c r="M22" s="64"/>
    </row>
    <row r="23" spans="2:19" ht="15.75" customHeight="1">
      <c r="I23" s="20" t="s">
        <v>33</v>
      </c>
      <c r="J23" s="21">
        <f>SUM(J19:J22)</f>
        <v>3539152.8200000003</v>
      </c>
      <c r="K23" s="29"/>
      <c r="L23" s="30"/>
      <c r="M23" s="30"/>
    </row>
    <row r="24" spans="2:19" ht="15.75" customHeight="1"/>
    <row r="25" spans="2:19" ht="90" customHeight="1" thickBot="1">
      <c r="B25" s="68" t="s">
        <v>10</v>
      </c>
      <c r="C25" s="68" t="s">
        <v>11</v>
      </c>
      <c r="D25" s="68" t="s">
        <v>12</v>
      </c>
      <c r="E25" s="69" t="s">
        <v>13</v>
      </c>
      <c r="F25" s="68" t="s">
        <v>14</v>
      </c>
      <c r="G25" s="68" t="s">
        <v>15</v>
      </c>
      <c r="H25" s="70" t="s">
        <v>40</v>
      </c>
      <c r="I25" s="71"/>
      <c r="J25" s="71"/>
      <c r="K25" s="72"/>
    </row>
    <row r="26" spans="2:19" ht="47.25" customHeight="1">
      <c r="B26" s="73">
        <v>2</v>
      </c>
      <c r="C26" s="74" t="s">
        <v>20</v>
      </c>
      <c r="D26" s="74" t="s">
        <v>41</v>
      </c>
      <c r="E26" s="67" t="s">
        <v>38</v>
      </c>
      <c r="F26" s="74" t="s">
        <v>14</v>
      </c>
      <c r="G26" s="75">
        <v>1</v>
      </c>
      <c r="H26" s="76">
        <v>6770000</v>
      </c>
      <c r="I26" s="77"/>
      <c r="J26" s="77"/>
      <c r="K26" s="78"/>
    </row>
    <row r="27" spans="2:19" ht="47.25" customHeight="1" thickBot="1">
      <c r="B27" s="79"/>
      <c r="C27" s="79"/>
      <c r="D27" s="79"/>
      <c r="E27" s="67" t="s">
        <v>39</v>
      </c>
      <c r="F27" s="80"/>
      <c r="G27" s="81"/>
      <c r="H27" s="82"/>
      <c r="I27" s="83"/>
      <c r="J27" s="83"/>
      <c r="K27" s="84"/>
    </row>
    <row r="28" spans="2:19" ht="47.25" customHeight="1">
      <c r="B28" s="73">
        <v>3</v>
      </c>
      <c r="C28" s="74" t="s">
        <v>20</v>
      </c>
      <c r="D28" s="74" t="s">
        <v>23</v>
      </c>
      <c r="E28" s="67" t="s">
        <v>38</v>
      </c>
      <c r="F28" s="74" t="s">
        <v>14</v>
      </c>
      <c r="G28" s="75">
        <v>1</v>
      </c>
      <c r="H28" s="76">
        <v>7230000</v>
      </c>
      <c r="I28" s="77"/>
      <c r="J28" s="77"/>
      <c r="K28" s="78"/>
    </row>
    <row r="29" spans="2:19" ht="47.25" customHeight="1">
      <c r="B29" s="79"/>
      <c r="C29" s="79"/>
      <c r="D29" s="79"/>
      <c r="E29" s="67" t="s">
        <v>39</v>
      </c>
      <c r="F29" s="80"/>
      <c r="G29" s="88"/>
      <c r="H29" s="89"/>
      <c r="I29" s="90"/>
      <c r="J29" s="90"/>
      <c r="K29" s="91"/>
    </row>
    <row r="30" spans="2:19" ht="17.25">
      <c r="B30" s="85"/>
      <c r="C30" s="85"/>
      <c r="D30" s="85"/>
      <c r="E30" s="86"/>
      <c r="F30" s="87"/>
      <c r="G30" s="92" t="s">
        <v>24</v>
      </c>
      <c r="H30" s="93">
        <f>+H26+H28</f>
        <v>14000000</v>
      </c>
      <c r="I30" s="93"/>
      <c r="J30" s="93"/>
      <c r="K30" s="93"/>
    </row>
    <row r="31" spans="2:19">
      <c r="B31" s="31"/>
      <c r="C31" s="32"/>
      <c r="D31" s="33"/>
      <c r="E31" s="32"/>
      <c r="F31" s="31"/>
      <c r="G31" s="24"/>
      <c r="H31" s="24"/>
      <c r="I31" s="24"/>
      <c r="J31" s="27"/>
    </row>
    <row r="32" spans="2:19">
      <c r="B32" s="31"/>
      <c r="C32" s="32"/>
      <c r="D32" s="33"/>
      <c r="E32" s="32"/>
      <c r="F32" s="31"/>
      <c r="G32" s="24"/>
      <c r="H32" s="24"/>
      <c r="I32" s="24"/>
      <c r="J32" s="27"/>
    </row>
    <row r="33" spans="2:10" ht="29.25" customHeight="1">
      <c r="B33" s="66" t="s">
        <v>34</v>
      </c>
      <c r="C33" s="55"/>
      <c r="D33" s="55"/>
      <c r="E33" s="55"/>
      <c r="F33" s="55"/>
      <c r="G33" s="55"/>
      <c r="H33" s="55"/>
      <c r="I33" s="56"/>
      <c r="J33" s="21">
        <f>14000000+3539153</f>
        <v>17539153</v>
      </c>
    </row>
    <row r="34" spans="2:10" ht="15.75" customHeight="1"/>
    <row r="35" spans="2:10" ht="15.75" customHeight="1"/>
    <row r="36" spans="2:10" ht="15.75" customHeight="1"/>
    <row r="37" spans="2:10" ht="15.75" customHeight="1"/>
    <row r="38" spans="2:10" ht="15.75" customHeight="1">
      <c r="D38" s="18"/>
    </row>
    <row r="39" spans="2:10" ht="15.75" customHeight="1">
      <c r="B39" s="34" t="s">
        <v>35</v>
      </c>
      <c r="D39" s="4"/>
      <c r="E39" s="4"/>
      <c r="F39" s="4"/>
      <c r="G39" s="4"/>
      <c r="H39" s="4"/>
    </row>
    <row r="40" spans="2:10" ht="15.75" customHeight="1">
      <c r="B40" s="34" t="s">
        <v>36</v>
      </c>
      <c r="D40" s="4"/>
    </row>
    <row r="41" spans="2:10" ht="15.75" customHeight="1">
      <c r="B41" s="34" t="s">
        <v>37</v>
      </c>
      <c r="D41" s="4"/>
    </row>
    <row r="42" spans="2:10" ht="15.75" customHeight="1">
      <c r="B42" s="34"/>
      <c r="D42" s="4"/>
    </row>
    <row r="43" spans="2:10" ht="15.75" customHeight="1">
      <c r="B43" s="34"/>
      <c r="D43" s="4"/>
    </row>
    <row r="44" spans="2:10" ht="15.75" customHeight="1">
      <c r="B44" s="34"/>
      <c r="D44" s="4"/>
    </row>
    <row r="45" spans="2:10" ht="15.75" customHeight="1">
      <c r="B45" s="34"/>
      <c r="D45" s="4"/>
    </row>
    <row r="46" spans="2:10" ht="15.75" customHeight="1">
      <c r="B46" s="35"/>
      <c r="D46" s="4"/>
    </row>
    <row r="47" spans="2:10" ht="15.75" customHeight="1">
      <c r="B47" s="36"/>
    </row>
    <row r="48" spans="2:10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</sheetData>
  <mergeCells count="46">
    <mergeCell ref="H30:K30"/>
    <mergeCell ref="F26:F27"/>
    <mergeCell ref="G26:G27"/>
    <mergeCell ref="H26:K27"/>
    <mergeCell ref="B28:B29"/>
    <mergeCell ref="C28:C29"/>
    <mergeCell ref="D28:D29"/>
    <mergeCell ref="F28:F29"/>
    <mergeCell ref="G28:G29"/>
    <mergeCell ref="H28:K29"/>
    <mergeCell ref="B33:I33"/>
    <mergeCell ref="C13:C14"/>
    <mergeCell ref="D13:D14"/>
    <mergeCell ref="F17:J17"/>
    <mergeCell ref="B19:B20"/>
    <mergeCell ref="C19:C20"/>
    <mergeCell ref="H25:K25"/>
    <mergeCell ref="B26:B27"/>
    <mergeCell ref="C26:C27"/>
    <mergeCell ref="D26:D27"/>
    <mergeCell ref="M21:M22"/>
    <mergeCell ref="N17:S17"/>
    <mergeCell ref="N19:S19"/>
    <mergeCell ref="N21:S21"/>
    <mergeCell ref="B21:B22"/>
    <mergeCell ref="C21:C22"/>
    <mergeCell ref="L17:L18"/>
    <mergeCell ref="L19:L20"/>
    <mergeCell ref="B13:B14"/>
    <mergeCell ref="K17:K18"/>
    <mergeCell ref="K19:K20"/>
    <mergeCell ref="K21:K22"/>
    <mergeCell ref="L21:L22"/>
    <mergeCell ref="B8:S8"/>
    <mergeCell ref="H9:K9"/>
    <mergeCell ref="L9:O9"/>
    <mergeCell ref="P9:S9"/>
    <mergeCell ref="B11:B12"/>
    <mergeCell ref="C11:C12"/>
    <mergeCell ref="D11:D12"/>
    <mergeCell ref="B2:D3"/>
    <mergeCell ref="E2:S2"/>
    <mergeCell ref="E3:S3"/>
    <mergeCell ref="B5:C6"/>
    <mergeCell ref="D5:F6"/>
    <mergeCell ref="J5:O5"/>
  </mergeCells>
  <conditionalFormatting sqref="O17:S17">
    <cfRule type="notContainsBlanks" dxfId="0" priority="1">
      <formula>LEN(TRIM(O17))&gt;0</formula>
    </cfRule>
  </conditionalFormatting>
  <dataValidations count="1">
    <dataValidation type="list" allowBlank="1" showErrorMessage="1" sqref="E2">
      <formula1>"FORMATO COTIZACIÓN DE BIENES Y SERVICIOS,FORMATO OFERTA ECONÓMICA DE BIENES Y SERVICIOS"</formula1>
    </dataValidation>
  </dataValidations>
  <pageMargins left="0.70866141732283472" right="0.70866141732283472" top="0.74803149606299213" bottom="0.74803149606299213" header="0" footer="0"/>
  <pageSetup scale="38" fitToWidth="0" orientation="landscape" r:id="rId1"/>
  <headerFooter>
    <oddFooter>&amp;L04-048Calle 12B # 2-91 - Casa Gabriel Pardo Teléfono: 601 355 0800 www.idpc.gov.co Información: Línea 195&amp;C04+079FORMATO N O CONTROLADO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Bienes_Servicios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Deivi Octavio Pineda Parra</dc:creator>
  <cp:lastModifiedBy>Juan Carlos Alvarado Peña</cp:lastModifiedBy>
  <cp:lastPrinted>2026-07-08T21:19:16Z</cp:lastPrinted>
  <dcterms:created xsi:type="dcterms:W3CDTF">2022-07-05T13:56:14Z</dcterms:created>
  <dcterms:modified xsi:type="dcterms:W3CDTF">2026-07-08T21:19:49Z</dcterms:modified>
</cp:coreProperties>
</file>