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9"/>
  <workbookPr/>
  <mc:AlternateContent xmlns:mc="http://schemas.openxmlformats.org/markup-compatibility/2006">
    <mc:Choice Requires="x15">
      <x15ac:absPath xmlns:x15ac="http://schemas.microsoft.com/office/spreadsheetml/2010/11/ac" url="D:\Users\rtrujill\Downloads\"/>
    </mc:Choice>
  </mc:AlternateContent>
  <xr:revisionPtr revIDLastSave="171" documentId="13_ncr:1_{6EE148FF-CD61-4CF9-8403-941203A40C3A}" xr6:coauthVersionLast="47" xr6:coauthVersionMax="47" xr10:uidLastSave="{CF4CBFA2-6387-4FD2-A4C9-834A556DB061}"/>
  <bookViews>
    <workbookView xWindow="-120" yWindow="-120" windowWidth="29040" windowHeight="15720" xr2:uid="{A71B84E1-27D8-4B55-AC84-30F21FDCB99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3" i="1" l="1"/>
  <c r="J43" i="1" s="1"/>
  <c r="G37" i="1"/>
  <c r="F38" i="1"/>
  <c r="O28" i="1"/>
  <c r="O27" i="1"/>
  <c r="N28" i="1"/>
  <c r="N27" i="1"/>
  <c r="M28" i="1"/>
  <c r="P18" i="1"/>
  <c r="K25" i="1"/>
  <c r="I25" i="1"/>
  <c r="E22" i="1"/>
  <c r="O18" i="1"/>
  <c r="N18" i="1"/>
  <c r="N12" i="1"/>
  <c r="D29" i="1"/>
  <c r="C30" i="1"/>
  <c r="J6" i="1"/>
  <c r="J5" i="1"/>
  <c r="K6" i="1"/>
  <c r="E6" i="1"/>
  <c r="E5" i="1"/>
  <c r="E7" i="1"/>
  <c r="I6" i="1"/>
  <c r="I5" i="1"/>
  <c r="G6" i="1"/>
  <c r="K5" i="1"/>
  <c r="K7" i="1" s="1"/>
  <c r="K8" i="1" s="1"/>
  <c r="K9" i="1" s="1"/>
  <c r="K10" i="1" s="1"/>
  <c r="M20" i="1" s="1"/>
  <c r="N20" i="1" s="1"/>
  <c r="N22" i="1" s="1"/>
  <c r="G5" i="1"/>
  <c r="K12" i="1" l="1"/>
  <c r="K11" i="1"/>
  <c r="K13" i="1" s="1"/>
  <c r="E8" i="1"/>
  <c r="G7" i="1"/>
  <c r="G8" i="1" s="1"/>
  <c r="G9" i="1" s="1"/>
  <c r="I7" i="1"/>
  <c r="I8" i="1"/>
  <c r="I9" i="1" s="1"/>
  <c r="K14" i="1" l="1"/>
  <c r="E9" i="1"/>
  <c r="E10" i="1"/>
  <c r="I10" i="1"/>
  <c r="G10" i="1"/>
</calcChain>
</file>

<file path=xl/sharedStrings.xml><?xml version="1.0" encoding="utf-8"?>
<sst xmlns="http://schemas.openxmlformats.org/spreadsheetml/2006/main" count="34" uniqueCount="28">
  <si>
    <t>ITEM</t>
  </si>
  <si>
    <t>SERVICIO</t>
  </si>
  <si>
    <t>CANTIDAD</t>
  </si>
  <si>
    <t>CONTRATO ACTUAL</t>
  </si>
  <si>
    <t>COTIZACION No.1</t>
  </si>
  <si>
    <t>COTIZACION No.2</t>
  </si>
  <si>
    <t>PROMEDIO</t>
  </si>
  <si>
    <t>VALOR UNITARIO MES</t>
  </si>
  <si>
    <t>VALOR TOTAL  MES</t>
  </si>
  <si>
    <r>
      <t xml:space="preserve">Servicio  de  Aseo  Tiempo  Completo  </t>
    </r>
    <r>
      <rPr>
        <b/>
        <sz val="9"/>
        <color rgb="FF000000"/>
        <rFont val="Arial"/>
        <family val="2"/>
      </rPr>
      <t>42 HORAS  SEMANALES</t>
    </r>
    <r>
      <rPr>
        <sz val="9"/>
        <color rgb="FF000000"/>
        <rFont val="Arial"/>
        <family val="2"/>
      </rPr>
      <t xml:space="preserve"> de lunes a sábado</t>
    </r>
  </si>
  <si>
    <r>
      <t xml:space="preserve">Servicio  de   Aseo      Medio Tiempo   </t>
    </r>
    <r>
      <rPr>
        <b/>
        <sz val="9"/>
        <color rgb="FF000000"/>
        <rFont val="Arial"/>
        <family val="2"/>
      </rPr>
      <t>21 HORAS  SEMANALES</t>
    </r>
    <r>
      <rPr>
        <sz val="9"/>
        <color rgb="FF000000"/>
        <rFont val="Arial"/>
        <family val="2"/>
      </rPr>
      <t xml:space="preserve"> de lunes a sábado</t>
    </r>
  </si>
  <si>
    <t>VALOR MENSUAL</t>
  </si>
  <si>
    <t>ADMINISTRACIÓN (10%)</t>
  </si>
  <si>
    <t>IVA (19%)</t>
  </si>
  <si>
    <t>VALOR MENSUAL INCLUIDO IVA</t>
  </si>
  <si>
    <t>DIA</t>
  </si>
  <si>
    <t>MESES</t>
  </si>
  <si>
    <t>DIAS</t>
  </si>
  <si>
    <t>TOTAL</t>
  </si>
  <si>
    <t>TOTAL DIAS</t>
  </si>
  <si>
    <t>$ 128.890.013 </t>
  </si>
  <si>
    <t>$ 3.039.700 </t>
  </si>
  <si>
    <t>$ 5.690.000 </t>
  </si>
  <si>
    <t>$ 104.888.530 </t>
  </si>
  <si>
    <t>$ 42.307.864 </t>
  </si>
  <si>
    <t>$ 76.860.000 </t>
  </si>
  <si>
    <t>$ 13.500.625 </t>
  </si>
  <si>
    <t>$ 43.831.200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</si>
</sst>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#,##0_ ;\-#,##0\ "/>
    <numFmt numFmtId="166" formatCode="_-&quot;$&quot;\ * #,##0_-;\-&quot;$&quot;\ * #,##0_-;_-&quot;$&quot;\ * &quot;-&quot;??_-;_-@_-"/>
    <numFmt numFmtId="167" formatCode="&quot;$&quot;\ #,##0"/>
    <numFmt numFmtId="168" formatCode="_-* #,##0_-;\-* #,##0_-;_-* &quot;-&quot;??_-;_-@_-"/>
    <numFmt numFmtId="169" formatCode="_-[$$-409]* #,##0.00_ ;_-[$$-409]* \-#,##0.00\ ;_-[$$-409]* &quot;-&quot;??_ ;_-@_ 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Aptos Narrow"/>
      <family val="2"/>
      <scheme val="minor"/>
    </font>
    <font>
      <sz val="11"/>
      <color rgb="FF000000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5" fontId="5" fillId="0" borderId="1" xfId="1" applyNumberFormat="1" applyFont="1" applyBorder="1" applyAlignment="1">
      <alignment horizontal="center" vertical="center"/>
    </xf>
    <xf numFmtId="166" fontId="5" fillId="2" borderId="1" xfId="1" applyNumberFormat="1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166" fontId="5" fillId="4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165" fontId="5" fillId="0" borderId="2" xfId="1" applyNumberFormat="1" applyFont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5" borderId="1" xfId="0" applyFont="1" applyFill="1" applyBorder="1" applyAlignment="1">
      <alignment wrapText="1"/>
    </xf>
    <xf numFmtId="167" fontId="5" fillId="2" borderId="4" xfId="0" applyNumberFormat="1" applyFont="1" applyFill="1" applyBorder="1"/>
    <xf numFmtId="167" fontId="5" fillId="3" borderId="4" xfId="0" applyNumberFormat="1" applyFont="1" applyFill="1" applyBorder="1"/>
    <xf numFmtId="167" fontId="5" fillId="4" borderId="1" xfId="0" applyNumberFormat="1" applyFont="1" applyFill="1" applyBorder="1"/>
    <xf numFmtId="167" fontId="4" fillId="6" borderId="4" xfId="0" applyNumberFormat="1" applyFont="1" applyFill="1" applyBorder="1"/>
    <xf numFmtId="0" fontId="5" fillId="0" borderId="1" xfId="0" applyFont="1" applyBorder="1"/>
    <xf numFmtId="0" fontId="5" fillId="0" borderId="2" xfId="0" applyFont="1" applyBorder="1"/>
    <xf numFmtId="167" fontId="4" fillId="8" borderId="1" xfId="0" applyNumberFormat="1" applyFont="1" applyFill="1" applyBorder="1"/>
    <xf numFmtId="167" fontId="4" fillId="7" borderId="5" xfId="0" applyNumberFormat="1" applyFont="1" applyFill="1" applyBorder="1"/>
    <xf numFmtId="167" fontId="5" fillId="4" borderId="2" xfId="0" applyNumberFormat="1" applyFont="1" applyFill="1" applyBorder="1"/>
    <xf numFmtId="0" fontId="4" fillId="9" borderId="1" xfId="0" applyFont="1" applyFill="1" applyBorder="1" applyAlignment="1">
      <alignment horizontal="center" vertical="center" wrapText="1"/>
    </xf>
    <xf numFmtId="166" fontId="5" fillId="9" borderId="1" xfId="1" applyNumberFormat="1" applyFont="1" applyFill="1" applyBorder="1" applyAlignment="1">
      <alignment horizontal="center" vertical="center"/>
    </xf>
    <xf numFmtId="166" fontId="5" fillId="9" borderId="2" xfId="1" applyNumberFormat="1" applyFont="1" applyFill="1" applyBorder="1" applyAlignment="1">
      <alignment horizontal="center" vertical="center"/>
    </xf>
    <xf numFmtId="166" fontId="4" fillId="9" borderId="1" xfId="1" applyNumberFormat="1" applyFont="1" applyFill="1" applyBorder="1" applyAlignment="1">
      <alignment horizontal="center" vertical="center"/>
    </xf>
    <xf numFmtId="168" fontId="0" fillId="0" borderId="0" xfId="0" applyNumberFormat="1"/>
    <xf numFmtId="0" fontId="6" fillId="0" borderId="0" xfId="0" applyFont="1"/>
    <xf numFmtId="168" fontId="6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wrapText="1"/>
    </xf>
    <xf numFmtId="0" fontId="5" fillId="5" borderId="4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7" fillId="0" borderId="0" xfId="0" applyFont="1"/>
    <xf numFmtId="167" fontId="0" fillId="0" borderId="0" xfId="0" applyNumberFormat="1"/>
    <xf numFmtId="169" fontId="0" fillId="0" borderId="0" xfId="0" applyNumberFormat="1"/>
    <xf numFmtId="0" fontId="7" fillId="0" borderId="7" xfId="0" applyFont="1" applyBorder="1" applyAlignment="1">
      <alignment readingOrder="1"/>
    </xf>
    <xf numFmtId="0" fontId="7" fillId="0" borderId="8" xfId="0" applyFont="1" applyBorder="1" applyAlignment="1">
      <alignment readingOrder="1"/>
    </xf>
    <xf numFmtId="0" fontId="7" fillId="0" borderId="9" xfId="0" applyFont="1" applyBorder="1" applyAlignment="1">
      <alignment readingOrder="1"/>
    </xf>
    <xf numFmtId="0" fontId="7" fillId="0" borderId="10" xfId="0" applyFont="1" applyBorder="1" applyAlignment="1">
      <alignment readingOrder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0E90-4455-46B2-AD2A-1838074970F9}">
  <dimension ref="A1:P43"/>
  <sheetViews>
    <sheetView tabSelected="1" topLeftCell="A17" workbookViewId="0">
      <selection activeCell="I38" sqref="I38"/>
    </sheetView>
  </sheetViews>
  <sheetFormatPr defaultColWidth="15.5703125" defaultRowHeight="15"/>
  <cols>
    <col min="4" max="4" width="16.42578125" bestFit="1" customWidth="1"/>
    <col min="5" max="5" width="19.85546875" customWidth="1"/>
    <col min="9" max="9" width="20.5703125" bestFit="1" customWidth="1"/>
    <col min="10" max="10" width="18.42578125" customWidth="1"/>
    <col min="11" max="11" width="18" bestFit="1" customWidth="1"/>
    <col min="14" max="14" width="16.42578125" bestFit="1" customWidth="1"/>
    <col min="15" max="15" width="18" bestFit="1" customWidth="1"/>
  </cols>
  <sheetData>
    <row r="1" spans="1:14" s="1" customFormat="1" ht="12"/>
    <row r="2" spans="1:14" s="1" customFormat="1" ht="12"/>
    <row r="3" spans="1:14" s="1" customFormat="1" ht="38.25" customHeight="1">
      <c r="A3" s="33" t="s">
        <v>0</v>
      </c>
      <c r="B3" s="34" t="s">
        <v>1</v>
      </c>
      <c r="C3" s="34" t="s">
        <v>2</v>
      </c>
      <c r="D3" s="37" t="s">
        <v>3</v>
      </c>
      <c r="E3" s="37"/>
      <c r="F3" s="35" t="s">
        <v>4</v>
      </c>
      <c r="G3" s="35"/>
      <c r="H3" s="36" t="s">
        <v>5</v>
      </c>
      <c r="I3" s="36"/>
      <c r="J3" s="41" t="s">
        <v>6</v>
      </c>
      <c r="K3" s="41"/>
    </row>
    <row r="4" spans="1:14" s="1" customFormat="1" ht="44.25" customHeight="1">
      <c r="A4" s="33"/>
      <c r="B4" s="34"/>
      <c r="C4" s="34"/>
      <c r="D4" s="26" t="s">
        <v>7</v>
      </c>
      <c r="E4" s="26" t="s">
        <v>8</v>
      </c>
      <c r="F4" s="2" t="s">
        <v>7</v>
      </c>
      <c r="G4" s="2" t="s">
        <v>8</v>
      </c>
      <c r="H4" s="3" t="s">
        <v>7</v>
      </c>
      <c r="I4" s="3" t="s">
        <v>8</v>
      </c>
      <c r="J4" s="4" t="s">
        <v>7</v>
      </c>
      <c r="K4" s="4" t="s">
        <v>8</v>
      </c>
    </row>
    <row r="5" spans="1:14" s="1" customFormat="1" ht="78.75" customHeight="1">
      <c r="A5" s="5">
        <v>1</v>
      </c>
      <c r="B5" s="6" t="s">
        <v>9</v>
      </c>
      <c r="C5" s="7">
        <v>155</v>
      </c>
      <c r="D5" s="27">
        <v>3186516.9070000001</v>
      </c>
      <c r="E5" s="27">
        <f>C5*D5</f>
        <v>493910120.58500004</v>
      </c>
      <c r="F5" s="8">
        <v>3287855</v>
      </c>
      <c r="G5" s="8">
        <f>ROUND(F5*C5,0)</f>
        <v>509617525</v>
      </c>
      <c r="H5" s="9">
        <v>3346555</v>
      </c>
      <c r="I5" s="9">
        <f>H5*C5</f>
        <v>518716025</v>
      </c>
      <c r="J5" s="10">
        <f>ROUND(AVERAGE(D5,F5,H5),0)</f>
        <v>3273642</v>
      </c>
      <c r="K5" s="10">
        <f>ROUND(J5*C5,0)</f>
        <v>507414510</v>
      </c>
    </row>
    <row r="6" spans="1:14" s="1" customFormat="1" ht="78.75" customHeight="1">
      <c r="A6" s="11">
        <v>2</v>
      </c>
      <c r="B6" s="12" t="s">
        <v>10</v>
      </c>
      <c r="C6" s="13">
        <v>46</v>
      </c>
      <c r="D6" s="28">
        <v>2073032.4509999999</v>
      </c>
      <c r="E6" s="27">
        <f>C6*D6</f>
        <v>95359492.745999992</v>
      </c>
      <c r="F6" s="14">
        <v>2186273</v>
      </c>
      <c r="G6" s="8">
        <f>ROUND(F6*C6,0)</f>
        <v>100568558</v>
      </c>
      <c r="H6" s="9">
        <v>2179973</v>
      </c>
      <c r="I6" s="9">
        <f>H6*C6</f>
        <v>100278758</v>
      </c>
      <c r="J6" s="10">
        <f>ROUND(AVERAGE(D6,F6,H6),0)</f>
        <v>2146426</v>
      </c>
      <c r="K6" s="10">
        <f>ROUND(J6*C6,0)</f>
        <v>98735596</v>
      </c>
    </row>
    <row r="7" spans="1:14" s="1" customFormat="1" ht="12">
      <c r="B7" s="42" t="s">
        <v>11</v>
      </c>
      <c r="C7" s="43"/>
      <c r="D7" s="44"/>
      <c r="E7" s="27">
        <f>E5+E6</f>
        <v>589269613.33100009</v>
      </c>
      <c r="F7" s="15"/>
      <c r="G7" s="17">
        <f>G5+G6</f>
        <v>610186083</v>
      </c>
      <c r="H7" s="21"/>
      <c r="I7" s="18">
        <f>I5+I6</f>
        <v>618994783</v>
      </c>
      <c r="J7" s="21"/>
      <c r="K7" s="19">
        <f>K5+K6</f>
        <v>606150106</v>
      </c>
    </row>
    <row r="8" spans="1:14" s="1" customFormat="1" ht="12" customHeight="1">
      <c r="B8" s="42" t="s">
        <v>12</v>
      </c>
      <c r="C8" s="43"/>
      <c r="D8" s="44"/>
      <c r="E8" s="27">
        <f>E7*10%</f>
        <v>58926961.333100013</v>
      </c>
      <c r="F8" s="15"/>
      <c r="G8" s="17">
        <f>G7*10%</f>
        <v>61018608.300000004</v>
      </c>
      <c r="H8" s="21"/>
      <c r="I8" s="18">
        <f>I7*10%</f>
        <v>61899478.300000004</v>
      </c>
      <c r="J8" s="21"/>
      <c r="K8" s="19">
        <f>ROUND(K7*10%,0)</f>
        <v>60615011</v>
      </c>
    </row>
    <row r="9" spans="1:14" s="1" customFormat="1" ht="12">
      <c r="B9" s="42" t="s">
        <v>13</v>
      </c>
      <c r="C9" s="43"/>
      <c r="D9" s="44"/>
      <c r="E9" s="27">
        <f>E8*19%</f>
        <v>11196122.653289003</v>
      </c>
      <c r="F9" s="15"/>
      <c r="G9" s="17">
        <f>G8*19%</f>
        <v>11593535.577000001</v>
      </c>
      <c r="H9" s="21"/>
      <c r="I9" s="18">
        <f>I8*19%</f>
        <v>11760900.877</v>
      </c>
      <c r="J9" s="22"/>
      <c r="K9" s="25">
        <f>ROUND(K8*19%,0)</f>
        <v>11516852</v>
      </c>
    </row>
    <row r="10" spans="1:14" s="1" customFormat="1" ht="12" customHeight="1">
      <c r="B10" s="38" t="s">
        <v>14</v>
      </c>
      <c r="C10" s="39"/>
      <c r="D10" s="40"/>
      <c r="E10" s="29">
        <f>E7+E8+E9</f>
        <v>659392697.31738901</v>
      </c>
      <c r="F10" s="16"/>
      <c r="G10" s="20">
        <f>G7+G8+G9</f>
        <v>682798226.87699997</v>
      </c>
      <c r="H10" s="21"/>
      <c r="I10" s="24">
        <f>I7+I8+I9</f>
        <v>692655162.17699993</v>
      </c>
      <c r="J10" s="21"/>
      <c r="K10" s="23">
        <f>K7+K8+K9</f>
        <v>678281969</v>
      </c>
    </row>
    <row r="11" spans="1:14">
      <c r="I11" t="s">
        <v>15</v>
      </c>
      <c r="K11" s="30">
        <f>ROUND(K10/30,0)</f>
        <v>22609399</v>
      </c>
    </row>
    <row r="12" spans="1:14">
      <c r="I12" t="s">
        <v>16</v>
      </c>
      <c r="J12">
        <v>2</v>
      </c>
      <c r="K12" s="30">
        <f>+K10*J12</f>
        <v>1356563938</v>
      </c>
      <c r="N12">
        <f>+M20*2</f>
        <v>100433776</v>
      </c>
    </row>
    <row r="13" spans="1:14">
      <c r="I13" t="s">
        <v>17</v>
      </c>
      <c r="J13">
        <v>17</v>
      </c>
      <c r="K13" s="30">
        <f>+K11*J13</f>
        <v>384359783</v>
      </c>
    </row>
    <row r="14" spans="1:14">
      <c r="I14" s="31" t="s">
        <v>18</v>
      </c>
      <c r="J14" s="31"/>
      <c r="K14" s="32">
        <f>SUM(K12:K13)</f>
        <v>1740923721</v>
      </c>
    </row>
    <row r="15" spans="1:14">
      <c r="I15" t="s">
        <v>19</v>
      </c>
      <c r="J15">
        <v>77</v>
      </c>
      <c r="K15" s="30"/>
    </row>
    <row r="18" spans="3:16">
      <c r="M18" s="45">
        <v>728498857</v>
      </c>
      <c r="N18">
        <f>+M18/30</f>
        <v>24283295.233333334</v>
      </c>
      <c r="O18" s="47">
        <f>+N18*77</f>
        <v>1869813732.9666667</v>
      </c>
      <c r="P18" s="30">
        <f>+O18-K14</f>
        <v>128890011.9666667</v>
      </c>
    </row>
    <row r="20" spans="3:16">
      <c r="C20" s="48" t="s">
        <v>20</v>
      </c>
      <c r="D20" s="47">
        <v>128890013</v>
      </c>
      <c r="M20" s="46">
        <f>+M18-K10</f>
        <v>50216888</v>
      </c>
      <c r="N20">
        <f>+M20/30</f>
        <v>1673896.2666666666</v>
      </c>
    </row>
    <row r="21" spans="3:16">
      <c r="C21" s="51"/>
      <c r="D21" s="47"/>
      <c r="M21" s="46"/>
    </row>
    <row r="22" spans="3:16">
      <c r="C22" s="49" t="s">
        <v>21</v>
      </c>
      <c r="D22" s="47">
        <v>3039700</v>
      </c>
      <c r="E22" s="47">
        <f>+SUM(D22:D28)</f>
        <v>290117919</v>
      </c>
      <c r="N22" s="47">
        <f>+N20*77</f>
        <v>128890012.53333333</v>
      </c>
    </row>
    <row r="23" spans="3:16">
      <c r="C23" s="49" t="s">
        <v>22</v>
      </c>
      <c r="D23" s="47">
        <v>5690000</v>
      </c>
    </row>
    <row r="24" spans="3:16">
      <c r="C24" s="49" t="s">
        <v>23</v>
      </c>
      <c r="D24" s="47">
        <v>104888530</v>
      </c>
    </row>
    <row r="25" spans="3:16">
      <c r="C25" s="49" t="s">
        <v>24</v>
      </c>
      <c r="D25" s="47">
        <v>42307864</v>
      </c>
      <c r="I25" s="47">
        <f>+O18+E22</f>
        <v>2159931651.9666667</v>
      </c>
      <c r="K25" s="47">
        <f>+K14-I25</f>
        <v>-419007930.9666667</v>
      </c>
    </row>
    <row r="26" spans="3:16">
      <c r="C26" s="49" t="s">
        <v>25</v>
      </c>
      <c r="D26" s="47">
        <v>76860000</v>
      </c>
    </row>
    <row r="27" spans="3:16">
      <c r="C27" s="49" t="s">
        <v>26</v>
      </c>
      <c r="D27" s="47">
        <v>13500625</v>
      </c>
      <c r="M27">
        <v>1750905</v>
      </c>
      <c r="N27">
        <f>+K14*150%</f>
        <v>2611385581.5</v>
      </c>
      <c r="O27">
        <f>+K14*120%</f>
        <v>2089108465.1999998</v>
      </c>
    </row>
    <row r="28" spans="3:16">
      <c r="C28" s="49" t="s">
        <v>27</v>
      </c>
      <c r="D28" s="47">
        <v>43831200</v>
      </c>
      <c r="M28">
        <f>+K14/M27</f>
        <v>994.2993600452337</v>
      </c>
      <c r="N28">
        <f>+N27/M27</f>
        <v>1491.4490400678505</v>
      </c>
      <c r="O28">
        <f>+O27/M27</f>
        <v>1193.1592320542804</v>
      </c>
    </row>
    <row r="29" spans="3:16">
      <c r="C29" s="50"/>
      <c r="D29" s="47">
        <f>+SUM(D20:D28)</f>
        <v>419007932</v>
      </c>
    </row>
    <row r="30" spans="3:16">
      <c r="C30">
        <f>+SUM(C20:C29)</f>
        <v>0</v>
      </c>
    </row>
    <row r="35" spans="5:10">
      <c r="E35">
        <v>1000</v>
      </c>
      <c r="F35">
        <v>0</v>
      </c>
    </row>
    <row r="36" spans="5:10">
      <c r="I36">
        <v>60</v>
      </c>
    </row>
    <row r="37" spans="5:10">
      <c r="F37">
        <v>1000</v>
      </c>
      <c r="G37">
        <f>1000-400-105</f>
        <v>495</v>
      </c>
      <c r="I37">
        <v>110</v>
      </c>
    </row>
    <row r="38" spans="5:10">
      <c r="F38">
        <f>+F37-3-100</f>
        <v>897</v>
      </c>
      <c r="I38">
        <v>15</v>
      </c>
    </row>
    <row r="39" spans="5:10">
      <c r="I39">
        <v>80</v>
      </c>
    </row>
    <row r="40" spans="5:10">
      <c r="I40">
        <v>80</v>
      </c>
    </row>
    <row r="41" spans="5:10">
      <c r="I41">
        <v>120</v>
      </c>
    </row>
    <row r="42" spans="5:10">
      <c r="F42">
        <v>495</v>
      </c>
      <c r="I42">
        <v>30</v>
      </c>
    </row>
    <row r="43" spans="5:10">
      <c r="I43">
        <f>SUM(I36:I42)</f>
        <v>495</v>
      </c>
      <c r="J43">
        <f>+I43-F42</f>
        <v>0</v>
      </c>
    </row>
  </sheetData>
  <mergeCells count="11">
    <mergeCell ref="B10:D10"/>
    <mergeCell ref="J3:K3"/>
    <mergeCell ref="B7:D7"/>
    <mergeCell ref="B8:D8"/>
    <mergeCell ref="B9:D9"/>
    <mergeCell ref="A3:A4"/>
    <mergeCell ref="B3:B4"/>
    <mergeCell ref="C3:C4"/>
    <mergeCell ref="F3:G3"/>
    <mergeCell ref="H3:I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Mantenimiento 01 - Antioquia - Medellín</dc:creator>
  <cp:keywords/>
  <dc:description/>
  <cp:lastModifiedBy>Administrativa - Antioquia - Medellín</cp:lastModifiedBy>
  <cp:revision/>
  <dcterms:created xsi:type="dcterms:W3CDTF">2025-09-11T18:42:40Z</dcterms:created>
  <dcterms:modified xsi:type="dcterms:W3CDTF">2026-06-25T22:12:51Z</dcterms:modified>
  <cp:category/>
  <cp:contentStatus/>
</cp:coreProperties>
</file>