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workbookPr defaultThemeVersion="166925"/>
  <mc:AlternateContent xmlns:mc="http://schemas.openxmlformats.org/markup-compatibility/2006">
    <mc:Choice Requires="x15">
      <x15ac:absPath xmlns:x15ac="http://schemas.microsoft.com/office/spreadsheetml/2010/11/ac" url="C:\Users\ASUS\Downloads\"/>
    </mc:Choice>
  </mc:AlternateContent>
  <xr:revisionPtr revIDLastSave="1" documentId="13_ncr:1_{97BED0AE-8EF0-48A7-829C-9DF6FF47386C}" xr6:coauthVersionLast="47" xr6:coauthVersionMax="47" xr10:uidLastSave="{65F1ADCD-4D5A-45C6-8EE1-88118C5619FA}"/>
  <bookViews>
    <workbookView xWindow="-108" yWindow="-108" windowWidth="23256" windowHeight="12456" xr2:uid="{00000000-000D-0000-FFFF-FFFF00000000}"/>
  </bookViews>
  <sheets>
    <sheet name="ESTUDIO DE MERCADO" sheetId="5" r:id="rId1"/>
    <sheet name="Hoja1" sheetId="7" r:id="rId2"/>
    <sheet name="CHECK" sheetId="6" state="hidden" r:id="rId3"/>
  </sheets>
  <definedNames>
    <definedName name="_xlnm._FilterDatabase" localSheetId="0" hidden="1">'ESTUDIO DE MERCADO'!$B$13:$C$25</definedName>
    <definedName name="_xlnm.Print_Area" localSheetId="0">'ESTUDIO DE MERCADO'!$A$1:$U$35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6" i="5" l="1"/>
  <c r="J26" i="5"/>
  <c r="H26" i="5"/>
  <c r="K25" i="5"/>
  <c r="K24" i="5"/>
  <c r="K23" i="5"/>
  <c r="K22" i="5"/>
  <c r="K21" i="5"/>
  <c r="K20" i="5"/>
  <c r="K19" i="5"/>
  <c r="K18" i="5"/>
  <c r="K17" i="5"/>
  <c r="K16" i="5"/>
  <c r="K15" i="5"/>
  <c r="N15" i="5" s="1"/>
  <c r="K14" i="5"/>
  <c r="I25" i="5"/>
  <c r="I24" i="5"/>
  <c r="I23" i="5"/>
  <c r="I22" i="5"/>
  <c r="I21" i="5"/>
  <c r="I20" i="5"/>
  <c r="I19" i="5"/>
  <c r="I18" i="5"/>
  <c r="I17" i="5"/>
  <c r="I16" i="5"/>
  <c r="I14" i="5"/>
  <c r="G23" i="5"/>
  <c r="G22" i="5"/>
  <c r="G21" i="5"/>
  <c r="G20" i="5"/>
  <c r="G19" i="5"/>
  <c r="O19" i="5" s="1"/>
  <c r="G18" i="5"/>
  <c r="G17" i="5"/>
  <c r="G16" i="5"/>
  <c r="G14" i="5"/>
  <c r="L23" i="5"/>
  <c r="M23" i="5"/>
  <c r="N23" i="5"/>
  <c r="O23" i="5"/>
  <c r="P23" i="5"/>
  <c r="Q23" i="5" s="1"/>
  <c r="R23" i="5"/>
  <c r="S23" i="5" s="1"/>
  <c r="T23" i="5"/>
  <c r="U23" i="5" s="1"/>
  <c r="L24" i="5"/>
  <c r="M24" i="5"/>
  <c r="P24" i="5"/>
  <c r="Q24" i="5" s="1"/>
  <c r="R24" i="5"/>
  <c r="S24" i="5" s="1"/>
  <c r="T24" i="5"/>
  <c r="U24" i="5" s="1"/>
  <c r="L21" i="5"/>
  <c r="M21" i="5"/>
  <c r="P21" i="5"/>
  <c r="Q21" i="5" s="1"/>
  <c r="R21" i="5"/>
  <c r="S21" i="5" s="1"/>
  <c r="T21" i="5"/>
  <c r="U21" i="5" s="1"/>
  <c r="L22" i="5"/>
  <c r="M22" i="5"/>
  <c r="P22" i="5"/>
  <c r="Q22" i="5" s="1"/>
  <c r="R22" i="5"/>
  <c r="S22" i="5" s="1"/>
  <c r="T22" i="5"/>
  <c r="U22" i="5" s="1"/>
  <c r="L18" i="5"/>
  <c r="M18" i="5"/>
  <c r="P18" i="5"/>
  <c r="Q18" i="5" s="1"/>
  <c r="R18" i="5"/>
  <c r="S18" i="5" s="1"/>
  <c r="T18" i="5"/>
  <c r="U18" i="5" s="1"/>
  <c r="L19" i="5"/>
  <c r="M19" i="5"/>
  <c r="N19" i="5"/>
  <c r="P19" i="5"/>
  <c r="Q19" i="5" s="1"/>
  <c r="R19" i="5"/>
  <c r="S19" i="5" s="1"/>
  <c r="T19" i="5"/>
  <c r="U19" i="5" s="1"/>
  <c r="L20" i="5"/>
  <c r="M20" i="5"/>
  <c r="P20" i="5"/>
  <c r="Q20" i="5" s="1"/>
  <c r="R20" i="5"/>
  <c r="S20" i="5" s="1"/>
  <c r="T20" i="5"/>
  <c r="U20" i="5" s="1"/>
  <c r="L15" i="5"/>
  <c r="M15" i="5"/>
  <c r="P15" i="5"/>
  <c r="Q15" i="5" s="1"/>
  <c r="R15" i="5"/>
  <c r="S15" i="5" s="1"/>
  <c r="T15" i="5"/>
  <c r="U15" i="5" s="1"/>
  <c r="L16" i="5"/>
  <c r="M16" i="5"/>
  <c r="P16" i="5"/>
  <c r="Q16" i="5" s="1"/>
  <c r="R16" i="5"/>
  <c r="S16" i="5" s="1"/>
  <c r="T16" i="5"/>
  <c r="U16" i="5" s="1"/>
  <c r="L17" i="5"/>
  <c r="M17" i="5"/>
  <c r="P17" i="5"/>
  <c r="Q17" i="5" s="1"/>
  <c r="R17" i="5"/>
  <c r="S17" i="5" s="1"/>
  <c r="T17" i="5"/>
  <c r="U17" i="5" s="1"/>
  <c r="U25" i="5"/>
  <c r="L14" i="5"/>
  <c r="M14" i="5"/>
  <c r="P14" i="5"/>
  <c r="Q14" i="5" s="1"/>
  <c r="R14" i="5"/>
  <c r="S14" i="5" s="1"/>
  <c r="T14" i="5"/>
  <c r="U14" i="5" s="1"/>
  <c r="J18" i="7"/>
  <c r="H18" i="7"/>
  <c r="J12" i="7"/>
  <c r="J11" i="7"/>
  <c r="I11" i="7"/>
  <c r="N16" i="5" l="1"/>
  <c r="N17" i="5"/>
  <c r="N18" i="5"/>
  <c r="N24" i="5"/>
  <c r="O25" i="5"/>
  <c r="N22" i="5"/>
  <c r="G26" i="5"/>
  <c r="I26" i="5"/>
  <c r="K26" i="5"/>
  <c r="M26" i="5"/>
  <c r="Q26" i="5"/>
  <c r="L26" i="5"/>
  <c r="S26" i="5"/>
  <c r="U26" i="5"/>
  <c r="P26" i="5"/>
  <c r="T26" i="5"/>
  <c r="R26" i="5"/>
  <c r="O15" i="5"/>
  <c r="N25" i="5"/>
  <c r="O18" i="5"/>
  <c r="N20" i="5"/>
  <c r="O20" i="5"/>
  <c r="N21" i="5"/>
  <c r="O22" i="5"/>
  <c r="O16" i="5"/>
  <c r="O24" i="5"/>
  <c r="O21" i="5"/>
  <c r="O17" i="5"/>
  <c r="O14" i="5"/>
  <c r="N14" i="5"/>
  <c r="N26" i="5" l="1"/>
  <c r="O26" i="5"/>
</calcChain>
</file>

<file path=xl/sharedStrings.xml><?xml version="1.0" encoding="utf-8"?>
<sst xmlns="http://schemas.openxmlformats.org/spreadsheetml/2006/main" count="110" uniqueCount="94">
  <si>
    <t>PLANTILLA
ESTUDIO DE MERCADO</t>
  </si>
  <si>
    <t>CÓDIGO:</t>
  </si>
  <si>
    <t>GF-FO-047</t>
  </si>
  <si>
    <t>VERSIÓN:</t>
  </si>
  <si>
    <t>FECHA</t>
  </si>
  <si>
    <t>Proceso: Gestión Financiera</t>
  </si>
  <si>
    <t>Documento de referencia: Instructivo Estructuración Financiera y Económica de los Porcesos Contractuales; Manual de Contratación</t>
  </si>
  <si>
    <r>
      <rPr>
        <b/>
        <sz val="24"/>
        <color theme="0"/>
        <rFont val="Arial"/>
        <family val="2"/>
      </rPr>
      <t>OBJETO:</t>
    </r>
    <r>
      <rPr>
        <sz val="24"/>
        <color theme="0"/>
        <rFont val="Arial"/>
        <family val="2"/>
      </rPr>
      <t xml:space="preserve"> </t>
    </r>
  </si>
  <si>
    <t xml:space="preserve">Esta sección se debe ajustar de acuerdo a la necesidad del proceso, es importante mantener la línea de colores y fuentes de esta plantilla. </t>
  </si>
  <si>
    <t>VILLA LUZ</t>
  </si>
  <si>
    <t>TODOS CHOCÓ</t>
  </si>
  <si>
    <t>(EMPRESA 3)Fundación Alianza Por el Bienestar FUNALBI_</t>
  </si>
  <si>
    <t>VALOR UNITARIO CON IVA</t>
  </si>
  <si>
    <t>VALOR TOTAL INCLUIDO IVA</t>
  </si>
  <si>
    <t>MEDIDAS ESTADISTICAS</t>
  </si>
  <si>
    <t>ITEM</t>
  </si>
  <si>
    <t>DESCRIPCIÓN-CONCEPTO-ACTIVIDAD</t>
  </si>
  <si>
    <t xml:space="preserve">UNIDAD DE MEDIDA </t>
  </si>
  <si>
    <t>CANTIDADES APROXIMADAS</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</si>
  <si>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</si>
  <si>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</si>
  <si>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</si>
  <si>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</si>
  <si>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</si>
  <si>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</si>
  <si>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</si>
  <si>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</si>
  <si>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</si>
  <si>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 xml:space="preserve">Alquiler de espacio recreativo (lugar campestre que contenga zonas verdes, sillas, mesas, sonido, piscina, salón social etc). </t>
  </si>
  <si>
    <t>UNIDAD</t>
  </si>
  <si>
    <t>Agua en botella para brindis x 500 ml </t>
  </si>
  <si>
    <t>BOTELLA X 500ML</t>
  </si>
  <si>
    <t xml:space="preserve">Almuerzo (en contenedor individual): sopa o fruta entera o picada, proteína 100 g (COCIDO), cereal o raíz o tubérculo o plátano, ensalada o verdura, postre y jugo natural envasado 240 ml.  incluye entrega en el lugar del evento, servilletas y cubiertos. </t>
  </si>
  <si>
    <t xml:space="preserve">UNIDAD </t>
  </si>
  <si>
    <t xml:space="preserve">Refrigerio AM O PM (en contenedor individual): Producto de panadería con proteína o equivalente (mínimo 60 g), fruta entera o picada según solicitud, jugo natural en dos (2) opciones (mínimo 240 ml), incluye entrega en el lugar del evento, servilletas y cubiertos </t>
  </si>
  <si>
    <t xml:space="preserve">Bebida isotónica o rehidratante, en presentación individual de 500 ml, formulada para reponer electrolitos, sales minerales y líquidos perdidos durante la actividad física. </t>
  </si>
  <si>
    <t>BOTELLAX500 ML</t>
  </si>
  <si>
    <t xml:space="preserve">Diplomas simbólicos en papel Kimberly con diseño institucional. </t>
  </si>
  <si>
    <t xml:space="preserve">Servicio de catering campestre: mesa de degustación (tipo buffet de pasabocas) que incluya decoración sutil, diseño o montaje de la mesa (mesa, mantel, acceso por varios lados), pasabocas distribuidos en zona saladas, zonas dulces, zona de alimentos cárnicos (picada de carnes) para atención de aproximadamente 70 C/U personas, (POR MESA) incluye entrega/instalación en el lugar del evento, servilletas y cubiertos. Tipo de espacio: lugar campestre </t>
  </si>
  <si>
    <t>Bebida para brindis en botella de 750 ml con servicio de hielo en cubo, incluye entrega en el lugar del evento.</t>
  </si>
  <si>
    <t>BOTELLA X750ML</t>
  </si>
  <si>
    <t>Alquiler de copas para brindis, incluye entrega en el lugar del evento.</t>
  </si>
  <si>
    <t>Alquiler de decoración completa. Tipo de espacio: lugar campestre</t>
  </si>
  <si>
    <r>
      <rPr>
        <b/>
        <sz val="24"/>
        <color rgb="FF000000"/>
        <rFont val="Arial Narrow"/>
      </rPr>
      <t>(DETALLE SIMBOLICO PARA CUMPLEAÑOS)</t>
    </r>
    <r>
      <rPr>
        <sz val="24"/>
        <color rgb="FF000000"/>
        <rFont val="Arial Narrow"/>
      </rPr>
      <t xml:space="preserve"> Ancheta que contenga snacks saludables + Taza personalizada (Mugs) con el nombre del funcionario, logo de la entidad y frase “Servir es un honor” a color + termo blanco o gris estampado con el logo de la entidad a color + empaque en caja de regalo. </t>
    </r>
  </si>
  <si>
    <t>PAQUETE</t>
  </si>
  <si>
    <r>
      <t>Observaciones:</t>
    </r>
    <r>
      <rPr>
        <b/>
        <i/>
        <sz val="26"/>
        <color rgb="FFBFBFBF"/>
        <rFont val="Arial"/>
        <family val="2"/>
      </rPr>
      <t xml:space="preserve">
</t>
    </r>
    <r>
      <rPr>
        <sz val="26"/>
        <color rgb="FF000000"/>
        <rFont val="Arial"/>
        <family val="2"/>
      </rPr>
      <t xml:space="preserve">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2.La media geometrica o podada, en la determinación de esta medida, la entidad que está realizando el procedimiento debe tener en cuenta la cantidad de datos con los que cuenta y la distorción que se evidencia en los datos y que no desea tener en cuenta en su análisis. En este análisis no se tomaron en cuenta por contarse con 3 cotizaciones para el proceso.
3.La media aritmética o promedio; esta medida es muy sensible a los datos atipicos pues tan solo uno de los datos puede afectar significativamente su cálculo.
4.En el presente análisis se realizó el cálculo de los rangos inferiores y superiores de los diferentes items para las 3 cotizaciones presentadas por los oferentes </t>
    </r>
    <r>
      <rPr>
        <b/>
        <sz val="26"/>
        <color rgb="FF000000"/>
        <rFont val="Arial"/>
        <family val="2"/>
      </rPr>
      <t>TRES MILLONES TRESCIENTOS NOVENTA Y OCHO MIL CUATROCIENTOS OCHENTA Y TRES.(3.898.483)</t>
    </r>
    <r>
      <rPr>
        <b/>
        <sz val="26"/>
        <color rgb="FFA6A6A6"/>
        <rFont val="Arial"/>
        <family val="2"/>
      </rPr>
      <t>.</t>
    </r>
    <r>
      <rPr>
        <sz val="26"/>
        <color rgb="FF000000"/>
        <rFont val="Arial"/>
        <family val="2"/>
      </rPr>
      <t xml:space="preserve"> Esto con el fin identificar que los datos recolectados, se encuentren tipificados como datos atipicos; ya que al recibirse más de 2 ofertas pueden presentarsen valores que sean considerables distintos de los demás, ya sea por ser valores más grandes o pequeños de manera desproporcional.</t>
    </r>
  </si>
  <si>
    <r>
      <t xml:space="preserve">Nota: </t>
    </r>
    <r>
      <rPr>
        <sz val="26"/>
        <color rgb="FF000000"/>
        <rFont val="Arial"/>
        <family val="2"/>
      </rPr>
      <t xml:space="preserve">Una vez realizado el análisis de las cotizaciones, la medida estadística, acogida por la ESAP, para el desarrollo del proceso, es el resultado de la  MEDIA ARMONICA, arrojando un Presupuesto Oficial Estimado es de </t>
    </r>
    <r>
      <rPr>
        <b/>
        <sz val="26"/>
        <color rgb="FF000000"/>
        <rFont val="Arial"/>
        <family val="2"/>
      </rPr>
      <t xml:space="preserve">TRES MILLONES TRESCIENTOS NOVENTA Y OCHO MIL CUATROCIENTOS OCHENTA Y TRES.(3.898.483). </t>
    </r>
    <r>
      <rPr>
        <sz val="26"/>
        <color rgb="FF000000"/>
        <rFont val="Arial"/>
        <family val="2"/>
      </rPr>
      <t xml:space="preserve"> ; toda vez, que esta medida es la que está más cerca al precio del mercado. </t>
    </r>
  </si>
  <si>
    <t>FECHA DE ELABORACIÓN</t>
  </si>
  <si>
    <t>ELABORADO POR</t>
  </si>
  <si>
    <t xml:space="preserve">CLEISON EMILIO BUENAÑOS FIGUEROA - LIDER SST </t>
  </si>
  <si>
    <t>REVISADO POR</t>
  </si>
  <si>
    <t xml:space="preserve">APROBADO POR </t>
  </si>
  <si>
    <t xml:space="preserve">NEIRA PEREZ RENGIFO - LIDER BIENESTAR UNIVERSITARIO </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</si>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</sst>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_-* #,##0_-;\-* #,##0_-;_-* &quot;-&quot;??_-;_-@_-"/>
    <numFmt numFmtId="166" formatCode="\$\ #,##0.00"/>
  </numFmts>
  <fonts count="33">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4"/>
      <name val="Arial"/>
      <family val="2"/>
    </font>
    <font>
      <b/>
      <sz val="26"/>
      <color rgb="FF000000"/>
      <name val="Arial"/>
      <family val="2"/>
    </font>
    <font>
      <b/>
      <i/>
      <sz val="26"/>
      <color rgb="FFBFBFBF"/>
      <name val="Arial"/>
      <family val="2"/>
    </font>
    <font>
      <sz val="26"/>
      <color rgb="FF000000"/>
      <name val="Arial"/>
      <family val="2"/>
    </font>
    <font>
      <b/>
      <sz val="26"/>
      <color rgb="FFA6A6A6"/>
      <name val="Arial"/>
      <family val="2"/>
    </font>
    <font>
      <b/>
      <sz val="26"/>
      <color theme="1"/>
      <name val="Arial"/>
      <family val="2"/>
    </font>
    <font>
      <b/>
      <sz val="28"/>
      <color theme="1"/>
      <name val="Arial"/>
      <family val="2"/>
    </font>
    <font>
      <b/>
      <sz val="28"/>
      <color theme="1"/>
      <name val="Calibri"/>
      <family val="2"/>
      <scheme val="minor"/>
    </font>
    <font>
      <i/>
      <sz val="26"/>
      <color theme="0" tint="-0.249977111117893"/>
      <name val="Arial"/>
      <family val="2"/>
    </font>
    <font>
      <sz val="24"/>
      <color theme="1"/>
      <name val="Calibri"/>
      <family val="2"/>
      <scheme val="minor"/>
    </font>
    <font>
      <sz val="8"/>
      <name val="Calibri"/>
      <family val="2"/>
      <scheme val="minor"/>
    </font>
    <font>
      <b/>
      <i/>
      <sz val="24"/>
      <name val="Arial"/>
      <family val="2"/>
    </font>
    <font>
      <b/>
      <i/>
      <sz val="24"/>
      <color theme="1"/>
      <name val="Arial"/>
      <family val="2"/>
    </font>
    <font>
      <b/>
      <sz val="22"/>
      <color rgb="FF000000"/>
      <name val="Arial Narrow"/>
      <family val="2"/>
    </font>
    <font>
      <sz val="24"/>
      <color rgb="FF000000"/>
      <name val="Arial Narrow"/>
      <family val="2"/>
    </font>
    <font>
      <b/>
      <sz val="22"/>
      <color rgb="FFFFFF00"/>
      <name val="Arial"/>
      <family val="2"/>
    </font>
    <font>
      <b/>
      <sz val="22"/>
      <color rgb="FFFFC000"/>
      <name val="Arial"/>
      <family val="2"/>
    </font>
    <font>
      <b/>
      <sz val="22"/>
      <color rgb="FF00B050"/>
      <name val="Arial"/>
      <family val="2"/>
    </font>
    <font>
      <sz val="22"/>
      <color rgb="FF000000"/>
      <name val="Arial Narrow"/>
      <family val="2"/>
    </font>
    <font>
      <sz val="22"/>
      <color theme="1"/>
      <name val="Arial"/>
      <family val="2"/>
    </font>
    <font>
      <sz val="22"/>
      <color rgb="FF000000"/>
      <name val="Arial MT"/>
      <family val="2"/>
    </font>
    <font>
      <sz val="24"/>
      <color rgb="FF000000"/>
      <name val="Aptos"/>
      <family val="2"/>
    </font>
    <font>
      <b/>
      <sz val="24"/>
      <color rgb="FF000000"/>
      <name val="Arial Narrow"/>
    </font>
    <font>
      <sz val="24"/>
      <color rgb="FF000000"/>
      <name val="Arial Narrow"/>
    </font>
  </fonts>
  <fills count="10">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rgb="FF000000"/>
      </right>
      <top style="thin">
        <color rgb="FF000000"/>
      </top>
      <bottom/>
      <diagonal/>
    </border>
  </borders>
  <cellStyleXfs count="2">
    <xf numFmtId="0" fontId="0" fillId="0" borderId="0"/>
    <xf numFmtId="164" fontId="1" fillId="0" borderId="0" applyFont="0" applyFill="0" applyBorder="0" applyAlignment="0" applyProtection="0"/>
  </cellStyleXfs>
  <cellXfs count="126">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7" fillId="0" borderId="0" xfId="0" applyFont="1" applyAlignment="1" applyProtection="1">
      <alignment vertical="center" wrapText="1"/>
      <protection locked="0"/>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7" fillId="0" borderId="0" xfId="0" applyFont="1" applyProtection="1">
      <protection locked="0"/>
    </xf>
    <xf numFmtId="0" fontId="5" fillId="3"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9" fillId="9"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2" borderId="1" xfId="0" applyFont="1" applyFill="1" applyBorder="1" applyAlignment="1">
      <alignment horizontal="center" vertical="center"/>
    </xf>
    <xf numFmtId="0" fontId="7" fillId="2" borderId="1" xfId="0" applyFont="1" applyFill="1" applyBorder="1" applyAlignment="1">
      <alignment horizontal="center" vertical="center"/>
    </xf>
    <xf numFmtId="165" fontId="7" fillId="0" borderId="1" xfId="0" applyNumberFormat="1" applyFont="1" applyBorder="1" applyAlignment="1" applyProtection="1">
      <alignment horizontal="center" vertical="center"/>
      <protection locked="0"/>
    </xf>
    <xf numFmtId="164" fontId="9" fillId="9" borderId="1" xfId="1" applyFont="1" applyFill="1" applyBorder="1" applyAlignment="1">
      <alignment horizontal="center" vertical="center" wrapText="1"/>
    </xf>
    <xf numFmtId="164" fontId="7" fillId="0" borderId="1" xfId="1" applyFont="1" applyFill="1" applyBorder="1" applyAlignment="1">
      <alignment vertical="center" wrapText="1"/>
    </xf>
    <xf numFmtId="0" fontId="7" fillId="0" borderId="1" xfId="0" applyFont="1" applyBorder="1" applyAlignment="1">
      <alignment vertical="center" wrapText="1"/>
    </xf>
    <xf numFmtId="0" fontId="9" fillId="0" borderId="0" xfId="0" applyFont="1" applyAlignment="1">
      <alignment horizontal="center" vertical="center" textRotation="255" wrapText="1"/>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2" borderId="0" xfId="0" applyFont="1" applyFill="1" applyAlignment="1" applyProtection="1">
      <alignment horizontal="center" vertical="center"/>
      <protection locked="0"/>
    </xf>
    <xf numFmtId="0" fontId="7" fillId="2" borderId="0" xfId="0" applyFont="1" applyFill="1" applyAlignment="1" applyProtection="1">
      <alignment horizontal="center"/>
      <protection locked="0"/>
    </xf>
    <xf numFmtId="0" fontId="7" fillId="0" borderId="0" xfId="0" applyFont="1" applyAlignment="1" applyProtection="1">
      <alignment vertical="center"/>
      <protection locked="0"/>
    </xf>
    <xf numFmtId="164" fontId="0" fillId="0" borderId="0" xfId="1" applyFont="1"/>
    <xf numFmtId="0" fontId="22" fillId="0" borderId="31" xfId="0" applyFont="1" applyBorder="1" applyAlignment="1">
      <alignment horizontal="center" vertical="center" wrapText="1"/>
    </xf>
    <xf numFmtId="2" fontId="22" fillId="2" borderId="1" xfId="0" applyNumberFormat="1" applyFont="1" applyFill="1" applyBorder="1" applyAlignment="1">
      <alignment horizontal="center" vertical="center" wrapText="1"/>
    </xf>
    <xf numFmtId="0" fontId="22" fillId="4" borderId="31" xfId="0" applyFont="1" applyFill="1" applyBorder="1" applyAlignment="1">
      <alignment horizontal="center" vertical="center" wrapText="1"/>
    </xf>
    <xf numFmtId="0" fontId="22" fillId="4" borderId="32" xfId="0" applyFont="1" applyFill="1" applyBorder="1" applyAlignment="1">
      <alignment horizontal="center" vertical="center" wrapText="1"/>
    </xf>
    <xf numFmtId="0" fontId="22" fillId="0" borderId="33" xfId="0" applyFont="1" applyBorder="1" applyAlignment="1">
      <alignment horizontal="center" vertical="center" wrapText="1"/>
    </xf>
    <xf numFmtId="2" fontId="18" fillId="0" borderId="1" xfId="0" applyNumberFormat="1" applyFont="1" applyBorder="1" applyAlignment="1">
      <alignment horizontal="center" vertical="center" wrapText="1"/>
    </xf>
    <xf numFmtId="164" fontId="7" fillId="0" borderId="0" xfId="0" applyNumberFormat="1" applyFont="1" applyAlignment="1">
      <alignment horizontal="center" vertical="center"/>
    </xf>
    <xf numFmtId="165" fontId="7" fillId="0" borderId="0" xfId="0" applyNumberFormat="1" applyFont="1" applyAlignment="1" applyProtection="1">
      <alignment horizontal="center" vertical="center"/>
      <protection locked="0"/>
    </xf>
    <xf numFmtId="166" fontId="7" fillId="0" borderId="0" xfId="0" applyNumberFormat="1" applyFont="1" applyAlignment="1" applyProtection="1">
      <alignment horizontal="center" vertical="center"/>
      <protection locked="0"/>
    </xf>
    <xf numFmtId="164" fontId="7" fillId="0" borderId="0" xfId="0" applyNumberFormat="1" applyFont="1" applyAlignment="1" applyProtection="1">
      <alignment horizontal="center" vertical="center"/>
      <protection locked="0"/>
    </xf>
    <xf numFmtId="165" fontId="7" fillId="2" borderId="1" xfId="0" applyNumberFormat="1" applyFont="1" applyFill="1" applyBorder="1" applyAlignment="1" applyProtection="1">
      <alignment horizontal="center" vertical="center"/>
      <protection locked="0"/>
    </xf>
    <xf numFmtId="164" fontId="7" fillId="2" borderId="1" xfId="0" applyNumberFormat="1" applyFont="1" applyFill="1" applyBorder="1" applyAlignment="1" applyProtection="1">
      <alignment horizontal="center" vertical="center"/>
      <protection locked="0"/>
    </xf>
    <xf numFmtId="0" fontId="23" fillId="0" borderId="1" xfId="0" applyFont="1" applyBorder="1" applyAlignment="1">
      <alignment vertical="center" wrapText="1"/>
    </xf>
    <xf numFmtId="0" fontId="23" fillId="0" borderId="1" xfId="0" applyFont="1" applyBorder="1" applyAlignment="1">
      <alignment horizontal="left" vertical="center" wrapText="1"/>
    </xf>
    <xf numFmtId="164" fontId="27" fillId="4" borderId="1" xfId="0" applyNumberFormat="1" applyFont="1" applyFill="1" applyBorder="1" applyAlignment="1">
      <alignment horizontal="center" vertical="center"/>
    </xf>
    <xf numFmtId="165" fontId="28" fillId="0" borderId="1" xfId="0" applyNumberFormat="1" applyFont="1" applyBorder="1" applyAlignment="1" applyProtection="1">
      <alignment horizontal="center" vertical="center"/>
      <protection locked="0"/>
    </xf>
    <xf numFmtId="166" fontId="29" fillId="0" borderId="14" xfId="0" applyNumberFormat="1" applyFont="1" applyBorder="1" applyAlignment="1">
      <alignment horizontal="center" vertical="center" shrinkToFit="1"/>
    </xf>
    <xf numFmtId="0" fontId="30" fillId="0" borderId="0" xfId="0" applyFont="1"/>
    <xf numFmtId="0" fontId="16" fillId="0" borderId="23" xfId="0" applyFont="1" applyBorder="1" applyAlignment="1" applyProtection="1">
      <alignment horizontal="center" vertical="center"/>
      <protection locked="0"/>
    </xf>
    <xf numFmtId="0" fontId="16" fillId="0" borderId="25" xfId="0" applyFont="1" applyBorder="1" applyAlignment="1" applyProtection="1">
      <alignment horizontal="center" vertical="center"/>
      <protection locked="0"/>
    </xf>
    <xf numFmtId="14" fontId="16" fillId="0" borderId="23" xfId="0" applyNumberFormat="1" applyFont="1" applyBorder="1" applyAlignment="1" applyProtection="1">
      <alignment horizontal="center" vertical="center"/>
      <protection locked="0"/>
    </xf>
    <xf numFmtId="14" fontId="16" fillId="0" borderId="25" xfId="0" applyNumberFormat="1" applyFont="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24" fillId="3" borderId="12" xfId="0" applyFont="1" applyFill="1" applyBorder="1" applyAlignment="1">
      <alignment horizontal="center" vertical="center" wrapText="1"/>
    </xf>
    <xf numFmtId="0" fontId="24" fillId="3" borderId="3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6" fillId="3" borderId="1" xfId="0" applyFont="1" applyFill="1" applyBorder="1" applyAlignment="1">
      <alignment horizontal="center" vertical="center" wrapText="1"/>
    </xf>
    <xf numFmtId="0" fontId="9" fillId="9" borderId="14"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8" borderId="12"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17" fillId="0" borderId="0" xfId="0" applyFont="1" applyAlignment="1">
      <alignment horizontal="left" vertical="center"/>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5" fillId="0" borderId="16" xfId="0" applyFont="1" applyBorder="1" applyAlignment="1">
      <alignment horizontal="center" vertical="center" wrapText="1"/>
    </xf>
    <xf numFmtId="0" fontId="15" fillId="0" borderId="17" xfId="0" applyFont="1" applyBorder="1" applyAlignment="1">
      <alignment horizontal="center" vertical="center"/>
    </xf>
    <xf numFmtId="0" fontId="15" fillId="0" borderId="21" xfId="0" applyFont="1" applyBorder="1" applyAlignment="1">
      <alignment horizontal="center" vertical="center"/>
    </xf>
    <xf numFmtId="0" fontId="15" fillId="0" borderId="18"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2" xfId="0" applyFont="1" applyBorder="1" applyAlignment="1">
      <alignment horizontal="center" vertical="center"/>
    </xf>
    <xf numFmtId="0" fontId="16" fillId="0" borderId="26" xfId="0" applyFont="1" applyBorder="1" applyAlignment="1" applyProtection="1">
      <alignment horizontal="center" vertical="center"/>
      <protection locked="0"/>
    </xf>
    <xf numFmtId="0" fontId="16" fillId="0" borderId="27" xfId="0" applyFont="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20" fillId="2" borderId="8" xfId="0" applyFont="1" applyFill="1" applyBorder="1" applyAlignment="1" applyProtection="1">
      <alignment horizontal="left" vertical="center"/>
      <protection locked="0"/>
    </xf>
    <xf numFmtId="0" fontId="20" fillId="2" borderId="9" xfId="0" applyFont="1" applyFill="1" applyBorder="1" applyAlignment="1" applyProtection="1">
      <alignment horizontal="left" vertical="center"/>
      <protection locked="0"/>
    </xf>
    <xf numFmtId="0" fontId="20" fillId="2" borderId="10" xfId="0" applyFont="1" applyFill="1" applyBorder="1" applyAlignment="1" applyProtection="1">
      <alignment horizontal="left" vertical="center"/>
      <protection locked="0"/>
    </xf>
    <xf numFmtId="0" fontId="7" fillId="0" borderId="8"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0" fontId="10" fillId="0" borderId="0" xfId="0" applyFont="1" applyAlignment="1" applyProtection="1">
      <alignment vertical="top" wrapText="1"/>
      <protection locked="0"/>
    </xf>
    <xf numFmtId="0" fontId="14" fillId="0" borderId="0" xfId="0" applyFont="1" applyAlignment="1" applyProtection="1">
      <alignment vertical="top" wrapText="1"/>
      <protection locked="0"/>
    </xf>
    <xf numFmtId="0" fontId="10" fillId="4" borderId="0" xfId="0" applyFont="1" applyFill="1" applyAlignment="1">
      <alignment horizontal="left" vertical="top" wrapText="1"/>
    </xf>
    <xf numFmtId="0" fontId="8" fillId="2" borderId="5"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14" fontId="21" fillId="2" borderId="8" xfId="0" applyNumberFormat="1" applyFont="1" applyFill="1" applyBorder="1" applyAlignment="1" applyProtection="1">
      <alignment horizontal="left" vertical="center"/>
      <protection locked="0"/>
    </xf>
    <xf numFmtId="14" fontId="21" fillId="2" borderId="9" xfId="0" applyNumberFormat="1" applyFont="1" applyFill="1" applyBorder="1" applyAlignment="1" applyProtection="1">
      <alignment horizontal="left" vertical="center"/>
      <protection locked="0"/>
    </xf>
    <xf numFmtId="14" fontId="21" fillId="2" borderId="10" xfId="0" applyNumberFormat="1" applyFont="1" applyFill="1" applyBorder="1" applyAlignment="1" applyProtection="1">
      <alignment horizontal="left" vertical="center"/>
      <protection locked="0"/>
    </xf>
    <xf numFmtId="0" fontId="0" fillId="0" borderId="1" xfId="0" applyBorder="1" applyAlignment="1">
      <alignment horizontal="left"/>
    </xf>
    <xf numFmtId="0" fontId="2" fillId="6" borderId="11" xfId="0" applyFont="1" applyFill="1" applyBorder="1" applyAlignment="1">
      <alignment horizontal="center"/>
    </xf>
    <xf numFmtId="0" fontId="2" fillId="6" borderId="0" xfId="0" applyFont="1" applyFill="1" applyAlignment="1">
      <alignment horizontal="center"/>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xf numFmtId="0" fontId="32" fillId="0" borderId="1" xfId="0" applyFont="1" applyBorder="1" applyAlignment="1">
      <alignment vertical="center" wrapText="1"/>
    </xf>
  </cellXfs>
  <cellStyles count="2">
    <cellStyle name="Moneda" xfId="1" builtinId="4"/>
    <cellStyle name="Normal" xfId="0" builtinId="0"/>
  </cellStyles>
  <dxfs count="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3486150</xdr:colOff>
      <xdr:row>0</xdr:row>
      <xdr:rowOff>152400</xdr:rowOff>
    </xdr:from>
    <xdr:to>
      <xdr:col>2</xdr:col>
      <xdr:colOff>6372225</xdr:colOff>
      <xdr:row>2</xdr:row>
      <xdr:rowOff>733425</xdr:rowOff>
    </xdr:to>
    <xdr:pic>
      <xdr:nvPicPr>
        <xdr:cNvPr id="2" name="Imagen 1">
          <a:extLst>
            <a:ext uri="{FF2B5EF4-FFF2-40B4-BE49-F238E27FC236}">
              <a16:creationId xmlns:a16="http://schemas.microsoft.com/office/drawing/2014/main" id="{0B077A42-E830-0601-F6FA-F1ABB53F4B77}"/>
            </a:ext>
          </a:extLst>
        </xdr:cNvPr>
        <xdr:cNvPicPr>
          <a:picLocks noChangeAspect="1"/>
        </xdr:cNvPicPr>
      </xdr:nvPicPr>
      <xdr:blipFill>
        <a:blip xmlns:r="http://schemas.openxmlformats.org/officeDocument/2006/relationships" r:embed="rId1"/>
        <a:stretch>
          <a:fillRect/>
        </a:stretch>
      </xdr:blipFill>
      <xdr:spPr>
        <a:xfrm>
          <a:off x="4600575" y="152400"/>
          <a:ext cx="2886075" cy="2333625"/>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19681-5F9F-49EA-A3B0-EBAB5E602839}">
  <sheetPr>
    <pageSetUpPr fitToPage="1"/>
  </sheetPr>
  <dimension ref="A1:U35"/>
  <sheetViews>
    <sheetView showGridLines="0" tabSelected="1" view="pageBreakPreview" topLeftCell="A12" zoomScale="45" zoomScaleNormal="62" zoomScaleSheetLayoutView="45" workbookViewId="0">
      <selection activeCell="C24" sqref="C24"/>
    </sheetView>
  </sheetViews>
  <sheetFormatPr defaultColWidth="11.42578125" defaultRowHeight="14.45"/>
  <cols>
    <col min="1" max="1" width="2.7109375" style="1" customWidth="1"/>
    <col min="2" max="2" width="14" style="5" customWidth="1"/>
    <col min="3" max="3" width="102.140625" style="2" customWidth="1"/>
    <col min="4" max="4" width="64.7109375" style="2" customWidth="1"/>
    <col min="5" max="5" width="35.28515625" customWidth="1"/>
    <col min="6" max="6" width="47.28515625" style="3" customWidth="1"/>
    <col min="7" max="7" width="32.5703125" style="4" customWidth="1"/>
    <col min="8" max="8" width="29" style="4" customWidth="1"/>
    <col min="9" max="9" width="35" style="4" customWidth="1"/>
    <col min="10" max="10" width="32.140625" style="4" customWidth="1"/>
    <col min="11" max="11" width="37.28515625" style="4" customWidth="1"/>
    <col min="12" max="12" width="25.7109375" style="4" customWidth="1"/>
    <col min="13" max="13" width="32.85546875" style="4" customWidth="1"/>
    <col min="14" max="14" width="31" style="4" customWidth="1"/>
    <col min="15" max="15" width="30.7109375" style="4" customWidth="1"/>
    <col min="16" max="16" width="39.42578125" style="4" customWidth="1"/>
    <col min="17" max="17" width="49.42578125" style="4" customWidth="1"/>
    <col min="18" max="18" width="55.140625" style="1" customWidth="1"/>
    <col min="19" max="20" width="45.140625" style="1" customWidth="1"/>
    <col min="21" max="21" width="53.7109375" style="1" customWidth="1"/>
    <col min="22" max="22" width="30.7109375" style="1" customWidth="1"/>
    <col min="23" max="16384" width="11.42578125" style="1"/>
  </cols>
  <sheetData>
    <row r="1" spans="2:21" ht="69" customHeight="1" thickBot="1">
      <c r="B1" s="79"/>
      <c r="C1" s="80"/>
      <c r="D1" s="81"/>
      <c r="E1" s="88" t="s">
        <v>0</v>
      </c>
      <c r="F1" s="89"/>
      <c r="G1" s="89"/>
      <c r="H1" s="89"/>
      <c r="I1" s="89"/>
      <c r="J1" s="89"/>
      <c r="K1" s="89"/>
      <c r="L1" s="89"/>
      <c r="M1" s="89"/>
      <c r="N1" s="89"/>
      <c r="O1" s="89"/>
      <c r="P1" s="89"/>
      <c r="Q1" s="90"/>
      <c r="R1" s="97" t="s">
        <v>1</v>
      </c>
      <c r="S1" s="98"/>
      <c r="T1" s="62" t="s">
        <v>2</v>
      </c>
      <c r="U1" s="63"/>
    </row>
    <row r="2" spans="2:21" ht="69" customHeight="1" thickBot="1">
      <c r="B2" s="82"/>
      <c r="C2" s="83"/>
      <c r="D2" s="84"/>
      <c r="E2" s="91"/>
      <c r="F2" s="92"/>
      <c r="G2" s="92"/>
      <c r="H2" s="92"/>
      <c r="I2" s="92"/>
      <c r="J2" s="92"/>
      <c r="K2" s="92"/>
      <c r="L2" s="92"/>
      <c r="M2" s="92"/>
      <c r="N2" s="92"/>
      <c r="O2" s="92"/>
      <c r="P2" s="92"/>
      <c r="Q2" s="93"/>
      <c r="R2" s="97" t="s">
        <v>3</v>
      </c>
      <c r="S2" s="98"/>
      <c r="T2" s="62">
        <v>1</v>
      </c>
      <c r="U2" s="63"/>
    </row>
    <row r="3" spans="2:21" ht="69" customHeight="1" thickBot="1">
      <c r="B3" s="85"/>
      <c r="C3" s="86"/>
      <c r="D3" s="87"/>
      <c r="E3" s="94"/>
      <c r="F3" s="95"/>
      <c r="G3" s="95"/>
      <c r="H3" s="95"/>
      <c r="I3" s="95"/>
      <c r="J3" s="95"/>
      <c r="K3" s="95"/>
      <c r="L3" s="95"/>
      <c r="M3" s="95"/>
      <c r="N3" s="95"/>
      <c r="O3" s="95"/>
      <c r="P3" s="95"/>
      <c r="Q3" s="96"/>
      <c r="R3" s="62" t="s">
        <v>4</v>
      </c>
      <c r="S3" s="63"/>
      <c r="T3" s="64">
        <v>45623</v>
      </c>
      <c r="U3" s="65"/>
    </row>
    <row r="4" spans="2:21" s="14" customFormat="1" ht="31.9" thickBot="1">
      <c r="B4" s="75" t="s">
        <v>5</v>
      </c>
      <c r="C4" s="76"/>
      <c r="D4" s="76"/>
      <c r="E4" s="76"/>
      <c r="F4" s="76"/>
      <c r="G4" s="76"/>
      <c r="H4" s="76"/>
      <c r="I4" s="76"/>
      <c r="J4" s="76"/>
      <c r="K4" s="76"/>
      <c r="L4" s="76"/>
      <c r="M4" s="76"/>
      <c r="N4" s="76"/>
      <c r="O4" s="76"/>
      <c r="P4" s="76"/>
      <c r="Q4" s="76"/>
      <c r="R4" s="76"/>
      <c r="S4" s="76"/>
      <c r="T4" s="76"/>
      <c r="U4" s="77"/>
    </row>
    <row r="5" spans="2:21" s="14" customFormat="1" ht="31.15">
      <c r="B5" s="107" t="s">
        <v>6</v>
      </c>
      <c r="C5" s="108"/>
      <c r="D5" s="108"/>
      <c r="E5" s="108"/>
      <c r="F5" s="108"/>
      <c r="G5" s="108"/>
      <c r="H5" s="108"/>
      <c r="I5" s="108"/>
      <c r="J5" s="108"/>
      <c r="K5" s="108"/>
      <c r="L5" s="108"/>
      <c r="M5" s="108"/>
      <c r="N5" s="108"/>
      <c r="O5" s="108"/>
      <c r="P5" s="108"/>
      <c r="Q5" s="108"/>
      <c r="R5" s="108"/>
      <c r="S5" s="108"/>
      <c r="T5" s="108"/>
      <c r="U5" s="109"/>
    </row>
    <row r="6" spans="2:21" s="14" customFormat="1" ht="30">
      <c r="B6" s="15"/>
      <c r="C6" s="15"/>
      <c r="D6" s="15"/>
      <c r="E6" s="15"/>
      <c r="F6" s="15"/>
      <c r="G6" s="15"/>
      <c r="H6" s="15"/>
      <c r="I6" s="15"/>
      <c r="J6" s="15"/>
      <c r="K6" s="15"/>
      <c r="L6" s="15"/>
      <c r="M6" s="15"/>
      <c r="N6" s="15"/>
      <c r="O6" s="15"/>
      <c r="P6" s="15"/>
      <c r="Q6" s="15"/>
      <c r="R6" s="15"/>
      <c r="S6" s="15"/>
      <c r="T6" s="15"/>
      <c r="U6" s="15"/>
    </row>
    <row r="7" spans="2:21" s="14" customFormat="1" ht="30.6" thickBot="1">
      <c r="B7" s="15"/>
      <c r="C7" s="15"/>
      <c r="D7" s="15"/>
      <c r="E7" s="15"/>
      <c r="F7" s="15"/>
      <c r="G7" s="15"/>
      <c r="H7" s="15"/>
      <c r="I7" s="15"/>
      <c r="J7" s="15"/>
      <c r="K7" s="15"/>
      <c r="L7" s="15"/>
      <c r="M7" s="15"/>
      <c r="N7" s="15"/>
      <c r="O7" s="15"/>
      <c r="P7" s="15"/>
      <c r="Q7" s="15"/>
      <c r="R7" s="15"/>
      <c r="S7" s="15"/>
      <c r="T7" s="15"/>
      <c r="U7" s="15"/>
    </row>
    <row r="8" spans="2:21" ht="83.25" customHeight="1" thickBot="1">
      <c r="B8" s="66" t="s">
        <v>7</v>
      </c>
      <c r="C8" s="67"/>
      <c r="D8" s="104"/>
      <c r="E8" s="105"/>
      <c r="F8" s="105"/>
      <c r="G8" s="105"/>
      <c r="H8" s="105"/>
      <c r="I8" s="105"/>
      <c r="J8" s="105"/>
      <c r="K8" s="105"/>
      <c r="L8" s="105"/>
      <c r="M8" s="105"/>
      <c r="N8" s="105"/>
      <c r="O8" s="105"/>
      <c r="P8" s="105"/>
      <c r="Q8" s="105"/>
      <c r="R8" s="106"/>
      <c r="S8" s="16"/>
      <c r="T8" s="16"/>
      <c r="U8" s="16"/>
    </row>
    <row r="9" spans="2:21" s="14" customFormat="1" ht="45.75" customHeight="1">
      <c r="B9" s="17"/>
      <c r="C9" s="17"/>
      <c r="D9" s="18"/>
      <c r="E9" s="18"/>
      <c r="F9" s="18"/>
      <c r="G9" s="18"/>
      <c r="H9" s="18"/>
      <c r="I9" s="18"/>
      <c r="J9" s="18"/>
      <c r="K9" s="18"/>
      <c r="L9" s="18"/>
      <c r="M9" s="18"/>
      <c r="N9" s="18"/>
      <c r="O9" s="18"/>
      <c r="P9" s="18"/>
      <c r="Q9" s="18"/>
      <c r="R9" s="18"/>
      <c r="S9" s="18"/>
      <c r="T9" s="18"/>
      <c r="U9" s="18"/>
    </row>
    <row r="10" spans="2:21" s="14" customFormat="1" ht="83.25" customHeight="1">
      <c r="B10" s="78" t="s">
        <v>8</v>
      </c>
      <c r="C10" s="78"/>
      <c r="D10" s="78"/>
      <c r="E10" s="78"/>
      <c r="F10" s="78"/>
      <c r="G10" s="78"/>
      <c r="H10" s="78"/>
      <c r="I10" s="78"/>
      <c r="J10" s="78"/>
      <c r="K10" s="78"/>
      <c r="L10" s="78"/>
      <c r="M10" s="18"/>
      <c r="N10" s="18"/>
      <c r="O10" s="18"/>
      <c r="P10" s="18"/>
      <c r="Q10" s="18"/>
      <c r="R10" s="18"/>
      <c r="S10" s="18"/>
      <c r="T10" s="18"/>
      <c r="U10" s="18"/>
    </row>
    <row r="11" spans="2:21" ht="25.5" customHeight="1">
      <c r="B11" s="19"/>
      <c r="C11" s="20"/>
      <c r="D11" s="20"/>
      <c r="E11" s="21"/>
      <c r="F11" s="22"/>
      <c r="G11" s="23"/>
      <c r="H11" s="23"/>
      <c r="I11" s="23"/>
      <c r="J11" s="23"/>
      <c r="K11" s="23"/>
      <c r="L11" s="23"/>
      <c r="M11" s="23"/>
      <c r="N11" s="23"/>
      <c r="O11" s="23"/>
      <c r="P11" s="23"/>
      <c r="Q11" s="23"/>
      <c r="R11" s="24"/>
      <c r="S11" s="24"/>
      <c r="T11" s="24"/>
      <c r="U11" s="24"/>
    </row>
    <row r="12" spans="2:21" ht="57.75" customHeight="1">
      <c r="B12" s="19"/>
      <c r="C12" s="20"/>
      <c r="D12" s="20"/>
      <c r="E12" s="21"/>
      <c r="F12" s="68" t="s">
        <v>9</v>
      </c>
      <c r="G12" s="69"/>
      <c r="H12" s="70" t="s">
        <v>10</v>
      </c>
      <c r="I12" s="70"/>
      <c r="J12" s="71" t="s">
        <v>11</v>
      </c>
      <c r="K12" s="71"/>
      <c r="L12" s="73" t="s">
        <v>12</v>
      </c>
      <c r="M12" s="73"/>
      <c r="N12" s="73" t="s">
        <v>13</v>
      </c>
      <c r="O12" s="74"/>
      <c r="P12" s="72" t="s">
        <v>14</v>
      </c>
      <c r="Q12" s="72"/>
      <c r="R12" s="72"/>
      <c r="S12" s="72"/>
      <c r="T12" s="72"/>
      <c r="U12" s="72"/>
    </row>
    <row r="13" spans="2:21" ht="126" customHeight="1">
      <c r="B13" s="27" t="s">
        <v>15</v>
      </c>
      <c r="C13" s="27" t="s">
        <v>16</v>
      </c>
      <c r="D13" s="25" t="s">
        <v>17</v>
      </c>
      <c r="E13" s="25" t="s">
        <v>18</v>
      </c>
      <c r="F13" s="25" t="s">
        <v>12</v>
      </c>
      <c r="G13" s="25" t="s">
        <v>19</v>
      </c>
      <c r="H13" s="25" t="s">
        <v>12</v>
      </c>
      <c r="I13" s="25" t="s">
        <v>19</v>
      </c>
      <c r="J13" s="25" t="s">
        <v>12</v>
      </c>
      <c r="K13" s="25" t="s">
        <v>19</v>
      </c>
      <c r="L13" s="26" t="s">
        <v>20</v>
      </c>
      <c r="M13" s="26" t="s">
        <v>21</v>
      </c>
      <c r="N13" s="26" t="s">
        <v>20</v>
      </c>
      <c r="O13" s="26" t="s">
        <v>21</v>
      </c>
      <c r="P13" s="28" t="s">
        <v>22</v>
      </c>
      <c r="Q13" s="28" t="s">
        <v>23</v>
      </c>
      <c r="R13" s="29" t="s">
        <v>24</v>
      </c>
      <c r="S13" s="29" t="s">
        <v>25</v>
      </c>
      <c r="T13" s="29" t="s">
        <v>26</v>
      </c>
      <c r="U13" s="29" t="s">
        <v>27</v>
      </c>
    </row>
    <row r="14" spans="2:21" s="2" customFormat="1" ht="135.75" customHeight="1">
      <c r="B14" s="30">
        <v>1</v>
      </c>
      <c r="C14" s="56" t="s">
        <v>28</v>
      </c>
      <c r="D14" s="44" t="s">
        <v>29</v>
      </c>
      <c r="E14" s="45">
        <v>1</v>
      </c>
      <c r="F14" s="58">
        <v>500000</v>
      </c>
      <c r="G14" s="59">
        <f>F14*E14</f>
        <v>500000</v>
      </c>
      <c r="H14" s="60">
        <v>600000</v>
      </c>
      <c r="I14" s="59">
        <f>H14*E14</f>
        <v>600000</v>
      </c>
      <c r="J14" s="58">
        <v>750000</v>
      </c>
      <c r="K14" s="59">
        <f>J14*E14</f>
        <v>750000</v>
      </c>
      <c r="L14" s="32">
        <f>ROUND(MEDIAN(F14,H14,J14)-STDEVA(F14,H14,J14),0)</f>
        <v>474169</v>
      </c>
      <c r="M14" s="32">
        <f>ROUND(MEDIAN(H14,J14)+STDEVA(H14,J14),0)</f>
        <v>781066</v>
      </c>
      <c r="N14" s="32">
        <f>ROUND(MEDIAN(G14,I14,K14)-STDEVA(G14,I14,K14),0)</f>
        <v>474169</v>
      </c>
      <c r="O14" s="32">
        <f>ROUND(MEDIAN(G14,I14,K14)+STDEVA(G14,I14,K14),0)</f>
        <v>725831</v>
      </c>
      <c r="P14" s="33">
        <f>ROUND(HARMEAN(F14,H14,J14),0)</f>
        <v>600000</v>
      </c>
      <c r="Q14" s="33">
        <f>P14*E14</f>
        <v>600000</v>
      </c>
      <c r="R14" s="34">
        <f>ROUND(GEOMEAN(F14,H14,J14),0)</f>
        <v>608220</v>
      </c>
      <c r="S14" s="34">
        <f>R14*E14</f>
        <v>608220</v>
      </c>
      <c r="T14" s="34">
        <f>ROUND(AVERAGE(F14,H14,J14),0)</f>
        <v>616667</v>
      </c>
      <c r="U14" s="34">
        <f>T14*E14</f>
        <v>616667</v>
      </c>
    </row>
    <row r="15" spans="2:21" s="2" customFormat="1" ht="202.5" customHeight="1">
      <c r="B15" s="30">
        <v>2</v>
      </c>
      <c r="C15" s="61" t="s">
        <v>30</v>
      </c>
      <c r="D15" s="44" t="s">
        <v>31</v>
      </c>
      <c r="E15" s="45">
        <v>100</v>
      </c>
      <c r="F15" s="58">
        <v>1000</v>
      </c>
      <c r="G15" s="59">
        <v>100000</v>
      </c>
      <c r="H15" s="60">
        <v>1200</v>
      </c>
      <c r="I15" s="59">
        <v>144000</v>
      </c>
      <c r="J15" s="58">
        <v>1100</v>
      </c>
      <c r="K15" s="59">
        <f t="shared" ref="K15:K25" si="0">J15*E15</f>
        <v>110000</v>
      </c>
      <c r="L15" s="32">
        <f t="shared" ref="L15:L17" si="1">ROUND(MEDIAN(F15,H15,J15)-STDEVA(F15,H15,J15),0)</f>
        <v>1000</v>
      </c>
      <c r="M15" s="32">
        <f t="shared" ref="M15:M17" si="2">ROUND(MEDIAN(H15,J15)+STDEVA(H15,J15),0)</f>
        <v>1221</v>
      </c>
      <c r="N15" s="32">
        <f t="shared" ref="N15:N17" si="3">ROUND(MEDIAN(G15,I15,K15)-STDEVA(G15,I15,K15),0)</f>
        <v>86935</v>
      </c>
      <c r="O15" s="32">
        <f t="shared" ref="O15:O17" si="4">ROUND(MEDIAN(G15,I15,K15)+STDEVA(G15,I15,K15),0)</f>
        <v>133065</v>
      </c>
      <c r="P15" s="33">
        <f t="shared" ref="P15:P17" si="5">ROUND(HARMEAN(F15,H15,J15),0)</f>
        <v>1094</v>
      </c>
      <c r="Q15" s="33">
        <f t="shared" ref="Q15:Q17" si="6">P15*E15</f>
        <v>109400</v>
      </c>
      <c r="R15" s="34">
        <f t="shared" ref="R15:R17" si="7">ROUND(GEOMEAN(F15,H15,J15),0)</f>
        <v>1097</v>
      </c>
      <c r="S15" s="34">
        <f t="shared" ref="S15:S17" si="8">R15*E15</f>
        <v>109700</v>
      </c>
      <c r="T15" s="34">
        <f t="shared" ref="T15:T17" si="9">ROUND(AVERAGE(F15,H15,J15),0)</f>
        <v>1100</v>
      </c>
      <c r="U15" s="34">
        <f t="shared" ref="U15:U17" si="10">T15*E15</f>
        <v>110000</v>
      </c>
    </row>
    <row r="16" spans="2:21" s="2" customFormat="1" ht="281.25" customHeight="1">
      <c r="B16" s="30">
        <v>3</v>
      </c>
      <c r="C16" s="57" t="s">
        <v>32</v>
      </c>
      <c r="D16" s="46" t="s">
        <v>33</v>
      </c>
      <c r="E16" s="45">
        <v>65</v>
      </c>
      <c r="F16" s="58">
        <v>15000</v>
      </c>
      <c r="G16" s="59">
        <f t="shared" ref="G16:G23" si="11">F16*E16</f>
        <v>975000</v>
      </c>
      <c r="H16" s="60">
        <v>20000</v>
      </c>
      <c r="I16" s="59">
        <f t="shared" ref="I16:I25" si="12">H16*E16</f>
        <v>1300000</v>
      </c>
      <c r="J16" s="58">
        <v>22000</v>
      </c>
      <c r="K16" s="59">
        <f t="shared" si="0"/>
        <v>1430000</v>
      </c>
      <c r="L16" s="32">
        <f t="shared" si="1"/>
        <v>16394</v>
      </c>
      <c r="M16" s="32">
        <f t="shared" si="2"/>
        <v>22414</v>
      </c>
      <c r="N16" s="32">
        <f t="shared" si="3"/>
        <v>1065639</v>
      </c>
      <c r="O16" s="32">
        <f t="shared" si="4"/>
        <v>1534361</v>
      </c>
      <c r="P16" s="33">
        <f t="shared" si="5"/>
        <v>18505</v>
      </c>
      <c r="Q16" s="33">
        <f t="shared" si="6"/>
        <v>1202825</v>
      </c>
      <c r="R16" s="34">
        <f t="shared" si="7"/>
        <v>18758</v>
      </c>
      <c r="S16" s="34">
        <f t="shared" si="8"/>
        <v>1219270</v>
      </c>
      <c r="T16" s="34">
        <f t="shared" si="9"/>
        <v>19000</v>
      </c>
      <c r="U16" s="34">
        <f t="shared" si="10"/>
        <v>1235000</v>
      </c>
    </row>
    <row r="17" spans="1:21" s="2" customFormat="1" ht="135.75" customHeight="1">
      <c r="B17" s="30">
        <v>4</v>
      </c>
      <c r="C17" s="56" t="s">
        <v>34</v>
      </c>
      <c r="D17" s="47" t="s">
        <v>29</v>
      </c>
      <c r="E17" s="45">
        <v>65</v>
      </c>
      <c r="F17" s="58">
        <v>5000</v>
      </c>
      <c r="G17" s="59">
        <f t="shared" si="11"/>
        <v>325000</v>
      </c>
      <c r="H17" s="60">
        <v>7000</v>
      </c>
      <c r="I17" s="59">
        <f t="shared" si="12"/>
        <v>455000</v>
      </c>
      <c r="J17" s="58">
        <v>6000</v>
      </c>
      <c r="K17" s="59">
        <f t="shared" si="0"/>
        <v>390000</v>
      </c>
      <c r="L17" s="32">
        <f t="shared" si="1"/>
        <v>5000</v>
      </c>
      <c r="M17" s="32">
        <f t="shared" si="2"/>
        <v>7207</v>
      </c>
      <c r="N17" s="32">
        <f t="shared" si="3"/>
        <v>325000</v>
      </c>
      <c r="O17" s="32">
        <f t="shared" si="4"/>
        <v>455000</v>
      </c>
      <c r="P17" s="33">
        <f t="shared" si="5"/>
        <v>5888</v>
      </c>
      <c r="Q17" s="33">
        <f t="shared" si="6"/>
        <v>382720</v>
      </c>
      <c r="R17" s="34">
        <f t="shared" si="7"/>
        <v>5944</v>
      </c>
      <c r="S17" s="34">
        <f t="shared" si="8"/>
        <v>386360</v>
      </c>
      <c r="T17" s="34">
        <f t="shared" si="9"/>
        <v>6000</v>
      </c>
      <c r="U17" s="34">
        <f t="shared" si="10"/>
        <v>390000</v>
      </c>
    </row>
    <row r="18" spans="1:21" s="2" customFormat="1" ht="135.75" customHeight="1">
      <c r="B18" s="30">
        <v>5</v>
      </c>
      <c r="C18" s="56" t="s">
        <v>35</v>
      </c>
      <c r="D18" s="47" t="s">
        <v>36</v>
      </c>
      <c r="E18" s="45">
        <v>100</v>
      </c>
      <c r="F18" s="58">
        <v>4000</v>
      </c>
      <c r="G18" s="59">
        <f t="shared" si="11"/>
        <v>400000</v>
      </c>
      <c r="H18" s="60">
        <v>4000</v>
      </c>
      <c r="I18" s="59">
        <f t="shared" si="12"/>
        <v>400000</v>
      </c>
      <c r="J18" s="58">
        <v>4000</v>
      </c>
      <c r="K18" s="59">
        <f t="shared" si="0"/>
        <v>400000</v>
      </c>
      <c r="L18" s="32">
        <f>ROUND(MEDIAN(F18,H18,J18)-STDEVA(F18,H18,J18),0)</f>
        <v>4000</v>
      </c>
      <c r="M18" s="32">
        <f>ROUND(MEDIAN(H18,J18)+STDEVA(H18,J18),0)</f>
        <v>4000</v>
      </c>
      <c r="N18" s="32">
        <f>ROUND(MEDIAN(G18,I18,K18)-STDEVA(G18,I18,K18),0)</f>
        <v>400000</v>
      </c>
      <c r="O18" s="32">
        <f>ROUND(MEDIAN(G18,I18,K18)+STDEVA(G18,I18,K18),0)</f>
        <v>400000</v>
      </c>
      <c r="P18" s="33">
        <f>ROUND(HARMEAN(F18,H18,J18),0)</f>
        <v>4000</v>
      </c>
      <c r="Q18" s="33">
        <f>P18*E18</f>
        <v>400000</v>
      </c>
      <c r="R18" s="34">
        <f>ROUND(GEOMEAN(F18,H18,J18),0)</f>
        <v>4000</v>
      </c>
      <c r="S18" s="34">
        <f>R18*E18</f>
        <v>400000</v>
      </c>
      <c r="T18" s="34">
        <f>ROUND(AVERAGE(F18,H18,J18),0)</f>
        <v>4000</v>
      </c>
      <c r="U18" s="34">
        <f>T18*E18</f>
        <v>400000</v>
      </c>
    </row>
    <row r="19" spans="1:21" s="2" customFormat="1" ht="135.75" customHeight="1">
      <c r="B19" s="30">
        <v>6</v>
      </c>
      <c r="C19" s="56" t="s">
        <v>37</v>
      </c>
      <c r="D19" s="47" t="s">
        <v>29</v>
      </c>
      <c r="E19" s="45">
        <v>8</v>
      </c>
      <c r="F19" s="58">
        <v>2000</v>
      </c>
      <c r="G19" s="59">
        <f t="shared" si="11"/>
        <v>16000</v>
      </c>
      <c r="H19" s="60">
        <v>3500</v>
      </c>
      <c r="I19" s="59">
        <f t="shared" si="12"/>
        <v>28000</v>
      </c>
      <c r="J19" s="58">
        <v>2500</v>
      </c>
      <c r="K19" s="59">
        <f t="shared" si="0"/>
        <v>20000</v>
      </c>
      <c r="L19" s="32">
        <f t="shared" ref="L19:L20" si="13">ROUND(MEDIAN(F19,H19,J19)-STDEVA(F19,H19,J19),0)</f>
        <v>1736</v>
      </c>
      <c r="M19" s="32">
        <f t="shared" ref="M19:M20" si="14">ROUND(MEDIAN(H19,J19)+STDEVA(H19,J19),0)</f>
        <v>3707</v>
      </c>
      <c r="N19" s="32">
        <f t="shared" ref="N19:N20" si="15">ROUND(MEDIAN(G19,I19,K19)-STDEVA(G19,I19,K19),0)</f>
        <v>13890</v>
      </c>
      <c r="O19" s="32">
        <f t="shared" ref="O19:O20" si="16">ROUND(MEDIAN(G19,I19,K19)+STDEVA(G19,I19,K19),0)</f>
        <v>26110</v>
      </c>
      <c r="P19" s="33">
        <f t="shared" ref="P19:P20" si="17">ROUND(HARMEAN(F19,H19,J19),0)</f>
        <v>2530</v>
      </c>
      <c r="Q19" s="33">
        <f t="shared" ref="Q19:Q20" si="18">P19*E19</f>
        <v>20240</v>
      </c>
      <c r="R19" s="34">
        <f t="shared" ref="R19:R20" si="19">ROUND(GEOMEAN(F19,H19,J19),0)</f>
        <v>2596</v>
      </c>
      <c r="S19" s="34">
        <f t="shared" ref="S19:S20" si="20">R19*E19</f>
        <v>20768</v>
      </c>
      <c r="T19" s="34">
        <f t="shared" ref="T19:T20" si="21">ROUND(AVERAGE(F19,H19,J19),0)</f>
        <v>2667</v>
      </c>
      <c r="U19" s="34">
        <f t="shared" ref="U19:U20" si="22">T19*E19</f>
        <v>21336</v>
      </c>
    </row>
    <row r="20" spans="1:21" s="2" customFormat="1" ht="135.75" customHeight="1">
      <c r="B20" s="30">
        <v>7</v>
      </c>
      <c r="C20" s="56" t="s">
        <v>38</v>
      </c>
      <c r="D20" s="48" t="s">
        <v>29</v>
      </c>
      <c r="E20" s="45">
        <v>3</v>
      </c>
      <c r="F20" s="58">
        <v>60000</v>
      </c>
      <c r="G20" s="59">
        <f t="shared" si="11"/>
        <v>180000</v>
      </c>
      <c r="H20" s="60">
        <v>50000</v>
      </c>
      <c r="I20" s="59">
        <f t="shared" si="12"/>
        <v>150000</v>
      </c>
      <c r="J20" s="58">
        <v>65000</v>
      </c>
      <c r="K20" s="59">
        <f t="shared" si="0"/>
        <v>195000</v>
      </c>
      <c r="L20" s="32">
        <f t="shared" si="13"/>
        <v>52362</v>
      </c>
      <c r="M20" s="32">
        <f t="shared" si="14"/>
        <v>68107</v>
      </c>
      <c r="N20" s="32">
        <f t="shared" si="15"/>
        <v>157087</v>
      </c>
      <c r="O20" s="32">
        <f t="shared" si="16"/>
        <v>202913</v>
      </c>
      <c r="P20" s="33">
        <f t="shared" si="17"/>
        <v>57635</v>
      </c>
      <c r="Q20" s="33">
        <f t="shared" si="18"/>
        <v>172905</v>
      </c>
      <c r="R20" s="34">
        <f t="shared" si="19"/>
        <v>57989</v>
      </c>
      <c r="S20" s="34">
        <f t="shared" si="20"/>
        <v>173967</v>
      </c>
      <c r="T20" s="34">
        <f t="shared" si="21"/>
        <v>58333</v>
      </c>
      <c r="U20" s="34">
        <f t="shared" si="22"/>
        <v>174999</v>
      </c>
    </row>
    <row r="21" spans="1:21" s="2" customFormat="1" ht="135.75" customHeight="1">
      <c r="B21" s="30">
        <v>8</v>
      </c>
      <c r="C21" s="56" t="s">
        <v>39</v>
      </c>
      <c r="D21" s="48" t="s">
        <v>40</v>
      </c>
      <c r="E21" s="45">
        <v>15</v>
      </c>
      <c r="F21" s="58">
        <v>20000</v>
      </c>
      <c r="G21" s="59">
        <f t="shared" si="11"/>
        <v>300000</v>
      </c>
      <c r="H21" s="60">
        <v>15000</v>
      </c>
      <c r="I21" s="59">
        <f t="shared" si="12"/>
        <v>225000</v>
      </c>
      <c r="J21" s="58">
        <v>17000</v>
      </c>
      <c r="K21" s="59">
        <f t="shared" si="0"/>
        <v>255000</v>
      </c>
      <c r="L21" s="32">
        <f>ROUND(MEDIAN(F21,H21,J21)-STDEVA(F21,H21,J21),0)</f>
        <v>14483</v>
      </c>
      <c r="M21" s="32">
        <f>ROUND(MEDIAN(H21,J21)+STDEVA(H21,J21),0)</f>
        <v>17414</v>
      </c>
      <c r="N21" s="32">
        <f>ROUND(MEDIAN(G21,I21,K21)-STDEVA(G21,I21,K21),0)</f>
        <v>217251</v>
      </c>
      <c r="O21" s="32">
        <f>ROUND(MEDIAN(G21,I21,K21)+STDEVA(G21,I21,K21),0)</f>
        <v>292749</v>
      </c>
      <c r="P21" s="33">
        <f>ROUND(HARMEAN(F21,H21,J21),0)</f>
        <v>17095</v>
      </c>
      <c r="Q21" s="33">
        <f>P21*E21</f>
        <v>256425</v>
      </c>
      <c r="R21" s="34">
        <f>ROUND(GEOMEAN(F21,H21,J21),0)</f>
        <v>17213</v>
      </c>
      <c r="S21" s="34">
        <f>R21*E21</f>
        <v>258195</v>
      </c>
      <c r="T21" s="34">
        <f>ROUND(AVERAGE(F21,H21,J21),0)</f>
        <v>17333</v>
      </c>
      <c r="U21" s="34">
        <f>T21*E21</f>
        <v>259995</v>
      </c>
    </row>
    <row r="22" spans="1:21" s="2" customFormat="1" ht="135.75" customHeight="1">
      <c r="A22" s="2">
        <v>0</v>
      </c>
      <c r="B22" s="30">
        <v>9</v>
      </c>
      <c r="C22" s="56" t="s">
        <v>41</v>
      </c>
      <c r="D22" s="48" t="s">
        <v>29</v>
      </c>
      <c r="E22" s="45">
        <v>60</v>
      </c>
      <c r="F22" s="58">
        <v>2000</v>
      </c>
      <c r="G22" s="59">
        <f t="shared" si="11"/>
        <v>120000</v>
      </c>
      <c r="H22" s="60">
        <v>2000</v>
      </c>
      <c r="I22" s="59">
        <f t="shared" si="12"/>
        <v>120000</v>
      </c>
      <c r="J22" s="58">
        <v>2000</v>
      </c>
      <c r="K22" s="59">
        <f t="shared" si="0"/>
        <v>120000</v>
      </c>
      <c r="L22" s="32">
        <f t="shared" ref="L22" si="23">ROUND(MEDIAN(F22,H22,J22)-STDEVA(F22,H22,J22),0)</f>
        <v>2000</v>
      </c>
      <c r="M22" s="32">
        <f t="shared" ref="M22" si="24">ROUND(MEDIAN(H22,J22)+STDEVA(H22,J22),0)</f>
        <v>2000</v>
      </c>
      <c r="N22" s="32">
        <f t="shared" ref="N22" si="25">ROUND(MEDIAN(G22,I22,K22)-STDEVA(G22,I22,K22),0)</f>
        <v>120000</v>
      </c>
      <c r="O22" s="32">
        <f t="shared" ref="O22" si="26">ROUND(MEDIAN(G22,I22,K22)+STDEVA(G22,I22,K22),0)</f>
        <v>120000</v>
      </c>
      <c r="P22" s="33">
        <f t="shared" ref="P22" si="27">ROUND(HARMEAN(F22,H22,J22),0)</f>
        <v>2000</v>
      </c>
      <c r="Q22" s="33">
        <f t="shared" ref="Q22" si="28">P22*E22</f>
        <v>120000</v>
      </c>
      <c r="R22" s="34">
        <f t="shared" ref="R22" si="29">ROUND(GEOMEAN(F22,H22,J22),0)</f>
        <v>2000</v>
      </c>
      <c r="S22" s="34">
        <f t="shared" ref="S22" si="30">R22*E22</f>
        <v>120000</v>
      </c>
      <c r="T22" s="34">
        <f t="shared" ref="T22" si="31">ROUND(AVERAGE(F22,H22,J22),0)</f>
        <v>2000</v>
      </c>
      <c r="U22" s="34">
        <f t="shared" ref="U22" si="32">T22*E22</f>
        <v>120000</v>
      </c>
    </row>
    <row r="23" spans="1:21" s="2" customFormat="1" ht="201.75" customHeight="1">
      <c r="B23" s="30">
        <v>10</v>
      </c>
      <c r="C23" s="56" t="s">
        <v>42</v>
      </c>
      <c r="D23" s="48" t="s">
        <v>29</v>
      </c>
      <c r="E23" s="45">
        <v>1</v>
      </c>
      <c r="F23" s="58">
        <v>150000</v>
      </c>
      <c r="G23" s="59">
        <f t="shared" si="11"/>
        <v>150000</v>
      </c>
      <c r="H23" s="60">
        <v>140000</v>
      </c>
      <c r="I23" s="59">
        <f t="shared" si="12"/>
        <v>140000</v>
      </c>
      <c r="J23" s="58">
        <v>200000</v>
      </c>
      <c r="K23" s="59">
        <f t="shared" si="0"/>
        <v>200000</v>
      </c>
      <c r="L23" s="32">
        <f>ROUND(MEDIAN(F23,H23,J23)-STDEVA(F23,H23,J23),0)</f>
        <v>117854</v>
      </c>
      <c r="M23" s="32">
        <f>ROUND(MEDIAN(H23,J23)+STDEVA(H23,J23),0)</f>
        <v>212426</v>
      </c>
      <c r="N23" s="32">
        <f>ROUND(MEDIAN(G23,I23,K23)-STDEVA(G23,I23,K23),0)</f>
        <v>117854</v>
      </c>
      <c r="O23" s="32">
        <f>ROUND(MEDIAN(G23,I23,K23)+STDEVA(G23,I23,K23),0)</f>
        <v>182146</v>
      </c>
      <c r="P23" s="33">
        <f>ROUND(HARMEAN(F23,H23,J23),0)</f>
        <v>159494</v>
      </c>
      <c r="Q23" s="33">
        <f>P23*E23</f>
        <v>159494</v>
      </c>
      <c r="R23" s="34">
        <f>ROUND(GEOMEAN(F23,H23,J23),0)</f>
        <v>161343</v>
      </c>
      <c r="S23" s="34">
        <f>R23*E23</f>
        <v>161343</v>
      </c>
      <c r="T23" s="34">
        <f>ROUND(AVERAGE(F23,H23,J23),0)</f>
        <v>163333</v>
      </c>
      <c r="U23" s="34">
        <f>T23*E23</f>
        <v>163333</v>
      </c>
    </row>
    <row r="24" spans="1:21" s="2" customFormat="1" ht="201" customHeight="1">
      <c r="B24" s="30">
        <v>11</v>
      </c>
      <c r="C24" s="125" t="s">
        <v>43</v>
      </c>
      <c r="D24" s="48" t="s">
        <v>44</v>
      </c>
      <c r="E24" s="45">
        <v>4</v>
      </c>
      <c r="F24" s="58">
        <v>40000</v>
      </c>
      <c r="G24" s="59">
        <v>450000</v>
      </c>
      <c r="H24" s="60">
        <v>30000</v>
      </c>
      <c r="I24" s="59">
        <f t="shared" si="12"/>
        <v>120000</v>
      </c>
      <c r="J24" s="58">
        <v>50000</v>
      </c>
      <c r="K24" s="59">
        <f t="shared" si="0"/>
        <v>200000</v>
      </c>
      <c r="L24" s="32">
        <f t="shared" ref="L24" si="33">ROUND(MEDIAN(F24,H24,J24)-STDEVA(F24,H24,J24),0)</f>
        <v>30000</v>
      </c>
      <c r="M24" s="32">
        <f t="shared" ref="M24" si="34">ROUND(MEDIAN(H24,J24)+STDEVA(H24,J24),0)</f>
        <v>54142</v>
      </c>
      <c r="N24" s="32">
        <f t="shared" ref="N24" si="35">ROUND(MEDIAN(G24,I24,K24)-STDEVA(G24,I24,K24),0)</f>
        <v>27857</v>
      </c>
      <c r="O24" s="32">
        <f t="shared" ref="O24" si="36">ROUND(MEDIAN(G24,I24,K24)+STDEVA(G24,I24,K24),0)</f>
        <v>372143</v>
      </c>
      <c r="P24" s="33">
        <f t="shared" ref="P24" si="37">ROUND(HARMEAN(F24,H24,J24),0)</f>
        <v>38298</v>
      </c>
      <c r="Q24" s="33">
        <f t="shared" ref="Q24" si="38">P24*E24</f>
        <v>153192</v>
      </c>
      <c r="R24" s="34">
        <f t="shared" ref="R24" si="39">ROUND(GEOMEAN(F24,H24,J24),0)</f>
        <v>39149</v>
      </c>
      <c r="S24" s="34">
        <f t="shared" ref="S24" si="40">R24*E24</f>
        <v>156596</v>
      </c>
      <c r="T24" s="34">
        <f t="shared" ref="T24" si="41">ROUND(AVERAGE(F24,H24,J24),0)</f>
        <v>40000</v>
      </c>
      <c r="U24" s="34">
        <f t="shared" ref="U24" si="42">T24*E24</f>
        <v>160000</v>
      </c>
    </row>
    <row r="25" spans="1:21" s="2" customFormat="1" ht="204.75" customHeight="1">
      <c r="B25" s="30">
        <v>12</v>
      </c>
      <c r="C25" s="56"/>
      <c r="D25" s="48"/>
      <c r="E25" s="45"/>
      <c r="F25" s="58"/>
      <c r="G25" s="59"/>
      <c r="H25" s="60"/>
      <c r="I25" s="59">
        <f t="shared" si="12"/>
        <v>0</v>
      </c>
      <c r="J25" s="58"/>
      <c r="K25" s="59">
        <f t="shared" si="0"/>
        <v>0</v>
      </c>
      <c r="L25" s="32"/>
      <c r="M25" s="32"/>
      <c r="N25" s="32">
        <f>ROUND(MEDIAN(G25,I25,K25)-STDEVA(G25,I25,K25),0)</f>
        <v>0</v>
      </c>
      <c r="O25" s="32">
        <f t="shared" ref="O25" si="43">ROUND(MEDIAN(G25,I25,K25)+STDEVA(G25,I25,K25),0)</f>
        <v>0</v>
      </c>
      <c r="P25" s="33"/>
      <c r="Q25" s="33"/>
      <c r="R25" s="34"/>
      <c r="S25" s="34"/>
      <c r="T25" s="34"/>
      <c r="U25" s="34">
        <f t="shared" ref="U25" si="44">T25*E25</f>
        <v>0</v>
      </c>
    </row>
    <row r="26" spans="1:21" s="4" customFormat="1" ht="41.25" customHeight="1">
      <c r="B26" s="36"/>
      <c r="C26" s="35"/>
      <c r="D26" s="31"/>
      <c r="E26" s="49"/>
      <c r="F26" s="55">
        <f t="shared" ref="F26:P26" si="45">SUM(F14:F25)</f>
        <v>799000</v>
      </c>
      <c r="G26" s="54">
        <f t="shared" si="45"/>
        <v>3516000</v>
      </c>
      <c r="H26" s="54">
        <f t="shared" si="45"/>
        <v>872700</v>
      </c>
      <c r="I26" s="54">
        <f t="shared" si="45"/>
        <v>3682000</v>
      </c>
      <c r="J26" s="54">
        <f t="shared" si="45"/>
        <v>1119600</v>
      </c>
      <c r="K26" s="54">
        <f t="shared" si="45"/>
        <v>4070000</v>
      </c>
      <c r="L26" s="32">
        <f t="shared" si="45"/>
        <v>718998</v>
      </c>
      <c r="M26" s="32">
        <f t="shared" si="45"/>
        <v>1173704</v>
      </c>
      <c r="N26" s="32">
        <f t="shared" si="45"/>
        <v>3005682</v>
      </c>
      <c r="O26" s="32">
        <f t="shared" si="45"/>
        <v>4444318</v>
      </c>
      <c r="P26" s="33">
        <f t="shared" si="45"/>
        <v>906539</v>
      </c>
      <c r="Q26" s="33">
        <f t="shared" ref="Q26:U26" si="46">SUM(Q14:Q25)</f>
        <v>3577201</v>
      </c>
      <c r="R26" s="33">
        <f t="shared" si="46"/>
        <v>918309</v>
      </c>
      <c r="S26" s="33">
        <f t="shared" si="46"/>
        <v>3614419</v>
      </c>
      <c r="T26" s="33">
        <f t="shared" si="46"/>
        <v>930433</v>
      </c>
      <c r="U26" s="33">
        <f t="shared" si="46"/>
        <v>3651330</v>
      </c>
    </row>
    <row r="27" spans="1:21" ht="30">
      <c r="B27" s="21"/>
      <c r="C27" s="21"/>
      <c r="D27" s="21"/>
      <c r="E27" s="21"/>
      <c r="F27" s="50"/>
      <c r="G27" s="51"/>
      <c r="H27" s="52"/>
      <c r="I27" s="51"/>
      <c r="J27" s="53"/>
      <c r="K27" s="51"/>
      <c r="L27" s="23"/>
      <c r="M27" s="23"/>
      <c r="N27" s="23"/>
      <c r="O27" s="23"/>
      <c r="P27" s="23"/>
      <c r="Q27" s="23"/>
      <c r="R27" s="24"/>
      <c r="S27" s="24"/>
      <c r="T27" s="24"/>
      <c r="U27" s="24"/>
    </row>
    <row r="28" spans="1:21" customFormat="1" ht="309" customHeight="1">
      <c r="B28" s="110" t="s">
        <v>45</v>
      </c>
      <c r="C28" s="111"/>
      <c r="D28" s="111"/>
      <c r="E28" s="111"/>
      <c r="F28" s="111"/>
      <c r="G28" s="111"/>
      <c r="H28" s="111"/>
      <c r="I28" s="111"/>
      <c r="J28" s="111"/>
      <c r="K28" s="111"/>
      <c r="L28" s="111"/>
      <c r="M28" s="111"/>
      <c r="N28" s="111"/>
      <c r="O28" s="111"/>
      <c r="P28" s="111"/>
      <c r="Q28" s="111"/>
      <c r="R28" s="111"/>
      <c r="S28" s="111"/>
      <c r="T28" s="111"/>
      <c r="U28" s="21"/>
    </row>
    <row r="29" spans="1:21" customFormat="1" ht="84" customHeight="1">
      <c r="B29" s="112" t="s">
        <v>46</v>
      </c>
      <c r="C29" s="112"/>
      <c r="D29" s="112"/>
      <c r="E29" s="112"/>
      <c r="F29" s="112"/>
      <c r="G29" s="112"/>
      <c r="H29" s="112"/>
      <c r="I29" s="112"/>
      <c r="J29" s="112"/>
      <c r="K29" s="112"/>
      <c r="L29" s="112"/>
      <c r="M29" s="112"/>
      <c r="N29" s="112"/>
      <c r="O29" s="112"/>
      <c r="P29" s="112"/>
      <c r="Q29" s="112"/>
      <c r="R29" s="112"/>
      <c r="S29" s="112"/>
      <c r="T29" s="112"/>
      <c r="U29" s="21"/>
    </row>
    <row r="30" spans="1:21" customFormat="1" ht="15" customHeight="1" thickBot="1">
      <c r="B30" s="37"/>
      <c r="C30" s="37"/>
      <c r="D30" s="38"/>
      <c r="E30" s="22"/>
      <c r="F30" s="37"/>
      <c r="G30" s="37"/>
      <c r="H30" s="37"/>
      <c r="I30" s="37"/>
      <c r="J30" s="39"/>
      <c r="K30" s="37"/>
      <c r="L30" s="39"/>
      <c r="M30" s="39"/>
      <c r="N30" s="39"/>
      <c r="O30" s="39"/>
      <c r="P30" s="39"/>
      <c r="Q30" s="21"/>
      <c r="R30" s="21"/>
      <c r="S30" s="21"/>
      <c r="T30" s="21"/>
      <c r="U30" s="21"/>
    </row>
    <row r="31" spans="1:21" customFormat="1" ht="61.5" customHeight="1" thickBot="1">
      <c r="B31" s="113" t="s">
        <v>47</v>
      </c>
      <c r="C31" s="114"/>
      <c r="D31" s="115">
        <v>45862</v>
      </c>
      <c r="E31" s="116"/>
      <c r="F31" s="116"/>
      <c r="G31" s="116"/>
      <c r="H31" s="116"/>
      <c r="I31" s="117"/>
      <c r="J31" s="39"/>
      <c r="K31" s="40"/>
      <c r="L31" s="39"/>
      <c r="M31" s="39"/>
      <c r="N31" s="39"/>
      <c r="O31" s="39"/>
      <c r="P31" s="39"/>
      <c r="Q31" s="21"/>
      <c r="R31" s="21"/>
      <c r="S31" s="21"/>
      <c r="T31" s="21"/>
      <c r="U31" s="21"/>
    </row>
    <row r="32" spans="1:21" customFormat="1" ht="61.5" customHeight="1" thickBot="1">
      <c r="B32" s="113" t="s">
        <v>48</v>
      </c>
      <c r="C32" s="114"/>
      <c r="D32" s="101" t="s">
        <v>49</v>
      </c>
      <c r="E32" s="102"/>
      <c r="F32" s="102"/>
      <c r="G32" s="102"/>
      <c r="H32" s="102"/>
      <c r="I32" s="103"/>
      <c r="J32" s="39"/>
      <c r="K32" s="41"/>
      <c r="L32" s="39"/>
      <c r="M32" s="39"/>
      <c r="N32" s="39"/>
      <c r="O32" s="39"/>
      <c r="P32" s="39"/>
      <c r="Q32" s="21"/>
      <c r="R32" s="21"/>
      <c r="S32" s="21"/>
      <c r="T32" s="21"/>
      <c r="U32" s="21"/>
    </row>
    <row r="33" spans="2:21" customFormat="1" ht="61.5" customHeight="1" thickBot="1">
      <c r="B33" s="99" t="s">
        <v>50</v>
      </c>
      <c r="C33" s="100"/>
      <c r="D33" s="101" t="s">
        <v>49</v>
      </c>
      <c r="E33" s="102"/>
      <c r="F33" s="102"/>
      <c r="G33" s="102"/>
      <c r="H33" s="102"/>
      <c r="I33" s="103"/>
      <c r="J33" s="39"/>
      <c r="K33" s="41"/>
      <c r="L33" s="39"/>
      <c r="M33" s="39"/>
      <c r="N33" s="39"/>
      <c r="O33" s="39"/>
      <c r="P33" s="39"/>
      <c r="Q33" s="21"/>
      <c r="R33" s="21"/>
      <c r="S33" s="21"/>
      <c r="T33" s="21"/>
      <c r="U33" s="21"/>
    </row>
    <row r="34" spans="2:21" ht="61.5" customHeight="1" thickBot="1">
      <c r="B34" s="99" t="s">
        <v>51</v>
      </c>
      <c r="C34" s="100"/>
      <c r="D34" s="101" t="s">
        <v>52</v>
      </c>
      <c r="E34" s="102"/>
      <c r="F34" s="102"/>
      <c r="G34" s="102"/>
      <c r="H34" s="102"/>
      <c r="I34" s="103"/>
      <c r="J34" s="23"/>
      <c r="K34" s="23"/>
      <c r="L34" s="23"/>
      <c r="M34" s="23"/>
      <c r="N34" s="23"/>
      <c r="O34" s="23"/>
      <c r="P34" s="23"/>
      <c r="Q34" s="23"/>
      <c r="R34" s="24"/>
      <c r="S34" s="24"/>
      <c r="T34" s="24"/>
      <c r="U34" s="24"/>
    </row>
    <row r="35" spans="2:21" ht="30">
      <c r="B35" s="42"/>
      <c r="C35" s="20"/>
      <c r="D35" s="20"/>
      <c r="E35" s="21"/>
      <c r="F35" s="22"/>
      <c r="G35" s="23"/>
      <c r="H35" s="23"/>
      <c r="I35" s="23"/>
      <c r="J35" s="23"/>
      <c r="K35" s="23"/>
      <c r="L35" s="23"/>
      <c r="M35" s="23"/>
      <c r="N35" s="23"/>
      <c r="O35" s="23"/>
      <c r="P35" s="23"/>
      <c r="Q35" s="23"/>
      <c r="R35" s="24"/>
      <c r="S35" s="24"/>
      <c r="T35" s="24"/>
      <c r="U35" s="24"/>
    </row>
  </sheetData>
  <mergeCells count="29">
    <mergeCell ref="B34:C34"/>
    <mergeCell ref="B33:C33"/>
    <mergeCell ref="D34:I34"/>
    <mergeCell ref="D8:R8"/>
    <mergeCell ref="R2:S2"/>
    <mergeCell ref="R3:S3"/>
    <mergeCell ref="D32:I32"/>
    <mergeCell ref="D33:I33"/>
    <mergeCell ref="B5:U5"/>
    <mergeCell ref="B28:T28"/>
    <mergeCell ref="B29:T29"/>
    <mergeCell ref="B31:C31"/>
    <mergeCell ref="B32:C32"/>
    <mergeCell ref="D31:I31"/>
    <mergeCell ref="T1:U1"/>
    <mergeCell ref="T2:U2"/>
    <mergeCell ref="T3:U3"/>
    <mergeCell ref="B8:C8"/>
    <mergeCell ref="F12:G12"/>
    <mergeCell ref="H12:I12"/>
    <mergeCell ref="J12:K12"/>
    <mergeCell ref="P12:U12"/>
    <mergeCell ref="L12:M12"/>
    <mergeCell ref="N12:O12"/>
    <mergeCell ref="B4:U4"/>
    <mergeCell ref="B10:L10"/>
    <mergeCell ref="B1:D3"/>
    <mergeCell ref="E1:Q3"/>
    <mergeCell ref="R1:S1"/>
  </mergeCells>
  <phoneticPr fontId="19" type="noConversion"/>
  <conditionalFormatting sqref="F14:F26">
    <cfRule type="cellIs" dxfId="7" priority="6" operator="between">
      <formula>$L$14</formula>
      <formula>$M$14</formula>
    </cfRule>
  </conditionalFormatting>
  <conditionalFormatting sqref="G14:G25">
    <cfRule type="cellIs" dxfId="6" priority="5" operator="between">
      <formula>$N$14</formula>
      <formula>$O$14</formula>
    </cfRule>
  </conditionalFormatting>
  <conditionalFormatting sqref="G26 I26 K26">
    <cfRule type="cellIs" dxfId="5" priority="8" operator="between">
      <formula>$N$25</formula>
      <formula>$O$25</formula>
    </cfRule>
  </conditionalFormatting>
  <conditionalFormatting sqref="H14:H25">
    <cfRule type="cellIs" dxfId="4" priority="4" operator="between">
      <formula>$L$14</formula>
      <formula>$M$14</formula>
    </cfRule>
  </conditionalFormatting>
  <conditionalFormatting sqref="H26 J26">
    <cfRule type="cellIs" dxfId="3" priority="12" operator="between">
      <formula>$L$25</formula>
      <formula>$M$25</formula>
    </cfRule>
  </conditionalFormatting>
  <conditionalFormatting sqref="I14:I25">
    <cfRule type="cellIs" dxfId="2" priority="3" operator="between">
      <formula>$N$14</formula>
      <formula>$O$14</formula>
    </cfRule>
  </conditionalFormatting>
  <conditionalFormatting sqref="J14:J25">
    <cfRule type="cellIs" dxfId="1" priority="2" operator="between">
      <formula>$L$14</formula>
      <formula>$M$14</formula>
    </cfRule>
  </conditionalFormatting>
  <conditionalFormatting sqref="K14:K25">
    <cfRule type="cellIs" dxfId="0" priority="1" operator="between">
      <formula>$N$14</formula>
      <formula>$O$14</formula>
    </cfRule>
  </conditionalFormatting>
  <pageMargins left="0.25" right="0.25" top="0.75" bottom="0.75" header="0.3" footer="0.3"/>
  <pageSetup paperSize="9" scale="17" fitToHeight="0" orientation="landscape" r:id="rId1"/>
  <colBreaks count="1" manualBreakCount="1">
    <brk id="19" max="2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38DFD-CCB1-4C9B-A5A8-8797431CAD08}">
  <dimension ref="H11:L26"/>
  <sheetViews>
    <sheetView workbookViewId="0">
      <selection activeCell="K15" sqref="K15"/>
    </sheetView>
  </sheetViews>
  <sheetFormatPr defaultColWidth="11.42578125" defaultRowHeight="14.45"/>
  <cols>
    <col min="8" max="9" width="13" bestFit="1" customWidth="1"/>
    <col min="10" max="10" width="14.5703125" bestFit="1" customWidth="1"/>
  </cols>
  <sheetData>
    <row r="11" spans="8:12">
      <c r="H11" s="43">
        <v>560898</v>
      </c>
      <c r="I11" s="43">
        <f>H11*0.19</f>
        <v>106570.62</v>
      </c>
      <c r="J11" s="43">
        <f>H11+I11</f>
        <v>667468.62</v>
      </c>
      <c r="K11" s="43"/>
      <c r="L11" s="43"/>
    </row>
    <row r="12" spans="8:12">
      <c r="H12" s="43"/>
      <c r="I12" s="43"/>
      <c r="J12" s="43">
        <f>H11*1.19</f>
        <v>667468.62</v>
      </c>
      <c r="K12" s="43"/>
      <c r="L12" s="43"/>
    </row>
    <row r="13" spans="8:12">
      <c r="H13" s="43"/>
      <c r="I13" s="43"/>
      <c r="J13" s="43"/>
      <c r="K13" s="43"/>
      <c r="L13" s="43"/>
    </row>
    <row r="14" spans="8:12">
      <c r="H14" s="43"/>
      <c r="I14" s="43"/>
      <c r="J14" s="43"/>
      <c r="K14" s="43"/>
      <c r="L14" s="43"/>
    </row>
    <row r="15" spans="8:12">
      <c r="H15" s="43"/>
      <c r="I15" s="43"/>
      <c r="J15" s="43"/>
      <c r="K15" s="43"/>
      <c r="L15" s="43"/>
    </row>
    <row r="16" spans="8:12">
      <c r="H16" s="43"/>
      <c r="I16" s="43"/>
      <c r="J16" s="43"/>
      <c r="K16" s="43"/>
      <c r="L16" s="43"/>
    </row>
    <row r="17" spans="8:12">
      <c r="H17" s="43"/>
      <c r="I17" s="43"/>
      <c r="J17" s="43"/>
      <c r="K17" s="43"/>
      <c r="L17" s="43"/>
    </row>
    <row r="18" spans="8:12">
      <c r="H18" s="43">
        <f>1222*459</f>
        <v>560898</v>
      </c>
      <c r="I18" s="43"/>
      <c r="J18" s="43">
        <f>H18*6*1.19</f>
        <v>4004811.7199999997</v>
      </c>
      <c r="K18" s="43"/>
      <c r="L18" s="43"/>
    </row>
    <row r="19" spans="8:12">
      <c r="H19" s="43"/>
      <c r="I19" s="43"/>
      <c r="J19" s="43"/>
      <c r="K19" s="43"/>
      <c r="L19" s="43"/>
    </row>
    <row r="20" spans="8:12">
      <c r="H20" s="43"/>
      <c r="I20" s="43"/>
      <c r="J20" s="43"/>
      <c r="K20" s="43"/>
      <c r="L20" s="43"/>
    </row>
    <row r="21" spans="8:12">
      <c r="H21" s="43"/>
      <c r="I21" s="43"/>
      <c r="J21" s="43"/>
      <c r="K21" s="43"/>
      <c r="L21" s="43"/>
    </row>
    <row r="22" spans="8:12">
      <c r="H22" s="43"/>
      <c r="I22" s="43"/>
      <c r="J22" s="43"/>
      <c r="K22" s="43"/>
      <c r="L22" s="43"/>
    </row>
    <row r="23" spans="8:12">
      <c r="H23" s="43"/>
      <c r="I23" s="43"/>
      <c r="J23" s="43"/>
      <c r="K23" s="43"/>
      <c r="L23" s="43"/>
    </row>
    <row r="24" spans="8:12">
      <c r="H24" s="43"/>
      <c r="I24" s="43"/>
      <c r="J24" s="43"/>
      <c r="K24" s="43"/>
      <c r="L24" s="43"/>
    </row>
    <row r="25" spans="8:12">
      <c r="H25" s="43"/>
      <c r="I25" s="43"/>
      <c r="J25" s="43"/>
      <c r="K25" s="43"/>
      <c r="L25" s="43"/>
    </row>
    <row r="26" spans="8:12">
      <c r="H26" s="43"/>
      <c r="I26" s="43"/>
      <c r="J26" s="43"/>
      <c r="K26" s="43"/>
      <c r="L26" s="4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CC326-0AC6-436E-8D13-452607C263EE}">
  <dimension ref="B2:Q50"/>
  <sheetViews>
    <sheetView showGridLines="0" zoomScale="85" zoomScaleNormal="85" workbookViewId="0">
      <selection activeCell="C18" sqref="C18:E18"/>
    </sheetView>
  </sheetViews>
  <sheetFormatPr defaultColWidth="9.140625" defaultRowHeight="14.45"/>
  <cols>
    <col min="3" max="3" width="9.140625" customWidth="1"/>
    <col min="4" max="4" width="39.7109375" style="13" customWidth="1"/>
    <col min="5" max="5" width="12.140625" customWidth="1"/>
  </cols>
  <sheetData>
    <row r="2" spans="2:17" s="1" customFormat="1">
      <c r="B2" s="5"/>
      <c r="C2" s="119" t="s">
        <v>53</v>
      </c>
      <c r="D2" s="120"/>
      <c r="E2" s="120"/>
      <c r="F2" s="3"/>
      <c r="G2" s="4"/>
      <c r="H2" s="4"/>
      <c r="I2" s="4"/>
      <c r="J2" s="4"/>
      <c r="K2" s="4"/>
      <c r="L2" s="4"/>
      <c r="M2" s="4"/>
      <c r="N2" s="4"/>
      <c r="O2" s="4"/>
      <c r="P2" s="4"/>
      <c r="Q2" s="4"/>
    </row>
    <row r="3" spans="2:17" s="1" customFormat="1">
      <c r="B3" s="9" t="b">
        <v>0</v>
      </c>
      <c r="C3" s="118" t="s">
        <v>54</v>
      </c>
      <c r="D3" s="118"/>
      <c r="E3" s="118"/>
      <c r="F3" s="3"/>
      <c r="G3" s="4"/>
      <c r="H3" s="4"/>
      <c r="I3" s="4"/>
      <c r="J3" s="4"/>
      <c r="K3" s="4"/>
      <c r="L3" s="4"/>
      <c r="M3" s="4"/>
      <c r="N3" s="4"/>
      <c r="O3" s="4"/>
      <c r="P3" s="4"/>
      <c r="Q3" s="4"/>
    </row>
    <row r="4" spans="2:17" s="1" customFormat="1">
      <c r="B4" s="9" t="b">
        <v>0</v>
      </c>
      <c r="C4" s="118" t="s">
        <v>55</v>
      </c>
      <c r="D4" s="118"/>
      <c r="E4" s="118"/>
      <c r="F4" s="3"/>
      <c r="G4" s="4"/>
      <c r="H4" s="4"/>
      <c r="I4" s="4"/>
      <c r="J4" s="4"/>
      <c r="K4" s="4"/>
      <c r="L4" s="4"/>
      <c r="M4" s="4"/>
      <c r="N4" s="4"/>
      <c r="O4" s="4"/>
      <c r="P4" s="4"/>
      <c r="Q4" s="4"/>
    </row>
    <row r="5" spans="2:17" s="1" customFormat="1">
      <c r="B5" s="9" t="b">
        <v>0</v>
      </c>
      <c r="C5" s="118" t="s">
        <v>56</v>
      </c>
      <c r="D5" s="118"/>
      <c r="E5" s="118"/>
      <c r="F5" s="3"/>
      <c r="G5" s="4"/>
      <c r="H5" s="4"/>
      <c r="I5" s="4"/>
      <c r="J5" s="4"/>
      <c r="K5" s="4"/>
      <c r="L5" s="4"/>
      <c r="M5" s="4"/>
      <c r="N5" s="4"/>
      <c r="O5" s="4"/>
      <c r="P5" s="4"/>
      <c r="Q5" s="4"/>
    </row>
    <row r="6" spans="2:17" s="1" customFormat="1">
      <c r="B6" s="9" t="b">
        <v>0</v>
      </c>
      <c r="C6" s="118" t="s">
        <v>57</v>
      </c>
      <c r="D6" s="118"/>
      <c r="E6" s="118"/>
      <c r="F6" s="3"/>
      <c r="G6" s="4"/>
      <c r="H6" s="4"/>
      <c r="I6" s="4"/>
      <c r="J6" s="4"/>
      <c r="K6" s="4"/>
      <c r="L6" s="4"/>
      <c r="M6" s="4"/>
      <c r="N6" s="4"/>
      <c r="O6" s="4"/>
      <c r="P6" s="4"/>
      <c r="Q6" s="4"/>
    </row>
    <row r="7" spans="2:17" s="1" customFormat="1">
      <c r="B7" s="9" t="b">
        <v>0</v>
      </c>
      <c r="C7" s="118" t="s">
        <v>58</v>
      </c>
      <c r="D7" s="118"/>
      <c r="E7" s="118"/>
      <c r="F7" s="3"/>
      <c r="G7" s="4"/>
      <c r="H7" s="4"/>
      <c r="I7" s="4"/>
      <c r="J7" s="4"/>
      <c r="K7" s="4"/>
      <c r="L7" s="4"/>
      <c r="M7" s="4"/>
      <c r="N7" s="4"/>
      <c r="O7" s="4"/>
      <c r="P7" s="4"/>
      <c r="Q7" s="4"/>
    </row>
    <row r="8" spans="2:17" s="1" customFormat="1">
      <c r="B8" s="9" t="b">
        <v>0</v>
      </c>
      <c r="C8" s="118" t="s">
        <v>59</v>
      </c>
      <c r="D8" s="118"/>
      <c r="E8" s="118"/>
      <c r="F8" s="3"/>
      <c r="G8" s="4"/>
      <c r="H8" s="4"/>
      <c r="I8" s="4"/>
      <c r="J8" s="4"/>
      <c r="K8" s="4"/>
      <c r="L8" s="4"/>
      <c r="M8" s="4"/>
      <c r="N8" s="4"/>
      <c r="O8" s="4"/>
      <c r="P8" s="4"/>
      <c r="Q8" s="4"/>
    </row>
    <row r="9" spans="2:17" s="1" customFormat="1">
      <c r="B9" s="9" t="b">
        <v>0</v>
      </c>
      <c r="C9" s="118" t="s">
        <v>60</v>
      </c>
      <c r="D9" s="118"/>
      <c r="E9" s="118"/>
      <c r="F9" s="3"/>
      <c r="G9" s="4"/>
      <c r="H9" s="4"/>
      <c r="I9" s="4"/>
      <c r="J9" s="4"/>
      <c r="K9" s="4"/>
      <c r="L9" s="4"/>
      <c r="M9" s="4"/>
      <c r="N9" s="4"/>
      <c r="O9" s="4"/>
      <c r="P9" s="4"/>
      <c r="Q9" s="4"/>
    </row>
    <row r="10" spans="2:17" s="1" customFormat="1">
      <c r="B10" s="9" t="b">
        <v>0</v>
      </c>
      <c r="C10" s="118" t="s">
        <v>61</v>
      </c>
      <c r="D10" s="118"/>
      <c r="E10" s="118"/>
      <c r="F10" s="3"/>
      <c r="G10" s="4"/>
      <c r="H10" s="4"/>
      <c r="I10" s="4"/>
      <c r="J10" s="4"/>
      <c r="K10" s="4"/>
      <c r="L10" s="4"/>
      <c r="M10" s="4"/>
      <c r="N10" s="4"/>
      <c r="O10" s="4"/>
      <c r="P10" s="4"/>
      <c r="Q10" s="4"/>
    </row>
    <row r="11" spans="2:17" s="1" customFormat="1">
      <c r="B11" s="9" t="b">
        <v>0</v>
      </c>
      <c r="C11" s="118" t="s">
        <v>62</v>
      </c>
      <c r="D11" s="118"/>
      <c r="E11" s="118"/>
      <c r="F11" s="3"/>
      <c r="G11" s="4"/>
      <c r="H11" s="4"/>
      <c r="I11" s="4"/>
      <c r="J11" s="4"/>
      <c r="K11" s="4"/>
      <c r="L11" s="4"/>
      <c r="M11" s="4"/>
      <c r="N11" s="4"/>
      <c r="O11" s="4"/>
      <c r="P11" s="4"/>
      <c r="Q11" s="4"/>
    </row>
    <row r="12" spans="2:17" s="1" customFormat="1">
      <c r="B12" s="9" t="b">
        <v>0</v>
      </c>
      <c r="C12" s="118" t="s">
        <v>63</v>
      </c>
      <c r="D12" s="118"/>
      <c r="E12" s="118"/>
      <c r="F12" s="3"/>
      <c r="G12" s="4"/>
      <c r="H12" s="4"/>
      <c r="I12" s="4"/>
      <c r="J12" s="4"/>
      <c r="K12" s="4"/>
      <c r="L12" s="4"/>
      <c r="M12" s="4"/>
      <c r="N12" s="4"/>
      <c r="O12" s="4"/>
      <c r="P12" s="4"/>
      <c r="Q12" s="4"/>
    </row>
    <row r="13" spans="2:17" s="1" customFormat="1">
      <c r="B13" s="9" t="b">
        <v>0</v>
      </c>
      <c r="C13" s="118" t="s">
        <v>64</v>
      </c>
      <c r="D13" s="118"/>
      <c r="E13" s="118"/>
      <c r="F13" s="3"/>
      <c r="G13" s="4"/>
      <c r="H13" s="4"/>
      <c r="I13" s="4"/>
      <c r="J13" s="4"/>
      <c r="K13" s="4"/>
      <c r="L13" s="4"/>
      <c r="M13" s="4"/>
      <c r="N13" s="4"/>
      <c r="O13" s="4"/>
      <c r="P13" s="4"/>
      <c r="Q13" s="4"/>
    </row>
    <row r="14" spans="2:17" s="1" customFormat="1">
      <c r="B14" s="9" t="b">
        <v>0</v>
      </c>
      <c r="C14" s="118" t="s">
        <v>65</v>
      </c>
      <c r="D14" s="118"/>
      <c r="E14" s="118"/>
      <c r="F14" s="3"/>
      <c r="G14" s="4"/>
      <c r="H14" s="4"/>
      <c r="I14" s="4"/>
      <c r="J14" s="4"/>
      <c r="K14" s="4"/>
      <c r="L14" s="4"/>
      <c r="M14" s="4"/>
      <c r="N14" s="4"/>
      <c r="O14" s="4"/>
      <c r="P14" s="4"/>
      <c r="Q14" s="4"/>
    </row>
    <row r="15" spans="2:17" s="1" customFormat="1">
      <c r="B15" s="9" t="b">
        <v>0</v>
      </c>
      <c r="C15" s="118" t="s">
        <v>66</v>
      </c>
      <c r="D15" s="118"/>
      <c r="E15" s="118"/>
      <c r="F15" s="3"/>
      <c r="G15" s="4"/>
      <c r="H15" s="4"/>
      <c r="I15" s="4"/>
      <c r="J15" s="4"/>
      <c r="K15" s="4"/>
      <c r="L15" s="4"/>
      <c r="M15" s="4"/>
      <c r="N15" s="4"/>
      <c r="O15" s="4"/>
      <c r="P15" s="4"/>
      <c r="Q15" s="4"/>
    </row>
    <row r="16" spans="2:17" s="1" customFormat="1">
      <c r="B16" s="9" t="b">
        <v>0</v>
      </c>
      <c r="C16" s="118" t="s">
        <v>67</v>
      </c>
      <c r="D16" s="118"/>
      <c r="E16" s="118"/>
      <c r="F16" s="3"/>
      <c r="G16" s="4"/>
      <c r="H16" s="4"/>
      <c r="I16" s="4"/>
      <c r="J16" s="4"/>
      <c r="K16" s="4"/>
      <c r="L16" s="4"/>
      <c r="M16" s="4"/>
      <c r="N16" s="4"/>
      <c r="O16" s="4"/>
      <c r="P16" s="4"/>
      <c r="Q16" s="4"/>
    </row>
    <row r="17" spans="2:17" s="1" customFormat="1">
      <c r="B17" s="9" t="b">
        <v>0</v>
      </c>
      <c r="C17" s="118" t="s">
        <v>68</v>
      </c>
      <c r="D17" s="118"/>
      <c r="E17" s="118"/>
      <c r="F17" s="3"/>
      <c r="G17" s="4"/>
      <c r="H17" s="4"/>
      <c r="I17" s="4"/>
      <c r="J17" s="4"/>
      <c r="K17" s="4"/>
      <c r="L17" s="4"/>
      <c r="M17" s="4"/>
      <c r="N17" s="4"/>
      <c r="O17" s="4"/>
      <c r="P17" s="4"/>
      <c r="Q17" s="4"/>
    </row>
    <row r="18" spans="2:17" s="1" customFormat="1">
      <c r="B18" s="9" t="b">
        <v>0</v>
      </c>
      <c r="C18" s="118" t="s">
        <v>69</v>
      </c>
      <c r="D18" s="118"/>
      <c r="E18" s="118"/>
      <c r="F18" s="3"/>
      <c r="G18" s="4"/>
      <c r="H18" s="4"/>
      <c r="I18" s="4"/>
      <c r="J18" s="4"/>
      <c r="K18" s="4"/>
      <c r="L18" s="4"/>
      <c r="M18" s="4"/>
      <c r="N18" s="4"/>
      <c r="O18" s="4"/>
      <c r="P18" s="4"/>
      <c r="Q18" s="4"/>
    </row>
    <row r="19" spans="2:17" s="1" customFormat="1">
      <c r="B19" s="9" t="b">
        <v>0</v>
      </c>
      <c r="C19" s="118" t="s">
        <v>70</v>
      </c>
      <c r="D19" s="118"/>
      <c r="E19" s="118"/>
      <c r="F19" s="3"/>
      <c r="G19" s="4"/>
      <c r="H19" s="4"/>
      <c r="I19" s="4"/>
      <c r="J19" s="4"/>
      <c r="K19" s="4"/>
      <c r="L19" s="4"/>
      <c r="M19" s="4"/>
      <c r="N19" s="4"/>
      <c r="O19" s="4"/>
      <c r="P19" s="4"/>
      <c r="Q19" s="4"/>
    </row>
    <row r="20" spans="2:17" s="1" customFormat="1">
      <c r="B20" s="5"/>
      <c r="C20" s="2"/>
      <c r="D20" s="2"/>
      <c r="E20"/>
      <c r="F20" s="3"/>
      <c r="G20" s="4"/>
      <c r="H20" s="4"/>
      <c r="I20" s="4"/>
      <c r="J20" s="4"/>
      <c r="K20" s="4"/>
      <c r="L20" s="4"/>
      <c r="M20" s="4"/>
      <c r="N20" s="4"/>
      <c r="O20" s="4"/>
      <c r="P20" s="4"/>
      <c r="Q20" s="4"/>
    </row>
    <row r="21" spans="2:17">
      <c r="C21" s="6" t="s">
        <v>15</v>
      </c>
      <c r="D21" s="11" t="s">
        <v>71</v>
      </c>
      <c r="E21" s="6" t="s">
        <v>72</v>
      </c>
    </row>
    <row r="22" spans="2:17" ht="28.9" hidden="1">
      <c r="C22" s="10">
        <v>1</v>
      </c>
      <c r="D22" s="7" t="s">
        <v>73</v>
      </c>
      <c r="E22" s="8" t="b">
        <v>0</v>
      </c>
    </row>
    <row r="23" spans="2:17" hidden="1">
      <c r="C23" s="10">
        <v>2</v>
      </c>
      <c r="D23" s="7" t="s">
        <v>74</v>
      </c>
      <c r="E23" s="8" t="b">
        <v>0</v>
      </c>
    </row>
    <row r="24" spans="2:17" ht="28.9" hidden="1">
      <c r="C24" s="10">
        <v>3</v>
      </c>
      <c r="D24" s="7" t="s">
        <v>75</v>
      </c>
      <c r="E24" s="8" t="b">
        <v>0</v>
      </c>
    </row>
    <row r="25" spans="2:17" hidden="1">
      <c r="C25" s="10">
        <v>4</v>
      </c>
      <c r="D25" s="7" t="s">
        <v>76</v>
      </c>
      <c r="E25" s="8" t="b">
        <v>0</v>
      </c>
    </row>
    <row r="26" spans="2:17" hidden="1">
      <c r="C26" s="10">
        <v>5</v>
      </c>
      <c r="D26" s="7" t="s">
        <v>77</v>
      </c>
      <c r="E26" s="8" t="b">
        <v>0</v>
      </c>
    </row>
    <row r="27" spans="2:17" ht="28.9" hidden="1">
      <c r="C27" s="10">
        <v>6</v>
      </c>
      <c r="D27" s="7" t="s">
        <v>78</v>
      </c>
      <c r="E27" s="8" t="b">
        <v>0</v>
      </c>
    </row>
    <row r="28" spans="2:17" ht="28.9" hidden="1">
      <c r="C28" s="10">
        <v>1</v>
      </c>
      <c r="D28" s="12" t="s">
        <v>79</v>
      </c>
      <c r="E28" s="8" t="b">
        <v>0</v>
      </c>
    </row>
    <row r="29" spans="2:17" ht="28.9" hidden="1">
      <c r="C29" s="10">
        <v>2</v>
      </c>
      <c r="D29" s="12" t="s">
        <v>80</v>
      </c>
      <c r="E29" s="8" t="b">
        <v>0</v>
      </c>
    </row>
    <row r="30" spans="2:17" ht="43.15" hidden="1">
      <c r="C30" s="10">
        <v>3</v>
      </c>
      <c r="D30" s="7" t="s">
        <v>81</v>
      </c>
      <c r="E30" s="8" t="b">
        <v>0</v>
      </c>
    </row>
    <row r="31" spans="2:17" ht="28.9" hidden="1">
      <c r="C31" s="10">
        <v>4</v>
      </c>
      <c r="D31" s="7" t="s">
        <v>82</v>
      </c>
      <c r="E31" s="8" t="b">
        <v>0</v>
      </c>
    </row>
    <row r="32" spans="2:17" ht="57.6" hidden="1">
      <c r="C32" s="10">
        <v>5</v>
      </c>
      <c r="D32" s="7" t="s">
        <v>83</v>
      </c>
      <c r="E32" s="8" t="b">
        <v>0</v>
      </c>
    </row>
    <row r="33" spans="3:5" ht="28.9" hidden="1">
      <c r="C33" s="10">
        <v>6</v>
      </c>
      <c r="D33" s="7" t="s">
        <v>84</v>
      </c>
      <c r="E33" s="8" t="b">
        <v>0</v>
      </c>
    </row>
    <row r="34" spans="3:5" ht="57.6" hidden="1">
      <c r="C34" s="10">
        <v>7</v>
      </c>
      <c r="D34" s="7" t="s">
        <v>85</v>
      </c>
      <c r="E34" s="8" t="b">
        <v>0</v>
      </c>
    </row>
    <row r="35" spans="3:5" ht="28.9" hidden="1">
      <c r="C35" s="10">
        <v>8</v>
      </c>
      <c r="D35" s="7" t="s">
        <v>86</v>
      </c>
      <c r="E35" s="8" t="b">
        <v>0</v>
      </c>
    </row>
    <row r="36" spans="3:5" ht="28.9">
      <c r="C36" s="10">
        <v>1</v>
      </c>
      <c r="D36" s="7" t="s">
        <v>87</v>
      </c>
      <c r="E36" s="8" t="b">
        <v>0</v>
      </c>
    </row>
    <row r="37" spans="3:5" ht="43.15">
      <c r="C37" s="10">
        <v>2</v>
      </c>
      <c r="D37" s="7" t="s">
        <v>88</v>
      </c>
      <c r="E37" s="8" t="b">
        <v>0</v>
      </c>
    </row>
    <row r="38" spans="3:5" ht="43.15">
      <c r="C38" s="10">
        <v>3</v>
      </c>
      <c r="D38" s="7" t="s">
        <v>89</v>
      </c>
      <c r="E38" s="8" t="b">
        <v>0</v>
      </c>
    </row>
    <row r="41" spans="3:5" ht="54.95" customHeight="1">
      <c r="C41" s="121" t="s">
        <v>90</v>
      </c>
      <c r="D41" s="124"/>
      <c r="E41" s="124"/>
    </row>
    <row r="42" spans="3:5" s="3" customFormat="1" ht="27" customHeight="1">
      <c r="C42" s="121"/>
      <c r="D42" s="123" t="s">
        <v>91</v>
      </c>
      <c r="E42" s="123"/>
    </row>
    <row r="43" spans="3:5" s="3" customFormat="1" ht="54.95" customHeight="1">
      <c r="C43" s="121" t="s">
        <v>92</v>
      </c>
      <c r="D43" s="122"/>
      <c r="E43" s="122"/>
    </row>
    <row r="44" spans="3:5" s="3" customFormat="1" ht="27" customHeight="1">
      <c r="C44" s="121"/>
      <c r="D44" s="123" t="s">
        <v>91</v>
      </c>
      <c r="E44" s="123"/>
    </row>
    <row r="45" spans="3:5" s="3" customFormat="1" ht="54.95" customHeight="1">
      <c r="C45" s="121" t="s">
        <v>93</v>
      </c>
      <c r="D45" s="122"/>
      <c r="E45" s="122"/>
    </row>
    <row r="46" spans="3:5" s="3" customFormat="1" ht="27" customHeight="1">
      <c r="C46" s="121"/>
      <c r="D46" s="123" t="s">
        <v>91</v>
      </c>
      <c r="E46" s="123"/>
    </row>
    <row r="49" spans="2:17" s="1" customFormat="1">
      <c r="B49" s="5"/>
      <c r="C49" s="2"/>
      <c r="D49" s="2"/>
      <c r="E49"/>
      <c r="F49" s="3"/>
      <c r="G49" s="4"/>
      <c r="H49" s="4"/>
      <c r="I49" s="4"/>
      <c r="J49" s="4"/>
      <c r="K49" s="4"/>
      <c r="L49" s="4"/>
      <c r="M49" s="4"/>
      <c r="N49" s="4"/>
      <c r="O49" s="4"/>
      <c r="P49" s="4"/>
      <c r="Q49" s="4"/>
    </row>
    <row r="50" spans="2:17" s="1" customFormat="1">
      <c r="B50" s="5"/>
      <c r="C50" s="2"/>
      <c r="D50" s="2"/>
      <c r="E50"/>
      <c r="F50" s="3"/>
      <c r="G50" s="4"/>
      <c r="H50" s="4"/>
      <c r="I50" s="4"/>
      <c r="J50" s="4"/>
      <c r="K50" s="4"/>
      <c r="L50" s="4"/>
      <c r="M50" s="4"/>
      <c r="N50" s="4"/>
      <c r="O50" s="4"/>
      <c r="P50" s="4"/>
      <c r="Q50" s="4"/>
    </row>
  </sheetData>
  <mergeCells count="27">
    <mergeCell ref="C45:C46"/>
    <mergeCell ref="D45:E45"/>
    <mergeCell ref="D46:E46"/>
    <mergeCell ref="C41:C42"/>
    <mergeCell ref="D41:E41"/>
    <mergeCell ref="D42:E42"/>
    <mergeCell ref="C43:C44"/>
    <mergeCell ref="D43:E43"/>
    <mergeCell ref="D44:E44"/>
    <mergeCell ref="C2:E2"/>
    <mergeCell ref="C3:E3"/>
    <mergeCell ref="C4:E4"/>
    <mergeCell ref="C5:E5"/>
    <mergeCell ref="C6:E6"/>
    <mergeCell ref="C7:E7"/>
    <mergeCell ref="C8:E8"/>
    <mergeCell ref="C9:E9"/>
    <mergeCell ref="C10:E10"/>
    <mergeCell ref="C11:E11"/>
    <mergeCell ref="C17:E17"/>
    <mergeCell ref="C18:E18"/>
    <mergeCell ref="C19:E19"/>
    <mergeCell ref="C12:E12"/>
    <mergeCell ref="C13:E13"/>
    <mergeCell ref="C14:E14"/>
    <mergeCell ref="C15:E15"/>
    <mergeCell ref="C16:E1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138701D-DD51-433A-99B0-B47D84BCD292}"/>
</file>

<file path=customXml/itemProps2.xml><?xml version="1.0" encoding="utf-8"?>
<ds:datastoreItem xmlns:ds="http://schemas.openxmlformats.org/officeDocument/2006/customXml" ds:itemID="{8310EE99-8533-44B4-87C4-9E714558B8FC}"/>
</file>

<file path=customXml/itemProps3.xml><?xml version="1.0" encoding="utf-8"?>
<ds:datastoreItem xmlns:ds="http://schemas.openxmlformats.org/officeDocument/2006/customXml" ds:itemID="{1EB7A0F2-1F11-45D1-96FA-2BAEABB6E1E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Kyara Vanessa Lagarejo Perea</cp:lastModifiedBy>
  <cp:revision/>
  <dcterms:created xsi:type="dcterms:W3CDTF">2023-05-24T19:36:50Z</dcterms:created>
  <dcterms:modified xsi:type="dcterms:W3CDTF">2026-07-06T16:31:56Z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