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ACompras 2025/Ley de garantías/PC08464 - Repuestos Kaeser/2. Evaluación Tecnica - Comercial/"/>
    </mc:Choice>
  </mc:AlternateContent>
  <xr:revisionPtr revIDLastSave="451" documentId="13_ncr:1_{DD4DD59B-1508-49C5-B72B-286E39099351}" xr6:coauthVersionLast="47" xr6:coauthVersionMax="47" xr10:uidLastSave="{F2BB0B5F-93F6-44D3-85EE-97EA2BEA2026}"/>
  <bookViews>
    <workbookView xWindow="-120" yWindow="-120" windowWidth="20730" windowHeight="11040" xr2:uid="{00000000-000D-0000-FFFF-FFFF00000000}"/>
  </bookViews>
  <sheets>
    <sheet name="FORMATO" sheetId="6" r:id="rId1"/>
    <sheet name="Detalle adj" sheetId="10" r:id="rId2"/>
    <sheet name="Lugar Entrega" sheetId="9" r:id="rId3"/>
    <sheet name="MOLDES" sheetId="7" r:id="rId4"/>
    <sheet name="HISTORICOS - FM" sheetId="8" r:id="rId5"/>
  </sheets>
  <externalReferences>
    <externalReference r:id="rId6"/>
  </externalReferences>
  <definedNames>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13" i="6" l="1"/>
  <c r="T61" i="6"/>
  <c r="U42" i="6"/>
  <c r="U43" i="6"/>
  <c r="U44" i="6"/>
  <c r="U45" i="6"/>
  <c r="U46" i="6"/>
  <c r="U47" i="6"/>
  <c r="U48" i="6"/>
  <c r="U49" i="6"/>
  <c r="U50" i="6"/>
  <c r="U51" i="6"/>
  <c r="U52" i="6"/>
  <c r="U53" i="6"/>
  <c r="U54" i="6"/>
  <c r="U55" i="6"/>
  <c r="U56" i="6"/>
  <c r="U57" i="6"/>
  <c r="U58" i="6"/>
  <c r="U59" i="6"/>
  <c r="U60" i="6"/>
  <c r="U61" i="6"/>
  <c r="U62" i="6"/>
  <c r="U63" i="6"/>
  <c r="U64" i="6"/>
  <c r="U65" i="6"/>
  <c r="U66" i="6"/>
  <c r="U67" i="6"/>
  <c r="U68" i="6"/>
  <c r="U69" i="6"/>
  <c r="U70" i="6"/>
  <c r="U71" i="6"/>
  <c r="U72" i="6"/>
  <c r="U73" i="6"/>
  <c r="U74" i="6"/>
  <c r="U75" i="6"/>
  <c r="U76" i="6"/>
  <c r="U77" i="6"/>
  <c r="U78" i="6"/>
  <c r="U79" i="6"/>
  <c r="U80" i="6"/>
  <c r="U8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U19" i="6"/>
  <c r="U20" i="6"/>
  <c r="U21" i="6"/>
  <c r="U22" i="6"/>
  <c r="U23" i="6"/>
  <c r="U24" i="6"/>
  <c r="U25" i="6"/>
  <c r="U26" i="6"/>
  <c r="U27" i="6"/>
  <c r="U28" i="6"/>
  <c r="U29" i="6"/>
  <c r="U30" i="6"/>
  <c r="U31" i="6"/>
  <c r="U32" i="6"/>
  <c r="U33" i="6"/>
  <c r="U34" i="6"/>
  <c r="U35" i="6"/>
  <c r="U36" i="6"/>
  <c r="U37" i="6"/>
  <c r="U38" i="6"/>
  <c r="U39" i="6"/>
  <c r="U40" i="6"/>
  <c r="U41" i="6"/>
  <c r="M19" i="6"/>
  <c r="M20" i="6"/>
  <c r="M21" i="6"/>
  <c r="M22" i="6"/>
  <c r="M23" i="6"/>
  <c r="M24" i="6"/>
  <c r="M25" i="6"/>
  <c r="M26" i="6"/>
  <c r="M27" i="6"/>
  <c r="M28" i="6"/>
  <c r="M29" i="6"/>
  <c r="M30" i="6"/>
  <c r="M31" i="6"/>
  <c r="M32" i="6"/>
  <c r="M33" i="6"/>
  <c r="M34" i="6"/>
  <c r="M35" i="6"/>
  <c r="M36" i="6"/>
  <c r="M37" i="6"/>
  <c r="M38" i="6"/>
  <c r="M39" i="6"/>
  <c r="M40" i="6"/>
  <c r="M41" i="6"/>
  <c r="U87" i="6"/>
  <c r="T87" i="6"/>
  <c r="T85" i="6"/>
  <c r="U18" i="6"/>
  <c r="U17" i="6"/>
  <c r="U16" i="6"/>
  <c r="U15" i="6"/>
  <c r="U14" i="6"/>
  <c r="U13" i="6"/>
  <c r="U12" i="6"/>
  <c r="U11" i="6"/>
  <c r="U10" i="6"/>
  <c r="U9" i="6"/>
  <c r="U8" i="6"/>
  <c r="U7" i="6"/>
  <c r="Z6" i="6"/>
  <c r="W45" i="6" l="1"/>
  <c r="W47" i="6"/>
  <c r="W55" i="6"/>
  <c r="W58" i="6"/>
  <c r="W61" i="6"/>
  <c r="W62" i="6"/>
  <c r="W63" i="6"/>
  <c r="W64" i="6"/>
  <c r="W65" i="6"/>
  <c r="W67" i="6"/>
  <c r="W68" i="6"/>
  <c r="W69" i="6"/>
  <c r="W71" i="6"/>
  <c r="W73" i="6"/>
  <c r="W75" i="6"/>
  <c r="W77" i="6"/>
  <c r="W79" i="6"/>
  <c r="W80" i="6"/>
  <c r="W66" i="6"/>
  <c r="W70" i="6"/>
  <c r="W72" i="6"/>
  <c r="W74" i="6"/>
  <c r="W76" i="6"/>
  <c r="W78" i="6"/>
  <c r="W81" i="6"/>
  <c r="W42" i="6"/>
  <c r="W44" i="6"/>
  <c r="W46" i="6"/>
  <c r="W48" i="6"/>
  <c r="W50" i="6"/>
  <c r="W52" i="6"/>
  <c r="W54" i="6"/>
  <c r="W56" i="6"/>
  <c r="W59" i="6"/>
  <c r="W43" i="6"/>
  <c r="W49" i="6"/>
  <c r="W51" i="6"/>
  <c r="W53" i="6"/>
  <c r="W57" i="6"/>
  <c r="W60" i="6"/>
  <c r="U86" i="6"/>
  <c r="W32" i="6"/>
  <c r="W29" i="6"/>
  <c r="W23" i="6"/>
  <c r="W21" i="6"/>
  <c r="W22" i="6"/>
  <c r="W39" i="6"/>
  <c r="W35" i="6"/>
  <c r="W31" i="6"/>
  <c r="W27" i="6"/>
  <c r="W24" i="6"/>
  <c r="W19" i="6"/>
  <c r="W26" i="6"/>
  <c r="W33" i="6"/>
  <c r="W37" i="6"/>
  <c r="W40" i="6"/>
  <c r="W36" i="6"/>
  <c r="W41" i="6"/>
  <c r="W20" i="6"/>
  <c r="W25" i="6"/>
  <c r="W28" i="6"/>
  <c r="W30" i="6"/>
  <c r="W34" i="6"/>
  <c r="W38" i="6"/>
  <c r="U85" i="6"/>
  <c r="W18" i="6"/>
  <c r="W16" i="6"/>
  <c r="W13" i="6"/>
  <c r="W8" i="6"/>
  <c r="W15" i="6"/>
  <c r="W14" i="6"/>
  <c r="W9" i="6"/>
  <c r="W12" i="6"/>
  <c r="W11" i="6"/>
  <c r="W10" i="6"/>
  <c r="W17" i="6"/>
  <c r="M14" i="6"/>
  <c r="M15" i="6"/>
  <c r="M16" i="6"/>
  <c r="M17" i="6"/>
  <c r="M18" i="6"/>
  <c r="J28" i="10" l="1"/>
  <c r="J3" i="10"/>
  <c r="B4" i="10"/>
  <c r="J4" i="10"/>
  <c r="J5" i="10" s="1"/>
  <c r="B6" i="10"/>
  <c r="J6" i="10"/>
  <c r="B7" i="10"/>
  <c r="J7" i="10"/>
  <c r="B8" i="10"/>
  <c r="J8" i="10"/>
  <c r="B9" i="10"/>
  <c r="J9" i="10"/>
  <c r="B10" i="10"/>
  <c r="J10" i="10"/>
  <c r="J11" i="10"/>
  <c r="B12" i="10"/>
  <c r="B13" i="10" s="1"/>
  <c r="B14" i="10" s="1"/>
  <c r="B16" i="10" s="1"/>
  <c r="B17" i="10" s="1"/>
  <c r="B19" i="10" s="1"/>
  <c r="B20" i="10" s="1"/>
  <c r="B21" i="10" s="1"/>
  <c r="B22" i="10" s="1"/>
  <c r="J12" i="10"/>
  <c r="J13" i="10"/>
  <c r="J14" i="10"/>
  <c r="J15" i="10"/>
  <c r="J17" i="10"/>
  <c r="J18" i="10"/>
  <c r="J19" i="10"/>
  <c r="J23" i="10" s="1"/>
  <c r="J20" i="10"/>
  <c r="J21" i="10"/>
  <c r="J22" i="10"/>
  <c r="J24" i="10"/>
  <c r="B25" i="10"/>
  <c r="J25" i="10"/>
  <c r="B26" i="10"/>
  <c r="J26" i="10"/>
  <c r="J27" i="10"/>
  <c r="J29" i="10"/>
  <c r="J31" i="10" s="1"/>
  <c r="M10" i="6" l="1"/>
  <c r="M11" i="6"/>
  <c r="M12" i="6"/>
  <c r="M8" i="6"/>
  <c r="M87" i="6" s="1"/>
  <c r="B9" i="6"/>
  <c r="B10" i="6" s="1"/>
  <c r="B11" i="6" s="1"/>
  <c r="B12" i="6" s="1"/>
  <c r="B13" i="6" s="1"/>
  <c r="B14" i="6" s="1"/>
  <c r="B15" i="6" s="1"/>
  <c r="B16" i="6" s="1"/>
  <c r="B17" i="6" s="1"/>
  <c r="B18" i="6" s="1"/>
  <c r="B19" i="6" s="1"/>
  <c r="B20" i="6" s="1"/>
  <c r="B21" i="6" s="1"/>
  <c r="B22" i="6" s="1"/>
  <c r="B23" i="6" s="1"/>
  <c r="B24" i="6" s="1"/>
  <c r="B25" i="6" s="1"/>
  <c r="B26" i="6" s="1"/>
  <c r="B27" i="6" s="1"/>
  <c r="B28" i="6" s="1"/>
  <c r="B29" i="6" s="1"/>
  <c r="B30" i="6" s="1"/>
  <c r="B31" i="6" s="1"/>
  <c r="B32" i="6" s="1"/>
  <c r="B33" i="6" s="1"/>
  <c r="B34" i="6" s="1"/>
  <c r="B35" i="6" s="1"/>
  <c r="B36" i="6" s="1"/>
  <c r="B37" i="6" s="1"/>
  <c r="B38" i="6" s="1"/>
  <c r="B39" i="6" s="1"/>
  <c r="B40" i="6" s="1"/>
  <c r="B41" i="6" s="1"/>
  <c r="B42" i="6" s="1"/>
  <c r="B43" i="6" s="1"/>
  <c r="B44" i="6" s="1"/>
  <c r="B45" i="6" s="1"/>
  <c r="B46" i="6" s="1"/>
  <c r="B47" i="6" s="1"/>
  <c r="B48" i="6" s="1"/>
  <c r="B49" i="6" s="1"/>
  <c r="B50" i="6" s="1"/>
  <c r="B51" i="6" s="1"/>
  <c r="B52" i="6" s="1"/>
  <c r="B53" i="6" s="1"/>
  <c r="B54" i="6" s="1"/>
  <c r="B55" i="6" s="1"/>
  <c r="B56" i="6" s="1"/>
  <c r="B57" i="6" s="1"/>
  <c r="B58" i="6" s="1"/>
  <c r="B59" i="6" s="1"/>
  <c r="B60" i="6" s="1"/>
  <c r="B61" i="6" s="1"/>
  <c r="B62" i="6" s="1"/>
  <c r="B63" i="6" s="1"/>
  <c r="B64" i="6" s="1"/>
  <c r="B65" i="6" s="1"/>
  <c r="B66" i="6" s="1"/>
  <c r="B67" i="6" s="1"/>
  <c r="B68" i="6" s="1"/>
  <c r="B69" i="6" s="1"/>
  <c r="B70" i="6" s="1"/>
  <c r="B71" i="6" s="1"/>
  <c r="B72" i="6" s="1"/>
  <c r="B73" i="6" s="1"/>
  <c r="B74" i="6" s="1"/>
  <c r="B75" i="6" s="1"/>
  <c r="B76" i="6" s="1"/>
  <c r="B77" i="6" s="1"/>
  <c r="B78" i="6" s="1"/>
  <c r="B79" i="6" s="1"/>
  <c r="B80" i="6" s="1"/>
  <c r="B81" i="6" s="1"/>
  <c r="M9" i="6"/>
  <c r="M85" i="6" l="1"/>
  <c r="L87" i="6"/>
  <c r="L85" i="6"/>
  <c r="B2" i="7"/>
  <c r="N18" i="7" l="1"/>
  <c r="I33" i="7" l="1"/>
  <c r="H33" i="7"/>
  <c r="M7" i="6" l="1"/>
  <c r="N17" i="7"/>
  <c r="S6" i="6" l="1"/>
  <c r="O70" i="6" l="1"/>
  <c r="O75" i="6"/>
  <c r="O79" i="6"/>
  <c r="O42" i="6"/>
  <c r="O43" i="6"/>
  <c r="O44" i="6"/>
  <c r="O45" i="6"/>
  <c r="O46" i="6"/>
  <c r="O47" i="6"/>
  <c r="O48" i="6"/>
  <c r="O49" i="6"/>
  <c r="O50" i="6"/>
  <c r="O51" i="6"/>
  <c r="O52" i="6"/>
  <c r="O53" i="6"/>
  <c r="O54" i="6"/>
  <c r="O55" i="6"/>
  <c r="O56" i="6"/>
  <c r="O57" i="6"/>
  <c r="O58" i="6"/>
  <c r="O59" i="6"/>
  <c r="O60" i="6"/>
  <c r="O61" i="6"/>
  <c r="O62" i="6"/>
  <c r="O63" i="6"/>
  <c r="O64" i="6"/>
  <c r="O65" i="6"/>
  <c r="O71" i="6"/>
  <c r="O74" i="6"/>
  <c r="O77" i="6"/>
  <c r="O67" i="6"/>
  <c r="O76" i="6"/>
  <c r="O78" i="6"/>
  <c r="O66" i="6"/>
  <c r="O73" i="6"/>
  <c r="O69" i="6"/>
  <c r="O81" i="6"/>
  <c r="O68" i="6"/>
  <c r="O80" i="6"/>
  <c r="O72" i="6"/>
  <c r="O22" i="6"/>
  <c r="O24" i="6"/>
  <c r="O27" i="6"/>
  <c r="O30" i="6"/>
  <c r="O34" i="6"/>
  <c r="O38" i="6"/>
  <c r="O41" i="6"/>
  <c r="O20" i="6"/>
  <c r="O23" i="6"/>
  <c r="O28" i="6"/>
  <c r="O31" i="6"/>
  <c r="O35" i="6"/>
  <c r="O39" i="6"/>
  <c r="O21" i="6"/>
  <c r="O26" i="6"/>
  <c r="O32" i="6"/>
  <c r="O37" i="6"/>
  <c r="O19" i="6"/>
  <c r="O25" i="6"/>
  <c r="O29" i="6"/>
  <c r="O33" i="6"/>
  <c r="O36" i="6"/>
  <c r="O40" i="6"/>
  <c r="O13" i="6"/>
  <c r="O16" i="6"/>
  <c r="O17" i="6"/>
  <c r="O18" i="6"/>
  <c r="O14" i="6"/>
  <c r="O15" i="6"/>
  <c r="O10" i="6"/>
  <c r="O11" i="6"/>
  <c r="O12" i="6"/>
  <c r="O8" i="6"/>
  <c r="O9" i="6"/>
  <c r="M86" i="6"/>
  <c r="M19" i="7"/>
  <c r="M17" i="7"/>
  <c r="N19" i="7"/>
  <c r="D2" i="7" l="1"/>
</calcChain>
</file>

<file path=xl/sharedStrings.xml><?xml version="1.0" encoding="utf-8"?>
<sst xmlns="http://schemas.openxmlformats.org/spreadsheetml/2006/main" count="795" uniqueCount="236">
  <si>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</si>
  <si>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</si>
  <si>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</si>
  <si>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</si>
  <si>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</si>
  <si>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</si>
  <si>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</si>
  <si>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</si>
  <si>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</si>
  <si>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</si>
  <si>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</si>
  <si>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</si>
  <si>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</si>
  <si>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</si>
  <si>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</si>
  <si>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</si>
  <si>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</si>
  <si>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</si>
  <si>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</si>
  <si>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</si>
  <si>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</si>
  <si>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</si>
  <si>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</si>
  <si>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</si>
  <si>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</si>
  <si>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</si>
  <si>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</si>
  <si>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</si>
  <si>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</si>
  <si>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</si>
  <si>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</si>
  <si>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</si>
  <si>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</si>
  <si>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</si>
  <si>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</si>
  <si>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</si>
  <si>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</si>
  <si>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</si>
  <si>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</si>
  <si>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</si>
  <si>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</si>
  <si>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</si>
  <si>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</si>
  <si>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</si>
  <si>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</si>
  <si>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</si>
  <si>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</si>
  <si>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</si>
  <si>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</si>
  <si>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</si>
  <si>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</si>
  <si>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</si>
  <si>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</si>
  <si>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</si>
  <si>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</si>
  <si>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</si>
  <si>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</si>
  <si>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</si>
  <si>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</si>
  <si>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</si>
  <si>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</si>
  <si>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</si>
  <si>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</si>
  <si>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</si>
  <si>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</si>
  <si>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</si>
  <si>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</si>
  <si>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</si>
  <si>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</si>
  <si>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</si>
  <si>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</si>
  <si>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</si>
  <si>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</si>
  <si>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</si>
  <si>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</si>
  <si>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</si>
  <si>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</si>
  <si>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</si>
  <si>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</si>
  <si>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</si>
  <si>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</si>
  <si>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</si>
  <si>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</si>
  <si>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</si>
  <si>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DESCRIPCION AMPLIADA</t>
  </si>
  <si>
    <t>Pos</t>
  </si>
  <si>
    <t>Jacobo Carvajal</t>
  </si>
  <si>
    <t>COP</t>
  </si>
  <si>
    <t>GRA</t>
  </si>
  <si>
    <t>PAE</t>
  </si>
  <si>
    <t>ok, se envía por paqueteo vehículo sin plataforma, o se consolida carga +8 día hábiles.</t>
  </si>
  <si>
    <t>No cumple con Galonaje Min 1,100 gla entre CUS y EPO.</t>
  </si>
  <si>
    <t>ok</t>
  </si>
  <si>
    <t>ok, envía por paqueyeo vehículo sin plataforma</t>
  </si>
  <si>
    <t>ok. Se consolida con MRF</t>
  </si>
  <si>
    <t>ok. Se consolida con PAE</t>
  </si>
  <si>
    <r>
      <t xml:space="preserve">ok.  </t>
    </r>
    <r>
      <rPr>
        <sz val="10"/>
        <color rgb="FFFF0000"/>
        <rFont val="Aptos"/>
        <family val="2"/>
      </rPr>
      <t>Tiempo de importación 60-90 días, se mantiene precio.</t>
    </r>
  </si>
  <si>
    <r>
      <t xml:space="preserve">ok, envía por paqueyeo vehículo sin plataforma. </t>
    </r>
    <r>
      <rPr>
        <sz val="10"/>
        <color rgb="FFFF0000"/>
        <rFont val="Aptos"/>
        <family val="2"/>
      </rPr>
      <t>Ajustar 5 Gal.</t>
    </r>
  </si>
  <si>
    <r>
      <t xml:space="preserve">ok, envía por paqueyeo vehículo sin plataforma. </t>
    </r>
    <r>
      <rPr>
        <sz val="10"/>
        <color rgb="FFFF0000"/>
        <rFont val="Aptos"/>
        <family val="2"/>
      </rPr>
      <t>Ajustar 55Gls.</t>
    </r>
  </si>
  <si>
    <r>
      <rPr>
        <sz val="10"/>
        <color rgb="FFFF0000"/>
        <rFont val="Aptos"/>
        <family val="2"/>
      </rPr>
      <t>Por favor ajustar a 440 gls.</t>
    </r>
    <r>
      <rPr>
        <sz val="10"/>
        <rFont val="Aptos"/>
        <family val="2"/>
      </rPr>
      <t xml:space="preserve"> Ok se consolida con PAE</t>
    </r>
  </si>
  <si>
    <t>VR. TOTAL SIN IVA</t>
  </si>
  <si>
    <t>VR. UNITARIO SIN IVA</t>
  </si>
  <si>
    <t>Moneda</t>
  </si>
  <si>
    <t>ESTACION</t>
  </si>
  <si>
    <t>CODIGO SAP</t>
  </si>
  <si>
    <t>POS</t>
  </si>
  <si>
    <t>SOLPED</t>
  </si>
  <si>
    <t>ITEM</t>
  </si>
  <si>
    <t>CHI</t>
  </si>
  <si>
    <t>KAESER</t>
  </si>
  <si>
    <t>MUNDO DE LOS FILTROS</t>
  </si>
  <si>
    <t>PC08464</t>
  </si>
  <si>
    <t>29.06.2026</t>
  </si>
  <si>
    <t>10060793</t>
  </si>
  <si>
    <t>1</t>
  </si>
  <si>
    <t>Silenciador,Purga,Secad.Regen,KAESER,KAD</t>
  </si>
  <si>
    <t>PARTES PARA COMPRESORES;NOMBRE:Silenciador,MODIFICADOR:De Purga,APLICACION ESPECIFICA:Secadores regenerativos,FABRICANTE:KAESER,MODE LO:KAD 370</t>
  </si>
  <si>
    <t>US7459190</t>
  </si>
  <si>
    <t>10060798</t>
  </si>
  <si>
    <t>2</t>
  </si>
  <si>
    <t>Enfriador,Aire,Compr,KAESER,BSD-60,1318</t>
  </si>
  <si>
    <t>PARTES PARA COMPRESORES;NOMBRE:Enfriador,MODIFICADOR:De aire,APLICACION ESPECIFICA:De compresor,FABRICANTE:KAESER,MODELO:BSD-60,CARA CTERISTICAS ADICIONALES:Serie 1318</t>
  </si>
  <si>
    <t>PN57603E0</t>
  </si>
  <si>
    <t>Aceite.Ind,Sint,ANS460,SAE20,ISO46,KAESE</t>
  </si>
  <si>
    <t>ACEITE INDUSTRIAL;TIPO:Sintetico,REFERENCIA:SIGMA ANS460,GRADO:SAE 20,VISCOSIDAD:ISO 46,FABRICANTE:KAESER,PUNTO DE INFLAMACION:238°C  (460ºF),PUNTO DE FLUIDEZ:-30°C,APLICACION:Compresor</t>
  </si>
  <si>
    <t/>
  </si>
  <si>
    <t>Elemento,Filtran,Filtro.Linea,KAESER,E83</t>
  </si>
  <si>
    <t>PARTES PARA COMPRESORES;NOMBRE:Elemento,MODIFICADOR:Filtrante,APLICACION ESPECIFICA:Filtro de Linea,FABRICANTE:KAESER,MODELO:E83KE</t>
  </si>
  <si>
    <t>PN9015260</t>
  </si>
  <si>
    <t>Conjunto,Torr.Sec.Air,Valv.Purg,KAESER,K</t>
  </si>
  <si>
    <t>PARTES DE CONTROL DE AUTOMATIZACION;NOMBRE:Conjunto,MODIFICADOR,APLICACION GENERAL:Torres de Secado Aire,APLICACION ESPECIFICA:Valvu la de Purga,FABRICANTE:KAESER,MODELO:KAD-370</t>
  </si>
  <si>
    <t>PN7438616</t>
  </si>
  <si>
    <t>32933</t>
  </si>
  <si>
    <t>Elemento,Filtran,Secad.Regen,KAESER,E83K</t>
  </si>
  <si>
    <t>PARTES PARA COMPRESORES;NOMBRE:Elemento,MODIFICADOR:Filtrante,APLICACION ESPECIFICA:Secadores regenerativos,FABRICANTE:KAESER,MODELO :E83KD,MODELO:KAD 370</t>
  </si>
  <si>
    <t>PN9015460</t>
  </si>
  <si>
    <t>32919</t>
  </si>
  <si>
    <t>Kit,Repar,Compr,Valv.Pres,KAESER,CSD.100</t>
  </si>
  <si>
    <t>PARTES PARA COMPRESORES;NOMBRE:Kit,MODIFICADOR:Reparacion,APLICACION ESPECIFICA:De compresor,APLICACION ESPECIFICA:Valvula Presion,F ABRICANTE:KAESER,MODELO:CSD 100S</t>
  </si>
  <si>
    <t>PN20212720021</t>
  </si>
  <si>
    <t>13899</t>
  </si>
  <si>
    <t>37666</t>
  </si>
  <si>
    <t>Kit,D/Valvula,Contr/Ventil,Compres,KAESE</t>
  </si>
  <si>
    <t>PARTES PARA COMPRESORES;NOMBRE:Kit,MODIFICADOR:De valvula,MODIFICADOR:Control/Ventilacion,APLICACION ESPECIFICA:Compresor,FABRICANTE :KAESER,MODELO:CSD 100S,CARACTERISTICAS ADICIONALES:M25X1</t>
  </si>
  <si>
    <t>214.181.000</t>
  </si>
  <si>
    <t>37667</t>
  </si>
  <si>
    <t>Termom,Resist,Compres,KAESER,CSD.100S,PT</t>
  </si>
  <si>
    <t>PARTES PARA COMPRESORES;NOMBRE:Termometro,MODIFICADOR:Resistente,APLICACION ESPECIFICA:Compresor,FABRICANTE:KAESER,MODELO:CSD 100S,C ARACTERISTICAS ADICIONALES:PT100</t>
  </si>
  <si>
    <t>782.900</t>
  </si>
  <si>
    <t>32924</t>
  </si>
  <si>
    <t>Set,Rodam,Compr,KAESER,CSD.100S</t>
  </si>
  <si>
    <t>PARTES PARA COMPRESORES;NOMBRE:Set,MODIFICADOR:De rodamientos,APLICACION ESPECIFICA:De compresor,FABRICANTE:KAESER,MODELO:CSD 100S</t>
  </si>
  <si>
    <t>PN4018450</t>
  </si>
  <si>
    <t>36504</t>
  </si>
  <si>
    <t>Kit,Revis,Valv.Comb,KAESER,CSD.100S,Term</t>
  </si>
  <si>
    <t>PARTES PARA COMPRESORES;NOMBRE:Kit,MODIFICADOR:De revision,APLICACION ESPECIFICA:Valvula combinada,FABRICANTE:KAESER,MODELO:CSD 100S ,CARACTERISTICAS ADICIONALES:Termica ETM</t>
  </si>
  <si>
    <t>PN40412810001</t>
  </si>
  <si>
    <t>31623</t>
  </si>
  <si>
    <t>Kit,De.servicio,Compr,KAESER,BSD-60,ECO-</t>
  </si>
  <si>
    <t>PARTES PARA COMPRESORES;NOMBRE:Kit,MODIFICADOR:De Servicio,APLICACION ESPECIFICA:De compresor,FABRICANTE:KAESER,MODELO:BSD-60,CARACT ERISTICAS ADICIONALES:ECO-DRAIN 31,CARACTERISTICAS ADICIONALES:EMR 5445719</t>
  </si>
  <si>
    <t>PN8247401510</t>
  </si>
  <si>
    <t>Elemento,Filtro.aceite,KAESER,BSD-60</t>
  </si>
  <si>
    <t>PARTES PARA COMPRESORES;NOMBRE:Elemento,MODIFICADOR:Filtro de aceite,APLICACION ESPECIFICA:De compresor,FABRICANTE:KAESER,MODELO:BSD -60</t>
  </si>
  <si>
    <t>PN644930</t>
  </si>
  <si>
    <t>Cartucho,Filtro.Aire,KAESER,CSD.100S</t>
  </si>
  <si>
    <t>PARTES PARA COMPRESORES;NOMBRE:Cartucho,MODIFICADOR,APLICACION ESPECIFICA:Filtro de aire,FABRICANTE:KAESER,MODELO:CSD 100S</t>
  </si>
  <si>
    <t>PN4E03010</t>
  </si>
  <si>
    <t>Kit,Repar,Valv.Adm,KAESER,BSD-60,1318</t>
  </si>
  <si>
    <t>PARTES PARA COMPRESORES;NOMBRE:Kit,MODIFICADOR:Reparacion,APLICACION ESPECIFICA:De valvula de admision,FABRICANTE:KAESER,MODELO:BSD- 60,CARACTERISTICAS ADICIONALES:Serie 1318</t>
  </si>
  <si>
    <t>PN4008931</t>
  </si>
  <si>
    <t>Manguera,Compres,KAESER,BSD.3,DN9X1500</t>
  </si>
  <si>
    <t>PARTES PARA COMPRESORES;NOMBRE:Manguera,APLICACION ESPECIFICA:Compresor,FABRICANTE:KAESER,MODELO:BSD.3,CARACTERISTICAS ADICIONALES:D N9x1500</t>
  </si>
  <si>
    <t>8.1928.10010</t>
  </si>
  <si>
    <t>Filtro,Aceite,Compr,KAESER,B1-25bar</t>
  </si>
  <si>
    <t>PARTES PARA COMPRESORES;NOMBRE:Filtro,MODIFICADOR:De aceite,APLICACION ESPECIFICA:De compresor,FABRICANTE:KAESER,MODELO,CARACTERISTI CAS ADICIONALES:B1-25 bar</t>
  </si>
  <si>
    <t>PN634641</t>
  </si>
  <si>
    <t>Kit,Repar,Valv.Termos,KAESER,BSD-60,1318</t>
  </si>
  <si>
    <t>PARTES PARA COMPRESORES;NOMBRE:Kit,MODIFICADOR:Reparacion,APLICACION ESPECIFICA:Valvula termostatica,FABRICANTE:KAESER,MODELO:BSD-60 ,CARACTERISTICAS ADICIONALES:Serie 1318</t>
  </si>
  <si>
    <t>PN40084810040</t>
  </si>
  <si>
    <t>Acople,Motor,KAESER,BSD-60,1318</t>
  </si>
  <si>
    <t>PARTES PARA COMPRESORES;NOMBRE:Acople,MODIFICADOR,APLICACION ESPECIFICA:De motor,FABRICANTE:KAESER,MODELO:BSD-60,CARACTERISTICAS ADI CIONALES:Serie 1318</t>
  </si>
  <si>
    <t>PN53129E3</t>
  </si>
  <si>
    <t>Kit,Repar,Valv.Retenc,KAESER,BSD-60,1318</t>
  </si>
  <si>
    <t>PARTES PARA COMPRESORES;NOMBRE:Kit,MODIFICADOR:Reparacion,APLICACION ESPECIFICA:Valvula de retencion,FABRICANTE:KAESER,MODELO:BSD-60 ,CARACTERISTICAS ADICIONALES:Serie 1318</t>
  </si>
  <si>
    <t>PN4009833</t>
  </si>
  <si>
    <t>Kit,Conducto.control,Compr,KAESER,BSD-60</t>
  </si>
  <si>
    <t>PARTES PARA COMPRESORES;:Kit,MODIFICADOR:Conducto control,APLICACION ESPECIFICA:De compresor,FABRICANTE:KAESER,MODELO:BSD-60,CARACTE RISTICAS ADICIONALES:EMR:5169214</t>
  </si>
  <si>
    <t>PN4038350</t>
  </si>
  <si>
    <t>Kit,Repar,Valv.Termos,KAESER,BSD-60,EMR.</t>
  </si>
  <si>
    <t>PARTES PARA COMPRESORES;:Kit,MODIFICADOR:Reparacion,APLICACION ESPECIFICA:Valvula termostatica,FABRICANTE:KAESER,MODELO:BSD- 60,CARACTERISTICAS ADICIONALES:EMR 5445719</t>
  </si>
  <si>
    <t>PN40409210001</t>
  </si>
  <si>
    <t>Kit,Mtto,Valv.Sobrec,KAESER,BSD-60,EMR.5</t>
  </si>
  <si>
    <t>PARTES PARA COMPRESORES;NOMBRE:Kit,MODIFICADOR:Mantenimiento,APLICACION ESPECIFICA:Valvula Sobrecarga,FABRICANTE:KAESER,MODELO:BSD-6 0,CARACTERISTICAS ADICIONALES:EMR 5445719</t>
  </si>
  <si>
    <t>PN222958E1</t>
  </si>
  <si>
    <t>Ventilador,Compr,Gab.Elec,KAESER,CSD.100</t>
  </si>
  <si>
    <t>PARTES PARA COMPRESORES;NOMBRE:Ventilador,MODIFICADOR,APLICACION ESPECIFICA:De compresor,APLICACION ESPECIFICA:Gabinete electrico,FA BRICANTE:KAESER,MODELO:CSD 100S</t>
  </si>
  <si>
    <t>PN7275100180</t>
  </si>
  <si>
    <t>Actuador,Compr,KAESER,CSD.100S</t>
  </si>
  <si>
    <t>PARTES PARA COMPRESORES;NOMBRE:Actuador,MODIFICADOR,APLICACION ESPECIFICA:De compresor,FABRICANTE:KAESER,MODELO:CSD 100S</t>
  </si>
  <si>
    <t>PN774570</t>
  </si>
  <si>
    <t>Kit,Revis,Rodam.6004,KAESER,BSD.3</t>
  </si>
  <si>
    <t>PARTES PARA COMPRESORES;NOMBRE:Kit,MODIFICADOR:De revision,APLICACION ESPECIFICA:Rodamiento 6004,FABRICANTE:KAESER,MODELO:BSD.3</t>
  </si>
  <si>
    <t>404089.0</t>
  </si>
  <si>
    <t>Kit,De.manguera,KAESER,BSD.3,DN19X900</t>
  </si>
  <si>
    <t>PARTES PARA COMPRESORES;NOMBRE:Kit,MODIFICADOR:De manguera,FABRICANTE:KAESER,MODELO:BSD.3,CARACTERISTICAS ADICIONALES:DN19x900</t>
  </si>
  <si>
    <t>8.2639E0</t>
  </si>
  <si>
    <t>Kit,Revis,Rodam.6212,KAESER,BSD.3</t>
  </si>
  <si>
    <t>PARTES PARA COMPRESORES;NOMBRE:Kit,MODIFICADOR:De revision,APLICACION ESPECIFICA:Rodamiento 6212,FABRICANTE:KAESER,MODELO:BSD.3</t>
  </si>
  <si>
    <t>404070.0</t>
  </si>
  <si>
    <t>Manguera,Compres,KAESER,BSD.3,DN10X800</t>
  </si>
  <si>
    <t>PARTES PARA COMPRESORES;NOMBRE:Manguera,APLICACION ESPECIFICA:Compresor,FABRICANTE:KAESER,MODELO:BSD.3,CARACTERISTICAS ADICIONALES:D N10x800</t>
  </si>
  <si>
    <t>8.1813.00040</t>
  </si>
  <si>
    <t>Elemento,Filtran,Filtro.Linea,KAESER,E46</t>
  </si>
  <si>
    <t>PARTES PARA COMPRESORES;NOMBRE:Elemento,MODIFICADOR:Filtrante,APLICACION ESPECIFICA:Filtro de Linea,FABRICANTE:KAESER,MODELO:E46KD</t>
  </si>
  <si>
    <t>PN9015450</t>
  </si>
  <si>
    <t>Elemento,Aceite,Filtran,Compr,KAESER,ADS</t>
  </si>
  <si>
    <t>PARTES PARA COMPRESORES;NOMBRE:Elemento,MODIFICADOR:De aceite,MODIFICADOR:Filtrante,APLICACION ESPECIFICA:De compresor,FABRICANTE:KA ESER,MODELO:ADS 40T</t>
  </si>
  <si>
    <t>PN647780</t>
  </si>
  <si>
    <t>Filtro,ASD,Compr,KAESER</t>
  </si>
  <si>
    <t>PARTES PARA COMPRESORES;NOMBRE:Filtro,MODIFICADOR:De aire,MODIFICADOR:ASD,APLICACION ESPECIFICA:De compresor,FABRICANTE:KAESER</t>
  </si>
  <si>
    <t>PN641430</t>
  </si>
  <si>
    <t>Cartucho,Separ.Aceite,KAESER,CSD.100S</t>
  </si>
  <si>
    <t>PARTES PARA COMPRESORES;NOMBRE:Cartucho,MODIFICADOR:Separador de aceite,APLICACION ESPECIFICA,FABRICANTE:KAESER,MODELO:CSD 100S</t>
  </si>
  <si>
    <t>PN635710</t>
  </si>
  <si>
    <t>Elemento,Filtran,Secad.Regen,KAESER,KAD.</t>
  </si>
  <si>
    <t>PARTES PARA COMPRESORES;NOMBRE:Elemento,MODIFICADOR:Filtrante,APLICACION ESPECIFICA:Secadores regenerativos,FABRICANTE:KAESER,MODELO :KAD 370</t>
  </si>
  <si>
    <t>PN9015270</t>
  </si>
  <si>
    <t>EA</t>
  </si>
  <si>
    <t>GAL</t>
  </si>
  <si>
    <t>KIT</t>
  </si>
  <si>
    <t xml:space="preserve">20 días </t>
  </si>
  <si>
    <t xml:space="preserve">10 días </t>
  </si>
  <si>
    <t>20 DIAS</t>
  </si>
  <si>
    <t>o</t>
  </si>
  <si>
    <t>31.07.2026</t>
  </si>
  <si>
    <t>Se recomiendo adjudicar a la compañía Kaeser, fabricante y que ofrece los mejores precios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</si>
</sst>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31" x14ac:knownFonts="1">
    <font>
      <sz val="10"/>
      <name val="Arial"/>
      <family val="2"/>
    </font>
    <font>
      <sz val="9"/>
      <color theme="1"/>
      <name val="Aptos"/>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10"/>
      <name val="Aptos"/>
      <family val="2"/>
    </font>
    <font>
      <b/>
      <sz val="10"/>
      <name val="Aptos"/>
      <family val="2"/>
    </font>
    <font>
      <b/>
      <u/>
      <sz val="10"/>
      <name val="Aptos"/>
      <family val="2"/>
    </font>
    <font>
      <sz val="10"/>
      <color theme="1"/>
      <name val="Aptos"/>
      <family val="2"/>
    </font>
    <font>
      <sz val="10"/>
      <color theme="10"/>
      <name val="Aptos"/>
      <family val="2"/>
    </font>
    <font>
      <u/>
      <sz val="10"/>
      <color theme="10"/>
      <name val="Aptos"/>
      <family val="2"/>
    </font>
    <font>
      <sz val="10"/>
      <color rgb="FF000000"/>
      <name val="Aptos"/>
      <family val="2"/>
    </font>
    <font>
      <sz val="10"/>
      <color rgb="FFFF0000"/>
      <name val="Aptos"/>
      <family val="2"/>
    </font>
    <font>
      <b/>
      <sz val="11"/>
      <name val="Aptos"/>
      <family val="2"/>
    </font>
    <font>
      <sz val="10"/>
      <color theme="0"/>
      <name val="Aptos"/>
      <family val="2"/>
    </font>
    <font>
      <sz val="9"/>
      <name val="Aptos"/>
      <family val="2"/>
    </font>
  </fonts>
  <fills count="2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rgb="FFFFFF00"/>
        <bgColor theme="0"/>
      </patternFill>
    </fill>
    <fill>
      <patternFill patternType="solid">
        <fgColor theme="0"/>
        <bgColor theme="0"/>
      </patternFill>
    </fill>
    <fill>
      <patternFill patternType="solid">
        <fgColor rgb="FF006600"/>
        <bgColor indexed="64"/>
      </patternFill>
    </fill>
  </fills>
  <borders count="66">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rgb="FF000000"/>
      </left>
      <right style="hair">
        <color rgb="FF000000"/>
      </right>
      <top style="hair">
        <color rgb="FF000000"/>
      </top>
      <bottom style="hair">
        <color rgb="FF000000"/>
      </bottom>
      <diagonal/>
    </border>
    <border>
      <left style="hair">
        <color rgb="FF000000"/>
      </left>
      <right style="medium">
        <color indexed="64"/>
      </right>
      <top style="hair">
        <color rgb="FF000000"/>
      </top>
      <bottom style="hair">
        <color rgb="FF000000"/>
      </bottom>
      <diagonal/>
    </border>
    <border>
      <left style="hair">
        <color rgb="FF000000"/>
      </left>
      <right style="hair">
        <color rgb="FF000000"/>
      </right>
      <top style="hair">
        <color rgb="FF000000"/>
      </top>
      <bottom style="medium">
        <color indexed="64"/>
      </bottom>
      <diagonal/>
    </border>
    <border>
      <left style="hair">
        <color rgb="FF000000"/>
      </left>
      <right style="medium">
        <color indexed="64"/>
      </right>
      <top style="hair">
        <color rgb="FF000000"/>
      </top>
      <bottom style="medium">
        <color indexed="64"/>
      </bottom>
      <diagonal/>
    </border>
    <border>
      <left style="hair">
        <color indexed="64"/>
      </left>
      <right/>
      <top style="hair">
        <color indexed="64"/>
      </top>
      <bottom style="medium">
        <color indexed="64"/>
      </bottom>
      <diagonal/>
    </border>
  </borders>
  <cellStyleXfs count="215">
    <xf numFmtId="0" fontId="0" fillId="0" borderId="0"/>
    <xf numFmtId="164" fontId="8" fillId="0" borderId="0" applyFon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8" fillId="0" borderId="0"/>
    <xf numFmtId="0" fontId="7" fillId="2" borderId="1" applyNumberFormat="0" applyFont="0" applyAlignment="0" applyProtection="0"/>
    <xf numFmtId="0" fontId="7" fillId="2" borderId="1" applyNumberFormat="0" applyFont="0" applyAlignment="0" applyProtection="0"/>
    <xf numFmtId="0" fontId="7" fillId="2" borderId="1" applyNumberFormat="0" applyFont="0" applyAlignment="0" applyProtection="0"/>
    <xf numFmtId="0" fontId="9" fillId="0" borderId="0"/>
    <xf numFmtId="0" fontId="8" fillId="0" borderId="0"/>
    <xf numFmtId="0" fontId="6" fillId="0" borderId="0"/>
    <xf numFmtId="0" fontId="6" fillId="0" borderId="0"/>
    <xf numFmtId="168" fontId="8" fillId="0" borderId="0" applyFont="0" applyFill="0" applyBorder="0" applyAlignment="0" applyProtection="0"/>
    <xf numFmtId="169" fontId="6" fillId="0" borderId="0" applyFont="0" applyFill="0" applyBorder="0" applyAlignment="0" applyProtection="0"/>
    <xf numFmtId="170" fontId="8" fillId="0" borderId="0" applyFont="0" applyFill="0" applyBorder="0" applyAlignment="0" applyProtection="0"/>
    <xf numFmtId="0" fontId="6" fillId="0" borderId="0"/>
    <xf numFmtId="169" fontId="6" fillId="0" borderId="0" applyFont="0" applyFill="0" applyBorder="0" applyAlignment="0" applyProtection="0"/>
    <xf numFmtId="0" fontId="5" fillId="0" borderId="0"/>
    <xf numFmtId="0" fontId="5" fillId="0" borderId="0"/>
    <xf numFmtId="164" fontId="8" fillId="0" borderId="0" applyFont="0" applyFill="0" applyBorder="0" applyAlignment="0" applyProtection="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164" fontId="8" fillId="0" borderId="0" applyFont="0" applyFill="0" applyBorder="0" applyAlignment="0" applyProtection="0"/>
    <xf numFmtId="167" fontId="8" fillId="0" borderId="0" applyFont="0" applyFill="0" applyBorder="0" applyAlignment="0" applyProtection="0"/>
    <xf numFmtId="9" fontId="5" fillId="0" borderId="0" applyFont="0" applyFill="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8" fillId="0" borderId="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0" fontId="8" fillId="0" borderId="0"/>
    <xf numFmtId="164" fontId="8" fillId="0" borderId="0" applyFont="0" applyFill="0" applyBorder="0" applyAlignment="0" applyProtection="0"/>
    <xf numFmtId="0" fontId="8" fillId="0" borderId="0"/>
    <xf numFmtId="171" fontId="10" fillId="0" borderId="0"/>
    <xf numFmtId="0" fontId="10" fillId="0" borderId="0"/>
    <xf numFmtId="164" fontId="8" fillId="0" borderId="0" applyFont="0" applyFill="0" applyBorder="0" applyAlignment="0" applyProtection="0"/>
    <xf numFmtId="0" fontId="4" fillId="0" borderId="0"/>
    <xf numFmtId="0" fontId="4"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11" fillId="0" borderId="0" applyNumberFormat="0" applyFill="0" applyBorder="0" applyAlignment="0" applyProtection="0"/>
    <xf numFmtId="9" fontId="8" fillId="0" borderId="0" applyFont="0" applyFill="0" applyBorder="0" applyAlignment="0" applyProtection="0"/>
    <xf numFmtId="0" fontId="13" fillId="0" borderId="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44" fontId="8" fillId="0" borderId="0" applyFont="0" applyFill="0" applyBorder="0" applyAlignment="0" applyProtection="0"/>
  </cellStyleXfs>
  <cellXfs count="255">
    <xf numFmtId="0" fontId="0" fillId="0" borderId="0" xfId="0"/>
    <xf numFmtId="0" fontId="0" fillId="0" borderId="26" xfId="0" applyBorder="1"/>
    <xf numFmtId="0" fontId="0" fillId="0" borderId="26" xfId="0" applyBorder="1" applyAlignment="1">
      <alignment horizontal="left"/>
    </xf>
    <xf numFmtId="0" fontId="12" fillId="0" borderId="7" xfId="0" applyFont="1" applyBorder="1" applyAlignment="1">
      <alignment horizontal="center"/>
    </xf>
    <xf numFmtId="0" fontId="12" fillId="0" borderId="13" xfId="0" applyFont="1" applyBorder="1" applyAlignment="1">
      <alignment horizontal="center"/>
    </xf>
    <xf numFmtId="0" fontId="12" fillId="19" borderId="13" xfId="0" applyFont="1" applyFill="1" applyBorder="1" applyAlignment="1">
      <alignment horizontal="center"/>
    </xf>
    <xf numFmtId="0" fontId="12" fillId="20" borderId="13" xfId="0" applyFont="1" applyFill="1" applyBorder="1" applyAlignment="1">
      <alignment horizontal="center"/>
    </xf>
    <xf numFmtId="0" fontId="12"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0" xfId="0" applyBorder="1"/>
    <xf numFmtId="0" fontId="12" fillId="20" borderId="41" xfId="0" applyFont="1" applyFill="1" applyBorder="1" applyAlignment="1">
      <alignment horizontal="center"/>
    </xf>
    <xf numFmtId="164" fontId="0" fillId="0" borderId="17" xfId="1" applyFont="1" applyFill="1" applyBorder="1" applyAlignment="1"/>
    <xf numFmtId="164" fontId="0" fillId="0" borderId="0" xfId="0" applyNumberFormat="1"/>
    <xf numFmtId="0" fontId="16" fillId="16" borderId="0" xfId="0" applyFont="1" applyFill="1" applyAlignment="1" applyProtection="1">
      <alignment horizontal="center" vertical="center" wrapText="1"/>
      <protection locked="0"/>
    </xf>
    <xf numFmtId="0" fontId="16" fillId="17" borderId="9" xfId="0" applyFont="1" applyFill="1" applyBorder="1" applyAlignment="1">
      <alignment horizontal="center" vertical="center" wrapText="1"/>
    </xf>
    <xf numFmtId="0" fontId="16" fillId="17" borderId="10" xfId="0" applyFont="1" applyFill="1" applyBorder="1" applyAlignment="1">
      <alignment horizontal="center" vertical="center" wrapText="1"/>
    </xf>
    <xf numFmtId="166" fontId="16" fillId="17" borderId="9" xfId="1" applyNumberFormat="1" applyFont="1" applyFill="1" applyBorder="1" applyAlignment="1" applyProtection="1">
      <alignment horizontal="center" vertical="center" wrapText="1"/>
    </xf>
    <xf numFmtId="166" fontId="16" fillId="17" borderId="10" xfId="1" applyNumberFormat="1" applyFont="1" applyFill="1" applyBorder="1" applyAlignment="1" applyProtection="1">
      <alignment horizontal="center" vertical="center" wrapText="1"/>
    </xf>
    <xf numFmtId="0" fontId="16" fillId="18" borderId="10" xfId="0" applyFont="1" applyFill="1" applyBorder="1" applyAlignment="1">
      <alignment horizontal="center" vertical="center" wrapText="1"/>
    </xf>
    <xf numFmtId="0" fontId="16" fillId="21" borderId="10" xfId="0" applyFont="1" applyFill="1" applyBorder="1" applyAlignment="1">
      <alignment horizontal="center" vertical="center" wrapText="1"/>
    </xf>
    <xf numFmtId="0" fontId="16" fillId="17" borderId="11" xfId="0" applyFont="1" applyFill="1" applyBorder="1" applyAlignment="1">
      <alignment horizontal="center" vertical="center" wrapText="1"/>
    </xf>
    <xf numFmtId="165" fontId="17"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6"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6"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6" fillId="17" borderId="40" xfId="0" applyFont="1" applyFill="1" applyBorder="1" applyAlignment="1" applyProtection="1">
      <alignment horizontal="center" vertical="center"/>
      <protection locked="0"/>
    </xf>
    <xf numFmtId="0" fontId="16" fillId="16" borderId="0" xfId="0" applyFont="1" applyFill="1" applyAlignment="1" applyProtection="1">
      <alignment horizontal="center" vertical="center"/>
      <protection locked="0"/>
    </xf>
    <xf numFmtId="0" fontId="0" fillId="22" borderId="0" xfId="0" applyFill="1" applyProtection="1">
      <protection locked="0"/>
    </xf>
    <xf numFmtId="0" fontId="16" fillId="17" borderId="0" xfId="0" applyFont="1" applyFill="1" applyAlignment="1" applyProtection="1">
      <alignment horizontal="center" vertical="center"/>
      <protection locked="0"/>
    </xf>
    <xf numFmtId="165" fontId="17"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6"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6" fillId="16" borderId="0" xfId="1" applyNumberFormat="1" applyFont="1" applyFill="1" applyBorder="1" applyAlignment="1" applyProtection="1">
      <protection locked="0"/>
    </xf>
    <xf numFmtId="166" fontId="16"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6"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6" fillId="16" borderId="0" xfId="1" applyNumberFormat="1" applyFont="1" applyFill="1" applyBorder="1" applyAlignment="1" applyProtection="1">
      <alignment vertical="center"/>
    </xf>
    <xf numFmtId="166" fontId="18" fillId="16" borderId="0" xfId="1" applyNumberFormat="1" applyFont="1" applyFill="1" applyBorder="1" applyAlignment="1" applyProtection="1">
      <alignment horizontal="right"/>
    </xf>
    <xf numFmtId="166" fontId="16" fillId="16" borderId="0" xfId="1" applyNumberFormat="1" applyFont="1" applyFill="1" applyBorder="1" applyAlignment="1" applyProtection="1">
      <alignment vertical="center"/>
      <protection locked="0"/>
    </xf>
    <xf numFmtId="166" fontId="15"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4" fillId="16" borderId="0" xfId="1" applyNumberFormat="1" applyFont="1" applyFill="1" applyBorder="1" applyAlignment="1" applyProtection="1">
      <alignment horizontal="right"/>
      <protection locked="0"/>
    </xf>
    <xf numFmtId="166" fontId="18"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6" fillId="16" borderId="0" xfId="0" applyFont="1" applyFill="1" applyProtection="1">
      <protection locked="0"/>
    </xf>
    <xf numFmtId="164" fontId="15" fillId="16" borderId="0" xfId="1" applyFont="1" applyFill="1" applyBorder="1" applyAlignment="1" applyProtection="1">
      <alignment horizontal="right"/>
      <protection locked="0"/>
    </xf>
    <xf numFmtId="164" fontId="14" fillId="16" borderId="0" xfId="1" applyFont="1" applyFill="1" applyBorder="1" applyAlignment="1" applyProtection="1">
      <alignment horizontal="right"/>
      <protection locked="0"/>
    </xf>
    <xf numFmtId="0" fontId="16" fillId="18" borderId="11" xfId="0" applyFont="1" applyFill="1" applyBorder="1" applyAlignment="1">
      <alignment horizontal="center" vertical="center" wrapText="1"/>
    </xf>
    <xf numFmtId="0" fontId="16" fillId="16" borderId="0" xfId="0" applyFont="1" applyFill="1" applyAlignment="1" applyProtection="1">
      <alignment wrapText="1"/>
      <protection locked="0"/>
    </xf>
    <xf numFmtId="0" fontId="0" fillId="16" borderId="0" xfId="0" applyFill="1" applyAlignment="1" applyProtection="1">
      <alignment wrapText="1"/>
      <protection locked="0"/>
    </xf>
    <xf numFmtId="0" fontId="11" fillId="16" borderId="0" xfId="170" applyFill="1" applyBorder="1" applyAlignment="1" applyProtection="1">
      <alignment wrapText="1"/>
      <protection locked="0"/>
    </xf>
    <xf numFmtId="166" fontId="16"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6"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6" fillId="16" borderId="0" xfId="0" applyFont="1" applyFill="1" applyAlignment="1" applyProtection="1">
      <alignment horizontal="left"/>
      <protection locked="0"/>
    </xf>
    <xf numFmtId="0" fontId="16" fillId="16" borderId="0" xfId="0" applyFont="1" applyFill="1" applyAlignment="1">
      <alignment horizontal="right" vertical="center"/>
    </xf>
    <xf numFmtId="166" fontId="14" fillId="16" borderId="0" xfId="1" applyNumberFormat="1" applyFont="1" applyFill="1" applyBorder="1" applyAlignment="1" applyProtection="1">
      <alignment horizontal="right"/>
    </xf>
    <xf numFmtId="166" fontId="14" fillId="16" borderId="40" xfId="1" applyNumberFormat="1" applyFont="1" applyFill="1" applyBorder="1" applyAlignment="1" applyProtection="1">
      <alignment horizontal="right"/>
    </xf>
    <xf numFmtId="166" fontId="15" fillId="16" borderId="40" xfId="1" applyNumberFormat="1" applyFont="1" applyFill="1" applyBorder="1" applyAlignment="1" applyProtection="1">
      <alignment horizontal="right"/>
    </xf>
    <xf numFmtId="0" fontId="16" fillId="16" borderId="0" xfId="0" applyFont="1" applyFill="1" applyAlignment="1">
      <alignment vertical="center"/>
    </xf>
    <xf numFmtId="172" fontId="16" fillId="16" borderId="0" xfId="0" applyNumberFormat="1" applyFont="1" applyFill="1" applyAlignment="1">
      <alignment horizontal="left" vertical="center"/>
    </xf>
    <xf numFmtId="0" fontId="16" fillId="0" borderId="0" xfId="0" applyFont="1" applyAlignment="1">
      <alignment vertical="center"/>
    </xf>
    <xf numFmtId="0" fontId="8" fillId="0" borderId="0" xfId="0" applyFont="1" applyAlignment="1">
      <alignment vertical="center"/>
    </xf>
    <xf numFmtId="0" fontId="11" fillId="0" borderId="0" xfId="170" applyAlignment="1">
      <alignment vertical="center"/>
    </xf>
    <xf numFmtId="0" fontId="0" fillId="0" borderId="0" xfId="0" applyAlignment="1">
      <alignment wrapText="1"/>
    </xf>
    <xf numFmtId="0" fontId="20" fillId="15" borderId="2" xfId="0" applyFont="1" applyFill="1" applyBorder="1" applyAlignment="1" applyProtection="1">
      <alignment wrapText="1"/>
      <protection locked="0"/>
    </xf>
    <xf numFmtId="0" fontId="21" fillId="15" borderId="3" xfId="0" applyFont="1" applyFill="1" applyBorder="1" applyAlignment="1" applyProtection="1">
      <alignment wrapText="1"/>
      <protection locked="0"/>
    </xf>
    <xf numFmtId="0" fontId="21" fillId="15" borderId="3" xfId="0" applyFont="1" applyFill="1" applyBorder="1" applyAlignment="1" applyProtection="1">
      <alignment vertical="center" wrapText="1"/>
      <protection locked="0"/>
    </xf>
    <xf numFmtId="166" fontId="21" fillId="15" borderId="3" xfId="1" applyNumberFormat="1" applyFont="1" applyFill="1" applyBorder="1" applyAlignment="1" applyProtection="1">
      <alignment vertical="center" wrapText="1"/>
      <protection locked="0"/>
    </xf>
    <xf numFmtId="0" fontId="20" fillId="15" borderId="0" xfId="0" applyFont="1" applyFill="1" applyAlignment="1" applyProtection="1">
      <alignment wrapText="1"/>
      <protection locked="0"/>
    </xf>
    <xf numFmtId="0" fontId="20" fillId="15" borderId="4" xfId="0" applyFont="1" applyFill="1" applyBorder="1" applyAlignment="1" applyProtection="1">
      <alignment wrapText="1"/>
      <protection locked="0"/>
    </xf>
    <xf numFmtId="0" fontId="21" fillId="15" borderId="0" xfId="0" applyFont="1" applyFill="1" applyAlignment="1" applyProtection="1">
      <alignment vertical="center" wrapText="1"/>
      <protection locked="0"/>
    </xf>
    <xf numFmtId="166" fontId="21" fillId="15" borderId="0" xfId="1" applyNumberFormat="1" applyFont="1" applyFill="1" applyBorder="1" applyAlignment="1" applyProtection="1">
      <alignment vertical="center" wrapText="1"/>
      <protection locked="0"/>
    </xf>
    <xf numFmtId="0" fontId="21" fillId="15" borderId="25" xfId="0" applyFont="1" applyFill="1" applyBorder="1" applyAlignment="1" applyProtection="1">
      <alignment horizontal="left" vertical="center" wrapText="1"/>
      <protection locked="0"/>
    </xf>
    <xf numFmtId="0" fontId="21" fillId="15" borderId="0" xfId="0" applyFont="1" applyFill="1" applyAlignment="1" applyProtection="1">
      <alignment horizontal="left" vertical="center" wrapText="1"/>
      <protection locked="0"/>
    </xf>
    <xf numFmtId="0" fontId="21" fillId="15" borderId="29" xfId="0" applyFont="1" applyFill="1" applyBorder="1" applyAlignment="1" applyProtection="1">
      <alignment horizontal="left" vertical="center" wrapText="1"/>
      <protection locked="0"/>
    </xf>
    <xf numFmtId="172" fontId="21" fillId="24" borderId="36" xfId="0" applyNumberFormat="1" applyFont="1" applyFill="1" applyBorder="1" applyAlignment="1" applyProtection="1">
      <alignment horizontal="left" vertical="center" wrapText="1"/>
      <protection locked="0"/>
    </xf>
    <xf numFmtId="172" fontId="21" fillId="15" borderId="0" xfId="0" applyNumberFormat="1" applyFont="1" applyFill="1" applyAlignment="1" applyProtection="1">
      <alignment horizontal="left" vertical="center" wrapText="1"/>
      <protection locked="0"/>
    </xf>
    <xf numFmtId="0" fontId="21" fillId="16" borderId="0" xfId="0" applyFont="1" applyFill="1" applyAlignment="1" applyProtection="1">
      <alignment horizontal="center" vertical="center" wrapText="1"/>
      <protection locked="0"/>
    </xf>
    <xf numFmtId="4" fontId="20" fillId="16" borderId="0" xfId="0" applyNumberFormat="1" applyFont="1" applyFill="1" applyAlignment="1" applyProtection="1">
      <alignment horizontal="center" vertical="center" wrapText="1"/>
      <protection locked="0"/>
    </xf>
    <xf numFmtId="164" fontId="21" fillId="15" borderId="25" xfId="1" applyFont="1" applyFill="1" applyBorder="1" applyAlignment="1" applyProtection="1">
      <alignment horizontal="center" vertical="center" wrapText="1"/>
      <protection locked="0"/>
    </xf>
    <xf numFmtId="0" fontId="21" fillId="16" borderId="0" xfId="0" applyFont="1" applyFill="1" applyAlignment="1" applyProtection="1">
      <alignment horizontal="left" wrapText="1"/>
      <protection locked="0"/>
    </xf>
    <xf numFmtId="4" fontId="20" fillId="16" borderId="0" xfId="0" applyNumberFormat="1" applyFont="1" applyFill="1" applyAlignment="1" applyProtection="1">
      <alignment horizontal="left" wrapText="1"/>
      <protection locked="0"/>
    </xf>
    <xf numFmtId="164" fontId="21" fillId="15" borderId="27" xfId="1" applyFont="1" applyFill="1" applyBorder="1" applyAlignment="1" applyProtection="1">
      <alignment horizontal="center" vertical="center" wrapText="1"/>
    </xf>
    <xf numFmtId="166" fontId="20" fillId="16" borderId="0" xfId="1" applyNumberFormat="1" applyFont="1" applyFill="1" applyBorder="1" applyProtection="1"/>
    <xf numFmtId="0" fontId="21" fillId="16" borderId="4" xfId="0" applyFont="1" applyFill="1" applyBorder="1"/>
    <xf numFmtId="0" fontId="21" fillId="16" borderId="0" xfId="0" applyFont="1" applyFill="1"/>
    <xf numFmtId="0" fontId="20" fillId="16" borderId="0" xfId="0" applyFont="1" applyFill="1" applyAlignment="1">
      <alignment horizontal="left"/>
    </xf>
    <xf numFmtId="166" fontId="20" fillId="16" borderId="0" xfId="1" applyNumberFormat="1" applyFont="1" applyFill="1" applyBorder="1" applyAlignment="1" applyProtection="1">
      <alignment horizontal="right"/>
    </xf>
    <xf numFmtId="166" fontId="20" fillId="16" borderId="0" xfId="1" applyNumberFormat="1" applyFont="1" applyFill="1" applyBorder="1" applyAlignment="1" applyProtection="1"/>
    <xf numFmtId="0" fontId="20" fillId="16" borderId="4" xfId="0" applyFont="1" applyFill="1" applyBorder="1"/>
    <xf numFmtId="0" fontId="20" fillId="16" borderId="0" xfId="0" applyFont="1" applyFill="1"/>
    <xf numFmtId="166" fontId="20" fillId="16" borderId="0" xfId="1" applyNumberFormat="1" applyFont="1" applyFill="1" applyBorder="1" applyAlignment="1" applyProtection="1">
      <alignment horizontal="left"/>
    </xf>
    <xf numFmtId="166" fontId="23" fillId="16" borderId="0" xfId="1" applyNumberFormat="1" applyFont="1" applyFill="1" applyBorder="1" applyAlignment="1" applyProtection="1">
      <alignment horizontal="right"/>
    </xf>
    <xf numFmtId="0" fontId="20" fillId="16" borderId="0" xfId="0" applyFont="1" applyFill="1" applyAlignment="1">
      <alignment horizontal="center" vertical="center"/>
    </xf>
    <xf numFmtId="166" fontId="20" fillId="15" borderId="0" xfId="1" applyNumberFormat="1" applyFont="1" applyFill="1" applyBorder="1" applyAlignment="1" applyProtection="1">
      <alignment wrapText="1"/>
      <protection locked="0"/>
    </xf>
    <xf numFmtId="0" fontId="21" fillId="16" borderId="0" xfId="0" applyFont="1" applyFill="1" applyAlignment="1" applyProtection="1">
      <alignment wrapText="1"/>
      <protection locked="0"/>
    </xf>
    <xf numFmtId="0" fontId="25" fillId="16" borderId="0" xfId="170" applyFont="1" applyFill="1" applyBorder="1" applyAlignment="1" applyProtection="1">
      <alignment wrapText="1"/>
      <protection locked="0"/>
    </xf>
    <xf numFmtId="0" fontId="21" fillId="16" borderId="0" xfId="0" applyFont="1" applyFill="1" applyProtection="1">
      <protection locked="0"/>
    </xf>
    <xf numFmtId="166" fontId="21" fillId="16" borderId="0" xfId="1" applyNumberFormat="1" applyFont="1" applyFill="1" applyBorder="1" applyAlignment="1" applyProtection="1">
      <alignment vertical="top"/>
      <protection locked="0"/>
    </xf>
    <xf numFmtId="166" fontId="21" fillId="16" borderId="46" xfId="1" applyNumberFormat="1" applyFont="1" applyFill="1" applyBorder="1" applyAlignment="1" applyProtection="1">
      <alignment vertical="top"/>
      <protection locked="0"/>
    </xf>
    <xf numFmtId="0" fontId="21" fillId="25" borderId="50" xfId="0" applyFont="1" applyFill="1" applyBorder="1" applyAlignment="1">
      <alignment horizontal="center" vertical="center" wrapText="1"/>
    </xf>
    <xf numFmtId="0" fontId="26" fillId="16" borderId="47" xfId="0" applyFont="1" applyFill="1" applyBorder="1" applyAlignment="1">
      <alignment horizontal="center" vertical="center" wrapText="1"/>
    </xf>
    <xf numFmtId="3" fontId="26" fillId="16" borderId="47" xfId="0" applyNumberFormat="1" applyFont="1" applyFill="1" applyBorder="1" applyAlignment="1">
      <alignment horizontal="center" vertical="center" wrapText="1"/>
    </xf>
    <xf numFmtId="0" fontId="23" fillId="16" borderId="47" xfId="0" applyFont="1" applyFill="1" applyBorder="1" applyAlignment="1">
      <alignment horizontal="center" vertical="center" wrapText="1"/>
    </xf>
    <xf numFmtId="0" fontId="23" fillId="22" borderId="47" xfId="0" applyFont="1" applyFill="1" applyBorder="1" applyAlignment="1">
      <alignment horizontal="center" vertical="center" wrapText="1"/>
    </xf>
    <xf numFmtId="0" fontId="26" fillId="22" borderId="47" xfId="0" applyFont="1" applyFill="1" applyBorder="1" applyAlignment="1">
      <alignment horizontal="center" vertical="center" wrapText="1"/>
    </xf>
    <xf numFmtId="0" fontId="20" fillId="22" borderId="54" xfId="0" applyFont="1" applyFill="1" applyBorder="1"/>
    <xf numFmtId="3" fontId="28" fillId="22" borderId="53" xfId="1" applyNumberFormat="1" applyFont="1" applyFill="1" applyBorder="1" applyAlignment="1" applyProtection="1">
      <alignment horizontal="center" vertical="center" wrapText="1"/>
      <protection hidden="1"/>
    </xf>
    <xf numFmtId="0" fontId="20" fillId="22" borderId="53" xfId="0" applyFont="1" applyFill="1" applyBorder="1"/>
    <xf numFmtId="0" fontId="20" fillId="22" borderId="52" xfId="0" applyFont="1" applyFill="1" applyBorder="1"/>
    <xf numFmtId="0" fontId="20" fillId="16" borderId="51" xfId="0" applyFont="1" applyFill="1" applyBorder="1" applyAlignment="1" applyProtection="1">
      <alignment vertical="center" wrapText="1"/>
      <protection hidden="1"/>
    </xf>
    <xf numFmtId="3" fontId="20" fillId="16" borderId="47" xfId="1" applyNumberFormat="1" applyFont="1" applyFill="1" applyBorder="1" applyAlignment="1" applyProtection="1">
      <alignment horizontal="center" vertical="center" wrapText="1"/>
      <protection hidden="1"/>
    </xf>
    <xf numFmtId="3" fontId="20" fillId="16" borderId="47" xfId="214" applyNumberFormat="1" applyFont="1" applyFill="1" applyBorder="1" applyAlignment="1" applyProtection="1">
      <alignment horizontal="center" vertical="center" wrapText="1"/>
      <protection hidden="1"/>
    </xf>
    <xf numFmtId="0" fontId="20" fillId="16" borderId="47" xfId="0" applyFont="1" applyFill="1" applyBorder="1" applyAlignment="1" applyProtection="1">
      <alignment vertical="center" wrapText="1"/>
      <protection hidden="1"/>
    </xf>
    <xf numFmtId="0" fontId="20" fillId="16" borderId="50" xfId="0" applyFont="1" applyFill="1" applyBorder="1" applyAlignment="1" applyProtection="1">
      <alignment horizontal="center" vertical="center" wrapText="1"/>
      <protection hidden="1"/>
    </xf>
    <xf numFmtId="0" fontId="20" fillId="22" borderId="51" xfId="0" applyFont="1" applyFill="1" applyBorder="1" applyAlignment="1" applyProtection="1">
      <alignment vertical="center" wrapText="1"/>
      <protection hidden="1"/>
    </xf>
    <xf numFmtId="3" fontId="28" fillId="22" borderId="47" xfId="1" applyNumberFormat="1" applyFont="1" applyFill="1" applyBorder="1" applyAlignment="1" applyProtection="1">
      <alignment horizontal="center" vertical="center" wrapText="1"/>
      <protection hidden="1"/>
    </xf>
    <xf numFmtId="3" fontId="20" fillId="22" borderId="47" xfId="214" applyNumberFormat="1" applyFont="1" applyFill="1" applyBorder="1" applyAlignment="1" applyProtection="1">
      <alignment horizontal="center" vertical="center" wrapText="1"/>
      <protection hidden="1"/>
    </xf>
    <xf numFmtId="0" fontId="20" fillId="22" borderId="47" xfId="0" applyFont="1" applyFill="1" applyBorder="1" applyAlignment="1" applyProtection="1">
      <alignment vertical="center" wrapText="1"/>
      <protection hidden="1"/>
    </xf>
    <xf numFmtId="3" fontId="26" fillId="22" borderId="47" xfId="0" applyNumberFormat="1" applyFont="1" applyFill="1" applyBorder="1" applyAlignment="1">
      <alignment horizontal="center" vertical="center" wrapText="1"/>
    </xf>
    <xf numFmtId="0" fontId="20" fillId="22" borderId="50" xfId="0" applyFont="1" applyFill="1" applyBorder="1" applyAlignment="1" applyProtection="1">
      <alignment horizontal="center" vertical="center" wrapText="1"/>
      <protection hidden="1"/>
    </xf>
    <xf numFmtId="3" fontId="20" fillId="16" borderId="47" xfId="0" applyNumberFormat="1" applyFont="1" applyFill="1" applyBorder="1" applyAlignment="1" applyProtection="1">
      <alignment horizontal="center" vertical="center" wrapText="1"/>
      <protection hidden="1"/>
    </xf>
    <xf numFmtId="0" fontId="29" fillId="26" borderId="49" xfId="0" applyFont="1" applyFill="1" applyBorder="1" applyAlignment="1" applyProtection="1">
      <alignment vertical="center" wrapText="1"/>
      <protection hidden="1"/>
    </xf>
    <xf numFmtId="0" fontId="29" fillId="26" borderId="48" xfId="0" applyFont="1" applyFill="1" applyBorder="1" applyAlignment="1" applyProtection="1">
      <alignment vertical="center" wrapText="1"/>
      <protection hidden="1"/>
    </xf>
    <xf numFmtId="0" fontId="29" fillId="26" borderId="55" xfId="0" applyFont="1" applyFill="1" applyBorder="1" applyAlignment="1" applyProtection="1">
      <alignment horizontal="center" vertical="center" wrapText="1"/>
      <protection hidden="1"/>
    </xf>
    <xf numFmtId="3" fontId="28" fillId="16" borderId="0" xfId="0" applyNumberFormat="1" applyFont="1" applyFill="1" applyAlignment="1">
      <alignment horizontal="center" vertical="center" wrapText="1"/>
    </xf>
    <xf numFmtId="0" fontId="21" fillId="25" borderId="56" xfId="0" applyFont="1" applyFill="1" applyBorder="1" applyAlignment="1">
      <alignment horizontal="center" vertical="center" wrapText="1"/>
    </xf>
    <xf numFmtId="0" fontId="21" fillId="17" borderId="57" xfId="0" applyFont="1" applyFill="1" applyBorder="1" applyAlignment="1">
      <alignment horizontal="center" vertical="center" wrapText="1"/>
    </xf>
    <xf numFmtId="0" fontId="21" fillId="17" borderId="58" xfId="0" applyFont="1" applyFill="1" applyBorder="1" applyAlignment="1">
      <alignment horizontal="center" vertical="center" wrapText="1"/>
    </xf>
    <xf numFmtId="166" fontId="21" fillId="17" borderId="57" xfId="1" applyNumberFormat="1" applyFont="1" applyFill="1" applyBorder="1" applyAlignment="1" applyProtection="1">
      <alignment horizontal="center" vertical="center" wrapText="1"/>
    </xf>
    <xf numFmtId="166" fontId="21" fillId="17" borderId="58" xfId="1" applyNumberFormat="1" applyFont="1" applyFill="1" applyBorder="1" applyAlignment="1" applyProtection="1">
      <alignment horizontal="center" vertical="center" wrapText="1"/>
    </xf>
    <xf numFmtId="0" fontId="21" fillId="18" borderId="58" xfId="0" applyFont="1" applyFill="1" applyBorder="1" applyAlignment="1">
      <alignment horizontal="center" vertical="center" wrapText="1"/>
    </xf>
    <xf numFmtId="0" fontId="21" fillId="21" borderId="58" xfId="0" applyFont="1" applyFill="1" applyBorder="1" applyAlignment="1">
      <alignment horizontal="center" vertical="center" wrapText="1"/>
    </xf>
    <xf numFmtId="0" fontId="21" fillId="17" borderId="60" xfId="0" applyFont="1" applyFill="1" applyBorder="1" applyAlignment="1">
      <alignment horizontal="center" vertical="center" wrapText="1"/>
    </xf>
    <xf numFmtId="3" fontId="23" fillId="16" borderId="40" xfId="1" applyNumberFormat="1" applyFont="1" applyFill="1" applyBorder="1" applyAlignment="1" applyProtection="1">
      <alignment horizontal="center" vertical="center" wrapText="1"/>
    </xf>
    <xf numFmtId="3" fontId="23" fillId="16" borderId="41" xfId="1" applyNumberFormat="1" applyFont="1" applyFill="1" applyBorder="1" applyAlignment="1" applyProtection="1">
      <alignment horizontal="center" vertical="center" wrapText="1"/>
    </xf>
    <xf numFmtId="3" fontId="21" fillId="16" borderId="48" xfId="0" applyNumberFormat="1" applyFont="1" applyFill="1" applyBorder="1" applyAlignment="1">
      <alignment horizontal="center" vertical="center" wrapText="1"/>
    </xf>
    <xf numFmtId="3" fontId="21" fillId="16" borderId="47" xfId="0" applyNumberFormat="1" applyFont="1" applyFill="1" applyBorder="1" applyAlignment="1">
      <alignment horizontal="center" vertical="center" wrapText="1"/>
    </xf>
    <xf numFmtId="0" fontId="21" fillId="16" borderId="0" xfId="0" applyFont="1" applyFill="1" applyAlignment="1">
      <alignment horizontal="right" vertical="center"/>
    </xf>
    <xf numFmtId="0" fontId="21" fillId="15" borderId="3" xfId="0" applyFont="1" applyFill="1" applyBorder="1" applyAlignment="1" applyProtection="1">
      <alignment horizontal="center" vertical="center" wrapText="1"/>
      <protection locked="0"/>
    </xf>
    <xf numFmtId="0" fontId="21" fillId="15" borderId="0" xfId="0" applyFont="1" applyFill="1" applyAlignment="1" applyProtection="1">
      <alignment horizontal="center" vertical="center" wrapText="1"/>
      <protection locked="0"/>
    </xf>
    <xf numFmtId="165" fontId="20" fillId="15" borderId="24" xfId="0" applyNumberFormat="1" applyFont="1" applyFill="1" applyBorder="1" applyAlignment="1" applyProtection="1">
      <alignment horizontal="center" vertical="center" wrapText="1"/>
      <protection locked="0"/>
    </xf>
    <xf numFmtId="165" fontId="20" fillId="15" borderId="19" xfId="0" applyNumberFormat="1" applyFont="1" applyFill="1" applyBorder="1" applyAlignment="1">
      <alignment horizontal="center" vertical="center" wrapText="1"/>
    </xf>
    <xf numFmtId="0" fontId="1" fillId="0" borderId="61" xfId="0" applyFont="1" applyBorder="1" applyAlignment="1">
      <alignment horizontal="center" vertical="center" wrapText="1"/>
    </xf>
    <xf numFmtId="0" fontId="21" fillId="18" borderId="60" xfId="0" applyFont="1" applyFill="1" applyBorder="1" applyAlignment="1">
      <alignment horizontal="center" vertical="center" wrapText="1"/>
    </xf>
    <xf numFmtId="0" fontId="1" fillId="0" borderId="62" xfId="0" applyFont="1" applyBorder="1" applyAlignment="1">
      <alignment horizontal="center" vertical="center" wrapText="1"/>
    </xf>
    <xf numFmtId="0" fontId="21" fillId="25" borderId="52" xfId="0" applyFont="1" applyFill="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4" fontId="20" fillId="0" borderId="48" xfId="1" applyNumberFormat="1" applyFont="1" applyBorder="1" applyAlignment="1" applyProtection="1">
      <alignment horizontal="center" vertical="center" wrapText="1"/>
    </xf>
    <xf numFmtId="4" fontId="21" fillId="25" borderId="48" xfId="0" applyNumberFormat="1" applyFont="1" applyFill="1" applyBorder="1" applyAlignment="1">
      <alignment horizontal="center" vertical="center" wrapText="1"/>
    </xf>
    <xf numFmtId="4" fontId="20" fillId="0" borderId="48" xfId="0" applyNumberFormat="1" applyFont="1" applyBorder="1" applyAlignment="1" applyProtection="1">
      <alignment horizontal="center" vertical="center" wrapText="1"/>
      <protection hidden="1"/>
    </xf>
    <xf numFmtId="4" fontId="20" fillId="16" borderId="48" xfId="0" applyNumberFormat="1" applyFont="1" applyFill="1" applyBorder="1" applyAlignment="1">
      <alignment horizontal="center" vertical="center" wrapText="1"/>
    </xf>
    <xf numFmtId="4" fontId="20" fillId="0" borderId="47" xfId="1" applyNumberFormat="1" applyFont="1" applyBorder="1" applyAlignment="1" applyProtection="1">
      <alignment horizontal="center" vertical="center" wrapText="1"/>
    </xf>
    <xf numFmtId="4" fontId="21" fillId="25" borderId="47" xfId="0" applyNumberFormat="1" applyFont="1" applyFill="1" applyBorder="1" applyAlignment="1">
      <alignment horizontal="center" vertical="center" wrapText="1"/>
    </xf>
    <xf numFmtId="4" fontId="20" fillId="0" borderId="47" xfId="0" applyNumberFormat="1" applyFont="1" applyBorder="1" applyAlignment="1" applyProtection="1">
      <alignment horizontal="center" vertical="center" wrapText="1"/>
      <protection hidden="1"/>
    </xf>
    <xf numFmtId="4" fontId="20" fillId="16" borderId="47" xfId="0" applyNumberFormat="1" applyFont="1" applyFill="1" applyBorder="1" applyAlignment="1">
      <alignment horizontal="center" vertical="center" wrapText="1"/>
    </xf>
    <xf numFmtId="4" fontId="20" fillId="25" borderId="47" xfId="0" applyNumberFormat="1" applyFont="1" applyFill="1" applyBorder="1" applyAlignment="1">
      <alignment horizontal="center" vertical="center" wrapText="1"/>
    </xf>
    <xf numFmtId="4" fontId="1" fillId="0" borderId="49" xfId="0" applyNumberFormat="1" applyFont="1" applyBorder="1" applyAlignment="1">
      <alignment horizontal="center" vertical="center" wrapText="1"/>
    </xf>
    <xf numFmtId="4" fontId="1" fillId="0" borderId="51" xfId="0" applyNumberFormat="1" applyFont="1" applyBorder="1" applyAlignment="1">
      <alignment horizontal="center" vertical="center" wrapText="1"/>
    </xf>
    <xf numFmtId="4" fontId="1" fillId="0" borderId="52" xfId="214" applyNumberFormat="1" applyFont="1" applyBorder="1" applyAlignment="1">
      <alignment horizontal="center" vertical="center" wrapText="1"/>
    </xf>
    <xf numFmtId="4" fontId="20" fillId="0" borderId="53" xfId="1" applyNumberFormat="1" applyFont="1" applyBorder="1" applyAlignment="1" applyProtection="1">
      <alignment horizontal="center" vertical="center" wrapText="1"/>
    </xf>
    <xf numFmtId="4" fontId="21" fillId="25" borderId="53" xfId="0" applyNumberFormat="1" applyFont="1" applyFill="1" applyBorder="1" applyAlignment="1">
      <alignment horizontal="center" vertical="center" wrapText="1"/>
    </xf>
    <xf numFmtId="4" fontId="20" fillId="0" borderId="53" xfId="0" applyNumberFormat="1" applyFont="1" applyBorder="1" applyAlignment="1" applyProtection="1">
      <alignment horizontal="center" vertical="center" wrapText="1"/>
      <protection hidden="1"/>
    </xf>
    <xf numFmtId="4" fontId="1" fillId="0" borderId="54" xfId="0" applyNumberFormat="1" applyFont="1" applyBorder="1" applyAlignment="1">
      <alignment horizontal="center" vertical="center" wrapText="1"/>
    </xf>
    <xf numFmtId="4" fontId="30" fillId="0" borderId="55" xfId="1" applyNumberFormat="1" applyFont="1" applyBorder="1" applyAlignment="1" applyProtection="1">
      <alignment horizontal="center" vertical="center" wrapText="1"/>
      <protection hidden="1"/>
    </xf>
    <xf numFmtId="4" fontId="30" fillId="0" borderId="49" xfId="0" applyNumberFormat="1" applyFont="1" applyBorder="1" applyAlignment="1" applyProtection="1">
      <alignment horizontal="center" vertical="center" wrapText="1"/>
      <protection hidden="1"/>
    </xf>
    <xf numFmtId="4" fontId="30" fillId="0" borderId="50" xfId="1" applyNumberFormat="1" applyFont="1" applyBorder="1" applyAlignment="1" applyProtection="1">
      <alignment horizontal="center" vertical="center" wrapText="1"/>
      <protection hidden="1"/>
    </xf>
    <xf numFmtId="4" fontId="30" fillId="0" borderId="51" xfId="0" applyNumberFormat="1" applyFont="1" applyBorder="1" applyAlignment="1" applyProtection="1">
      <alignment horizontal="center" vertical="center" wrapText="1"/>
      <protection hidden="1"/>
    </xf>
    <xf numFmtId="4" fontId="30" fillId="0" borderId="52" xfId="1" applyNumberFormat="1" applyFont="1" applyBorder="1" applyAlignment="1" applyProtection="1">
      <alignment horizontal="center" vertical="center" wrapText="1"/>
      <protection hidden="1"/>
    </xf>
    <xf numFmtId="4" fontId="20" fillId="16" borderId="53" xfId="0" applyNumberFormat="1" applyFont="1" applyFill="1" applyBorder="1" applyAlignment="1">
      <alignment horizontal="center" vertical="center" wrapText="1"/>
    </xf>
    <xf numFmtId="4" fontId="30" fillId="0" borderId="54" xfId="0" applyNumberFormat="1" applyFont="1" applyBorder="1" applyAlignment="1" applyProtection="1">
      <alignment horizontal="center" vertical="center" wrapText="1"/>
      <protection hidden="1"/>
    </xf>
    <xf numFmtId="3" fontId="21" fillId="16" borderId="53" xfId="0" applyNumberFormat="1" applyFont="1" applyFill="1" applyBorder="1" applyAlignment="1">
      <alignment horizontal="center" vertical="center" wrapText="1"/>
    </xf>
    <xf numFmtId="0" fontId="21" fillId="17" borderId="59" xfId="0" applyFont="1" applyFill="1" applyBorder="1" applyAlignment="1">
      <alignment horizontal="center" vertical="center" wrapText="1"/>
    </xf>
    <xf numFmtId="4" fontId="20" fillId="0" borderId="65" xfId="0" applyNumberFormat="1" applyFont="1" applyBorder="1" applyAlignment="1" applyProtection="1">
      <alignment horizontal="center" vertical="center" wrapText="1"/>
      <protection hidden="1"/>
    </xf>
    <xf numFmtId="3" fontId="1" fillId="0" borderId="55" xfId="214" applyNumberFormat="1" applyFont="1" applyBorder="1" applyAlignment="1">
      <alignment horizontal="center" vertical="center" wrapText="1"/>
    </xf>
    <xf numFmtId="3" fontId="1" fillId="0" borderId="50" xfId="214" applyNumberFormat="1" applyFont="1" applyBorder="1" applyAlignment="1">
      <alignment horizontal="center" vertical="center" wrapText="1"/>
    </xf>
    <xf numFmtId="3" fontId="1" fillId="22" borderId="50" xfId="214" applyNumberFormat="1" applyFont="1" applyFill="1" applyBorder="1" applyAlignment="1">
      <alignment horizontal="center" vertical="center" wrapText="1"/>
    </xf>
    <xf numFmtId="0" fontId="21" fillId="15" borderId="3" xfId="0" applyFont="1" applyFill="1" applyBorder="1" applyAlignment="1" applyProtection="1">
      <alignment horizontal="center" vertical="center" wrapText="1"/>
      <protection locked="0"/>
    </xf>
    <xf numFmtId="0" fontId="21" fillId="15" borderId="0" xfId="0" applyFont="1" applyFill="1" applyAlignment="1" applyProtection="1">
      <alignment horizontal="center" vertical="center" wrapText="1"/>
      <protection locked="0"/>
    </xf>
    <xf numFmtId="165" fontId="20" fillId="15" borderId="23" xfId="0" applyNumberFormat="1" applyFont="1" applyFill="1" applyBorder="1" applyAlignment="1" applyProtection="1">
      <alignment horizontal="center" vertical="center" wrapText="1"/>
      <protection locked="0"/>
    </xf>
    <xf numFmtId="165" fontId="20" fillId="15" borderId="24" xfId="0" applyNumberFormat="1" applyFont="1" applyFill="1" applyBorder="1" applyAlignment="1" applyProtection="1">
      <alignment horizontal="center" vertical="center" wrapText="1"/>
      <protection locked="0"/>
    </xf>
    <xf numFmtId="165" fontId="20" fillId="15" borderId="28" xfId="0" applyNumberFormat="1" applyFont="1" applyFill="1" applyBorder="1" applyAlignment="1" applyProtection="1">
      <alignment horizontal="center" vertical="center" wrapText="1"/>
      <protection locked="0"/>
    </xf>
    <xf numFmtId="0" fontId="21" fillId="23" borderId="35" xfId="0" applyFont="1" applyFill="1" applyBorder="1" applyAlignment="1" applyProtection="1">
      <alignment horizontal="left" vertical="center" wrapText="1"/>
      <protection locked="0"/>
    </xf>
    <xf numFmtId="0" fontId="21" fillId="23" borderId="33" xfId="0" applyFont="1" applyFill="1" applyBorder="1" applyAlignment="1" applyProtection="1">
      <alignment horizontal="left" vertical="center" wrapText="1"/>
      <protection locked="0"/>
    </xf>
    <xf numFmtId="0" fontId="21" fillId="23" borderId="34" xfId="0" applyFont="1" applyFill="1" applyBorder="1" applyAlignment="1" applyProtection="1">
      <alignment horizontal="left" vertical="center" wrapText="1"/>
      <protection locked="0"/>
    </xf>
    <xf numFmtId="0" fontId="21" fillId="23" borderId="38" xfId="0" applyFont="1" applyFill="1" applyBorder="1" applyAlignment="1" applyProtection="1">
      <alignment horizontal="left" vertical="center" wrapText="1"/>
      <protection locked="0"/>
    </xf>
    <xf numFmtId="0" fontId="21" fillId="23" borderId="39" xfId="0" applyFont="1" applyFill="1" applyBorder="1" applyAlignment="1" applyProtection="1">
      <alignment horizontal="left" vertical="center" wrapText="1"/>
      <protection locked="0"/>
    </xf>
    <xf numFmtId="0" fontId="21" fillId="23" borderId="37" xfId="0" applyFont="1" applyFill="1" applyBorder="1" applyAlignment="1" applyProtection="1">
      <alignment horizontal="left" vertical="center" wrapText="1"/>
      <protection locked="0"/>
    </xf>
    <xf numFmtId="165" fontId="22" fillId="17" borderId="9" xfId="0" applyNumberFormat="1" applyFont="1" applyFill="1" applyBorder="1" applyAlignment="1" applyProtection="1">
      <alignment horizontal="center" vertical="center" wrapText="1"/>
      <protection locked="0"/>
    </xf>
    <xf numFmtId="165" fontId="22" fillId="17" borderId="10" xfId="0" applyNumberFormat="1" applyFont="1" applyFill="1" applyBorder="1" applyAlignment="1" applyProtection="1">
      <alignment horizontal="center" vertical="center" wrapText="1"/>
      <protection locked="0"/>
    </xf>
    <xf numFmtId="165" fontId="22" fillId="17" borderId="15" xfId="0" applyNumberFormat="1" applyFont="1" applyFill="1" applyBorder="1" applyAlignment="1" applyProtection="1">
      <alignment horizontal="center" vertical="center" wrapText="1"/>
      <protection locked="0"/>
    </xf>
    <xf numFmtId="165" fontId="22" fillId="17" borderId="11" xfId="0" applyNumberFormat="1" applyFont="1" applyFill="1" applyBorder="1" applyAlignment="1" applyProtection="1">
      <alignment horizontal="center" vertical="center" wrapText="1"/>
      <protection locked="0"/>
    </xf>
    <xf numFmtId="165" fontId="20" fillId="15" borderId="18" xfId="0" applyNumberFormat="1" applyFont="1" applyFill="1" applyBorder="1" applyAlignment="1">
      <alignment horizontal="center" vertical="center" wrapText="1"/>
    </xf>
    <xf numFmtId="165" fontId="20" fillId="15" borderId="19" xfId="0" applyNumberFormat="1" applyFont="1" applyFill="1" applyBorder="1" applyAlignment="1">
      <alignment horizontal="center" vertical="center" wrapText="1"/>
    </xf>
    <xf numFmtId="165" fontId="20" fillId="15" borderId="14" xfId="0" applyNumberFormat="1" applyFont="1" applyFill="1" applyBorder="1" applyAlignment="1">
      <alignment horizontal="center" vertical="center" wrapText="1"/>
    </xf>
    <xf numFmtId="0" fontId="21" fillId="23" borderId="42" xfId="0" applyFont="1" applyFill="1" applyBorder="1" applyAlignment="1" applyProtection="1">
      <alignment horizontal="left" vertical="center" wrapText="1"/>
      <protection locked="0"/>
    </xf>
    <xf numFmtId="0" fontId="21" fillId="23" borderId="43" xfId="0" applyFont="1" applyFill="1" applyBorder="1" applyAlignment="1" applyProtection="1">
      <alignment horizontal="left" vertical="center" wrapText="1"/>
      <protection locked="0"/>
    </xf>
    <xf numFmtId="0" fontId="21" fillId="23" borderId="44" xfId="0" applyFont="1" applyFill="1" applyBorder="1" applyAlignment="1" applyProtection="1">
      <alignment horizontal="left" vertical="center" wrapText="1"/>
      <protection locked="0"/>
    </xf>
    <xf numFmtId="0" fontId="21" fillId="16" borderId="4" xfId="0" applyFont="1" applyFill="1" applyBorder="1" applyAlignment="1">
      <alignment horizontal="right" vertical="center"/>
    </xf>
    <xf numFmtId="0" fontId="21" fillId="16" borderId="0" xfId="0" applyFont="1" applyFill="1" applyAlignment="1">
      <alignment horizontal="right" vertical="center"/>
    </xf>
    <xf numFmtId="0" fontId="21" fillId="18" borderId="6" xfId="0" applyFont="1" applyFill="1" applyBorder="1" applyAlignment="1" applyProtection="1">
      <alignment horizontal="left" vertical="center"/>
      <protection locked="0"/>
    </xf>
    <xf numFmtId="0" fontId="21" fillId="18" borderId="21" xfId="0" applyFont="1" applyFill="1" applyBorder="1" applyAlignment="1" applyProtection="1">
      <alignment horizontal="left" vertical="center"/>
      <protection locked="0"/>
    </xf>
    <xf numFmtId="0" fontId="21" fillId="18" borderId="22" xfId="0" applyFont="1" applyFill="1" applyBorder="1" applyAlignment="1" applyProtection="1">
      <alignment horizontal="left" vertical="center"/>
      <protection locked="0"/>
    </xf>
    <xf numFmtId="0" fontId="24" fillId="16" borderId="2" xfId="170" applyFont="1" applyFill="1" applyBorder="1" applyAlignment="1" applyProtection="1">
      <alignment horizontal="left" vertical="center" wrapText="1"/>
      <protection locked="0"/>
    </xf>
    <xf numFmtId="0" fontId="24" fillId="16" borderId="3" xfId="170" applyFont="1" applyFill="1" applyBorder="1" applyAlignment="1" applyProtection="1">
      <alignment horizontal="left" vertical="center" wrapText="1"/>
      <protection locked="0"/>
    </xf>
    <xf numFmtId="0" fontId="24" fillId="16" borderId="16" xfId="170" applyFont="1" applyFill="1" applyBorder="1" applyAlignment="1" applyProtection="1">
      <alignment horizontal="left" vertical="center" wrapText="1"/>
      <protection locked="0"/>
    </xf>
    <xf numFmtId="0" fontId="24" fillId="16" borderId="4" xfId="170" applyFont="1" applyFill="1" applyBorder="1" applyAlignment="1" applyProtection="1">
      <alignment horizontal="left" vertical="center" wrapText="1"/>
      <protection locked="0"/>
    </xf>
    <xf numFmtId="0" fontId="24" fillId="16" borderId="0" xfId="170" applyFont="1" applyFill="1" applyBorder="1" applyAlignment="1" applyProtection="1">
      <alignment horizontal="left" vertical="center" wrapText="1"/>
      <protection locked="0"/>
    </xf>
    <xf numFmtId="0" fontId="24" fillId="16" borderId="5" xfId="170" applyFont="1" applyFill="1" applyBorder="1" applyAlignment="1" applyProtection="1">
      <alignment horizontal="left" vertical="center" wrapText="1"/>
      <protection locked="0"/>
    </xf>
    <xf numFmtId="0" fontId="24" fillId="16" borderId="45" xfId="170" applyFont="1" applyFill="1" applyBorder="1" applyAlignment="1" applyProtection="1">
      <alignment horizontal="left" vertical="center" wrapText="1"/>
      <protection locked="0"/>
    </xf>
    <xf numFmtId="0" fontId="24" fillId="16" borderId="46" xfId="170" applyFont="1" applyFill="1" applyBorder="1" applyAlignment="1" applyProtection="1">
      <alignment horizontal="left" vertical="center" wrapText="1"/>
      <protection locked="0"/>
    </xf>
    <xf numFmtId="0" fontId="24" fillId="16" borderId="17" xfId="170" applyFont="1" applyFill="1" applyBorder="1" applyAlignment="1" applyProtection="1">
      <alignment horizontal="left" vertical="center" wrapText="1"/>
      <protection locked="0"/>
    </xf>
    <xf numFmtId="0" fontId="21" fillId="17" borderId="4" xfId="0" applyFont="1" applyFill="1" applyBorder="1" applyAlignment="1" applyProtection="1">
      <alignment horizontal="center" vertical="center"/>
      <protection locked="0"/>
    </xf>
    <xf numFmtId="0" fontId="21" fillId="17" borderId="0" xfId="0" applyFont="1" applyFill="1" applyAlignment="1" applyProtection="1">
      <alignment horizontal="center" vertical="center"/>
      <protection locked="0"/>
    </xf>
    <xf numFmtId="0" fontId="21" fillId="17" borderId="2" xfId="0" applyFont="1" applyFill="1" applyBorder="1" applyAlignment="1" applyProtection="1">
      <alignment horizontal="center" vertical="center"/>
      <protection locked="0"/>
    </xf>
    <xf numFmtId="0" fontId="21" fillId="17" borderId="3" xfId="0" applyFont="1" applyFill="1" applyBorder="1" applyAlignment="1" applyProtection="1">
      <alignment horizontal="center" vertical="center"/>
      <protection locked="0"/>
    </xf>
    <xf numFmtId="0" fontId="21" fillId="17" borderId="6" xfId="0" applyFont="1" applyFill="1" applyBorder="1" applyAlignment="1" applyProtection="1">
      <alignment horizontal="center" vertical="center"/>
      <protection locked="0"/>
    </xf>
    <xf numFmtId="0" fontId="21" fillId="17" borderId="21" xfId="0" applyFont="1" applyFill="1" applyBorder="1" applyAlignment="1" applyProtection="1">
      <alignment horizontal="center" vertical="center"/>
      <protection locked="0"/>
    </xf>
    <xf numFmtId="0" fontId="0" fillId="16" borderId="0" xfId="0" applyFill="1" applyAlignment="1" applyProtection="1">
      <alignment horizontal="right"/>
      <protection locked="0"/>
    </xf>
    <xf numFmtId="0" fontId="16" fillId="16" borderId="0" xfId="0" applyFont="1" applyFill="1" applyAlignment="1">
      <alignment horizontal="right" vertical="center"/>
    </xf>
    <xf numFmtId="165" fontId="17" fillId="16" borderId="0" xfId="0" applyNumberFormat="1" applyFont="1" applyFill="1" applyAlignment="1" applyProtection="1">
      <alignment horizontal="center" vertical="center" wrapText="1"/>
      <protection locked="0"/>
    </xf>
    <xf numFmtId="0" fontId="16" fillId="18" borderId="6" xfId="0" applyFont="1" applyFill="1" applyBorder="1" applyAlignment="1" applyProtection="1">
      <alignment horizontal="left" vertical="center"/>
      <protection locked="0"/>
    </xf>
    <xf numFmtId="0" fontId="16" fillId="18" borderId="21" xfId="0" applyFont="1" applyFill="1" applyBorder="1" applyAlignment="1" applyProtection="1">
      <alignment horizontal="left" vertical="center"/>
      <protection locked="0"/>
    </xf>
    <xf numFmtId="0" fontId="16" fillId="18" borderId="22" xfId="0" applyFont="1" applyFill="1" applyBorder="1" applyAlignment="1" applyProtection="1">
      <alignment horizontal="left" vertical="center"/>
      <protection locked="0"/>
    </xf>
    <xf numFmtId="0" fontId="19" fillId="16" borderId="2" xfId="170" applyFont="1" applyFill="1" applyBorder="1" applyAlignment="1" applyProtection="1">
      <alignment horizontal="center" vertical="center" wrapText="1"/>
      <protection locked="0"/>
    </xf>
    <xf numFmtId="0" fontId="19" fillId="16" borderId="3" xfId="170" applyFont="1" applyFill="1" applyBorder="1" applyAlignment="1" applyProtection="1">
      <alignment horizontal="center" vertical="center" wrapText="1"/>
      <protection locked="0"/>
    </xf>
    <xf numFmtId="0" fontId="19" fillId="16" borderId="16" xfId="170" applyFont="1" applyFill="1" applyBorder="1" applyAlignment="1" applyProtection="1">
      <alignment horizontal="center" vertical="center" wrapText="1"/>
      <protection locked="0"/>
    </xf>
    <xf numFmtId="0" fontId="19" fillId="16" borderId="4" xfId="170" applyFont="1" applyFill="1" applyBorder="1" applyAlignment="1" applyProtection="1">
      <alignment horizontal="center" vertical="center" wrapText="1"/>
      <protection locked="0"/>
    </xf>
    <xf numFmtId="0" fontId="19" fillId="16" borderId="0" xfId="170" applyFont="1" applyFill="1" applyBorder="1" applyAlignment="1" applyProtection="1">
      <alignment horizontal="center" vertical="center" wrapText="1"/>
      <protection locked="0"/>
    </xf>
    <xf numFmtId="0" fontId="19" fillId="16" borderId="5" xfId="170" applyFont="1" applyFill="1" applyBorder="1" applyAlignment="1" applyProtection="1">
      <alignment horizontal="center" vertical="center" wrapText="1"/>
      <protection locked="0"/>
    </xf>
    <xf numFmtId="0" fontId="19" fillId="16" borderId="45" xfId="170" applyFont="1" applyFill="1" applyBorder="1" applyAlignment="1" applyProtection="1">
      <alignment horizontal="center" vertical="center" wrapText="1"/>
      <protection locked="0"/>
    </xf>
    <xf numFmtId="0" fontId="19" fillId="16" borderId="46" xfId="170" applyFont="1" applyFill="1" applyBorder="1" applyAlignment="1" applyProtection="1">
      <alignment horizontal="center" vertical="center" wrapText="1"/>
      <protection locked="0"/>
    </xf>
    <xf numFmtId="0" fontId="19" fillId="16" borderId="17" xfId="170" applyFont="1" applyFill="1" applyBorder="1" applyAlignment="1" applyProtection="1">
      <alignment horizontal="center" vertical="center" wrapText="1"/>
      <protection locked="0"/>
    </xf>
    <xf numFmtId="0" fontId="12" fillId="0" borderId="6" xfId="0" applyFont="1" applyBorder="1" applyAlignment="1">
      <alignment horizontal="center"/>
    </xf>
    <xf numFmtId="0" fontId="12" fillId="0" borderId="22" xfId="0" applyFont="1" applyBorder="1" applyAlignment="1">
      <alignment horizontal="center"/>
    </xf>
  </cellXfs>
  <cellStyles count="216">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Moneda" xfId="214" builtinId="4"/>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12">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s>
  <tableStyles count="0" defaultTableStyle="TableStyleMedium2" defaultPivotStyle="PivotStyleLight16"/>
  <colors>
    <mruColors>
      <color rgb="FF006600"/>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B1:Z98"/>
  <sheetViews>
    <sheetView tabSelected="1" showWhiteSpace="0" topLeftCell="A66" zoomScale="70" zoomScaleNormal="70" zoomScaleSheetLayoutView="100" zoomScalePageLayoutView="85" workbookViewId="0">
      <selection activeCell="L43" sqref="L43"/>
    </sheetView>
  </sheetViews>
  <sheetFormatPr baseColWidth="10" defaultColWidth="9.140625" defaultRowHeight="19.5" customHeight="1" x14ac:dyDescent="0.25"/>
  <cols>
    <col min="1" max="1" width="5" style="87" customWidth="1"/>
    <col min="2" max="2" width="9" style="87" customWidth="1"/>
    <col min="3" max="3" width="14.42578125" style="87" customWidth="1"/>
    <col min="4" max="12" width="18.5703125" style="87" customWidth="1"/>
    <col min="13" max="13" width="18.5703125" style="113" customWidth="1"/>
    <col min="14" max="29" width="18.5703125" style="87" customWidth="1"/>
    <col min="30" max="16384" width="9.140625" style="87"/>
  </cols>
  <sheetData>
    <row r="1" spans="2:26" ht="19.5" customHeight="1" x14ac:dyDescent="0.25">
      <c r="B1" s="83"/>
      <c r="C1" s="84"/>
      <c r="D1" s="84"/>
      <c r="E1" s="197"/>
      <c r="F1" s="197"/>
      <c r="G1" s="158"/>
      <c r="H1" s="158"/>
      <c r="I1" s="158"/>
      <c r="J1" s="158"/>
      <c r="K1" s="158"/>
      <c r="L1" s="85"/>
      <c r="M1" s="86"/>
      <c r="N1" s="85"/>
      <c r="O1" s="85"/>
      <c r="P1" s="85"/>
      <c r="Q1" s="85"/>
      <c r="R1" s="85"/>
      <c r="S1" s="85"/>
      <c r="T1" s="85"/>
      <c r="U1" s="85"/>
      <c r="V1" s="85"/>
      <c r="W1" s="85"/>
      <c r="X1" s="85"/>
      <c r="Y1" s="85"/>
      <c r="Z1" s="85"/>
    </row>
    <row r="2" spans="2:26" ht="19.5" customHeight="1" thickBot="1" x14ac:dyDescent="0.3">
      <c r="B2" s="88"/>
      <c r="E2" s="198"/>
      <c r="F2" s="198"/>
      <c r="G2" s="159"/>
      <c r="H2" s="159"/>
      <c r="I2" s="159"/>
      <c r="J2" s="159"/>
      <c r="K2" s="159"/>
      <c r="L2" s="89"/>
      <c r="M2" s="90"/>
      <c r="N2" s="89"/>
      <c r="O2" s="89"/>
      <c r="P2" s="89"/>
      <c r="Q2" s="89"/>
      <c r="R2" s="89"/>
      <c r="S2" s="89"/>
      <c r="T2" s="89"/>
      <c r="U2" s="89"/>
      <c r="V2" s="89"/>
      <c r="W2" s="89"/>
      <c r="X2" s="89"/>
      <c r="Y2" s="89"/>
      <c r="Z2" s="89"/>
    </row>
    <row r="3" spans="2:26" ht="19.5" customHeight="1" thickBot="1" x14ac:dyDescent="0.3">
      <c r="B3" s="215" t="s">
        <v>48</v>
      </c>
      <c r="C3" s="216"/>
      <c r="D3" s="216"/>
      <c r="E3" s="217"/>
      <c r="F3" s="91" t="s">
        <v>111</v>
      </c>
      <c r="G3" s="92"/>
      <c r="H3" s="92"/>
      <c r="I3" s="159"/>
      <c r="J3" s="159"/>
      <c r="K3" s="159"/>
      <c r="L3" s="89"/>
      <c r="M3" s="90"/>
      <c r="N3" s="89"/>
      <c r="O3" s="89"/>
      <c r="P3" s="89"/>
      <c r="Q3" s="89"/>
      <c r="R3" s="89"/>
      <c r="S3" s="89"/>
      <c r="T3" s="89"/>
      <c r="U3" s="89"/>
      <c r="V3" s="89"/>
      <c r="W3" s="89"/>
      <c r="X3" s="89"/>
      <c r="Y3" s="89"/>
      <c r="Z3" s="89"/>
    </row>
    <row r="4" spans="2:26" ht="19.5" customHeight="1" thickBot="1" x14ac:dyDescent="0.3">
      <c r="B4" s="202" t="s">
        <v>31</v>
      </c>
      <c r="C4" s="203"/>
      <c r="D4" s="203"/>
      <c r="E4" s="204"/>
      <c r="F4" s="93" t="s">
        <v>86</v>
      </c>
      <c r="G4" s="92"/>
      <c r="H4" s="92"/>
      <c r="L4" s="208" t="s">
        <v>109</v>
      </c>
      <c r="M4" s="209"/>
      <c r="N4" s="209"/>
      <c r="O4" s="209"/>
      <c r="P4" s="210"/>
      <c r="Q4" s="210"/>
      <c r="R4" s="210"/>
      <c r="S4" s="211"/>
      <c r="T4" s="208" t="s">
        <v>110</v>
      </c>
      <c r="U4" s="209"/>
      <c r="V4" s="209"/>
      <c r="W4" s="209"/>
      <c r="X4" s="210"/>
      <c r="Y4" s="210"/>
      <c r="Z4" s="211"/>
    </row>
    <row r="5" spans="2:26" ht="19.5" customHeight="1" thickBot="1" x14ac:dyDescent="0.3">
      <c r="B5" s="205" t="s">
        <v>40</v>
      </c>
      <c r="C5" s="206"/>
      <c r="D5" s="206"/>
      <c r="E5" s="207"/>
      <c r="F5" s="94" t="s">
        <v>112</v>
      </c>
      <c r="G5" s="95"/>
      <c r="H5" s="95"/>
      <c r="J5" s="96" t="s">
        <v>15</v>
      </c>
      <c r="K5" s="97">
        <v>3443</v>
      </c>
      <c r="L5" s="212" t="s">
        <v>12</v>
      </c>
      <c r="M5" s="213"/>
      <c r="N5" s="213"/>
      <c r="O5" s="213"/>
      <c r="P5" s="213"/>
      <c r="Q5" s="214"/>
      <c r="R5" s="161"/>
      <c r="S5" s="98" t="s">
        <v>87</v>
      </c>
      <c r="T5" s="212" t="s">
        <v>12</v>
      </c>
      <c r="U5" s="213"/>
      <c r="V5" s="213"/>
      <c r="W5" s="213"/>
      <c r="X5" s="213"/>
      <c r="Y5" s="214"/>
      <c r="Z5" s="98" t="s">
        <v>87</v>
      </c>
    </row>
    <row r="6" spans="2:26" ht="19.5" customHeight="1" thickBot="1" x14ac:dyDescent="0.3">
      <c r="B6" s="88"/>
      <c r="E6" s="99"/>
      <c r="F6" s="100"/>
      <c r="G6" s="100"/>
      <c r="H6" s="100"/>
      <c r="J6" s="159" t="s">
        <v>16</v>
      </c>
      <c r="K6" s="97">
        <v>3400</v>
      </c>
      <c r="L6" s="199" t="s">
        <v>22</v>
      </c>
      <c r="M6" s="200"/>
      <c r="N6" s="200"/>
      <c r="O6" s="200"/>
      <c r="P6" s="200"/>
      <c r="Q6" s="201"/>
      <c r="R6" s="160"/>
      <c r="S6" s="101">
        <f>VLOOKUP(L6,'HISTORICOS - FM'!$F$2:$G$12,2,0)</f>
        <v>0.99999999999999989</v>
      </c>
      <c r="T6" s="199" t="s">
        <v>22</v>
      </c>
      <c r="U6" s="200"/>
      <c r="V6" s="200"/>
      <c r="W6" s="200"/>
      <c r="X6" s="200"/>
      <c r="Y6" s="201"/>
      <c r="Z6" s="101">
        <f>VLOOKUP(T6,'HISTORICOS - FM'!$F$2:$G$12,2,0)</f>
        <v>0.99999999999999989</v>
      </c>
    </row>
    <row r="7" spans="2:26" s="159" customFormat="1" ht="27.75" customHeight="1" thickBot="1" x14ac:dyDescent="0.25">
      <c r="B7" s="146" t="s">
        <v>36</v>
      </c>
      <c r="C7" s="147" t="s">
        <v>37</v>
      </c>
      <c r="D7" s="147" t="s">
        <v>85</v>
      </c>
      <c r="E7" s="147" t="s">
        <v>38</v>
      </c>
      <c r="F7" s="147" t="s">
        <v>0</v>
      </c>
      <c r="G7" s="147" t="s">
        <v>84</v>
      </c>
      <c r="H7" s="147" t="s">
        <v>10</v>
      </c>
      <c r="I7" s="147" t="s">
        <v>45</v>
      </c>
      <c r="J7" s="147" t="s">
        <v>46</v>
      </c>
      <c r="K7" s="163" t="s">
        <v>44</v>
      </c>
      <c r="L7" s="148" t="s">
        <v>22</v>
      </c>
      <c r="M7" s="149" t="str">
        <f>"VR. TOTAL - "&amp;S5</f>
        <v>VR. TOTAL - COP</v>
      </c>
      <c r="N7" s="150"/>
      <c r="O7" s="151" t="s">
        <v>18</v>
      </c>
      <c r="P7" s="147" t="s">
        <v>10</v>
      </c>
      <c r="Q7" s="147" t="s">
        <v>13</v>
      </c>
      <c r="R7" s="192"/>
      <c r="S7" s="152" t="s">
        <v>14</v>
      </c>
      <c r="T7" s="148" t="s">
        <v>22</v>
      </c>
      <c r="U7" s="149" t="str">
        <f>"VR. TOTAL - "&amp;Z5</f>
        <v>VR. TOTAL - COP</v>
      </c>
      <c r="V7" s="150"/>
      <c r="W7" s="151" t="s">
        <v>18</v>
      </c>
      <c r="X7" s="147" t="s">
        <v>10</v>
      </c>
      <c r="Y7" s="147" t="s">
        <v>13</v>
      </c>
      <c r="Z7" s="152" t="s">
        <v>14</v>
      </c>
    </row>
    <row r="8" spans="2:26" s="159" customFormat="1" ht="15.75" customHeight="1" x14ac:dyDescent="0.2">
      <c r="B8" s="145">
        <v>1</v>
      </c>
      <c r="C8" s="162" t="s">
        <v>113</v>
      </c>
      <c r="D8" s="162" t="s">
        <v>114</v>
      </c>
      <c r="E8" s="162">
        <v>35624</v>
      </c>
      <c r="F8" s="162" t="s">
        <v>115</v>
      </c>
      <c r="G8" s="162" t="s">
        <v>116</v>
      </c>
      <c r="H8" s="162" t="s">
        <v>117</v>
      </c>
      <c r="I8" s="162" t="s">
        <v>227</v>
      </c>
      <c r="J8" s="162">
        <v>4</v>
      </c>
      <c r="K8" s="164" t="s">
        <v>74</v>
      </c>
      <c r="L8" s="194">
        <v>2795209</v>
      </c>
      <c r="M8" s="168">
        <f>+IFERROR(L8*$J8,"-")</f>
        <v>11180836</v>
      </c>
      <c r="N8" s="155" t="s">
        <v>233</v>
      </c>
      <c r="O8" s="168">
        <f>+IFERROR(IF(S$5="USD",L8*$K$5*S$6,IF(S$5="COP",L8*S$6,L8*S$6*$K$6)),"-")</f>
        <v>2795208.9999999995</v>
      </c>
      <c r="P8" s="169"/>
      <c r="Q8" s="170"/>
      <c r="R8" s="170" t="s">
        <v>234</v>
      </c>
      <c r="S8" s="177" t="s">
        <v>230</v>
      </c>
      <c r="T8" s="184"/>
      <c r="U8" s="168">
        <f>+IFERROR(T8*$J8,"-")</f>
        <v>0</v>
      </c>
      <c r="V8" s="155"/>
      <c r="W8" s="168">
        <f>+IFERROR(IF(Z$5="USD",T8*$K$5*Z$6,IF(Z$5="COP",T8*Z$6,T8*Z$6*$K$6)),"-")</f>
        <v>0</v>
      </c>
      <c r="X8" s="171"/>
      <c r="Y8" s="171"/>
      <c r="Z8" s="185"/>
    </row>
    <row r="9" spans="2:26" s="159" customFormat="1" ht="15.75" customHeight="1" x14ac:dyDescent="0.2">
      <c r="B9" s="119">
        <f>+B8+1</f>
        <v>2</v>
      </c>
      <c r="C9" s="162" t="s">
        <v>118</v>
      </c>
      <c r="D9" s="162" t="s">
        <v>119</v>
      </c>
      <c r="E9" s="162">
        <v>27290</v>
      </c>
      <c r="F9" s="162" t="s">
        <v>120</v>
      </c>
      <c r="G9" s="162" t="s">
        <v>121</v>
      </c>
      <c r="H9" s="162" t="s">
        <v>122</v>
      </c>
      <c r="I9" s="162" t="s">
        <v>227</v>
      </c>
      <c r="J9" s="162">
        <v>2</v>
      </c>
      <c r="K9" s="164" t="s">
        <v>74</v>
      </c>
      <c r="L9" s="195">
        <v>10910346</v>
      </c>
      <c r="M9" s="172">
        <f>+IFERROR(L9*$J9,"-")</f>
        <v>21820692</v>
      </c>
      <c r="N9" s="156" t="s">
        <v>233</v>
      </c>
      <c r="O9" s="172">
        <f>+IFERROR(IF(S$5="USD",L9*$K$5*S$6,IF(S$5="COP",L9*S$6,L9*S$6*$K$6)),"-")</f>
        <v>10910345.999999998</v>
      </c>
      <c r="P9" s="173"/>
      <c r="Q9" s="174"/>
      <c r="R9" s="174" t="s">
        <v>234</v>
      </c>
      <c r="S9" s="178" t="s">
        <v>231</v>
      </c>
      <c r="T9" s="186"/>
      <c r="U9" s="172">
        <f>+IFERROR(T9*$J9,"-")</f>
        <v>0</v>
      </c>
      <c r="V9" s="156"/>
      <c r="W9" s="172">
        <f>+IFERROR(IF(Z$5="USD",T9*$K$5*Z$6,IF(Z$5="COP",T9*Z$6,T9*Z$6*$K$6)),"-")</f>
        <v>0</v>
      </c>
      <c r="X9" s="175"/>
      <c r="Y9" s="175"/>
      <c r="Z9" s="187"/>
    </row>
    <row r="10" spans="2:26" s="159" customFormat="1" ht="15.75" customHeight="1" x14ac:dyDescent="0.2">
      <c r="B10" s="119">
        <f t="shared" ref="B10:B73" si="0">+B9+1</f>
        <v>3</v>
      </c>
      <c r="C10" s="162">
        <v>10060567</v>
      </c>
      <c r="D10" s="162">
        <v>1</v>
      </c>
      <c r="E10" s="162">
        <v>13899</v>
      </c>
      <c r="F10" s="162" t="s">
        <v>123</v>
      </c>
      <c r="G10" s="162" t="s">
        <v>124</v>
      </c>
      <c r="H10" s="162" t="s">
        <v>125</v>
      </c>
      <c r="I10" s="162" t="s">
        <v>228</v>
      </c>
      <c r="J10" s="162">
        <v>16</v>
      </c>
      <c r="K10" s="164" t="s">
        <v>88</v>
      </c>
      <c r="L10" s="195">
        <v>527547</v>
      </c>
      <c r="M10" s="172">
        <f t="shared" ref="M10:M81" si="1">+IFERROR(L10*$J10,"-")</f>
        <v>8440752</v>
      </c>
      <c r="N10" s="156" t="s">
        <v>233</v>
      </c>
      <c r="O10" s="172">
        <f t="shared" ref="O10:O81" si="2">+IFERROR(IF(S$5="USD",L10*$K$5*S$6,IF(S$5="COP",L10*S$6,L10*S$6*$K$6)),"-")</f>
        <v>527546.99999999988</v>
      </c>
      <c r="P10" s="176"/>
      <c r="Q10" s="174"/>
      <c r="R10" s="174" t="s">
        <v>234</v>
      </c>
      <c r="S10" s="178" t="s">
        <v>231</v>
      </c>
      <c r="T10" s="186"/>
      <c r="U10" s="172">
        <f t="shared" ref="U10:U81" si="3">+IFERROR(T10*$J10,"-")</f>
        <v>0</v>
      </c>
      <c r="V10" s="156"/>
      <c r="W10" s="172">
        <f t="shared" ref="W10:W81" si="4">+IFERROR(IF(Z$5="USD",T10*$K$5*Z$6,IF(Z$5="COP",T10*Z$6,T10*Z$6*$K$6)),"-")</f>
        <v>0</v>
      </c>
      <c r="X10" s="175"/>
      <c r="Y10" s="175"/>
      <c r="Z10" s="187"/>
    </row>
    <row r="11" spans="2:26" s="159" customFormat="1" ht="15.75" customHeight="1" x14ac:dyDescent="0.2">
      <c r="B11" s="119">
        <f t="shared" si="0"/>
        <v>4</v>
      </c>
      <c r="C11" s="162">
        <v>10060567</v>
      </c>
      <c r="D11" s="162">
        <v>2</v>
      </c>
      <c r="E11" s="162">
        <v>34420</v>
      </c>
      <c r="F11" s="162" t="s">
        <v>126</v>
      </c>
      <c r="G11" s="162" t="s">
        <v>127</v>
      </c>
      <c r="H11" s="162" t="s">
        <v>128</v>
      </c>
      <c r="I11" s="162" t="s">
        <v>227</v>
      </c>
      <c r="J11" s="162">
        <v>2</v>
      </c>
      <c r="K11" s="164" t="s">
        <v>88</v>
      </c>
      <c r="L11" s="195">
        <v>1847829</v>
      </c>
      <c r="M11" s="172">
        <f t="shared" si="1"/>
        <v>3695658</v>
      </c>
      <c r="N11" s="156" t="s">
        <v>233</v>
      </c>
      <c r="O11" s="172">
        <f t="shared" si="2"/>
        <v>1847828.9999999998</v>
      </c>
      <c r="P11" s="173"/>
      <c r="Q11" s="174"/>
      <c r="R11" s="174" t="s">
        <v>234</v>
      </c>
      <c r="S11" s="178" t="s">
        <v>231</v>
      </c>
      <c r="T11" s="186">
        <v>2224000</v>
      </c>
      <c r="U11" s="172">
        <f t="shared" si="3"/>
        <v>4448000</v>
      </c>
      <c r="V11" s="156"/>
      <c r="W11" s="172">
        <f t="shared" si="4"/>
        <v>2223999.9999999995</v>
      </c>
      <c r="X11" s="175"/>
      <c r="Y11" s="175"/>
      <c r="Z11" s="187" t="s">
        <v>232</v>
      </c>
    </row>
    <row r="12" spans="2:26" s="159" customFormat="1" ht="15.75" customHeight="1" x14ac:dyDescent="0.2">
      <c r="B12" s="119">
        <f t="shared" si="0"/>
        <v>5</v>
      </c>
      <c r="C12" s="162">
        <v>10060729</v>
      </c>
      <c r="D12" s="162">
        <v>2</v>
      </c>
      <c r="E12" s="162">
        <v>35685</v>
      </c>
      <c r="F12" s="162" t="s">
        <v>129</v>
      </c>
      <c r="G12" s="162" t="s">
        <v>130</v>
      </c>
      <c r="H12" s="162" t="s">
        <v>131</v>
      </c>
      <c r="I12" s="162" t="s">
        <v>227</v>
      </c>
      <c r="J12" s="162">
        <v>4</v>
      </c>
      <c r="K12" s="164" t="s">
        <v>74</v>
      </c>
      <c r="L12" s="195">
        <v>729236</v>
      </c>
      <c r="M12" s="172">
        <f t="shared" si="1"/>
        <v>2916944</v>
      </c>
      <c r="N12" s="156" t="s">
        <v>233</v>
      </c>
      <c r="O12" s="172">
        <f t="shared" si="2"/>
        <v>729235.99999999988</v>
      </c>
      <c r="P12" s="173"/>
      <c r="Q12" s="174"/>
      <c r="R12" s="174" t="s">
        <v>234</v>
      </c>
      <c r="S12" s="178" t="s">
        <v>230</v>
      </c>
      <c r="T12" s="186"/>
      <c r="U12" s="172">
        <f t="shared" si="3"/>
        <v>0</v>
      </c>
      <c r="V12" s="156"/>
      <c r="W12" s="172">
        <f t="shared" si="4"/>
        <v>0</v>
      </c>
      <c r="X12" s="175"/>
      <c r="Y12" s="175"/>
      <c r="Z12" s="187"/>
    </row>
    <row r="13" spans="2:26" s="159" customFormat="1" ht="15.75" customHeight="1" x14ac:dyDescent="0.2">
      <c r="B13" s="119">
        <f t="shared" si="0"/>
        <v>6</v>
      </c>
      <c r="C13" s="162">
        <v>10060597</v>
      </c>
      <c r="D13" s="162">
        <v>8</v>
      </c>
      <c r="E13" s="162" t="s">
        <v>132</v>
      </c>
      <c r="F13" s="162" t="s">
        <v>133</v>
      </c>
      <c r="G13" s="162" t="s">
        <v>134</v>
      </c>
      <c r="H13" s="162" t="s">
        <v>135</v>
      </c>
      <c r="I13" s="162" t="s">
        <v>227</v>
      </c>
      <c r="J13" s="162">
        <v>2</v>
      </c>
      <c r="K13" s="164" t="s">
        <v>74</v>
      </c>
      <c r="L13" s="195">
        <v>1847829</v>
      </c>
      <c r="M13" s="172">
        <f t="shared" si="1"/>
        <v>3695658</v>
      </c>
      <c r="N13" s="156" t="s">
        <v>233</v>
      </c>
      <c r="O13" s="172">
        <f t="shared" si="2"/>
        <v>1847828.9999999998</v>
      </c>
      <c r="P13" s="173"/>
      <c r="Q13" s="174"/>
      <c r="R13" s="174" t="s">
        <v>234</v>
      </c>
      <c r="S13" s="178" t="s">
        <v>231</v>
      </c>
      <c r="T13" s="186">
        <v>2224000</v>
      </c>
      <c r="U13" s="172">
        <f t="shared" si="3"/>
        <v>4448000</v>
      </c>
      <c r="V13" s="156"/>
      <c r="W13" s="172">
        <f t="shared" si="4"/>
        <v>2223999.9999999995</v>
      </c>
      <c r="X13" s="175"/>
      <c r="Y13" s="175"/>
      <c r="Z13" s="187" t="s">
        <v>232</v>
      </c>
    </row>
    <row r="14" spans="2:26" s="159" customFormat="1" ht="15.75" customHeight="1" x14ac:dyDescent="0.2">
      <c r="B14" s="119">
        <f t="shared" si="0"/>
        <v>7</v>
      </c>
      <c r="C14" s="162">
        <v>10060922</v>
      </c>
      <c r="D14" s="162">
        <v>4</v>
      </c>
      <c r="E14" s="162" t="s">
        <v>136</v>
      </c>
      <c r="F14" s="162" t="s">
        <v>137</v>
      </c>
      <c r="G14" s="162" t="s">
        <v>138</v>
      </c>
      <c r="H14" s="162" t="s">
        <v>139</v>
      </c>
      <c r="I14" s="162" t="s">
        <v>229</v>
      </c>
      <c r="J14" s="162">
        <v>2</v>
      </c>
      <c r="K14" s="164" t="s">
        <v>74</v>
      </c>
      <c r="L14" s="195">
        <v>3870933</v>
      </c>
      <c r="M14" s="172">
        <f t="shared" si="1"/>
        <v>7741866</v>
      </c>
      <c r="N14" s="156" t="s">
        <v>233</v>
      </c>
      <c r="O14" s="172">
        <f t="shared" si="2"/>
        <v>3870932.9999999995</v>
      </c>
      <c r="P14" s="173"/>
      <c r="Q14" s="174"/>
      <c r="R14" s="174" t="s">
        <v>234</v>
      </c>
      <c r="S14" s="178" t="s">
        <v>231</v>
      </c>
      <c r="T14" s="186"/>
      <c r="U14" s="172">
        <f t="shared" si="3"/>
        <v>0</v>
      </c>
      <c r="V14" s="156"/>
      <c r="W14" s="172">
        <f t="shared" si="4"/>
        <v>0</v>
      </c>
      <c r="X14" s="175"/>
      <c r="Y14" s="175"/>
      <c r="Z14" s="187"/>
    </row>
    <row r="15" spans="2:26" s="159" customFormat="1" ht="15.75" customHeight="1" x14ac:dyDescent="0.2">
      <c r="B15" s="119">
        <f t="shared" si="0"/>
        <v>8</v>
      </c>
      <c r="C15" s="162">
        <v>10060922</v>
      </c>
      <c r="D15" s="162">
        <v>5</v>
      </c>
      <c r="E15" s="162" t="s">
        <v>140</v>
      </c>
      <c r="F15" s="162" t="s">
        <v>123</v>
      </c>
      <c r="G15" s="162" t="s">
        <v>124</v>
      </c>
      <c r="H15" s="162" t="s">
        <v>125</v>
      </c>
      <c r="I15" s="162" t="s">
        <v>228</v>
      </c>
      <c r="J15" s="162">
        <v>20</v>
      </c>
      <c r="K15" s="164" t="s">
        <v>74</v>
      </c>
      <c r="L15" s="195">
        <v>527547</v>
      </c>
      <c r="M15" s="172">
        <f t="shared" si="1"/>
        <v>10550940</v>
      </c>
      <c r="N15" s="156" t="s">
        <v>233</v>
      </c>
      <c r="O15" s="172">
        <f t="shared" si="2"/>
        <v>527546.99999999988</v>
      </c>
      <c r="P15" s="173"/>
      <c r="Q15" s="174"/>
      <c r="R15" s="174" t="s">
        <v>234</v>
      </c>
      <c r="S15" s="178" t="s">
        <v>231</v>
      </c>
      <c r="T15" s="186"/>
      <c r="U15" s="172">
        <f t="shared" si="3"/>
        <v>0</v>
      </c>
      <c r="V15" s="156"/>
      <c r="W15" s="172">
        <f t="shared" si="4"/>
        <v>0</v>
      </c>
      <c r="X15" s="175"/>
      <c r="Y15" s="175"/>
      <c r="Z15" s="187"/>
    </row>
    <row r="16" spans="2:26" s="159" customFormat="1" ht="15.75" customHeight="1" x14ac:dyDescent="0.2">
      <c r="B16" s="119">
        <f t="shared" si="0"/>
        <v>9</v>
      </c>
      <c r="C16" s="162">
        <v>10060922</v>
      </c>
      <c r="D16" s="162">
        <v>6</v>
      </c>
      <c r="E16" s="162" t="s">
        <v>141</v>
      </c>
      <c r="F16" s="162" t="s">
        <v>142</v>
      </c>
      <c r="G16" s="162" t="s">
        <v>143</v>
      </c>
      <c r="H16" s="162" t="s">
        <v>144</v>
      </c>
      <c r="I16" s="162" t="s">
        <v>229</v>
      </c>
      <c r="J16" s="162">
        <v>2</v>
      </c>
      <c r="K16" s="164" t="s">
        <v>74</v>
      </c>
      <c r="L16" s="195">
        <v>1349187</v>
      </c>
      <c r="M16" s="172">
        <f t="shared" si="1"/>
        <v>2698374</v>
      </c>
      <c r="N16" s="156" t="s">
        <v>233</v>
      </c>
      <c r="O16" s="172">
        <f t="shared" si="2"/>
        <v>1349186.9999999998</v>
      </c>
      <c r="P16" s="173"/>
      <c r="Q16" s="174"/>
      <c r="R16" s="174" t="s">
        <v>234</v>
      </c>
      <c r="S16" s="178" t="s">
        <v>231</v>
      </c>
      <c r="T16" s="186"/>
      <c r="U16" s="172">
        <f t="shared" si="3"/>
        <v>0</v>
      </c>
      <c r="V16" s="156"/>
      <c r="W16" s="172">
        <f t="shared" si="4"/>
        <v>0</v>
      </c>
      <c r="X16" s="175"/>
      <c r="Y16" s="175"/>
      <c r="Z16" s="187"/>
    </row>
    <row r="17" spans="2:26" s="159" customFormat="1" ht="15.75" customHeight="1" x14ac:dyDescent="0.2">
      <c r="B17" s="119">
        <f t="shared" si="0"/>
        <v>10</v>
      </c>
      <c r="C17" s="162">
        <v>10060922</v>
      </c>
      <c r="D17" s="162">
        <v>7</v>
      </c>
      <c r="E17" s="162" t="s">
        <v>145</v>
      </c>
      <c r="F17" s="162" t="s">
        <v>146</v>
      </c>
      <c r="G17" s="162" t="s">
        <v>147</v>
      </c>
      <c r="H17" s="162" t="s">
        <v>148</v>
      </c>
      <c r="I17" s="162" t="s">
        <v>227</v>
      </c>
      <c r="J17" s="162">
        <v>2</v>
      </c>
      <c r="K17" s="164" t="s">
        <v>74</v>
      </c>
      <c r="L17" s="195">
        <v>896014</v>
      </c>
      <c r="M17" s="172">
        <f t="shared" si="1"/>
        <v>1792028</v>
      </c>
      <c r="N17" s="156" t="s">
        <v>233</v>
      </c>
      <c r="O17" s="172">
        <f t="shared" si="2"/>
        <v>896013.99999999988</v>
      </c>
      <c r="P17" s="173"/>
      <c r="Q17" s="174"/>
      <c r="R17" s="174" t="s">
        <v>234</v>
      </c>
      <c r="S17" s="178" t="s">
        <v>231</v>
      </c>
      <c r="T17" s="186"/>
      <c r="U17" s="172">
        <f t="shared" si="3"/>
        <v>0</v>
      </c>
      <c r="V17" s="156"/>
      <c r="W17" s="172">
        <f t="shared" si="4"/>
        <v>0</v>
      </c>
      <c r="X17" s="175"/>
      <c r="Y17" s="175"/>
      <c r="Z17" s="187"/>
    </row>
    <row r="18" spans="2:26" s="159" customFormat="1" ht="15.75" customHeight="1" x14ac:dyDescent="0.2">
      <c r="B18" s="119">
        <f t="shared" si="0"/>
        <v>11</v>
      </c>
      <c r="C18" s="162">
        <v>10060922</v>
      </c>
      <c r="D18" s="162">
        <v>8</v>
      </c>
      <c r="E18" s="162" t="s">
        <v>149</v>
      </c>
      <c r="F18" s="162" t="s">
        <v>150</v>
      </c>
      <c r="G18" s="162" t="s">
        <v>151</v>
      </c>
      <c r="H18" s="162" t="s">
        <v>152</v>
      </c>
      <c r="I18" s="162" t="s">
        <v>227</v>
      </c>
      <c r="J18" s="162">
        <v>2</v>
      </c>
      <c r="K18" s="164" t="s">
        <v>74</v>
      </c>
      <c r="L18" s="195">
        <v>499892</v>
      </c>
      <c r="M18" s="172">
        <f t="shared" si="1"/>
        <v>999784</v>
      </c>
      <c r="N18" s="156" t="s">
        <v>233</v>
      </c>
      <c r="O18" s="172">
        <f t="shared" si="2"/>
        <v>499891.99999999994</v>
      </c>
      <c r="P18" s="173"/>
      <c r="Q18" s="174"/>
      <c r="R18" s="174" t="s">
        <v>234</v>
      </c>
      <c r="S18" s="178" t="s">
        <v>231</v>
      </c>
      <c r="T18" s="186"/>
      <c r="U18" s="172">
        <f t="shared" si="3"/>
        <v>0</v>
      </c>
      <c r="V18" s="156"/>
      <c r="W18" s="172">
        <f t="shared" si="4"/>
        <v>0</v>
      </c>
      <c r="X18" s="175"/>
      <c r="Y18" s="175"/>
      <c r="Z18" s="187"/>
    </row>
    <row r="19" spans="2:26" s="159" customFormat="1" ht="15.75" customHeight="1" x14ac:dyDescent="0.2">
      <c r="B19" s="119">
        <f t="shared" si="0"/>
        <v>12</v>
      </c>
      <c r="C19" s="162">
        <v>10060922</v>
      </c>
      <c r="D19" s="162">
        <v>9</v>
      </c>
      <c r="E19" s="162" t="s">
        <v>153</v>
      </c>
      <c r="F19" s="162" t="s">
        <v>154</v>
      </c>
      <c r="G19" s="162" t="s">
        <v>155</v>
      </c>
      <c r="H19" s="162" t="s">
        <v>156</v>
      </c>
      <c r="I19" s="162" t="s">
        <v>229</v>
      </c>
      <c r="J19" s="162">
        <v>2</v>
      </c>
      <c r="K19" s="164" t="s">
        <v>74</v>
      </c>
      <c r="L19" s="195">
        <v>1571079</v>
      </c>
      <c r="M19" s="172">
        <f t="shared" si="1"/>
        <v>3142158</v>
      </c>
      <c r="N19" s="156" t="s">
        <v>233</v>
      </c>
      <c r="O19" s="172">
        <f t="shared" si="2"/>
        <v>1571078.9999999998</v>
      </c>
      <c r="P19" s="173"/>
      <c r="Q19" s="174"/>
      <c r="R19" s="174" t="s">
        <v>234</v>
      </c>
      <c r="S19" s="178" t="s">
        <v>231</v>
      </c>
      <c r="T19" s="186"/>
      <c r="U19" s="172">
        <f t="shared" si="3"/>
        <v>0</v>
      </c>
      <c r="V19" s="156"/>
      <c r="W19" s="172">
        <f t="shared" si="4"/>
        <v>0</v>
      </c>
      <c r="X19" s="175"/>
      <c r="Y19" s="175"/>
      <c r="Z19" s="187"/>
    </row>
    <row r="20" spans="2:26" s="159" customFormat="1" ht="15.75" customHeight="1" x14ac:dyDescent="0.2">
      <c r="B20" s="119">
        <f t="shared" si="0"/>
        <v>13</v>
      </c>
      <c r="C20" s="162">
        <v>10060922</v>
      </c>
      <c r="D20" s="162">
        <v>10</v>
      </c>
      <c r="E20" s="162" t="s">
        <v>157</v>
      </c>
      <c r="F20" s="162" t="s">
        <v>158</v>
      </c>
      <c r="G20" s="162" t="s">
        <v>159</v>
      </c>
      <c r="H20" s="162" t="s">
        <v>160</v>
      </c>
      <c r="I20" s="162" t="s">
        <v>229</v>
      </c>
      <c r="J20" s="162">
        <v>2</v>
      </c>
      <c r="K20" s="164" t="s">
        <v>74</v>
      </c>
      <c r="L20" s="195">
        <v>1090477</v>
      </c>
      <c r="M20" s="172">
        <f t="shared" si="1"/>
        <v>2180954</v>
      </c>
      <c r="N20" s="156" t="s">
        <v>233</v>
      </c>
      <c r="O20" s="172">
        <f t="shared" si="2"/>
        <v>1090476.9999999998</v>
      </c>
      <c r="P20" s="173"/>
      <c r="Q20" s="174"/>
      <c r="R20" s="174" t="s">
        <v>234</v>
      </c>
      <c r="S20" s="178" t="s">
        <v>231</v>
      </c>
      <c r="T20" s="186"/>
      <c r="U20" s="172">
        <f t="shared" si="3"/>
        <v>0</v>
      </c>
      <c r="V20" s="156"/>
      <c r="W20" s="172">
        <f t="shared" si="4"/>
        <v>0</v>
      </c>
      <c r="X20" s="175"/>
      <c r="Y20" s="175"/>
      <c r="Z20" s="187"/>
    </row>
    <row r="21" spans="2:26" s="159" customFormat="1" ht="15.75" customHeight="1" x14ac:dyDescent="0.2">
      <c r="B21" s="119">
        <f t="shared" si="0"/>
        <v>14</v>
      </c>
      <c r="C21" s="162">
        <v>10060842</v>
      </c>
      <c r="D21" s="162">
        <v>3</v>
      </c>
      <c r="E21" s="162">
        <v>13899</v>
      </c>
      <c r="F21" s="162" t="s">
        <v>123</v>
      </c>
      <c r="G21" s="162" t="s">
        <v>124</v>
      </c>
      <c r="H21" s="162" t="s">
        <v>125</v>
      </c>
      <c r="I21" s="162" t="s">
        <v>228</v>
      </c>
      <c r="J21" s="162">
        <v>9</v>
      </c>
      <c r="K21" s="164" t="s">
        <v>88</v>
      </c>
      <c r="L21" s="195">
        <v>527547</v>
      </c>
      <c r="M21" s="172">
        <f t="shared" si="1"/>
        <v>4747923</v>
      </c>
      <c r="N21" s="156" t="s">
        <v>233</v>
      </c>
      <c r="O21" s="172">
        <f t="shared" si="2"/>
        <v>527546.99999999988</v>
      </c>
      <c r="P21" s="173"/>
      <c r="Q21" s="174"/>
      <c r="R21" s="174" t="s">
        <v>234</v>
      </c>
      <c r="S21" s="178" t="s">
        <v>231</v>
      </c>
      <c r="T21" s="186"/>
      <c r="U21" s="172">
        <f t="shared" si="3"/>
        <v>0</v>
      </c>
      <c r="V21" s="156"/>
      <c r="W21" s="172">
        <f t="shared" si="4"/>
        <v>0</v>
      </c>
      <c r="X21" s="175"/>
      <c r="Y21" s="175"/>
      <c r="Z21" s="187"/>
    </row>
    <row r="22" spans="2:26" s="159" customFormat="1" ht="15.75" hidden="1" customHeight="1" x14ac:dyDescent="0.2">
      <c r="B22" s="119">
        <f t="shared" si="0"/>
        <v>15</v>
      </c>
      <c r="C22" s="162">
        <v>10060842</v>
      </c>
      <c r="D22" s="162">
        <v>4</v>
      </c>
      <c r="E22" s="162">
        <v>30448</v>
      </c>
      <c r="F22" s="162" t="s">
        <v>161</v>
      </c>
      <c r="G22" s="162" t="s">
        <v>162</v>
      </c>
      <c r="H22" s="162" t="s">
        <v>163</v>
      </c>
      <c r="I22" s="162" t="s">
        <v>227</v>
      </c>
      <c r="J22" s="162">
        <v>1</v>
      </c>
      <c r="K22" s="164" t="s">
        <v>88</v>
      </c>
      <c r="L22" s="195">
        <v>1109378</v>
      </c>
      <c r="M22" s="172">
        <f t="shared" si="1"/>
        <v>1109378</v>
      </c>
      <c r="N22" s="156"/>
      <c r="O22" s="172">
        <f t="shared" si="2"/>
        <v>1109377.9999999998</v>
      </c>
      <c r="P22" s="173"/>
      <c r="Q22" s="174"/>
      <c r="R22" s="174"/>
      <c r="S22" s="178" t="s">
        <v>231</v>
      </c>
      <c r="T22" s="186">
        <v>640000</v>
      </c>
      <c r="U22" s="172">
        <f t="shared" si="3"/>
        <v>640000</v>
      </c>
      <c r="V22" s="156" t="s">
        <v>233</v>
      </c>
      <c r="W22" s="172">
        <f t="shared" si="4"/>
        <v>639999.99999999988</v>
      </c>
      <c r="X22" s="175"/>
      <c r="Y22" s="175"/>
      <c r="Z22" s="187" t="s">
        <v>232</v>
      </c>
    </row>
    <row r="23" spans="2:26" s="159" customFormat="1" ht="15.75" hidden="1" customHeight="1" x14ac:dyDescent="0.2">
      <c r="B23" s="119">
        <f t="shared" si="0"/>
        <v>16</v>
      </c>
      <c r="C23" s="162">
        <v>10060842</v>
      </c>
      <c r="D23" s="162">
        <v>5</v>
      </c>
      <c r="E23" s="162">
        <v>32617</v>
      </c>
      <c r="F23" s="162" t="s">
        <v>164</v>
      </c>
      <c r="G23" s="162" t="s">
        <v>165</v>
      </c>
      <c r="H23" s="162" t="s">
        <v>166</v>
      </c>
      <c r="I23" s="162" t="s">
        <v>227</v>
      </c>
      <c r="J23" s="162">
        <v>1</v>
      </c>
      <c r="K23" s="164" t="s">
        <v>88</v>
      </c>
      <c r="L23" s="195">
        <v>1547914</v>
      </c>
      <c r="M23" s="172">
        <f t="shared" si="1"/>
        <v>1547914</v>
      </c>
      <c r="N23" s="156"/>
      <c r="O23" s="172">
        <f t="shared" si="2"/>
        <v>1547913.9999999998</v>
      </c>
      <c r="P23" s="173"/>
      <c r="Q23" s="174"/>
      <c r="R23" s="174"/>
      <c r="S23" s="178" t="s">
        <v>231</v>
      </c>
      <c r="T23" s="186">
        <v>460000</v>
      </c>
      <c r="U23" s="172">
        <f t="shared" si="3"/>
        <v>460000</v>
      </c>
      <c r="V23" s="156" t="s">
        <v>233</v>
      </c>
      <c r="W23" s="172">
        <f t="shared" si="4"/>
        <v>459999.99999999994</v>
      </c>
      <c r="X23" s="175"/>
      <c r="Y23" s="175"/>
      <c r="Z23" s="187" t="s">
        <v>232</v>
      </c>
    </row>
    <row r="24" spans="2:26" s="159" customFormat="1" ht="15.75" customHeight="1" x14ac:dyDescent="0.2">
      <c r="B24" s="119">
        <f t="shared" si="0"/>
        <v>17</v>
      </c>
      <c r="C24" s="162">
        <v>10060996</v>
      </c>
      <c r="D24" s="162">
        <v>1</v>
      </c>
      <c r="E24" s="162">
        <v>27325</v>
      </c>
      <c r="F24" s="162" t="s">
        <v>167</v>
      </c>
      <c r="G24" s="162" t="s">
        <v>168</v>
      </c>
      <c r="H24" s="162" t="s">
        <v>169</v>
      </c>
      <c r="I24" s="162" t="s">
        <v>229</v>
      </c>
      <c r="J24" s="162">
        <v>1</v>
      </c>
      <c r="K24" s="164" t="s">
        <v>74</v>
      </c>
      <c r="L24" s="195">
        <v>7776798</v>
      </c>
      <c r="M24" s="172">
        <f t="shared" si="1"/>
        <v>7776798</v>
      </c>
      <c r="N24" s="156" t="s">
        <v>233</v>
      </c>
      <c r="O24" s="172">
        <f t="shared" si="2"/>
        <v>7776797.9999999991</v>
      </c>
      <c r="P24" s="173"/>
      <c r="Q24" s="174"/>
      <c r="R24" s="174" t="s">
        <v>234</v>
      </c>
      <c r="S24" s="178" t="s">
        <v>231</v>
      </c>
      <c r="T24" s="186"/>
      <c r="U24" s="172">
        <f t="shared" si="3"/>
        <v>0</v>
      </c>
      <c r="V24" s="156"/>
      <c r="W24" s="172">
        <f t="shared" si="4"/>
        <v>0</v>
      </c>
      <c r="X24" s="175"/>
      <c r="Y24" s="175"/>
      <c r="Z24" s="187"/>
    </row>
    <row r="25" spans="2:26" s="159" customFormat="1" ht="15.75" customHeight="1" x14ac:dyDescent="0.2">
      <c r="B25" s="119">
        <f t="shared" si="0"/>
        <v>18</v>
      </c>
      <c r="C25" s="162">
        <v>10060996</v>
      </c>
      <c r="D25" s="162">
        <v>3</v>
      </c>
      <c r="E25" s="162">
        <v>38694</v>
      </c>
      <c r="F25" s="162" t="s">
        <v>170</v>
      </c>
      <c r="G25" s="162" t="s">
        <v>171</v>
      </c>
      <c r="H25" s="162" t="s">
        <v>172</v>
      </c>
      <c r="I25" s="162" t="s">
        <v>227</v>
      </c>
      <c r="J25" s="162">
        <v>1</v>
      </c>
      <c r="K25" s="164" t="s">
        <v>74</v>
      </c>
      <c r="L25" s="195">
        <v>455780</v>
      </c>
      <c r="M25" s="172">
        <f t="shared" si="1"/>
        <v>455780</v>
      </c>
      <c r="N25" s="156" t="s">
        <v>233</v>
      </c>
      <c r="O25" s="172">
        <f t="shared" si="2"/>
        <v>455779.99999999994</v>
      </c>
      <c r="P25" s="173"/>
      <c r="Q25" s="174"/>
      <c r="R25" s="174" t="s">
        <v>234</v>
      </c>
      <c r="S25" s="178" t="s">
        <v>230</v>
      </c>
      <c r="T25" s="186"/>
      <c r="U25" s="172">
        <f t="shared" si="3"/>
        <v>0</v>
      </c>
      <c r="V25" s="156"/>
      <c r="W25" s="172">
        <f t="shared" si="4"/>
        <v>0</v>
      </c>
      <c r="X25" s="175"/>
      <c r="Y25" s="175"/>
      <c r="Z25" s="187"/>
    </row>
    <row r="26" spans="2:26" s="159" customFormat="1" ht="15.75" hidden="1" customHeight="1" x14ac:dyDescent="0.2">
      <c r="B26" s="119">
        <f t="shared" si="0"/>
        <v>19</v>
      </c>
      <c r="C26" s="162">
        <v>10060996</v>
      </c>
      <c r="D26" s="162">
        <v>4</v>
      </c>
      <c r="E26" s="162">
        <v>25527</v>
      </c>
      <c r="F26" s="162" t="s">
        <v>173</v>
      </c>
      <c r="G26" s="162" t="s">
        <v>174</v>
      </c>
      <c r="H26" s="162" t="s">
        <v>175</v>
      </c>
      <c r="I26" s="162" t="s">
        <v>227</v>
      </c>
      <c r="J26" s="162">
        <v>1</v>
      </c>
      <c r="K26" s="164" t="s">
        <v>74</v>
      </c>
      <c r="L26" s="195">
        <v>842755</v>
      </c>
      <c r="M26" s="172">
        <f t="shared" si="1"/>
        <v>842755</v>
      </c>
      <c r="N26" s="156"/>
      <c r="O26" s="172">
        <f t="shared" si="2"/>
        <v>842754.99999999988</v>
      </c>
      <c r="P26" s="173"/>
      <c r="Q26" s="174"/>
      <c r="R26" s="174"/>
      <c r="S26" s="178" t="s">
        <v>231</v>
      </c>
      <c r="T26" s="186">
        <v>480000</v>
      </c>
      <c r="U26" s="172">
        <f t="shared" si="3"/>
        <v>480000</v>
      </c>
      <c r="V26" s="156" t="s">
        <v>233</v>
      </c>
      <c r="W26" s="172">
        <f t="shared" si="4"/>
        <v>479999.99999999994</v>
      </c>
      <c r="X26" s="175"/>
      <c r="Y26" s="175"/>
      <c r="Z26" s="187" t="s">
        <v>232</v>
      </c>
    </row>
    <row r="27" spans="2:26" s="159" customFormat="1" ht="15.75" customHeight="1" x14ac:dyDescent="0.2">
      <c r="B27" s="119">
        <f t="shared" si="0"/>
        <v>20</v>
      </c>
      <c r="C27" s="162">
        <v>10060996</v>
      </c>
      <c r="D27" s="162">
        <v>5</v>
      </c>
      <c r="E27" s="162">
        <v>27325</v>
      </c>
      <c r="F27" s="162" t="s">
        <v>167</v>
      </c>
      <c r="G27" s="162" t="s">
        <v>168</v>
      </c>
      <c r="H27" s="162" t="s">
        <v>169</v>
      </c>
      <c r="I27" s="162" t="s">
        <v>229</v>
      </c>
      <c r="J27" s="162">
        <v>1</v>
      </c>
      <c r="K27" s="164" t="s">
        <v>74</v>
      </c>
      <c r="L27" s="195">
        <v>7776798</v>
      </c>
      <c r="M27" s="172">
        <f t="shared" si="1"/>
        <v>7776798</v>
      </c>
      <c r="N27" s="156" t="s">
        <v>233</v>
      </c>
      <c r="O27" s="172">
        <f t="shared" si="2"/>
        <v>7776797.9999999991</v>
      </c>
      <c r="P27" s="173"/>
      <c r="Q27" s="174"/>
      <c r="R27" s="174" t="s">
        <v>234</v>
      </c>
      <c r="S27" s="178" t="s">
        <v>231</v>
      </c>
      <c r="T27" s="186"/>
      <c r="U27" s="172">
        <f t="shared" si="3"/>
        <v>0</v>
      </c>
      <c r="V27" s="156"/>
      <c r="W27" s="172">
        <f t="shared" si="4"/>
        <v>0</v>
      </c>
      <c r="X27" s="175"/>
      <c r="Y27" s="175"/>
      <c r="Z27" s="187"/>
    </row>
    <row r="28" spans="2:26" s="159" customFormat="1" ht="15.75" customHeight="1" x14ac:dyDescent="0.2">
      <c r="B28" s="119">
        <f t="shared" si="0"/>
        <v>21</v>
      </c>
      <c r="C28" s="162">
        <v>10060996</v>
      </c>
      <c r="D28" s="162">
        <v>6</v>
      </c>
      <c r="E28" s="162">
        <v>27328</v>
      </c>
      <c r="F28" s="162" t="s">
        <v>176</v>
      </c>
      <c r="G28" s="162" t="s">
        <v>177</v>
      </c>
      <c r="H28" s="162" t="s">
        <v>178</v>
      </c>
      <c r="I28" s="162" t="s">
        <v>229</v>
      </c>
      <c r="J28" s="162">
        <v>1</v>
      </c>
      <c r="K28" s="164" t="s">
        <v>74</v>
      </c>
      <c r="L28" s="195">
        <v>2040355</v>
      </c>
      <c r="M28" s="172">
        <f t="shared" si="1"/>
        <v>2040355</v>
      </c>
      <c r="N28" s="156" t="s">
        <v>233</v>
      </c>
      <c r="O28" s="172">
        <f t="shared" si="2"/>
        <v>2040354.9999999998</v>
      </c>
      <c r="P28" s="173"/>
      <c r="Q28" s="174"/>
      <c r="R28" s="174" t="s">
        <v>234</v>
      </c>
      <c r="S28" s="178" t="s">
        <v>230</v>
      </c>
      <c r="T28" s="186"/>
      <c r="U28" s="172">
        <f t="shared" si="3"/>
        <v>0</v>
      </c>
      <c r="V28" s="156"/>
      <c r="W28" s="172">
        <f t="shared" si="4"/>
        <v>0</v>
      </c>
      <c r="X28" s="175"/>
      <c r="Y28" s="175"/>
      <c r="Z28" s="187"/>
    </row>
    <row r="29" spans="2:26" s="159" customFormat="1" ht="15.75" customHeight="1" x14ac:dyDescent="0.2">
      <c r="B29" s="119">
        <f t="shared" si="0"/>
        <v>22</v>
      </c>
      <c r="C29" s="162">
        <v>10060996</v>
      </c>
      <c r="D29" s="162">
        <v>8</v>
      </c>
      <c r="E29" s="162">
        <v>38694</v>
      </c>
      <c r="F29" s="162" t="s">
        <v>170</v>
      </c>
      <c r="G29" s="162" t="s">
        <v>171</v>
      </c>
      <c r="H29" s="162" t="s">
        <v>172</v>
      </c>
      <c r="I29" s="162" t="s">
        <v>227</v>
      </c>
      <c r="J29" s="162">
        <v>1</v>
      </c>
      <c r="K29" s="164" t="s">
        <v>74</v>
      </c>
      <c r="L29" s="195">
        <v>455780</v>
      </c>
      <c r="M29" s="172">
        <f t="shared" si="1"/>
        <v>455780</v>
      </c>
      <c r="N29" s="156" t="s">
        <v>233</v>
      </c>
      <c r="O29" s="172">
        <f t="shared" si="2"/>
        <v>455779.99999999994</v>
      </c>
      <c r="P29" s="173"/>
      <c r="Q29" s="174"/>
      <c r="R29" s="174" t="s">
        <v>234</v>
      </c>
      <c r="S29" s="178" t="s">
        <v>230</v>
      </c>
      <c r="T29" s="186"/>
      <c r="U29" s="172">
        <f t="shared" si="3"/>
        <v>0</v>
      </c>
      <c r="V29" s="156"/>
      <c r="W29" s="172">
        <f t="shared" si="4"/>
        <v>0</v>
      </c>
      <c r="X29" s="175"/>
      <c r="Y29" s="175"/>
      <c r="Z29" s="187"/>
    </row>
    <row r="30" spans="2:26" s="159" customFormat="1" ht="15.75" customHeight="1" x14ac:dyDescent="0.2">
      <c r="B30" s="119">
        <f t="shared" si="0"/>
        <v>23</v>
      </c>
      <c r="C30" s="162">
        <v>10060996</v>
      </c>
      <c r="D30" s="162">
        <v>9</v>
      </c>
      <c r="E30" s="162">
        <v>27311</v>
      </c>
      <c r="F30" s="162" t="s">
        <v>179</v>
      </c>
      <c r="G30" s="162" t="s">
        <v>180</v>
      </c>
      <c r="H30" s="162" t="s">
        <v>181</v>
      </c>
      <c r="I30" s="162" t="s">
        <v>227</v>
      </c>
      <c r="J30" s="162">
        <v>1</v>
      </c>
      <c r="K30" s="164" t="s">
        <v>74</v>
      </c>
      <c r="L30" s="195">
        <v>2031222</v>
      </c>
      <c r="M30" s="172">
        <f t="shared" si="1"/>
        <v>2031222</v>
      </c>
      <c r="N30" s="156" t="s">
        <v>233</v>
      </c>
      <c r="O30" s="172">
        <f t="shared" si="2"/>
        <v>2031221.9999999998</v>
      </c>
      <c r="P30" s="173"/>
      <c r="Q30" s="174"/>
      <c r="R30" s="174" t="s">
        <v>234</v>
      </c>
      <c r="S30" s="178" t="s">
        <v>231</v>
      </c>
      <c r="T30" s="186"/>
      <c r="U30" s="172">
        <f t="shared" si="3"/>
        <v>0</v>
      </c>
      <c r="V30" s="156"/>
      <c r="W30" s="172">
        <f t="shared" si="4"/>
        <v>0</v>
      </c>
      <c r="X30" s="175"/>
      <c r="Y30" s="175"/>
      <c r="Z30" s="187"/>
    </row>
    <row r="31" spans="2:26" s="159" customFormat="1" ht="15.75" customHeight="1" x14ac:dyDescent="0.2">
      <c r="B31" s="119">
        <f t="shared" si="0"/>
        <v>24</v>
      </c>
      <c r="C31" s="162">
        <v>10060996</v>
      </c>
      <c r="D31" s="162">
        <v>10</v>
      </c>
      <c r="E31" s="162">
        <v>27325</v>
      </c>
      <c r="F31" s="162" t="s">
        <v>167</v>
      </c>
      <c r="G31" s="162" t="s">
        <v>168</v>
      </c>
      <c r="H31" s="162" t="s">
        <v>169</v>
      </c>
      <c r="I31" s="162" t="s">
        <v>229</v>
      </c>
      <c r="J31" s="162">
        <v>1</v>
      </c>
      <c r="K31" s="164" t="s">
        <v>74</v>
      </c>
      <c r="L31" s="195">
        <v>7776798</v>
      </c>
      <c r="M31" s="172">
        <f t="shared" si="1"/>
        <v>7776798</v>
      </c>
      <c r="N31" s="156" t="s">
        <v>233</v>
      </c>
      <c r="O31" s="172">
        <f t="shared" si="2"/>
        <v>7776797.9999999991</v>
      </c>
      <c r="P31" s="173"/>
      <c r="Q31" s="174"/>
      <c r="R31" s="174" t="s">
        <v>234</v>
      </c>
      <c r="S31" s="178" t="s">
        <v>231</v>
      </c>
      <c r="T31" s="186"/>
      <c r="U31" s="172">
        <f t="shared" si="3"/>
        <v>0</v>
      </c>
      <c r="V31" s="156"/>
      <c r="W31" s="172">
        <f t="shared" si="4"/>
        <v>0</v>
      </c>
      <c r="X31" s="175"/>
      <c r="Y31" s="175"/>
      <c r="Z31" s="187"/>
    </row>
    <row r="32" spans="2:26" s="159" customFormat="1" ht="15.75" customHeight="1" x14ac:dyDescent="0.2">
      <c r="B32" s="119">
        <f t="shared" si="0"/>
        <v>25</v>
      </c>
      <c r="C32" s="162">
        <v>10060996</v>
      </c>
      <c r="D32" s="162">
        <v>11</v>
      </c>
      <c r="E32" s="162">
        <v>27330</v>
      </c>
      <c r="F32" s="162" t="s">
        <v>182</v>
      </c>
      <c r="G32" s="162" t="s">
        <v>183</v>
      </c>
      <c r="H32" s="162" t="s">
        <v>184</v>
      </c>
      <c r="I32" s="162" t="s">
        <v>229</v>
      </c>
      <c r="J32" s="162">
        <v>1</v>
      </c>
      <c r="K32" s="164" t="s">
        <v>74</v>
      </c>
      <c r="L32" s="195">
        <v>1989402</v>
      </c>
      <c r="M32" s="172">
        <f t="shared" si="1"/>
        <v>1989402</v>
      </c>
      <c r="N32" s="156" t="s">
        <v>233</v>
      </c>
      <c r="O32" s="172">
        <f t="shared" si="2"/>
        <v>1989401.9999999998</v>
      </c>
      <c r="P32" s="173"/>
      <c r="Q32" s="174"/>
      <c r="R32" s="174" t="s">
        <v>234</v>
      </c>
      <c r="S32" s="178" t="s">
        <v>231</v>
      </c>
      <c r="T32" s="186"/>
      <c r="U32" s="172">
        <f t="shared" si="3"/>
        <v>0</v>
      </c>
      <c r="V32" s="156"/>
      <c r="W32" s="172">
        <f t="shared" si="4"/>
        <v>0</v>
      </c>
      <c r="X32" s="175"/>
      <c r="Y32" s="175"/>
      <c r="Z32" s="187"/>
    </row>
    <row r="33" spans="2:26" s="159" customFormat="1" ht="15.75" customHeight="1" x14ac:dyDescent="0.2">
      <c r="B33" s="119">
        <f t="shared" si="0"/>
        <v>26</v>
      </c>
      <c r="C33" s="162">
        <v>10060996</v>
      </c>
      <c r="D33" s="162">
        <v>12</v>
      </c>
      <c r="E33" s="162">
        <v>30459</v>
      </c>
      <c r="F33" s="162" t="s">
        <v>185</v>
      </c>
      <c r="G33" s="162" t="s">
        <v>186</v>
      </c>
      <c r="H33" s="162" t="s">
        <v>187</v>
      </c>
      <c r="I33" s="162" t="s">
        <v>229</v>
      </c>
      <c r="J33" s="162">
        <v>1</v>
      </c>
      <c r="K33" s="164" t="s">
        <v>74</v>
      </c>
      <c r="L33" s="195">
        <v>1463126</v>
      </c>
      <c r="M33" s="172">
        <f t="shared" si="1"/>
        <v>1463126</v>
      </c>
      <c r="N33" s="156" t="s">
        <v>233</v>
      </c>
      <c r="O33" s="172">
        <f t="shared" si="2"/>
        <v>1463125.9999999998</v>
      </c>
      <c r="P33" s="173"/>
      <c r="Q33" s="174"/>
      <c r="R33" s="174" t="s">
        <v>234</v>
      </c>
      <c r="S33" s="178" t="s">
        <v>231</v>
      </c>
      <c r="T33" s="186"/>
      <c r="U33" s="172">
        <f t="shared" si="3"/>
        <v>0</v>
      </c>
      <c r="V33" s="156"/>
      <c r="W33" s="172">
        <f t="shared" si="4"/>
        <v>0</v>
      </c>
      <c r="X33" s="175"/>
      <c r="Y33" s="175"/>
      <c r="Z33" s="187"/>
    </row>
    <row r="34" spans="2:26" s="159" customFormat="1" ht="15.75" customHeight="1" x14ac:dyDescent="0.2">
      <c r="B34" s="119">
        <f t="shared" si="0"/>
        <v>27</v>
      </c>
      <c r="C34" s="162">
        <v>10060996</v>
      </c>
      <c r="D34" s="162">
        <v>13</v>
      </c>
      <c r="E34" s="162">
        <v>31621</v>
      </c>
      <c r="F34" s="162" t="s">
        <v>188</v>
      </c>
      <c r="G34" s="162" t="s">
        <v>189</v>
      </c>
      <c r="H34" s="162" t="s">
        <v>190</v>
      </c>
      <c r="I34" s="162" t="s">
        <v>229</v>
      </c>
      <c r="J34" s="162">
        <v>1</v>
      </c>
      <c r="K34" s="164" t="s">
        <v>74</v>
      </c>
      <c r="L34" s="195">
        <v>1697441</v>
      </c>
      <c r="M34" s="172">
        <f t="shared" si="1"/>
        <v>1697441</v>
      </c>
      <c r="N34" s="156" t="s">
        <v>233</v>
      </c>
      <c r="O34" s="172">
        <f t="shared" si="2"/>
        <v>1697440.9999999998</v>
      </c>
      <c r="P34" s="173"/>
      <c r="Q34" s="174"/>
      <c r="R34" s="174" t="s">
        <v>234</v>
      </c>
      <c r="S34" s="178" t="s">
        <v>231</v>
      </c>
      <c r="T34" s="186"/>
      <c r="U34" s="172">
        <f t="shared" si="3"/>
        <v>0</v>
      </c>
      <c r="V34" s="156"/>
      <c r="W34" s="172">
        <f t="shared" si="4"/>
        <v>0</v>
      </c>
      <c r="X34" s="175"/>
      <c r="Y34" s="175"/>
      <c r="Z34" s="187"/>
    </row>
    <row r="35" spans="2:26" s="159" customFormat="1" ht="15.75" customHeight="1" x14ac:dyDescent="0.2">
      <c r="B35" s="119">
        <f t="shared" si="0"/>
        <v>28</v>
      </c>
      <c r="C35" s="162">
        <v>10060996</v>
      </c>
      <c r="D35" s="162">
        <v>14</v>
      </c>
      <c r="E35" s="162">
        <v>31622</v>
      </c>
      <c r="F35" s="162" t="s">
        <v>191</v>
      </c>
      <c r="G35" s="162" t="s">
        <v>192</v>
      </c>
      <c r="H35" s="162" t="s">
        <v>193</v>
      </c>
      <c r="I35" s="162" t="s">
        <v>229</v>
      </c>
      <c r="J35" s="162">
        <v>1</v>
      </c>
      <c r="K35" s="164" t="s">
        <v>74</v>
      </c>
      <c r="L35" s="195">
        <v>1259807</v>
      </c>
      <c r="M35" s="172">
        <f t="shared" si="1"/>
        <v>1259807</v>
      </c>
      <c r="N35" s="156" t="s">
        <v>233</v>
      </c>
      <c r="O35" s="172">
        <f t="shared" si="2"/>
        <v>1259806.9999999998</v>
      </c>
      <c r="P35" s="173"/>
      <c r="Q35" s="174"/>
      <c r="R35" s="174" t="s">
        <v>234</v>
      </c>
      <c r="S35" s="178" t="s">
        <v>231</v>
      </c>
      <c r="T35" s="186"/>
      <c r="U35" s="172">
        <f t="shared" si="3"/>
        <v>0</v>
      </c>
      <c r="V35" s="156"/>
      <c r="W35" s="172">
        <f t="shared" si="4"/>
        <v>0</v>
      </c>
      <c r="X35" s="175"/>
      <c r="Y35" s="175"/>
      <c r="Z35" s="187"/>
    </row>
    <row r="36" spans="2:26" s="159" customFormat="1" ht="15.75" customHeight="1" x14ac:dyDescent="0.2">
      <c r="B36" s="119">
        <f t="shared" si="0"/>
        <v>29</v>
      </c>
      <c r="C36" s="162">
        <v>10060996</v>
      </c>
      <c r="D36" s="162">
        <v>15</v>
      </c>
      <c r="E36" s="162">
        <v>31623</v>
      </c>
      <c r="F36" s="162" t="s">
        <v>158</v>
      </c>
      <c r="G36" s="162" t="s">
        <v>159</v>
      </c>
      <c r="H36" s="162" t="s">
        <v>160</v>
      </c>
      <c r="I36" s="162" t="s">
        <v>229</v>
      </c>
      <c r="J36" s="162">
        <v>1</v>
      </c>
      <c r="K36" s="164" t="s">
        <v>74</v>
      </c>
      <c r="L36" s="195">
        <v>1090477</v>
      </c>
      <c r="M36" s="172">
        <f t="shared" si="1"/>
        <v>1090477</v>
      </c>
      <c r="N36" s="156" t="s">
        <v>233</v>
      </c>
      <c r="O36" s="172">
        <f t="shared" si="2"/>
        <v>1090476.9999999998</v>
      </c>
      <c r="P36" s="173"/>
      <c r="Q36" s="174"/>
      <c r="R36" s="174" t="s">
        <v>234</v>
      </c>
      <c r="S36" s="178" t="s">
        <v>231</v>
      </c>
      <c r="T36" s="186"/>
      <c r="U36" s="172">
        <f t="shared" si="3"/>
        <v>0</v>
      </c>
      <c r="V36" s="156"/>
      <c r="W36" s="172">
        <f t="shared" si="4"/>
        <v>0</v>
      </c>
      <c r="X36" s="175"/>
      <c r="Y36" s="175"/>
      <c r="Z36" s="187"/>
    </row>
    <row r="37" spans="2:26" s="159" customFormat="1" ht="15.75" customHeight="1" x14ac:dyDescent="0.2">
      <c r="B37" s="119">
        <f t="shared" si="0"/>
        <v>30</v>
      </c>
      <c r="C37" s="162">
        <v>10060996</v>
      </c>
      <c r="D37" s="162">
        <v>16</v>
      </c>
      <c r="E37" s="162">
        <v>32926</v>
      </c>
      <c r="F37" s="162" t="s">
        <v>194</v>
      </c>
      <c r="G37" s="162" t="s">
        <v>195</v>
      </c>
      <c r="H37" s="162" t="s">
        <v>196</v>
      </c>
      <c r="I37" s="162" t="s">
        <v>227</v>
      </c>
      <c r="J37" s="162">
        <v>1</v>
      </c>
      <c r="K37" s="164" t="s">
        <v>74</v>
      </c>
      <c r="L37" s="195">
        <v>1792930</v>
      </c>
      <c r="M37" s="172">
        <f t="shared" si="1"/>
        <v>1792930</v>
      </c>
      <c r="N37" s="156" t="s">
        <v>233</v>
      </c>
      <c r="O37" s="172">
        <f t="shared" si="2"/>
        <v>1792929.9999999998</v>
      </c>
      <c r="P37" s="173"/>
      <c r="Q37" s="174"/>
      <c r="R37" s="174" t="s">
        <v>234</v>
      </c>
      <c r="S37" s="178" t="s">
        <v>231</v>
      </c>
      <c r="T37" s="186"/>
      <c r="U37" s="172">
        <f t="shared" si="3"/>
        <v>0</v>
      </c>
      <c r="V37" s="156"/>
      <c r="W37" s="172">
        <f t="shared" si="4"/>
        <v>0</v>
      </c>
      <c r="X37" s="175"/>
      <c r="Y37" s="175"/>
      <c r="Z37" s="187"/>
    </row>
    <row r="38" spans="2:26" s="159" customFormat="1" ht="15.75" customHeight="1" x14ac:dyDescent="0.2">
      <c r="B38" s="119">
        <f t="shared" si="0"/>
        <v>31</v>
      </c>
      <c r="C38" s="162">
        <v>10060996</v>
      </c>
      <c r="D38" s="162">
        <v>17</v>
      </c>
      <c r="E38" s="162">
        <v>32929</v>
      </c>
      <c r="F38" s="162" t="s">
        <v>197</v>
      </c>
      <c r="G38" s="162" t="s">
        <v>198</v>
      </c>
      <c r="H38" s="162" t="s">
        <v>199</v>
      </c>
      <c r="I38" s="162" t="s">
        <v>227</v>
      </c>
      <c r="J38" s="162">
        <v>1</v>
      </c>
      <c r="K38" s="164" t="s">
        <v>74</v>
      </c>
      <c r="L38" s="195">
        <v>2890951</v>
      </c>
      <c r="M38" s="172">
        <f t="shared" si="1"/>
        <v>2890951</v>
      </c>
      <c r="N38" s="156" t="s">
        <v>233</v>
      </c>
      <c r="O38" s="172">
        <f t="shared" si="2"/>
        <v>2890950.9999999995</v>
      </c>
      <c r="P38" s="173"/>
      <c r="Q38" s="174"/>
      <c r="R38" s="174" t="s">
        <v>234</v>
      </c>
      <c r="S38" s="178" t="s">
        <v>231</v>
      </c>
      <c r="T38" s="186"/>
      <c r="U38" s="172">
        <f t="shared" si="3"/>
        <v>0</v>
      </c>
      <c r="V38" s="156"/>
      <c r="W38" s="172">
        <f t="shared" si="4"/>
        <v>0</v>
      </c>
      <c r="X38" s="175"/>
      <c r="Y38" s="175"/>
      <c r="Z38" s="187"/>
    </row>
    <row r="39" spans="2:26" s="159" customFormat="1" ht="15.75" customHeight="1" x14ac:dyDescent="0.2">
      <c r="B39" s="119">
        <f t="shared" si="0"/>
        <v>32</v>
      </c>
      <c r="C39" s="162">
        <v>10060996</v>
      </c>
      <c r="D39" s="162">
        <v>18</v>
      </c>
      <c r="E39" s="162">
        <v>38689</v>
      </c>
      <c r="F39" s="162" t="s">
        <v>200</v>
      </c>
      <c r="G39" s="162" t="s">
        <v>201</v>
      </c>
      <c r="H39" s="162" t="s">
        <v>202</v>
      </c>
      <c r="I39" s="162" t="s">
        <v>229</v>
      </c>
      <c r="J39" s="162">
        <v>1</v>
      </c>
      <c r="K39" s="164" t="s">
        <v>74</v>
      </c>
      <c r="L39" s="195">
        <v>262523</v>
      </c>
      <c r="M39" s="172">
        <f t="shared" si="1"/>
        <v>262523</v>
      </c>
      <c r="N39" s="156" t="s">
        <v>233</v>
      </c>
      <c r="O39" s="172">
        <f t="shared" si="2"/>
        <v>262522.99999999994</v>
      </c>
      <c r="P39" s="173"/>
      <c r="Q39" s="174"/>
      <c r="R39" s="174" t="s">
        <v>234</v>
      </c>
      <c r="S39" s="178" t="s">
        <v>231</v>
      </c>
      <c r="T39" s="186"/>
      <c r="U39" s="172">
        <f t="shared" si="3"/>
        <v>0</v>
      </c>
      <c r="V39" s="156"/>
      <c r="W39" s="172">
        <f t="shared" si="4"/>
        <v>0</v>
      </c>
      <c r="X39" s="175"/>
      <c r="Y39" s="175"/>
      <c r="Z39" s="187"/>
    </row>
    <row r="40" spans="2:26" s="159" customFormat="1" ht="15.75" customHeight="1" x14ac:dyDescent="0.2">
      <c r="B40" s="119">
        <f t="shared" si="0"/>
        <v>33</v>
      </c>
      <c r="C40" s="162">
        <v>10060996</v>
      </c>
      <c r="D40" s="162">
        <v>19</v>
      </c>
      <c r="E40" s="162">
        <v>38690</v>
      </c>
      <c r="F40" s="162" t="s">
        <v>203</v>
      </c>
      <c r="G40" s="162" t="s">
        <v>204</v>
      </c>
      <c r="H40" s="162" t="s">
        <v>205</v>
      </c>
      <c r="I40" s="162" t="s">
        <v>229</v>
      </c>
      <c r="J40" s="162">
        <v>1</v>
      </c>
      <c r="K40" s="164" t="s">
        <v>74</v>
      </c>
      <c r="L40" s="195">
        <v>2188050</v>
      </c>
      <c r="M40" s="172">
        <f t="shared" si="1"/>
        <v>2188050</v>
      </c>
      <c r="N40" s="156" t="s">
        <v>233</v>
      </c>
      <c r="O40" s="172">
        <f t="shared" si="2"/>
        <v>2188049.9999999995</v>
      </c>
      <c r="P40" s="173"/>
      <c r="Q40" s="174"/>
      <c r="R40" s="174" t="s">
        <v>234</v>
      </c>
      <c r="S40" s="178" t="s">
        <v>230</v>
      </c>
      <c r="T40" s="186"/>
      <c r="U40" s="172">
        <f t="shared" si="3"/>
        <v>0</v>
      </c>
      <c r="V40" s="156"/>
      <c r="W40" s="172">
        <f t="shared" si="4"/>
        <v>0</v>
      </c>
      <c r="X40" s="175"/>
      <c r="Y40" s="175"/>
      <c r="Z40" s="187"/>
    </row>
    <row r="41" spans="2:26" s="159" customFormat="1" ht="15.75" customHeight="1" x14ac:dyDescent="0.2">
      <c r="B41" s="119">
        <f t="shared" si="0"/>
        <v>34</v>
      </c>
      <c r="C41" s="162">
        <v>10060996</v>
      </c>
      <c r="D41" s="162">
        <v>20</v>
      </c>
      <c r="E41" s="162">
        <v>38692</v>
      </c>
      <c r="F41" s="162" t="s">
        <v>206</v>
      </c>
      <c r="G41" s="162" t="s">
        <v>207</v>
      </c>
      <c r="H41" s="162" t="s">
        <v>208</v>
      </c>
      <c r="I41" s="162" t="s">
        <v>229</v>
      </c>
      <c r="J41" s="162">
        <v>1</v>
      </c>
      <c r="K41" s="164" t="s">
        <v>74</v>
      </c>
      <c r="L41" s="195">
        <v>1128976</v>
      </c>
      <c r="M41" s="172">
        <f t="shared" si="1"/>
        <v>1128976</v>
      </c>
      <c r="N41" s="156" t="s">
        <v>233</v>
      </c>
      <c r="O41" s="172">
        <f t="shared" si="2"/>
        <v>1128975.9999999998</v>
      </c>
      <c r="P41" s="173"/>
      <c r="Q41" s="174"/>
      <c r="R41" s="174" t="s">
        <v>234</v>
      </c>
      <c r="S41" s="178" t="s">
        <v>231</v>
      </c>
      <c r="T41" s="186"/>
      <c r="U41" s="172">
        <f t="shared" si="3"/>
        <v>0</v>
      </c>
      <c r="V41" s="156"/>
      <c r="W41" s="172">
        <f t="shared" si="4"/>
        <v>0</v>
      </c>
      <c r="X41" s="175"/>
      <c r="Y41" s="175"/>
      <c r="Z41" s="187"/>
    </row>
    <row r="42" spans="2:26" s="159" customFormat="1" ht="15.75" customHeight="1" x14ac:dyDescent="0.2">
      <c r="B42" s="119">
        <f t="shared" si="0"/>
        <v>35</v>
      </c>
      <c r="C42" s="162">
        <v>10060996</v>
      </c>
      <c r="D42" s="162">
        <v>21</v>
      </c>
      <c r="E42" s="162">
        <v>38693</v>
      </c>
      <c r="F42" s="162" t="s">
        <v>209</v>
      </c>
      <c r="G42" s="162" t="s">
        <v>210</v>
      </c>
      <c r="H42" s="162" t="s">
        <v>211</v>
      </c>
      <c r="I42" s="162" t="s">
        <v>227</v>
      </c>
      <c r="J42" s="162">
        <v>1</v>
      </c>
      <c r="K42" s="164" t="s">
        <v>74</v>
      </c>
      <c r="L42" s="195">
        <v>394117</v>
      </c>
      <c r="M42" s="172">
        <f t="shared" si="1"/>
        <v>394117</v>
      </c>
      <c r="N42" s="156" t="s">
        <v>233</v>
      </c>
      <c r="O42" s="172">
        <f t="shared" si="2"/>
        <v>394116.99999999994</v>
      </c>
      <c r="P42" s="173"/>
      <c r="Q42" s="174"/>
      <c r="R42" s="174" t="s">
        <v>234</v>
      </c>
      <c r="S42" s="178" t="s">
        <v>230</v>
      </c>
      <c r="T42" s="186"/>
      <c r="U42" s="172">
        <f t="shared" si="3"/>
        <v>0</v>
      </c>
      <c r="V42" s="156"/>
      <c r="W42" s="172">
        <f t="shared" si="4"/>
        <v>0</v>
      </c>
      <c r="X42" s="175"/>
      <c r="Y42" s="175"/>
      <c r="Z42" s="187"/>
    </row>
    <row r="43" spans="2:26" s="159" customFormat="1" ht="15.75" customHeight="1" x14ac:dyDescent="0.2">
      <c r="B43" s="119">
        <f t="shared" si="0"/>
        <v>36</v>
      </c>
      <c r="C43" s="162">
        <v>10060996</v>
      </c>
      <c r="D43" s="162">
        <v>22</v>
      </c>
      <c r="E43" s="162">
        <v>38694</v>
      </c>
      <c r="F43" s="162" t="s">
        <v>170</v>
      </c>
      <c r="G43" s="162" t="s">
        <v>171</v>
      </c>
      <c r="H43" s="162" t="s">
        <v>172</v>
      </c>
      <c r="I43" s="162" t="s">
        <v>227</v>
      </c>
      <c r="J43" s="162">
        <v>1</v>
      </c>
      <c r="K43" s="164" t="s">
        <v>74</v>
      </c>
      <c r="L43" s="196">
        <v>455780</v>
      </c>
      <c r="M43" s="172">
        <f t="shared" si="1"/>
        <v>455780</v>
      </c>
      <c r="N43" s="156"/>
      <c r="O43" s="172">
        <f t="shared" si="2"/>
        <v>455779.99999999994</v>
      </c>
      <c r="P43" s="173"/>
      <c r="Q43" s="174"/>
      <c r="R43" s="174" t="s">
        <v>234</v>
      </c>
      <c r="S43" s="178" t="s">
        <v>230</v>
      </c>
      <c r="T43" s="186"/>
      <c r="U43" s="172">
        <f t="shared" si="3"/>
        <v>0</v>
      </c>
      <c r="V43" s="156"/>
      <c r="W43" s="172">
        <f t="shared" si="4"/>
        <v>0</v>
      </c>
      <c r="X43" s="175"/>
      <c r="Y43" s="175"/>
      <c r="Z43" s="187"/>
    </row>
    <row r="44" spans="2:26" s="159" customFormat="1" ht="15.75" customHeight="1" x14ac:dyDescent="0.2">
      <c r="B44" s="119">
        <f t="shared" si="0"/>
        <v>37</v>
      </c>
      <c r="C44" s="162">
        <v>10060996</v>
      </c>
      <c r="D44" s="162">
        <v>23</v>
      </c>
      <c r="E44" s="162">
        <v>27311</v>
      </c>
      <c r="F44" s="162" t="s">
        <v>179</v>
      </c>
      <c r="G44" s="162" t="s">
        <v>180</v>
      </c>
      <c r="H44" s="162" t="s">
        <v>181</v>
      </c>
      <c r="I44" s="162" t="s">
        <v>227</v>
      </c>
      <c r="J44" s="162">
        <v>1</v>
      </c>
      <c r="K44" s="164" t="s">
        <v>74</v>
      </c>
      <c r="L44" s="196">
        <v>2031222</v>
      </c>
      <c r="M44" s="172">
        <f t="shared" si="1"/>
        <v>2031222</v>
      </c>
      <c r="N44" s="156"/>
      <c r="O44" s="172">
        <f t="shared" si="2"/>
        <v>2031221.9999999998</v>
      </c>
      <c r="P44" s="173"/>
      <c r="Q44" s="174"/>
      <c r="R44" s="174" t="s">
        <v>234</v>
      </c>
      <c r="S44" s="178" t="s">
        <v>231</v>
      </c>
      <c r="T44" s="186"/>
      <c r="U44" s="172">
        <f t="shared" si="3"/>
        <v>0</v>
      </c>
      <c r="V44" s="156"/>
      <c r="W44" s="172">
        <f t="shared" si="4"/>
        <v>0</v>
      </c>
      <c r="X44" s="175"/>
      <c r="Y44" s="175"/>
      <c r="Z44" s="187"/>
    </row>
    <row r="45" spans="2:26" s="159" customFormat="1" ht="15.75" customHeight="1" x14ac:dyDescent="0.2">
      <c r="B45" s="119">
        <f t="shared" si="0"/>
        <v>38</v>
      </c>
      <c r="C45" s="162">
        <v>10060996</v>
      </c>
      <c r="D45" s="162">
        <v>24</v>
      </c>
      <c r="E45" s="162">
        <v>27325</v>
      </c>
      <c r="F45" s="162" t="s">
        <v>167</v>
      </c>
      <c r="G45" s="162" t="s">
        <v>168</v>
      </c>
      <c r="H45" s="162" t="s">
        <v>169</v>
      </c>
      <c r="I45" s="162" t="s">
        <v>229</v>
      </c>
      <c r="J45" s="162">
        <v>1</v>
      </c>
      <c r="K45" s="164" t="s">
        <v>74</v>
      </c>
      <c r="L45" s="196">
        <v>7776798</v>
      </c>
      <c r="M45" s="172">
        <f t="shared" si="1"/>
        <v>7776798</v>
      </c>
      <c r="N45" s="156"/>
      <c r="O45" s="172">
        <f t="shared" si="2"/>
        <v>7776797.9999999991</v>
      </c>
      <c r="P45" s="173"/>
      <c r="Q45" s="174"/>
      <c r="R45" s="174" t="s">
        <v>234</v>
      </c>
      <c r="S45" s="178" t="s">
        <v>231</v>
      </c>
      <c r="T45" s="186"/>
      <c r="U45" s="172">
        <f t="shared" si="3"/>
        <v>0</v>
      </c>
      <c r="V45" s="156"/>
      <c r="W45" s="172">
        <f t="shared" si="4"/>
        <v>0</v>
      </c>
      <c r="X45" s="175"/>
      <c r="Y45" s="175"/>
      <c r="Z45" s="187"/>
    </row>
    <row r="46" spans="2:26" s="159" customFormat="1" ht="15.75" customHeight="1" x14ac:dyDescent="0.2">
      <c r="B46" s="119">
        <f t="shared" si="0"/>
        <v>39</v>
      </c>
      <c r="C46" s="162">
        <v>10060996</v>
      </c>
      <c r="D46" s="162">
        <v>25</v>
      </c>
      <c r="E46" s="162">
        <v>27330</v>
      </c>
      <c r="F46" s="162" t="s">
        <v>182</v>
      </c>
      <c r="G46" s="162" t="s">
        <v>183</v>
      </c>
      <c r="H46" s="162" t="s">
        <v>184</v>
      </c>
      <c r="I46" s="162" t="s">
        <v>229</v>
      </c>
      <c r="J46" s="162">
        <v>1</v>
      </c>
      <c r="K46" s="164" t="s">
        <v>74</v>
      </c>
      <c r="L46" s="196">
        <v>1989402</v>
      </c>
      <c r="M46" s="172">
        <f t="shared" si="1"/>
        <v>1989402</v>
      </c>
      <c r="N46" s="156"/>
      <c r="O46" s="172">
        <f t="shared" si="2"/>
        <v>1989401.9999999998</v>
      </c>
      <c r="P46" s="173"/>
      <c r="Q46" s="174"/>
      <c r="R46" s="174" t="s">
        <v>234</v>
      </c>
      <c r="S46" s="178" t="s">
        <v>231</v>
      </c>
      <c r="T46" s="186"/>
      <c r="U46" s="172">
        <f t="shared" si="3"/>
        <v>0</v>
      </c>
      <c r="V46" s="156"/>
      <c r="W46" s="172">
        <f t="shared" si="4"/>
        <v>0</v>
      </c>
      <c r="X46" s="175"/>
      <c r="Y46" s="175"/>
      <c r="Z46" s="187"/>
    </row>
    <row r="47" spans="2:26" s="159" customFormat="1" ht="15.75" customHeight="1" x14ac:dyDescent="0.2">
      <c r="B47" s="119">
        <f t="shared" si="0"/>
        <v>40</v>
      </c>
      <c r="C47" s="162">
        <v>10060996</v>
      </c>
      <c r="D47" s="162">
        <v>26</v>
      </c>
      <c r="E47" s="162">
        <v>30448</v>
      </c>
      <c r="F47" s="162" t="s">
        <v>161</v>
      </c>
      <c r="G47" s="162" t="s">
        <v>162</v>
      </c>
      <c r="H47" s="162" t="s">
        <v>163</v>
      </c>
      <c r="I47" s="162" t="s">
        <v>227</v>
      </c>
      <c r="J47" s="162">
        <v>1</v>
      </c>
      <c r="K47" s="164" t="s">
        <v>74</v>
      </c>
      <c r="L47" s="196">
        <v>1109378</v>
      </c>
      <c r="M47" s="172">
        <f t="shared" si="1"/>
        <v>1109378</v>
      </c>
      <c r="N47" s="156"/>
      <c r="O47" s="172">
        <f t="shared" si="2"/>
        <v>1109377.9999999998</v>
      </c>
      <c r="P47" s="173"/>
      <c r="Q47" s="174"/>
      <c r="R47" s="174" t="s">
        <v>234</v>
      </c>
      <c r="S47" s="178" t="s">
        <v>231</v>
      </c>
      <c r="T47" s="186"/>
      <c r="U47" s="172">
        <f t="shared" si="3"/>
        <v>0</v>
      </c>
      <c r="V47" s="156"/>
      <c r="W47" s="172">
        <f t="shared" si="4"/>
        <v>0</v>
      </c>
      <c r="X47" s="175"/>
      <c r="Y47" s="175"/>
      <c r="Z47" s="187"/>
    </row>
    <row r="48" spans="2:26" s="159" customFormat="1" ht="15.75" customHeight="1" x14ac:dyDescent="0.2">
      <c r="B48" s="119">
        <f t="shared" si="0"/>
        <v>41</v>
      </c>
      <c r="C48" s="162">
        <v>10060996</v>
      </c>
      <c r="D48" s="162">
        <v>27</v>
      </c>
      <c r="E48" s="162">
        <v>30459</v>
      </c>
      <c r="F48" s="162" t="s">
        <v>185</v>
      </c>
      <c r="G48" s="162" t="s">
        <v>186</v>
      </c>
      <c r="H48" s="162" t="s">
        <v>187</v>
      </c>
      <c r="I48" s="162" t="s">
        <v>229</v>
      </c>
      <c r="J48" s="162">
        <v>1</v>
      </c>
      <c r="K48" s="164" t="s">
        <v>74</v>
      </c>
      <c r="L48" s="196">
        <v>1463126</v>
      </c>
      <c r="M48" s="172">
        <f t="shared" si="1"/>
        <v>1463126</v>
      </c>
      <c r="N48" s="156"/>
      <c r="O48" s="172">
        <f t="shared" si="2"/>
        <v>1463125.9999999998</v>
      </c>
      <c r="P48" s="173"/>
      <c r="Q48" s="174"/>
      <c r="R48" s="174" t="s">
        <v>234</v>
      </c>
      <c r="S48" s="178" t="s">
        <v>231</v>
      </c>
      <c r="T48" s="186"/>
      <c r="U48" s="172">
        <f t="shared" si="3"/>
        <v>0</v>
      </c>
      <c r="V48" s="156"/>
      <c r="W48" s="172">
        <f t="shared" si="4"/>
        <v>0</v>
      </c>
      <c r="X48" s="175"/>
      <c r="Y48" s="175"/>
      <c r="Z48" s="187"/>
    </row>
    <row r="49" spans="2:26" s="159" customFormat="1" ht="15.75" customHeight="1" x14ac:dyDescent="0.2">
      <c r="B49" s="119">
        <f t="shared" si="0"/>
        <v>42</v>
      </c>
      <c r="C49" s="162">
        <v>10060996</v>
      </c>
      <c r="D49" s="162">
        <v>28</v>
      </c>
      <c r="E49" s="162">
        <v>31621</v>
      </c>
      <c r="F49" s="162" t="s">
        <v>188</v>
      </c>
      <c r="G49" s="162" t="s">
        <v>189</v>
      </c>
      <c r="H49" s="162" t="s">
        <v>190</v>
      </c>
      <c r="I49" s="162" t="s">
        <v>229</v>
      </c>
      <c r="J49" s="162">
        <v>1</v>
      </c>
      <c r="K49" s="164" t="s">
        <v>74</v>
      </c>
      <c r="L49" s="196">
        <v>1697441</v>
      </c>
      <c r="M49" s="172">
        <f t="shared" si="1"/>
        <v>1697441</v>
      </c>
      <c r="N49" s="156"/>
      <c r="O49" s="172">
        <f t="shared" si="2"/>
        <v>1697440.9999999998</v>
      </c>
      <c r="P49" s="173"/>
      <c r="Q49" s="174"/>
      <c r="R49" s="174" t="s">
        <v>234</v>
      </c>
      <c r="S49" s="178" t="s">
        <v>231</v>
      </c>
      <c r="T49" s="186"/>
      <c r="U49" s="172">
        <f t="shared" si="3"/>
        <v>0</v>
      </c>
      <c r="V49" s="156"/>
      <c r="W49" s="172">
        <f t="shared" si="4"/>
        <v>0</v>
      </c>
      <c r="X49" s="175"/>
      <c r="Y49" s="175"/>
      <c r="Z49" s="187"/>
    </row>
    <row r="50" spans="2:26" s="159" customFormat="1" ht="15.75" customHeight="1" x14ac:dyDescent="0.2">
      <c r="B50" s="119">
        <f t="shared" si="0"/>
        <v>43</v>
      </c>
      <c r="C50" s="162">
        <v>10060996</v>
      </c>
      <c r="D50" s="162">
        <v>29</v>
      </c>
      <c r="E50" s="162">
        <v>31622</v>
      </c>
      <c r="F50" s="162" t="s">
        <v>191</v>
      </c>
      <c r="G50" s="162" t="s">
        <v>192</v>
      </c>
      <c r="H50" s="162" t="s">
        <v>193</v>
      </c>
      <c r="I50" s="162" t="s">
        <v>229</v>
      </c>
      <c r="J50" s="162">
        <v>1</v>
      </c>
      <c r="K50" s="164" t="s">
        <v>74</v>
      </c>
      <c r="L50" s="196">
        <v>1259807</v>
      </c>
      <c r="M50" s="172">
        <f t="shared" si="1"/>
        <v>1259807</v>
      </c>
      <c r="N50" s="156"/>
      <c r="O50" s="172">
        <f t="shared" si="2"/>
        <v>1259806.9999999998</v>
      </c>
      <c r="P50" s="173"/>
      <c r="Q50" s="174"/>
      <c r="R50" s="174" t="s">
        <v>234</v>
      </c>
      <c r="S50" s="178" t="s">
        <v>231</v>
      </c>
      <c r="T50" s="186"/>
      <c r="U50" s="172">
        <f t="shared" si="3"/>
        <v>0</v>
      </c>
      <c r="V50" s="156"/>
      <c r="W50" s="172">
        <f t="shared" si="4"/>
        <v>0</v>
      </c>
      <c r="X50" s="175"/>
      <c r="Y50" s="175"/>
      <c r="Z50" s="187"/>
    </row>
    <row r="51" spans="2:26" s="159" customFormat="1" ht="15.75" customHeight="1" x14ac:dyDescent="0.2">
      <c r="B51" s="119">
        <f t="shared" si="0"/>
        <v>44</v>
      </c>
      <c r="C51" s="162">
        <v>10060996</v>
      </c>
      <c r="D51" s="162">
        <v>30</v>
      </c>
      <c r="E51" s="162">
        <v>31623</v>
      </c>
      <c r="F51" s="162" t="s">
        <v>158</v>
      </c>
      <c r="G51" s="162" t="s">
        <v>159</v>
      </c>
      <c r="H51" s="162" t="s">
        <v>160</v>
      </c>
      <c r="I51" s="162" t="s">
        <v>229</v>
      </c>
      <c r="J51" s="162">
        <v>1</v>
      </c>
      <c r="K51" s="164" t="s">
        <v>74</v>
      </c>
      <c r="L51" s="196">
        <v>1090477</v>
      </c>
      <c r="M51" s="172">
        <f t="shared" si="1"/>
        <v>1090477</v>
      </c>
      <c r="N51" s="156"/>
      <c r="O51" s="172">
        <f t="shared" si="2"/>
        <v>1090476.9999999998</v>
      </c>
      <c r="P51" s="173"/>
      <c r="Q51" s="174"/>
      <c r="R51" s="174" t="s">
        <v>234</v>
      </c>
      <c r="S51" s="178" t="s">
        <v>231</v>
      </c>
      <c r="T51" s="186"/>
      <c r="U51" s="172">
        <f t="shared" si="3"/>
        <v>0</v>
      </c>
      <c r="V51" s="156"/>
      <c r="W51" s="172">
        <f t="shared" si="4"/>
        <v>0</v>
      </c>
      <c r="X51" s="175"/>
      <c r="Y51" s="175"/>
      <c r="Z51" s="187"/>
    </row>
    <row r="52" spans="2:26" s="159" customFormat="1" ht="15.75" customHeight="1" x14ac:dyDescent="0.2">
      <c r="B52" s="119">
        <f t="shared" si="0"/>
        <v>45</v>
      </c>
      <c r="C52" s="162">
        <v>10060996</v>
      </c>
      <c r="D52" s="162">
        <v>31</v>
      </c>
      <c r="E52" s="162">
        <v>32926</v>
      </c>
      <c r="F52" s="162" t="s">
        <v>194</v>
      </c>
      <c r="G52" s="162" t="s">
        <v>195</v>
      </c>
      <c r="H52" s="162" t="s">
        <v>196</v>
      </c>
      <c r="I52" s="162" t="s">
        <v>227</v>
      </c>
      <c r="J52" s="162">
        <v>1</v>
      </c>
      <c r="K52" s="164" t="s">
        <v>74</v>
      </c>
      <c r="L52" s="196">
        <v>1792930</v>
      </c>
      <c r="M52" s="172">
        <f t="shared" si="1"/>
        <v>1792930</v>
      </c>
      <c r="N52" s="156"/>
      <c r="O52" s="172">
        <f t="shared" si="2"/>
        <v>1792929.9999999998</v>
      </c>
      <c r="P52" s="173"/>
      <c r="Q52" s="174"/>
      <c r="R52" s="174" t="s">
        <v>234</v>
      </c>
      <c r="S52" s="178" t="s">
        <v>231</v>
      </c>
      <c r="T52" s="186"/>
      <c r="U52" s="172">
        <f t="shared" si="3"/>
        <v>0</v>
      </c>
      <c r="V52" s="156"/>
      <c r="W52" s="172">
        <f t="shared" si="4"/>
        <v>0</v>
      </c>
      <c r="X52" s="175"/>
      <c r="Y52" s="175"/>
      <c r="Z52" s="187"/>
    </row>
    <row r="53" spans="2:26" s="159" customFormat="1" ht="15.75" customHeight="1" x14ac:dyDescent="0.2">
      <c r="B53" s="119">
        <f t="shared" si="0"/>
        <v>46</v>
      </c>
      <c r="C53" s="162">
        <v>10060996</v>
      </c>
      <c r="D53" s="162">
        <v>32</v>
      </c>
      <c r="E53" s="162">
        <v>32929</v>
      </c>
      <c r="F53" s="162" t="s">
        <v>197</v>
      </c>
      <c r="G53" s="162" t="s">
        <v>198</v>
      </c>
      <c r="H53" s="162" t="s">
        <v>199</v>
      </c>
      <c r="I53" s="162" t="s">
        <v>227</v>
      </c>
      <c r="J53" s="162">
        <v>1</v>
      </c>
      <c r="K53" s="164" t="s">
        <v>74</v>
      </c>
      <c r="L53" s="195">
        <v>2890951</v>
      </c>
      <c r="M53" s="172">
        <f t="shared" si="1"/>
        <v>2890951</v>
      </c>
      <c r="N53" s="156" t="s">
        <v>233</v>
      </c>
      <c r="O53" s="172">
        <f t="shared" si="2"/>
        <v>2890950.9999999995</v>
      </c>
      <c r="P53" s="173"/>
      <c r="Q53" s="174"/>
      <c r="R53" s="174" t="s">
        <v>234</v>
      </c>
      <c r="S53" s="178" t="s">
        <v>231</v>
      </c>
      <c r="T53" s="186"/>
      <c r="U53" s="172">
        <f t="shared" si="3"/>
        <v>0</v>
      </c>
      <c r="V53" s="156"/>
      <c r="W53" s="172">
        <f t="shared" si="4"/>
        <v>0</v>
      </c>
      <c r="X53" s="175"/>
      <c r="Y53" s="175"/>
      <c r="Z53" s="187"/>
    </row>
    <row r="54" spans="2:26" s="159" customFormat="1" ht="15.75" customHeight="1" x14ac:dyDescent="0.2">
      <c r="B54" s="119">
        <f t="shared" si="0"/>
        <v>47</v>
      </c>
      <c r="C54" s="162">
        <v>10060996</v>
      </c>
      <c r="D54" s="162">
        <v>33</v>
      </c>
      <c r="E54" s="162">
        <v>38689</v>
      </c>
      <c r="F54" s="162" t="s">
        <v>200</v>
      </c>
      <c r="G54" s="162" t="s">
        <v>201</v>
      </c>
      <c r="H54" s="162" t="s">
        <v>202</v>
      </c>
      <c r="I54" s="162" t="s">
        <v>229</v>
      </c>
      <c r="J54" s="162">
        <v>1</v>
      </c>
      <c r="K54" s="164" t="s">
        <v>74</v>
      </c>
      <c r="L54" s="195">
        <v>262523</v>
      </c>
      <c r="M54" s="172">
        <f t="shared" si="1"/>
        <v>262523</v>
      </c>
      <c r="N54" s="156" t="s">
        <v>233</v>
      </c>
      <c r="O54" s="172">
        <f t="shared" si="2"/>
        <v>262522.99999999994</v>
      </c>
      <c r="P54" s="173"/>
      <c r="Q54" s="174"/>
      <c r="R54" s="174" t="s">
        <v>234</v>
      </c>
      <c r="S54" s="178" t="s">
        <v>231</v>
      </c>
      <c r="T54" s="186"/>
      <c r="U54" s="172">
        <f t="shared" si="3"/>
        <v>0</v>
      </c>
      <c r="V54" s="156"/>
      <c r="W54" s="172">
        <f t="shared" si="4"/>
        <v>0</v>
      </c>
      <c r="X54" s="175"/>
      <c r="Y54" s="175"/>
      <c r="Z54" s="187"/>
    </row>
    <row r="55" spans="2:26" s="159" customFormat="1" ht="15.75" customHeight="1" x14ac:dyDescent="0.2">
      <c r="B55" s="119">
        <f t="shared" si="0"/>
        <v>48</v>
      </c>
      <c r="C55" s="162">
        <v>10060996</v>
      </c>
      <c r="D55" s="162">
        <v>34</v>
      </c>
      <c r="E55" s="162">
        <v>38690</v>
      </c>
      <c r="F55" s="162" t="s">
        <v>203</v>
      </c>
      <c r="G55" s="162" t="s">
        <v>204</v>
      </c>
      <c r="H55" s="162" t="s">
        <v>205</v>
      </c>
      <c r="I55" s="162" t="s">
        <v>229</v>
      </c>
      <c r="J55" s="162">
        <v>1</v>
      </c>
      <c r="K55" s="164" t="s">
        <v>74</v>
      </c>
      <c r="L55" s="195">
        <v>2188050</v>
      </c>
      <c r="M55" s="172">
        <f t="shared" si="1"/>
        <v>2188050</v>
      </c>
      <c r="N55" s="156" t="s">
        <v>233</v>
      </c>
      <c r="O55" s="172">
        <f t="shared" si="2"/>
        <v>2188049.9999999995</v>
      </c>
      <c r="P55" s="173"/>
      <c r="Q55" s="174"/>
      <c r="R55" s="174" t="s">
        <v>234</v>
      </c>
      <c r="S55" s="178" t="s">
        <v>231</v>
      </c>
      <c r="T55" s="186"/>
      <c r="U55" s="172">
        <f t="shared" si="3"/>
        <v>0</v>
      </c>
      <c r="V55" s="156"/>
      <c r="W55" s="172">
        <f t="shared" si="4"/>
        <v>0</v>
      </c>
      <c r="X55" s="175"/>
      <c r="Y55" s="175"/>
      <c r="Z55" s="187"/>
    </row>
    <row r="56" spans="2:26" s="159" customFormat="1" ht="15.75" customHeight="1" x14ac:dyDescent="0.2">
      <c r="B56" s="119">
        <f t="shared" si="0"/>
        <v>49</v>
      </c>
      <c r="C56" s="162">
        <v>10060996</v>
      </c>
      <c r="D56" s="162">
        <v>35</v>
      </c>
      <c r="E56" s="162">
        <v>38692</v>
      </c>
      <c r="F56" s="162" t="s">
        <v>206</v>
      </c>
      <c r="G56" s="162" t="s">
        <v>207</v>
      </c>
      <c r="H56" s="162" t="s">
        <v>208</v>
      </c>
      <c r="I56" s="162" t="s">
        <v>229</v>
      </c>
      <c r="J56" s="162">
        <v>1</v>
      </c>
      <c r="K56" s="164" t="s">
        <v>74</v>
      </c>
      <c r="L56" s="195">
        <v>1128976</v>
      </c>
      <c r="M56" s="172">
        <f t="shared" si="1"/>
        <v>1128976</v>
      </c>
      <c r="N56" s="156" t="s">
        <v>233</v>
      </c>
      <c r="O56" s="172">
        <f t="shared" si="2"/>
        <v>1128975.9999999998</v>
      </c>
      <c r="P56" s="173"/>
      <c r="Q56" s="174"/>
      <c r="R56" s="174" t="s">
        <v>234</v>
      </c>
      <c r="S56" s="178" t="s">
        <v>231</v>
      </c>
      <c r="T56" s="186"/>
      <c r="U56" s="172">
        <f t="shared" si="3"/>
        <v>0</v>
      </c>
      <c r="V56" s="156"/>
      <c r="W56" s="172">
        <f t="shared" si="4"/>
        <v>0</v>
      </c>
      <c r="X56" s="175"/>
      <c r="Y56" s="175"/>
      <c r="Z56" s="187"/>
    </row>
    <row r="57" spans="2:26" s="159" customFormat="1" ht="15.75" customHeight="1" x14ac:dyDescent="0.2">
      <c r="B57" s="119">
        <f t="shared" si="0"/>
        <v>50</v>
      </c>
      <c r="C57" s="162">
        <v>10060996</v>
      </c>
      <c r="D57" s="162">
        <v>36</v>
      </c>
      <c r="E57" s="162">
        <v>38693</v>
      </c>
      <c r="F57" s="162" t="s">
        <v>209</v>
      </c>
      <c r="G57" s="162" t="s">
        <v>210</v>
      </c>
      <c r="H57" s="162" t="s">
        <v>211</v>
      </c>
      <c r="I57" s="162" t="s">
        <v>227</v>
      </c>
      <c r="J57" s="162">
        <v>1</v>
      </c>
      <c r="K57" s="164" t="s">
        <v>74</v>
      </c>
      <c r="L57" s="195">
        <v>394117</v>
      </c>
      <c r="M57" s="172">
        <f t="shared" si="1"/>
        <v>394117</v>
      </c>
      <c r="N57" s="156" t="s">
        <v>233</v>
      </c>
      <c r="O57" s="172">
        <f t="shared" si="2"/>
        <v>394116.99999999994</v>
      </c>
      <c r="P57" s="173"/>
      <c r="Q57" s="174"/>
      <c r="R57" s="174" t="s">
        <v>234</v>
      </c>
      <c r="S57" s="178" t="s">
        <v>231</v>
      </c>
      <c r="T57" s="186"/>
      <c r="U57" s="172">
        <f t="shared" si="3"/>
        <v>0</v>
      </c>
      <c r="V57" s="156"/>
      <c r="W57" s="172">
        <f t="shared" si="4"/>
        <v>0</v>
      </c>
      <c r="X57" s="175"/>
      <c r="Y57" s="175"/>
      <c r="Z57" s="187"/>
    </row>
    <row r="58" spans="2:26" s="159" customFormat="1" ht="15.75" customHeight="1" x14ac:dyDescent="0.2">
      <c r="B58" s="119">
        <f t="shared" si="0"/>
        <v>51</v>
      </c>
      <c r="C58" s="162">
        <v>10060996</v>
      </c>
      <c r="D58" s="162">
        <v>37</v>
      </c>
      <c r="E58" s="162">
        <v>38694</v>
      </c>
      <c r="F58" s="162" t="s">
        <v>170</v>
      </c>
      <c r="G58" s="162" t="s">
        <v>171</v>
      </c>
      <c r="H58" s="162" t="s">
        <v>172</v>
      </c>
      <c r="I58" s="162" t="s">
        <v>227</v>
      </c>
      <c r="J58" s="162">
        <v>1</v>
      </c>
      <c r="K58" s="164" t="s">
        <v>74</v>
      </c>
      <c r="L58" s="195">
        <v>455780</v>
      </c>
      <c r="M58" s="172">
        <f t="shared" si="1"/>
        <v>455780</v>
      </c>
      <c r="N58" s="156" t="s">
        <v>233</v>
      </c>
      <c r="O58" s="172">
        <f t="shared" si="2"/>
        <v>455779.99999999994</v>
      </c>
      <c r="P58" s="173"/>
      <c r="Q58" s="174"/>
      <c r="R58" s="174" t="s">
        <v>234</v>
      </c>
      <c r="S58" s="178" t="s">
        <v>231</v>
      </c>
      <c r="T58" s="186"/>
      <c r="U58" s="172">
        <f t="shared" si="3"/>
        <v>0</v>
      </c>
      <c r="V58" s="156"/>
      <c r="W58" s="172">
        <f t="shared" si="4"/>
        <v>0</v>
      </c>
      <c r="X58" s="175"/>
      <c r="Y58" s="175"/>
      <c r="Z58" s="187"/>
    </row>
    <row r="59" spans="2:26" s="159" customFormat="1" ht="15.75" customHeight="1" x14ac:dyDescent="0.2">
      <c r="B59" s="119">
        <f t="shared" si="0"/>
        <v>52</v>
      </c>
      <c r="C59" s="162">
        <v>10060969</v>
      </c>
      <c r="D59" s="162">
        <v>1</v>
      </c>
      <c r="E59" s="162">
        <v>13899</v>
      </c>
      <c r="F59" s="162" t="s">
        <v>123</v>
      </c>
      <c r="G59" s="162" t="s">
        <v>124</v>
      </c>
      <c r="H59" s="162" t="s">
        <v>125</v>
      </c>
      <c r="I59" s="162" t="s">
        <v>228</v>
      </c>
      <c r="J59" s="162">
        <v>8</v>
      </c>
      <c r="K59" s="164" t="s">
        <v>72</v>
      </c>
      <c r="L59" s="195">
        <v>527547</v>
      </c>
      <c r="M59" s="172">
        <f t="shared" si="1"/>
        <v>4220376</v>
      </c>
      <c r="N59" s="156" t="s">
        <v>233</v>
      </c>
      <c r="O59" s="172">
        <f t="shared" si="2"/>
        <v>527546.99999999988</v>
      </c>
      <c r="P59" s="173"/>
      <c r="Q59" s="174"/>
      <c r="R59" s="174" t="s">
        <v>234</v>
      </c>
      <c r="S59" s="178" t="s">
        <v>231</v>
      </c>
      <c r="T59" s="186"/>
      <c r="U59" s="172">
        <f t="shared" si="3"/>
        <v>0</v>
      </c>
      <c r="V59" s="156"/>
      <c r="W59" s="172">
        <f t="shared" si="4"/>
        <v>0</v>
      </c>
      <c r="X59" s="175"/>
      <c r="Y59" s="175"/>
      <c r="Z59" s="187"/>
    </row>
    <row r="60" spans="2:26" s="159" customFormat="1" ht="15.75" customHeight="1" x14ac:dyDescent="0.2">
      <c r="B60" s="119">
        <f t="shared" si="0"/>
        <v>53</v>
      </c>
      <c r="C60" s="162">
        <v>10060969</v>
      </c>
      <c r="D60" s="162">
        <v>2</v>
      </c>
      <c r="E60" s="162">
        <v>34420</v>
      </c>
      <c r="F60" s="162" t="s">
        <v>126</v>
      </c>
      <c r="G60" s="162" t="s">
        <v>127</v>
      </c>
      <c r="H60" s="162" t="s">
        <v>128</v>
      </c>
      <c r="I60" s="162" t="s">
        <v>227</v>
      </c>
      <c r="J60" s="162">
        <v>1</v>
      </c>
      <c r="K60" s="164" t="s">
        <v>72</v>
      </c>
      <c r="L60" s="195">
        <v>1847829</v>
      </c>
      <c r="M60" s="172">
        <f t="shared" si="1"/>
        <v>1847829</v>
      </c>
      <c r="N60" s="156" t="s">
        <v>233</v>
      </c>
      <c r="O60" s="172">
        <f t="shared" si="2"/>
        <v>1847828.9999999998</v>
      </c>
      <c r="P60" s="173"/>
      <c r="Q60" s="174"/>
      <c r="R60" s="174" t="s">
        <v>234</v>
      </c>
      <c r="S60" s="178" t="s">
        <v>231</v>
      </c>
      <c r="T60" s="186">
        <v>2224000</v>
      </c>
      <c r="U60" s="172">
        <f t="shared" si="3"/>
        <v>2224000</v>
      </c>
      <c r="V60" s="156"/>
      <c r="W60" s="172">
        <f t="shared" si="4"/>
        <v>2223999.9999999995</v>
      </c>
      <c r="X60" s="175"/>
      <c r="Y60" s="175"/>
      <c r="Z60" s="187" t="s">
        <v>232</v>
      </c>
    </row>
    <row r="61" spans="2:26" s="159" customFormat="1" ht="15.75" customHeight="1" x14ac:dyDescent="0.2">
      <c r="B61" s="119">
        <f t="shared" si="0"/>
        <v>54</v>
      </c>
      <c r="C61" s="162">
        <v>10060969</v>
      </c>
      <c r="D61" s="162">
        <v>3</v>
      </c>
      <c r="E61" s="162">
        <v>34468</v>
      </c>
      <c r="F61" s="162" t="s">
        <v>212</v>
      </c>
      <c r="G61" s="162" t="s">
        <v>213</v>
      </c>
      <c r="H61" s="162" t="s">
        <v>214</v>
      </c>
      <c r="I61" s="162" t="s">
        <v>227</v>
      </c>
      <c r="J61" s="162">
        <v>1</v>
      </c>
      <c r="K61" s="164" t="s">
        <v>72</v>
      </c>
      <c r="L61" s="195">
        <v>1899858</v>
      </c>
      <c r="M61" s="172">
        <f t="shared" si="1"/>
        <v>1899858</v>
      </c>
      <c r="N61" s="156" t="s">
        <v>233</v>
      </c>
      <c r="O61" s="172">
        <f t="shared" si="2"/>
        <v>1899857.9999999998</v>
      </c>
      <c r="P61" s="173"/>
      <c r="Q61" s="174"/>
      <c r="R61" s="174" t="s">
        <v>234</v>
      </c>
      <c r="S61" s="178" t="s">
        <v>230</v>
      </c>
      <c r="T61" s="186">
        <f>274*8000</f>
        <v>2192000</v>
      </c>
      <c r="U61" s="172">
        <f t="shared" si="3"/>
        <v>2192000</v>
      </c>
      <c r="V61" s="156"/>
      <c r="W61" s="172">
        <f t="shared" si="4"/>
        <v>2191999.9999999995</v>
      </c>
      <c r="X61" s="175"/>
      <c r="Y61" s="175"/>
      <c r="Z61" s="187" t="s">
        <v>232</v>
      </c>
    </row>
    <row r="62" spans="2:26" s="159" customFormat="1" ht="15.75" customHeight="1" x14ac:dyDescent="0.2">
      <c r="B62" s="119">
        <f t="shared" si="0"/>
        <v>55</v>
      </c>
      <c r="C62" s="162">
        <v>10060969</v>
      </c>
      <c r="D62" s="162">
        <v>4</v>
      </c>
      <c r="E62" s="162">
        <v>32933</v>
      </c>
      <c r="F62" s="162" t="s">
        <v>133</v>
      </c>
      <c r="G62" s="162" t="s">
        <v>134</v>
      </c>
      <c r="H62" s="162" t="s">
        <v>135</v>
      </c>
      <c r="I62" s="162" t="s">
        <v>227</v>
      </c>
      <c r="J62" s="162">
        <v>1</v>
      </c>
      <c r="K62" s="164" t="s">
        <v>72</v>
      </c>
      <c r="L62" s="195">
        <v>1847829</v>
      </c>
      <c r="M62" s="172">
        <f t="shared" si="1"/>
        <v>1847829</v>
      </c>
      <c r="N62" s="156" t="s">
        <v>233</v>
      </c>
      <c r="O62" s="172">
        <f t="shared" si="2"/>
        <v>1847828.9999999998</v>
      </c>
      <c r="P62" s="173"/>
      <c r="Q62" s="174"/>
      <c r="R62" s="174" t="s">
        <v>234</v>
      </c>
      <c r="S62" s="178" t="s">
        <v>231</v>
      </c>
      <c r="T62" s="186">
        <v>2192000</v>
      </c>
      <c r="U62" s="172">
        <f t="shared" si="3"/>
        <v>2192000</v>
      </c>
      <c r="V62" s="156"/>
      <c r="W62" s="172">
        <f t="shared" si="4"/>
        <v>2191999.9999999995</v>
      </c>
      <c r="X62" s="175"/>
      <c r="Y62" s="175"/>
      <c r="Z62" s="187" t="s">
        <v>232</v>
      </c>
    </row>
    <row r="63" spans="2:26" s="159" customFormat="1" ht="15.75" hidden="1" customHeight="1" x14ac:dyDescent="0.2">
      <c r="B63" s="119">
        <f t="shared" si="0"/>
        <v>56</v>
      </c>
      <c r="C63" s="162">
        <v>10060969</v>
      </c>
      <c r="D63" s="162">
        <v>5</v>
      </c>
      <c r="E63" s="162">
        <v>34449</v>
      </c>
      <c r="F63" s="162" t="s">
        <v>215</v>
      </c>
      <c r="G63" s="162" t="s">
        <v>216</v>
      </c>
      <c r="H63" s="162" t="s">
        <v>217</v>
      </c>
      <c r="I63" s="162" t="s">
        <v>227</v>
      </c>
      <c r="J63" s="162">
        <v>1</v>
      </c>
      <c r="K63" s="164" t="s">
        <v>72</v>
      </c>
      <c r="L63" s="195">
        <v>726807</v>
      </c>
      <c r="M63" s="172">
        <f t="shared" si="1"/>
        <v>726807</v>
      </c>
      <c r="N63" s="156"/>
      <c r="O63" s="172">
        <f t="shared" si="2"/>
        <v>726806.99999999988</v>
      </c>
      <c r="P63" s="173"/>
      <c r="Q63" s="174"/>
      <c r="R63" s="174"/>
      <c r="S63" s="178" t="s">
        <v>231</v>
      </c>
      <c r="T63" s="186">
        <v>592000</v>
      </c>
      <c r="U63" s="172">
        <f t="shared" si="3"/>
        <v>592000</v>
      </c>
      <c r="V63" s="156" t="s">
        <v>233</v>
      </c>
      <c r="W63" s="172">
        <f t="shared" si="4"/>
        <v>591999.99999999988</v>
      </c>
      <c r="X63" s="175"/>
      <c r="Y63" s="175"/>
      <c r="Z63" s="187" t="s">
        <v>232</v>
      </c>
    </row>
    <row r="64" spans="2:26" s="159" customFormat="1" ht="15.75" customHeight="1" x14ac:dyDescent="0.2">
      <c r="B64" s="119">
        <f t="shared" si="0"/>
        <v>57</v>
      </c>
      <c r="C64" s="162">
        <v>10060969</v>
      </c>
      <c r="D64" s="162">
        <v>6</v>
      </c>
      <c r="E64" s="162">
        <v>25528</v>
      </c>
      <c r="F64" s="162" t="s">
        <v>218</v>
      </c>
      <c r="G64" s="162" t="s">
        <v>219</v>
      </c>
      <c r="H64" s="162" t="s">
        <v>220</v>
      </c>
      <c r="I64" s="162" t="s">
        <v>227</v>
      </c>
      <c r="J64" s="162">
        <v>1</v>
      </c>
      <c r="K64" s="164" t="s">
        <v>72</v>
      </c>
      <c r="L64" s="195">
        <v>647062</v>
      </c>
      <c r="M64" s="172">
        <f t="shared" si="1"/>
        <v>647062</v>
      </c>
      <c r="N64" s="156" t="s">
        <v>233</v>
      </c>
      <c r="O64" s="172">
        <f t="shared" si="2"/>
        <v>647061.99999999988</v>
      </c>
      <c r="P64" s="173"/>
      <c r="Q64" s="174"/>
      <c r="R64" s="174" t="s">
        <v>234</v>
      </c>
      <c r="S64" s="178" t="s">
        <v>231</v>
      </c>
      <c r="T64" s="186">
        <v>704000</v>
      </c>
      <c r="U64" s="172">
        <f t="shared" si="3"/>
        <v>704000</v>
      </c>
      <c r="V64" s="156"/>
      <c r="W64" s="172">
        <f t="shared" si="4"/>
        <v>703999.99999999988</v>
      </c>
      <c r="X64" s="175"/>
      <c r="Y64" s="175"/>
      <c r="Z64" s="187" t="s">
        <v>232</v>
      </c>
    </row>
    <row r="65" spans="2:26" s="159" customFormat="1" ht="15.75" customHeight="1" x14ac:dyDescent="0.2">
      <c r="B65" s="119">
        <f t="shared" si="0"/>
        <v>58</v>
      </c>
      <c r="C65" s="162">
        <v>10060969</v>
      </c>
      <c r="D65" s="162">
        <v>7</v>
      </c>
      <c r="E65" s="162">
        <v>13899</v>
      </c>
      <c r="F65" s="162" t="s">
        <v>123</v>
      </c>
      <c r="G65" s="162" t="s">
        <v>124</v>
      </c>
      <c r="H65" s="162" t="s">
        <v>125</v>
      </c>
      <c r="I65" s="162" t="s">
        <v>228</v>
      </c>
      <c r="J65" s="162">
        <v>8</v>
      </c>
      <c r="K65" s="164" t="s">
        <v>72</v>
      </c>
      <c r="L65" s="195">
        <v>527547</v>
      </c>
      <c r="M65" s="172">
        <f t="shared" si="1"/>
        <v>4220376</v>
      </c>
      <c r="N65" s="156" t="s">
        <v>233</v>
      </c>
      <c r="O65" s="172">
        <f t="shared" si="2"/>
        <v>527546.99999999988</v>
      </c>
      <c r="P65" s="173"/>
      <c r="Q65" s="174"/>
      <c r="R65" s="174" t="s">
        <v>234</v>
      </c>
      <c r="S65" s="178" t="s">
        <v>231</v>
      </c>
      <c r="T65" s="186"/>
      <c r="U65" s="172">
        <f t="shared" si="3"/>
        <v>0</v>
      </c>
      <c r="V65" s="156"/>
      <c r="W65" s="172">
        <f t="shared" si="4"/>
        <v>0</v>
      </c>
      <c r="X65" s="175"/>
      <c r="Y65" s="175"/>
      <c r="Z65" s="187"/>
    </row>
    <row r="66" spans="2:26" s="159" customFormat="1" ht="15.75" customHeight="1" x14ac:dyDescent="0.2">
      <c r="B66" s="119">
        <f t="shared" si="0"/>
        <v>59</v>
      </c>
      <c r="C66" s="162">
        <v>10060969</v>
      </c>
      <c r="D66" s="162">
        <v>8</v>
      </c>
      <c r="E66" s="162">
        <v>34420</v>
      </c>
      <c r="F66" s="162" t="s">
        <v>126</v>
      </c>
      <c r="G66" s="162" t="s">
        <v>127</v>
      </c>
      <c r="H66" s="162" t="s">
        <v>128</v>
      </c>
      <c r="I66" s="162" t="s">
        <v>227</v>
      </c>
      <c r="J66" s="162">
        <v>1</v>
      </c>
      <c r="K66" s="164" t="s">
        <v>72</v>
      </c>
      <c r="L66" s="195">
        <v>1847829</v>
      </c>
      <c r="M66" s="172">
        <f t="shared" si="1"/>
        <v>1847829</v>
      </c>
      <c r="N66" s="156" t="s">
        <v>233</v>
      </c>
      <c r="O66" s="172">
        <f t="shared" si="2"/>
        <v>1847828.9999999998</v>
      </c>
      <c r="P66" s="173"/>
      <c r="Q66" s="174"/>
      <c r="R66" s="174" t="s">
        <v>234</v>
      </c>
      <c r="S66" s="178" t="s">
        <v>231</v>
      </c>
      <c r="T66" s="186">
        <v>2224000</v>
      </c>
      <c r="U66" s="172">
        <f t="shared" si="3"/>
        <v>2224000</v>
      </c>
      <c r="V66" s="156"/>
      <c r="W66" s="172">
        <f t="shared" si="4"/>
        <v>2223999.9999999995</v>
      </c>
      <c r="X66" s="175"/>
      <c r="Y66" s="175"/>
      <c r="Z66" s="187" t="s">
        <v>232</v>
      </c>
    </row>
    <row r="67" spans="2:26" s="159" customFormat="1" ht="15.75" customHeight="1" x14ac:dyDescent="0.2">
      <c r="B67" s="119">
        <f t="shared" si="0"/>
        <v>60</v>
      </c>
      <c r="C67" s="162">
        <v>10060969</v>
      </c>
      <c r="D67" s="162">
        <v>9</v>
      </c>
      <c r="E67" s="162">
        <v>34468</v>
      </c>
      <c r="F67" s="162" t="s">
        <v>212</v>
      </c>
      <c r="G67" s="162" t="s">
        <v>213</v>
      </c>
      <c r="H67" s="162" t="s">
        <v>214</v>
      </c>
      <c r="I67" s="162" t="s">
        <v>227</v>
      </c>
      <c r="J67" s="162">
        <v>1</v>
      </c>
      <c r="K67" s="164" t="s">
        <v>72</v>
      </c>
      <c r="L67" s="195">
        <v>1899858</v>
      </c>
      <c r="M67" s="172">
        <f t="shared" si="1"/>
        <v>1899858</v>
      </c>
      <c r="N67" s="156" t="s">
        <v>233</v>
      </c>
      <c r="O67" s="172">
        <f t="shared" si="2"/>
        <v>1899857.9999999998</v>
      </c>
      <c r="P67" s="173"/>
      <c r="Q67" s="174"/>
      <c r="R67" s="174" t="s">
        <v>234</v>
      </c>
      <c r="S67" s="178" t="s">
        <v>230</v>
      </c>
      <c r="T67" s="186">
        <v>2192000</v>
      </c>
      <c r="U67" s="172">
        <f t="shared" si="3"/>
        <v>2192000</v>
      </c>
      <c r="V67" s="156"/>
      <c r="W67" s="172">
        <f t="shared" si="4"/>
        <v>2191999.9999999995</v>
      </c>
      <c r="X67" s="175"/>
      <c r="Y67" s="175"/>
      <c r="Z67" s="187" t="s">
        <v>232</v>
      </c>
    </row>
    <row r="68" spans="2:26" s="159" customFormat="1" ht="15.75" customHeight="1" x14ac:dyDescent="0.2">
      <c r="B68" s="119">
        <f t="shared" si="0"/>
        <v>61</v>
      </c>
      <c r="C68" s="162">
        <v>10060969</v>
      </c>
      <c r="D68" s="162">
        <v>10</v>
      </c>
      <c r="E68" s="162">
        <v>32933</v>
      </c>
      <c r="F68" s="162" t="s">
        <v>133</v>
      </c>
      <c r="G68" s="162" t="s">
        <v>134</v>
      </c>
      <c r="H68" s="162" t="s">
        <v>135</v>
      </c>
      <c r="I68" s="162" t="s">
        <v>227</v>
      </c>
      <c r="J68" s="162">
        <v>1</v>
      </c>
      <c r="K68" s="164" t="s">
        <v>72</v>
      </c>
      <c r="L68" s="195">
        <v>1847829</v>
      </c>
      <c r="M68" s="172">
        <f t="shared" si="1"/>
        <v>1847829</v>
      </c>
      <c r="N68" s="156" t="s">
        <v>233</v>
      </c>
      <c r="O68" s="172">
        <f t="shared" si="2"/>
        <v>1847828.9999999998</v>
      </c>
      <c r="P68" s="173"/>
      <c r="Q68" s="174"/>
      <c r="R68" s="174" t="s">
        <v>234</v>
      </c>
      <c r="S68" s="178" t="s">
        <v>231</v>
      </c>
      <c r="T68" s="186">
        <v>2224000</v>
      </c>
      <c r="U68" s="172">
        <f t="shared" si="3"/>
        <v>2224000</v>
      </c>
      <c r="V68" s="156"/>
      <c r="W68" s="172">
        <f t="shared" si="4"/>
        <v>2223999.9999999995</v>
      </c>
      <c r="X68" s="175"/>
      <c r="Y68" s="175"/>
      <c r="Z68" s="187" t="s">
        <v>232</v>
      </c>
    </row>
    <row r="69" spans="2:26" s="159" customFormat="1" ht="15.75" hidden="1" customHeight="1" x14ac:dyDescent="0.2">
      <c r="B69" s="119">
        <f t="shared" si="0"/>
        <v>62</v>
      </c>
      <c r="C69" s="162">
        <v>10060969</v>
      </c>
      <c r="D69" s="162">
        <v>11</v>
      </c>
      <c r="E69" s="162">
        <v>34449</v>
      </c>
      <c r="F69" s="162" t="s">
        <v>215</v>
      </c>
      <c r="G69" s="162" t="s">
        <v>216</v>
      </c>
      <c r="H69" s="162" t="s">
        <v>217</v>
      </c>
      <c r="I69" s="162" t="s">
        <v>227</v>
      </c>
      <c r="J69" s="162">
        <v>1</v>
      </c>
      <c r="K69" s="164" t="s">
        <v>72</v>
      </c>
      <c r="L69" s="195">
        <v>726807</v>
      </c>
      <c r="M69" s="172">
        <f t="shared" si="1"/>
        <v>726807</v>
      </c>
      <c r="N69" s="156"/>
      <c r="O69" s="172">
        <f t="shared" si="2"/>
        <v>726806.99999999988</v>
      </c>
      <c r="P69" s="173"/>
      <c r="Q69" s="174"/>
      <c r="R69" s="174"/>
      <c r="S69" s="178" t="s">
        <v>231</v>
      </c>
      <c r="T69" s="186">
        <v>592000</v>
      </c>
      <c r="U69" s="172">
        <f t="shared" si="3"/>
        <v>592000</v>
      </c>
      <c r="V69" s="156" t="s">
        <v>233</v>
      </c>
      <c r="W69" s="172">
        <f t="shared" si="4"/>
        <v>591999.99999999988</v>
      </c>
      <c r="X69" s="175"/>
      <c r="Y69" s="175"/>
      <c r="Z69" s="187" t="s">
        <v>232</v>
      </c>
    </row>
    <row r="70" spans="2:26" s="159" customFormat="1" ht="15.75" customHeight="1" x14ac:dyDescent="0.2">
      <c r="B70" s="119">
        <f t="shared" si="0"/>
        <v>63</v>
      </c>
      <c r="C70" s="162">
        <v>10060969</v>
      </c>
      <c r="D70" s="162">
        <v>12</v>
      </c>
      <c r="E70" s="162">
        <v>25528</v>
      </c>
      <c r="F70" s="162" t="s">
        <v>218</v>
      </c>
      <c r="G70" s="162" t="s">
        <v>219</v>
      </c>
      <c r="H70" s="162" t="s">
        <v>220</v>
      </c>
      <c r="I70" s="162" t="s">
        <v>227</v>
      </c>
      <c r="J70" s="162">
        <v>1</v>
      </c>
      <c r="K70" s="164" t="s">
        <v>72</v>
      </c>
      <c r="L70" s="195">
        <v>647062</v>
      </c>
      <c r="M70" s="172">
        <f t="shared" si="1"/>
        <v>647062</v>
      </c>
      <c r="N70" s="156" t="s">
        <v>233</v>
      </c>
      <c r="O70" s="172">
        <f t="shared" si="2"/>
        <v>647061.99999999988</v>
      </c>
      <c r="P70" s="173"/>
      <c r="Q70" s="174"/>
      <c r="R70" s="174" t="s">
        <v>234</v>
      </c>
      <c r="S70" s="178" t="s">
        <v>231</v>
      </c>
      <c r="T70" s="186">
        <v>704000</v>
      </c>
      <c r="U70" s="172">
        <f t="shared" si="3"/>
        <v>704000</v>
      </c>
      <c r="V70" s="156"/>
      <c r="W70" s="172">
        <f t="shared" si="4"/>
        <v>703999.99999999988</v>
      </c>
      <c r="X70" s="175"/>
      <c r="Y70" s="175"/>
      <c r="Z70" s="187" t="s">
        <v>232</v>
      </c>
    </row>
    <row r="71" spans="2:26" s="159" customFormat="1" ht="15.75" customHeight="1" x14ac:dyDescent="0.2">
      <c r="B71" s="119">
        <f t="shared" si="0"/>
        <v>64</v>
      </c>
      <c r="C71" s="162">
        <v>10060995</v>
      </c>
      <c r="D71" s="162">
        <v>11</v>
      </c>
      <c r="E71" s="162">
        <v>32924</v>
      </c>
      <c r="F71" s="162" t="s">
        <v>150</v>
      </c>
      <c r="G71" s="162" t="s">
        <v>151</v>
      </c>
      <c r="H71" s="162" t="s">
        <v>152</v>
      </c>
      <c r="I71" s="162" t="s">
        <v>227</v>
      </c>
      <c r="J71" s="162">
        <v>1</v>
      </c>
      <c r="K71" s="164" t="s">
        <v>74</v>
      </c>
      <c r="L71" s="195">
        <v>999785</v>
      </c>
      <c r="M71" s="172">
        <f t="shared" si="1"/>
        <v>999785</v>
      </c>
      <c r="N71" s="156" t="s">
        <v>233</v>
      </c>
      <c r="O71" s="172">
        <f t="shared" si="2"/>
        <v>999784.99999999988</v>
      </c>
      <c r="P71" s="173"/>
      <c r="Q71" s="174"/>
      <c r="R71" s="174" t="s">
        <v>234</v>
      </c>
      <c r="S71" s="178" t="s">
        <v>231</v>
      </c>
      <c r="T71" s="186"/>
      <c r="U71" s="172">
        <f t="shared" si="3"/>
        <v>0</v>
      </c>
      <c r="V71" s="156"/>
      <c r="W71" s="172">
        <f t="shared" si="4"/>
        <v>0</v>
      </c>
      <c r="X71" s="175"/>
      <c r="Y71" s="175"/>
      <c r="Z71" s="187"/>
    </row>
    <row r="72" spans="2:26" s="159" customFormat="1" ht="15.75" customHeight="1" x14ac:dyDescent="0.2">
      <c r="B72" s="119">
        <f t="shared" si="0"/>
        <v>65</v>
      </c>
      <c r="C72" s="162">
        <v>10060995</v>
      </c>
      <c r="D72" s="162">
        <v>12</v>
      </c>
      <c r="E72" s="162">
        <v>37666</v>
      </c>
      <c r="F72" s="162" t="s">
        <v>142</v>
      </c>
      <c r="G72" s="162" t="s">
        <v>143</v>
      </c>
      <c r="H72" s="162" t="s">
        <v>144</v>
      </c>
      <c r="I72" s="162" t="s">
        <v>229</v>
      </c>
      <c r="J72" s="162">
        <v>2</v>
      </c>
      <c r="K72" s="164" t="s">
        <v>74</v>
      </c>
      <c r="L72" s="195">
        <v>1349187</v>
      </c>
      <c r="M72" s="172">
        <f t="shared" si="1"/>
        <v>2698374</v>
      </c>
      <c r="N72" s="156" t="s">
        <v>233</v>
      </c>
      <c r="O72" s="172">
        <f t="shared" si="2"/>
        <v>1349186.9999999998</v>
      </c>
      <c r="P72" s="173"/>
      <c r="Q72" s="174"/>
      <c r="R72" s="174" t="s">
        <v>234</v>
      </c>
      <c r="S72" s="178" t="s">
        <v>231</v>
      </c>
      <c r="T72" s="186"/>
      <c r="U72" s="172">
        <f t="shared" si="3"/>
        <v>0</v>
      </c>
      <c r="V72" s="156"/>
      <c r="W72" s="172">
        <f t="shared" si="4"/>
        <v>0</v>
      </c>
      <c r="X72" s="175"/>
      <c r="Y72" s="175"/>
      <c r="Z72" s="187"/>
    </row>
    <row r="73" spans="2:26" s="159" customFormat="1" ht="15.75" customHeight="1" x14ac:dyDescent="0.2">
      <c r="B73" s="119">
        <f t="shared" si="0"/>
        <v>66</v>
      </c>
      <c r="C73" s="162">
        <v>10060995</v>
      </c>
      <c r="D73" s="162">
        <v>13</v>
      </c>
      <c r="E73" s="162">
        <v>31623</v>
      </c>
      <c r="F73" s="162" t="s">
        <v>158</v>
      </c>
      <c r="G73" s="162" t="s">
        <v>159</v>
      </c>
      <c r="H73" s="162" t="s">
        <v>160</v>
      </c>
      <c r="I73" s="162" t="s">
        <v>229</v>
      </c>
      <c r="J73" s="162">
        <v>2</v>
      </c>
      <c r="K73" s="164" t="s">
        <v>74</v>
      </c>
      <c r="L73" s="195">
        <v>1090477</v>
      </c>
      <c r="M73" s="172">
        <f t="shared" si="1"/>
        <v>2180954</v>
      </c>
      <c r="N73" s="156" t="s">
        <v>233</v>
      </c>
      <c r="O73" s="172">
        <f t="shared" si="2"/>
        <v>1090476.9999999998</v>
      </c>
      <c r="P73" s="173"/>
      <c r="Q73" s="174"/>
      <c r="R73" s="174" t="s">
        <v>234</v>
      </c>
      <c r="S73" s="178" t="s">
        <v>231</v>
      </c>
      <c r="T73" s="186"/>
      <c r="U73" s="172">
        <f t="shared" si="3"/>
        <v>0</v>
      </c>
      <c r="V73" s="156"/>
      <c r="W73" s="172">
        <f t="shared" si="4"/>
        <v>0</v>
      </c>
      <c r="X73" s="175"/>
      <c r="Y73" s="175"/>
      <c r="Z73" s="187"/>
    </row>
    <row r="74" spans="2:26" s="159" customFormat="1" ht="15.75" hidden="1" customHeight="1" x14ac:dyDescent="0.2">
      <c r="B74" s="119">
        <f t="shared" ref="B74:B81" si="5">+B73+1</f>
        <v>67</v>
      </c>
      <c r="C74" s="162">
        <v>10061001</v>
      </c>
      <c r="D74" s="162">
        <v>2</v>
      </c>
      <c r="E74" s="162">
        <v>25527</v>
      </c>
      <c r="F74" s="162" t="s">
        <v>173</v>
      </c>
      <c r="G74" s="162" t="s">
        <v>174</v>
      </c>
      <c r="H74" s="162" t="s">
        <v>175</v>
      </c>
      <c r="I74" s="162" t="s">
        <v>227</v>
      </c>
      <c r="J74" s="162">
        <v>2</v>
      </c>
      <c r="K74" s="164" t="s">
        <v>74</v>
      </c>
      <c r="L74" s="195">
        <v>842755</v>
      </c>
      <c r="M74" s="172">
        <f t="shared" si="1"/>
        <v>1685510</v>
      </c>
      <c r="N74" s="156"/>
      <c r="O74" s="172">
        <f t="shared" si="2"/>
        <v>842754.99999999988</v>
      </c>
      <c r="P74" s="173"/>
      <c r="Q74" s="174"/>
      <c r="R74" s="174"/>
      <c r="S74" s="178" t="s">
        <v>231</v>
      </c>
      <c r="T74" s="186">
        <v>480000</v>
      </c>
      <c r="U74" s="172">
        <f t="shared" si="3"/>
        <v>960000</v>
      </c>
      <c r="V74" s="156" t="s">
        <v>233</v>
      </c>
      <c r="W74" s="172">
        <f t="shared" si="4"/>
        <v>479999.99999999994</v>
      </c>
      <c r="X74" s="175"/>
      <c r="Y74" s="175"/>
      <c r="Z74" s="187" t="s">
        <v>232</v>
      </c>
    </row>
    <row r="75" spans="2:26" s="159" customFormat="1" ht="15.75" customHeight="1" x14ac:dyDescent="0.2">
      <c r="B75" s="119">
        <f t="shared" si="5"/>
        <v>68</v>
      </c>
      <c r="C75" s="162">
        <v>10060987</v>
      </c>
      <c r="D75" s="162">
        <v>9</v>
      </c>
      <c r="E75" s="162">
        <v>27311</v>
      </c>
      <c r="F75" s="162" t="s">
        <v>179</v>
      </c>
      <c r="G75" s="162" t="s">
        <v>180</v>
      </c>
      <c r="H75" s="162" t="s">
        <v>181</v>
      </c>
      <c r="I75" s="162" t="s">
        <v>227</v>
      </c>
      <c r="J75" s="162">
        <v>2</v>
      </c>
      <c r="K75" s="164" t="s">
        <v>74</v>
      </c>
      <c r="L75" s="195">
        <v>2031222</v>
      </c>
      <c r="M75" s="172">
        <f t="shared" si="1"/>
        <v>4062444</v>
      </c>
      <c r="N75" s="156" t="s">
        <v>233</v>
      </c>
      <c r="O75" s="172">
        <f t="shared" si="2"/>
        <v>2031221.9999999998</v>
      </c>
      <c r="P75" s="173"/>
      <c r="Q75" s="174"/>
      <c r="R75" s="174" t="s">
        <v>234</v>
      </c>
      <c r="S75" s="178" t="s">
        <v>231</v>
      </c>
      <c r="T75" s="186"/>
      <c r="U75" s="172">
        <f t="shared" si="3"/>
        <v>0</v>
      </c>
      <c r="V75" s="156"/>
      <c r="W75" s="172">
        <f t="shared" si="4"/>
        <v>0</v>
      </c>
      <c r="X75" s="175"/>
      <c r="Y75" s="175"/>
      <c r="Z75" s="187"/>
    </row>
    <row r="76" spans="2:26" s="159" customFormat="1" ht="15.75" customHeight="1" x14ac:dyDescent="0.2">
      <c r="B76" s="119">
        <f t="shared" si="5"/>
        <v>69</v>
      </c>
      <c r="C76" s="162">
        <v>10060987</v>
      </c>
      <c r="D76" s="162">
        <v>10</v>
      </c>
      <c r="E76" s="162">
        <v>27325</v>
      </c>
      <c r="F76" s="162" t="s">
        <v>167</v>
      </c>
      <c r="G76" s="162" t="s">
        <v>168</v>
      </c>
      <c r="H76" s="162" t="s">
        <v>169</v>
      </c>
      <c r="I76" s="162" t="s">
        <v>229</v>
      </c>
      <c r="J76" s="162">
        <v>1</v>
      </c>
      <c r="K76" s="164" t="s">
        <v>74</v>
      </c>
      <c r="L76" s="195">
        <v>7776798</v>
      </c>
      <c r="M76" s="172">
        <f t="shared" si="1"/>
        <v>7776798</v>
      </c>
      <c r="N76" s="156" t="s">
        <v>233</v>
      </c>
      <c r="O76" s="172">
        <f t="shared" si="2"/>
        <v>7776797.9999999991</v>
      </c>
      <c r="P76" s="173"/>
      <c r="Q76" s="174"/>
      <c r="R76" s="174" t="s">
        <v>234</v>
      </c>
      <c r="S76" s="178" t="s">
        <v>231</v>
      </c>
      <c r="T76" s="186"/>
      <c r="U76" s="172">
        <f t="shared" si="3"/>
        <v>0</v>
      </c>
      <c r="V76" s="156"/>
      <c r="W76" s="172">
        <f t="shared" si="4"/>
        <v>0</v>
      </c>
      <c r="X76" s="175"/>
      <c r="Y76" s="175"/>
      <c r="Z76" s="187"/>
    </row>
    <row r="77" spans="2:26" s="159" customFormat="1" ht="15.75" hidden="1" customHeight="1" x14ac:dyDescent="0.2">
      <c r="B77" s="119">
        <f t="shared" si="5"/>
        <v>70</v>
      </c>
      <c r="C77" s="162">
        <v>10060987</v>
      </c>
      <c r="D77" s="162">
        <v>11</v>
      </c>
      <c r="E77" s="162">
        <v>32618</v>
      </c>
      <c r="F77" s="162" t="s">
        <v>221</v>
      </c>
      <c r="G77" s="162" t="s">
        <v>222</v>
      </c>
      <c r="H77" s="162" t="s">
        <v>223</v>
      </c>
      <c r="I77" s="162" t="s">
        <v>227</v>
      </c>
      <c r="J77" s="162">
        <v>5</v>
      </c>
      <c r="K77" s="164" t="s">
        <v>74</v>
      </c>
      <c r="L77" s="195">
        <v>4743044</v>
      </c>
      <c r="M77" s="172">
        <f t="shared" si="1"/>
        <v>23715220</v>
      </c>
      <c r="N77" s="156"/>
      <c r="O77" s="172">
        <f t="shared" si="2"/>
        <v>4743043.9999999991</v>
      </c>
      <c r="P77" s="173"/>
      <c r="Q77" s="174"/>
      <c r="R77" s="174"/>
      <c r="S77" s="178" t="s">
        <v>231</v>
      </c>
      <c r="T77" s="186">
        <v>2008000</v>
      </c>
      <c r="U77" s="172">
        <f t="shared" si="3"/>
        <v>10040000</v>
      </c>
      <c r="V77" s="156" t="s">
        <v>233</v>
      </c>
      <c r="W77" s="172">
        <f t="shared" si="4"/>
        <v>2007999.9999999998</v>
      </c>
      <c r="X77" s="175"/>
      <c r="Y77" s="175"/>
      <c r="Z77" s="187" t="s">
        <v>232</v>
      </c>
    </row>
    <row r="78" spans="2:26" s="159" customFormat="1" ht="15.75" hidden="1" customHeight="1" x14ac:dyDescent="0.2">
      <c r="B78" s="119">
        <f t="shared" si="5"/>
        <v>71</v>
      </c>
      <c r="C78" s="162">
        <v>10060987</v>
      </c>
      <c r="D78" s="162">
        <v>12</v>
      </c>
      <c r="E78" s="162">
        <v>32934</v>
      </c>
      <c r="F78" s="162" t="s">
        <v>224</v>
      </c>
      <c r="G78" s="162" t="s">
        <v>225</v>
      </c>
      <c r="H78" s="162" t="s">
        <v>226</v>
      </c>
      <c r="I78" s="162" t="s">
        <v>227</v>
      </c>
      <c r="J78" s="162">
        <v>2</v>
      </c>
      <c r="K78" s="164" t="s">
        <v>74</v>
      </c>
      <c r="L78" s="195">
        <v>2298091</v>
      </c>
      <c r="M78" s="172">
        <f t="shared" si="1"/>
        <v>4596182</v>
      </c>
      <c r="N78" s="156"/>
      <c r="O78" s="172">
        <f t="shared" si="2"/>
        <v>2298090.9999999995</v>
      </c>
      <c r="P78" s="173"/>
      <c r="Q78" s="174"/>
      <c r="R78" s="174"/>
      <c r="S78" s="178" t="s">
        <v>231</v>
      </c>
      <c r="T78" s="186">
        <v>640000</v>
      </c>
      <c r="U78" s="172">
        <f t="shared" si="3"/>
        <v>1280000</v>
      </c>
      <c r="V78" s="156" t="s">
        <v>233</v>
      </c>
      <c r="W78" s="172">
        <f t="shared" si="4"/>
        <v>639999.99999999988</v>
      </c>
      <c r="X78" s="175"/>
      <c r="Y78" s="175"/>
      <c r="Z78" s="187" t="s">
        <v>232</v>
      </c>
    </row>
    <row r="79" spans="2:26" s="159" customFormat="1" ht="15.75" customHeight="1" x14ac:dyDescent="0.2">
      <c r="B79" s="119">
        <f t="shared" si="5"/>
        <v>72</v>
      </c>
      <c r="C79" s="162">
        <v>10060990</v>
      </c>
      <c r="D79" s="162">
        <v>1</v>
      </c>
      <c r="E79" s="162">
        <v>31623</v>
      </c>
      <c r="F79" s="162" t="s">
        <v>158</v>
      </c>
      <c r="G79" s="162" t="s">
        <v>159</v>
      </c>
      <c r="H79" s="162" t="s">
        <v>160</v>
      </c>
      <c r="I79" s="162" t="s">
        <v>229</v>
      </c>
      <c r="J79" s="162">
        <v>3</v>
      </c>
      <c r="K79" s="164" t="s">
        <v>89</v>
      </c>
      <c r="L79" s="195">
        <v>1090477</v>
      </c>
      <c r="M79" s="172">
        <f t="shared" si="1"/>
        <v>3271431</v>
      </c>
      <c r="N79" s="156" t="s">
        <v>233</v>
      </c>
      <c r="O79" s="172">
        <f t="shared" si="2"/>
        <v>1090476.9999999998</v>
      </c>
      <c r="P79" s="173"/>
      <c r="Q79" s="174"/>
      <c r="R79" s="174" t="s">
        <v>234</v>
      </c>
      <c r="S79" s="178" t="s">
        <v>231</v>
      </c>
      <c r="T79" s="186"/>
      <c r="U79" s="172">
        <f t="shared" si="3"/>
        <v>0</v>
      </c>
      <c r="V79" s="156"/>
      <c r="W79" s="172">
        <f t="shared" si="4"/>
        <v>0</v>
      </c>
      <c r="X79" s="175"/>
      <c r="Y79" s="175"/>
      <c r="Z79" s="187"/>
    </row>
    <row r="80" spans="2:26" s="159" customFormat="1" ht="15.75" customHeight="1" x14ac:dyDescent="0.2">
      <c r="B80" s="119">
        <f t="shared" si="5"/>
        <v>73</v>
      </c>
      <c r="C80" s="162">
        <v>10060990</v>
      </c>
      <c r="D80" s="162">
        <v>2</v>
      </c>
      <c r="E80" s="162">
        <v>32924</v>
      </c>
      <c r="F80" s="162" t="s">
        <v>150</v>
      </c>
      <c r="G80" s="162" t="s">
        <v>151</v>
      </c>
      <c r="H80" s="162" t="s">
        <v>152</v>
      </c>
      <c r="I80" s="162" t="s">
        <v>227</v>
      </c>
      <c r="J80" s="162">
        <v>2</v>
      </c>
      <c r="K80" s="164" t="s">
        <v>89</v>
      </c>
      <c r="L80" s="195">
        <v>499892</v>
      </c>
      <c r="M80" s="172">
        <f t="shared" si="1"/>
        <v>999784</v>
      </c>
      <c r="N80" s="156" t="s">
        <v>233</v>
      </c>
      <c r="O80" s="172">
        <f t="shared" si="2"/>
        <v>499891.99999999994</v>
      </c>
      <c r="P80" s="173"/>
      <c r="Q80" s="174"/>
      <c r="R80" s="174" t="s">
        <v>234</v>
      </c>
      <c r="S80" s="178" t="s">
        <v>231</v>
      </c>
      <c r="T80" s="186"/>
      <c r="U80" s="172">
        <f t="shared" si="3"/>
        <v>0</v>
      </c>
      <c r="V80" s="156"/>
      <c r="W80" s="172">
        <f t="shared" si="4"/>
        <v>0</v>
      </c>
      <c r="X80" s="175"/>
      <c r="Y80" s="175"/>
      <c r="Z80" s="187"/>
    </row>
    <row r="81" spans="2:26" s="159" customFormat="1" ht="15.75" hidden="1" customHeight="1" thickBot="1" x14ac:dyDescent="0.25">
      <c r="B81" s="165">
        <f t="shared" si="5"/>
        <v>74</v>
      </c>
      <c r="C81" s="166">
        <v>10060951</v>
      </c>
      <c r="D81" s="166">
        <v>1</v>
      </c>
      <c r="E81" s="166">
        <v>30448</v>
      </c>
      <c r="F81" s="166" t="s">
        <v>161</v>
      </c>
      <c r="G81" s="166" t="s">
        <v>162</v>
      </c>
      <c r="H81" s="166" t="s">
        <v>163</v>
      </c>
      <c r="I81" s="166" t="s">
        <v>227</v>
      </c>
      <c r="J81" s="166">
        <v>2</v>
      </c>
      <c r="K81" s="167" t="s">
        <v>89</v>
      </c>
      <c r="L81" s="179">
        <v>1109378</v>
      </c>
      <c r="M81" s="180">
        <f t="shared" si="1"/>
        <v>2218756</v>
      </c>
      <c r="N81" s="191"/>
      <c r="O81" s="180">
        <f t="shared" si="2"/>
        <v>1109377.9999999998</v>
      </c>
      <c r="P81" s="181"/>
      <c r="Q81" s="182"/>
      <c r="R81" s="193"/>
      <c r="S81" s="183" t="s">
        <v>231</v>
      </c>
      <c r="T81" s="188">
        <v>640000</v>
      </c>
      <c r="U81" s="180">
        <f t="shared" si="3"/>
        <v>1280000</v>
      </c>
      <c r="V81" s="191" t="s">
        <v>233</v>
      </c>
      <c r="W81" s="180">
        <f t="shared" si="4"/>
        <v>639999.99999999988</v>
      </c>
      <c r="X81" s="189"/>
      <c r="Y81" s="189"/>
      <c r="Z81" s="190" t="s">
        <v>232</v>
      </c>
    </row>
    <row r="82" spans="2:26" ht="27.75" customHeight="1" thickBot="1" x14ac:dyDescent="0.3">
      <c r="B82" s="232" t="s">
        <v>42</v>
      </c>
      <c r="C82" s="233"/>
      <c r="D82" s="233"/>
      <c r="E82" s="233"/>
      <c r="F82" s="233"/>
      <c r="G82" s="233"/>
      <c r="H82" s="233"/>
      <c r="I82" s="233"/>
      <c r="J82" s="233"/>
      <c r="K82" s="233"/>
      <c r="L82" s="233"/>
      <c r="M82" s="233"/>
      <c r="N82" s="233"/>
      <c r="O82" s="233"/>
      <c r="P82" s="233"/>
      <c r="Q82" s="233"/>
      <c r="R82" s="233"/>
      <c r="S82" s="233"/>
      <c r="T82" s="233"/>
      <c r="U82" s="233"/>
      <c r="V82" s="233"/>
      <c r="W82" s="233"/>
      <c r="X82" s="233"/>
      <c r="Y82" s="233"/>
      <c r="Z82" s="233"/>
    </row>
    <row r="83" spans="2:26" ht="27.75" customHeight="1" thickBot="1" x14ac:dyDescent="0.3">
      <c r="B83" s="234" t="s">
        <v>5</v>
      </c>
      <c r="C83" s="235"/>
      <c r="D83" s="235"/>
      <c r="E83" s="235"/>
      <c r="F83" s="235"/>
      <c r="G83" s="235"/>
      <c r="H83" s="235"/>
      <c r="I83" s="235"/>
      <c r="J83" s="235"/>
      <c r="K83" s="235"/>
      <c r="L83" s="235"/>
      <c r="M83" s="235"/>
      <c r="N83" s="235"/>
      <c r="O83" s="235"/>
      <c r="P83" s="235"/>
      <c r="Q83" s="235"/>
      <c r="R83" s="235"/>
      <c r="S83" s="235"/>
      <c r="T83" s="235"/>
      <c r="U83" s="235"/>
      <c r="V83" s="235"/>
      <c r="W83" s="235"/>
      <c r="X83" s="235"/>
      <c r="Y83" s="235"/>
      <c r="Z83" s="235"/>
    </row>
    <row r="84" spans="2:26" ht="19.5" customHeight="1" thickBot="1" x14ac:dyDescent="0.3">
      <c r="B84" s="236"/>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row>
    <row r="85" spans="2:26" ht="19.5" customHeight="1" thickBot="1" x14ac:dyDescent="0.3">
      <c r="B85" s="103" t="s">
        <v>34</v>
      </c>
      <c r="C85" s="104"/>
      <c r="D85" s="104"/>
      <c r="E85" s="104"/>
      <c r="F85" s="105"/>
      <c r="G85" s="105"/>
      <c r="H85" s="105"/>
      <c r="I85" s="105"/>
      <c r="J85" s="106" t="s">
        <v>19</v>
      </c>
      <c r="L85" s="107" t="str">
        <f>+S$5</f>
        <v>COP</v>
      </c>
      <c r="M85" s="154">
        <f>SUM(M$8:M81)</f>
        <v>238147463</v>
      </c>
      <c r="T85" s="107" t="str">
        <f>+Z$5</f>
        <v>COP</v>
      </c>
      <c r="U85" s="154">
        <f>SUM(U$8:U81)</f>
        <v>39876000</v>
      </c>
    </row>
    <row r="86" spans="2:26" ht="19.5" customHeight="1" thickBot="1" x14ac:dyDescent="0.3">
      <c r="B86" s="108" t="s">
        <v>17</v>
      </c>
      <c r="C86" s="109"/>
      <c r="D86" s="109"/>
      <c r="E86" s="109"/>
      <c r="F86" s="105"/>
      <c r="G86" s="105"/>
      <c r="H86" s="105"/>
      <c r="I86" s="105"/>
      <c r="J86" s="106"/>
      <c r="L86" s="110"/>
      <c r="M86" s="111" t="str">
        <f>IF(S$6=1.16,M85*0.16,"")</f>
        <v/>
      </c>
      <c r="T86" s="110"/>
      <c r="U86" s="111" t="str">
        <f>IF(Z$6=1.16,U85*0.16,"")</f>
        <v/>
      </c>
    </row>
    <row r="87" spans="2:26" ht="19.5" customHeight="1" thickBot="1" x14ac:dyDescent="0.3">
      <c r="B87" s="108" t="s">
        <v>2</v>
      </c>
      <c r="C87" s="109"/>
      <c r="D87" s="109"/>
      <c r="E87" s="109"/>
      <c r="F87" s="105"/>
      <c r="G87" s="105"/>
      <c r="H87" s="105"/>
      <c r="I87" s="105"/>
      <c r="J87" s="157" t="s">
        <v>1</v>
      </c>
      <c r="L87" s="102" t="str">
        <f>+S$5</f>
        <v>COP</v>
      </c>
      <c r="M87" s="153">
        <f>SUMIF(N$8:N81,"O",M$8:M81)</f>
        <v>180311773</v>
      </c>
      <c r="T87" s="102" t="str">
        <f>+Z$5</f>
        <v>COP</v>
      </c>
      <c r="U87" s="153">
        <f>SUMIF(V$8:V81,"O",U$8:U81)</f>
        <v>16324000</v>
      </c>
    </row>
    <row r="88" spans="2:26" ht="19.5" customHeight="1" x14ac:dyDescent="0.25">
      <c r="B88" s="108" t="s">
        <v>35</v>
      </c>
      <c r="C88" s="109"/>
      <c r="D88" s="109"/>
      <c r="E88" s="109"/>
      <c r="F88" s="105"/>
      <c r="G88" s="105"/>
      <c r="H88" s="105"/>
      <c r="I88" s="105"/>
      <c r="J88" s="112"/>
    </row>
    <row r="89" spans="2:26" ht="19.5" customHeight="1" x14ac:dyDescent="0.25">
      <c r="B89" s="218"/>
      <c r="C89" s="219"/>
      <c r="D89" s="219"/>
      <c r="E89" s="219"/>
      <c r="F89" s="219"/>
      <c r="G89" s="219"/>
      <c r="H89" s="219"/>
      <c r="I89" s="219"/>
      <c r="J89" s="219"/>
    </row>
    <row r="90" spans="2:26" ht="19.5" customHeight="1" thickBot="1" x14ac:dyDescent="0.3">
      <c r="B90" s="88"/>
    </row>
    <row r="91" spans="2:26" ht="19.5" customHeight="1" thickBot="1" x14ac:dyDescent="0.3">
      <c r="B91" s="220" t="s">
        <v>47</v>
      </c>
      <c r="C91" s="221"/>
      <c r="D91" s="221"/>
      <c r="E91" s="221"/>
      <c r="F91" s="221"/>
      <c r="G91" s="221"/>
      <c r="H91" s="221"/>
      <c r="I91" s="221"/>
      <c r="J91" s="221"/>
      <c r="K91" s="221"/>
      <c r="L91" s="221"/>
      <c r="M91" s="222"/>
      <c r="N91" s="114"/>
      <c r="O91" s="114"/>
      <c r="P91" s="114"/>
      <c r="Q91" s="114"/>
      <c r="R91" s="114"/>
      <c r="S91" s="114"/>
      <c r="T91" s="114"/>
      <c r="U91" s="114"/>
      <c r="V91" s="114"/>
      <c r="W91" s="114"/>
      <c r="X91" s="114"/>
      <c r="Y91" s="114"/>
      <c r="Z91" s="114"/>
    </row>
    <row r="92" spans="2:26" ht="19.5" customHeight="1" x14ac:dyDescent="0.25">
      <c r="B92" s="223" t="s">
        <v>235</v>
      </c>
      <c r="C92" s="224"/>
      <c r="D92" s="224"/>
      <c r="E92" s="224"/>
      <c r="F92" s="224"/>
      <c r="G92" s="224"/>
      <c r="H92" s="224"/>
      <c r="I92" s="224"/>
      <c r="J92" s="224"/>
      <c r="K92" s="224"/>
      <c r="L92" s="224"/>
      <c r="M92" s="225"/>
      <c r="N92" s="115"/>
      <c r="O92" s="115"/>
      <c r="P92" s="115"/>
      <c r="Q92" s="115"/>
      <c r="R92" s="115"/>
      <c r="S92" s="115"/>
      <c r="T92" s="115"/>
      <c r="U92" s="115"/>
      <c r="V92" s="115"/>
      <c r="W92" s="115"/>
      <c r="X92" s="115"/>
      <c r="Y92" s="115"/>
      <c r="Z92" s="115"/>
    </row>
    <row r="93" spans="2:26" ht="19.5" customHeight="1" x14ac:dyDescent="0.25">
      <c r="B93" s="226"/>
      <c r="C93" s="227"/>
      <c r="D93" s="227"/>
      <c r="E93" s="227"/>
      <c r="F93" s="227"/>
      <c r="G93" s="227"/>
      <c r="H93" s="227"/>
      <c r="I93" s="227"/>
      <c r="J93" s="227"/>
      <c r="K93" s="227"/>
      <c r="L93" s="227"/>
      <c r="M93" s="228"/>
      <c r="N93" s="116"/>
      <c r="O93" s="116"/>
      <c r="P93" s="116"/>
      <c r="Q93" s="116"/>
      <c r="R93" s="116"/>
      <c r="S93" s="116"/>
      <c r="T93" s="116"/>
      <c r="U93" s="116"/>
      <c r="V93" s="116"/>
      <c r="W93" s="116"/>
      <c r="X93" s="116"/>
      <c r="Y93" s="116"/>
      <c r="Z93" s="116"/>
    </row>
    <row r="94" spans="2:26" ht="19.5" customHeight="1" x14ac:dyDescent="0.25">
      <c r="B94" s="226"/>
      <c r="C94" s="227"/>
      <c r="D94" s="227"/>
      <c r="E94" s="227"/>
      <c r="F94" s="227"/>
      <c r="G94" s="227"/>
      <c r="H94" s="227"/>
      <c r="I94" s="227"/>
      <c r="J94" s="227"/>
      <c r="K94" s="227"/>
      <c r="L94" s="227"/>
      <c r="M94" s="228"/>
      <c r="N94" s="117"/>
      <c r="O94" s="117"/>
      <c r="P94" s="117"/>
      <c r="Q94" s="117"/>
      <c r="R94" s="117"/>
      <c r="S94" s="117"/>
      <c r="T94" s="117"/>
      <c r="U94" s="117"/>
      <c r="V94" s="117"/>
      <c r="W94" s="117"/>
      <c r="X94" s="117"/>
      <c r="Y94" s="117"/>
      <c r="Z94" s="117"/>
    </row>
    <row r="95" spans="2:26" ht="19.5" customHeight="1" x14ac:dyDescent="0.25">
      <c r="B95" s="226"/>
      <c r="C95" s="227"/>
      <c r="D95" s="227"/>
      <c r="E95" s="227"/>
      <c r="F95" s="227"/>
      <c r="G95" s="227"/>
      <c r="H95" s="227"/>
      <c r="I95" s="227"/>
      <c r="J95" s="227"/>
      <c r="K95" s="227"/>
      <c r="L95" s="227"/>
      <c r="M95" s="228"/>
      <c r="N95" s="117"/>
      <c r="O95" s="117"/>
      <c r="P95" s="117"/>
      <c r="Q95" s="117"/>
      <c r="R95" s="117"/>
      <c r="S95" s="117"/>
      <c r="T95" s="117"/>
      <c r="U95" s="117"/>
      <c r="V95" s="117"/>
      <c r="W95" s="117"/>
      <c r="X95" s="117"/>
      <c r="Y95" s="117"/>
      <c r="Z95" s="117"/>
    </row>
    <row r="96" spans="2:26" ht="19.5" customHeight="1" x14ac:dyDescent="0.25">
      <c r="B96" s="226"/>
      <c r="C96" s="227"/>
      <c r="D96" s="227"/>
      <c r="E96" s="227"/>
      <c r="F96" s="227"/>
      <c r="G96" s="227"/>
      <c r="H96" s="227"/>
      <c r="I96" s="227"/>
      <c r="J96" s="227"/>
      <c r="K96" s="227"/>
      <c r="L96" s="227"/>
      <c r="M96" s="228"/>
      <c r="N96" s="117"/>
      <c r="O96" s="117"/>
      <c r="P96" s="117"/>
      <c r="Q96" s="117"/>
      <c r="R96" s="117"/>
      <c r="S96" s="117"/>
      <c r="T96" s="117"/>
      <c r="U96" s="117"/>
      <c r="V96" s="117"/>
      <c r="W96" s="117"/>
      <c r="X96" s="117"/>
      <c r="Y96" s="117"/>
      <c r="Z96" s="117"/>
    </row>
    <row r="97" spans="2:26" ht="19.5" customHeight="1" x14ac:dyDescent="0.25">
      <c r="B97" s="226"/>
      <c r="C97" s="227"/>
      <c r="D97" s="227"/>
      <c r="E97" s="227"/>
      <c r="F97" s="227"/>
      <c r="G97" s="227"/>
      <c r="H97" s="227"/>
      <c r="I97" s="227"/>
      <c r="J97" s="227"/>
      <c r="K97" s="227"/>
      <c r="L97" s="227"/>
      <c r="M97" s="228"/>
      <c r="N97" s="117"/>
      <c r="O97" s="117"/>
      <c r="P97" s="117"/>
      <c r="Q97" s="117"/>
      <c r="R97" s="117"/>
      <c r="S97" s="117"/>
      <c r="T97" s="117"/>
      <c r="U97" s="117"/>
      <c r="V97" s="117"/>
      <c r="W97" s="117"/>
      <c r="X97" s="117"/>
      <c r="Y97" s="117"/>
      <c r="Z97" s="117"/>
    </row>
    <row r="98" spans="2:26" ht="19.5" customHeight="1" thickBot="1" x14ac:dyDescent="0.3">
      <c r="B98" s="229"/>
      <c r="C98" s="230"/>
      <c r="D98" s="230"/>
      <c r="E98" s="230"/>
      <c r="F98" s="230"/>
      <c r="G98" s="230"/>
      <c r="H98" s="230"/>
      <c r="I98" s="230"/>
      <c r="J98" s="230"/>
      <c r="K98" s="230"/>
      <c r="L98" s="230"/>
      <c r="M98" s="231"/>
      <c r="N98" s="118"/>
      <c r="O98" s="118"/>
      <c r="P98" s="118"/>
      <c r="Q98" s="118"/>
      <c r="R98" s="118"/>
      <c r="S98" s="118"/>
      <c r="T98" s="118"/>
      <c r="U98" s="118"/>
      <c r="V98" s="118"/>
      <c r="W98" s="118"/>
      <c r="X98" s="118"/>
      <c r="Y98" s="118"/>
      <c r="Z98" s="118"/>
    </row>
  </sheetData>
  <sheetProtection formatCells="0" formatColumns="0" formatRows="0" insertRows="0" insertHyperlinks="0" deleteRows="0" sort="0" autoFilter="0"/>
  <mergeCells count="16">
    <mergeCell ref="T4:Z4"/>
    <mergeCell ref="T5:Y5"/>
    <mergeCell ref="T6:Y6"/>
    <mergeCell ref="B89:J89"/>
    <mergeCell ref="B91:M91"/>
    <mergeCell ref="B92:M98"/>
    <mergeCell ref="B82:Z82"/>
    <mergeCell ref="B83:Z83"/>
    <mergeCell ref="B84:Z84"/>
    <mergeCell ref="E1:F2"/>
    <mergeCell ref="L6:Q6"/>
    <mergeCell ref="B4:E4"/>
    <mergeCell ref="B5:E5"/>
    <mergeCell ref="L4:S4"/>
    <mergeCell ref="L5:Q5"/>
    <mergeCell ref="B3:E3"/>
  </mergeCells>
  <conditionalFormatting sqref="B85:B86">
    <cfRule type="expression" dxfId="11" priority="2048">
      <formula>AND(#REF!&lt;&gt;"")</formula>
    </cfRule>
  </conditionalFormatting>
  <conditionalFormatting sqref="M8:M81 U8:U81">
    <cfRule type="expression" dxfId="10" priority="17">
      <formula>AND(N8&lt;&gt;"")</formula>
    </cfRule>
  </conditionalFormatting>
  <conditionalFormatting sqref="O8:O81 W8:W81">
    <cfRule type="expression" dxfId="9" priority="15">
      <formula>AND(N8&lt;&gt;"")</formula>
    </cfRule>
  </conditionalFormatting>
  <dataValidations count="1">
    <dataValidation type="list" allowBlank="1" showInputMessage="1" showErrorMessage="1" sqref="L6:R6 T6:Y6" xr:uid="{00000000-0002-0000-0000-000000000000}">
      <formula1>TERMINO</formula1>
    </dataValidation>
  </dataValidations>
  <pageMargins left="0.23622047244094491" right="0.23622047244094491" top="0.74803149606299213" bottom="1.6535433070866143" header="0.31496062992125984" footer="0.31496062992125984"/>
  <pageSetup paperSize="9" scale="75" fitToHeight="0" orientation="landscape" r:id="rId1"/>
  <headerFooter scaleWithDoc="0">
    <oddHeader>&amp;L&amp;G&amp;C&amp;"Arial,Negrita"&amp;12OLEODUCTO CENTRAL S.A.
CUADRO COMPARATIVO</oddHeader>
    <oddFooter>&amp;R&amp;12Aprobado por:
Jefe Oficina General Abastecimiento</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0CD60-B0EC-4433-B3A3-BA612A3C9AFE}">
  <dimension ref="B1:K31"/>
  <sheetViews>
    <sheetView zoomScale="90" zoomScaleNormal="90" workbookViewId="0">
      <selection activeCell="J31" sqref="J31"/>
    </sheetView>
  </sheetViews>
  <sheetFormatPr baseColWidth="10" defaultRowHeight="12" customHeight="1" x14ac:dyDescent="0.25"/>
  <cols>
    <col min="1" max="1" width="4.28515625" style="109" customWidth="1"/>
    <col min="2" max="2" width="6.7109375" style="109" customWidth="1"/>
    <col min="3" max="7" width="11.5703125" style="109" bestFit="1" customWidth="1"/>
    <col min="8" max="8" width="11.42578125" style="109"/>
    <col min="9" max="9" width="11.5703125" style="109" bestFit="1" customWidth="1"/>
    <col min="10" max="10" width="17.85546875" style="109" customWidth="1"/>
    <col min="11" max="11" width="91.5703125" style="109" customWidth="1"/>
    <col min="12" max="16384" width="11.42578125" style="109"/>
  </cols>
  <sheetData>
    <row r="1" spans="2:11" ht="12" customHeight="1" thickBot="1" x14ac:dyDescent="0.3"/>
    <row r="2" spans="2:11" ht="12" customHeight="1" x14ac:dyDescent="0.25">
      <c r="B2" s="143" t="s">
        <v>107</v>
      </c>
      <c r="C2" s="142" t="s">
        <v>106</v>
      </c>
      <c r="D2" s="142" t="s">
        <v>105</v>
      </c>
      <c r="E2" s="142" t="s">
        <v>104</v>
      </c>
      <c r="F2" s="142" t="s">
        <v>46</v>
      </c>
      <c r="G2" s="142" t="s">
        <v>103</v>
      </c>
      <c r="H2" s="142" t="s">
        <v>102</v>
      </c>
      <c r="I2" s="142" t="s">
        <v>101</v>
      </c>
      <c r="J2" s="142" t="s">
        <v>100</v>
      </c>
      <c r="K2" s="141" t="s">
        <v>13</v>
      </c>
    </row>
    <row r="3" spans="2:11" ht="12" customHeight="1" x14ac:dyDescent="0.25">
      <c r="B3" s="133">
        <v>1</v>
      </c>
      <c r="C3" s="120">
        <v>10059740</v>
      </c>
      <c r="D3" s="120">
        <v>5</v>
      </c>
      <c r="E3" s="120">
        <v>13728</v>
      </c>
      <c r="F3" s="121">
        <v>55</v>
      </c>
      <c r="G3" s="120" t="s">
        <v>72</v>
      </c>
      <c r="H3" s="132" t="s">
        <v>87</v>
      </c>
      <c r="I3" s="131">
        <v>54749</v>
      </c>
      <c r="J3" s="130">
        <f>+I3*F3</f>
        <v>3011195</v>
      </c>
      <c r="K3" s="129" t="s">
        <v>91</v>
      </c>
    </row>
    <row r="4" spans="2:11" ht="12" customHeight="1" x14ac:dyDescent="0.25">
      <c r="B4" s="133">
        <f>+B3+1</f>
        <v>2</v>
      </c>
      <c r="C4" s="120">
        <v>10060281</v>
      </c>
      <c r="D4" s="120">
        <v>3</v>
      </c>
      <c r="E4" s="120">
        <v>15315</v>
      </c>
      <c r="F4" s="120">
        <v>55</v>
      </c>
      <c r="G4" s="120" t="s">
        <v>72</v>
      </c>
      <c r="H4" s="132" t="s">
        <v>87</v>
      </c>
      <c r="I4" s="131">
        <v>42749</v>
      </c>
      <c r="J4" s="130">
        <f>+I4*F4</f>
        <v>2351195</v>
      </c>
      <c r="K4" s="129" t="s">
        <v>91</v>
      </c>
    </row>
    <row r="5" spans="2:11" ht="12" customHeight="1" x14ac:dyDescent="0.25">
      <c r="B5" s="139"/>
      <c r="C5" s="124"/>
      <c r="D5" s="124"/>
      <c r="E5" s="124"/>
      <c r="F5" s="124"/>
      <c r="G5" s="124"/>
      <c r="H5" s="137"/>
      <c r="I5" s="136"/>
      <c r="J5" s="135">
        <f>SUM(J3:J4)</f>
        <v>5362390</v>
      </c>
      <c r="K5" s="134"/>
    </row>
    <row r="6" spans="2:11" ht="12" customHeight="1" x14ac:dyDescent="0.25">
      <c r="B6" s="133">
        <f>+B4+1</f>
        <v>3</v>
      </c>
      <c r="C6" s="120">
        <v>10060043</v>
      </c>
      <c r="D6" s="120">
        <v>4</v>
      </c>
      <c r="E6" s="120">
        <v>13731</v>
      </c>
      <c r="F6" s="121">
        <v>110</v>
      </c>
      <c r="G6" s="120" t="s">
        <v>71</v>
      </c>
      <c r="H6" s="132" t="s">
        <v>87</v>
      </c>
      <c r="I6" s="131">
        <v>52249</v>
      </c>
      <c r="J6" s="130">
        <f>+I6*F6</f>
        <v>5747390</v>
      </c>
      <c r="K6" s="129" t="s">
        <v>93</v>
      </c>
    </row>
    <row r="7" spans="2:11" ht="12" customHeight="1" x14ac:dyDescent="0.25">
      <c r="B7" s="133">
        <f>+B6+1</f>
        <v>4</v>
      </c>
      <c r="C7" s="120">
        <v>10060262</v>
      </c>
      <c r="D7" s="120">
        <v>4</v>
      </c>
      <c r="E7" s="120">
        <v>13727</v>
      </c>
      <c r="F7" s="120">
        <v>6</v>
      </c>
      <c r="G7" s="120" t="s">
        <v>71</v>
      </c>
      <c r="H7" s="132" t="s">
        <v>87</v>
      </c>
      <c r="I7" s="131">
        <v>50749</v>
      </c>
      <c r="J7" s="130">
        <f>+I7*F7</f>
        <v>304494</v>
      </c>
      <c r="K7" s="129" t="s">
        <v>97</v>
      </c>
    </row>
    <row r="8" spans="2:11" ht="12" customHeight="1" x14ac:dyDescent="0.25">
      <c r="B8" s="133">
        <f>+B7+1</f>
        <v>5</v>
      </c>
      <c r="C8" s="120">
        <v>10060262</v>
      </c>
      <c r="D8" s="120">
        <v>2</v>
      </c>
      <c r="E8" s="120">
        <v>13731</v>
      </c>
      <c r="F8" s="120">
        <v>32</v>
      </c>
      <c r="G8" s="120" t="s">
        <v>71</v>
      </c>
      <c r="H8" s="132" t="s">
        <v>87</v>
      </c>
      <c r="I8" s="131">
        <v>52249</v>
      </c>
      <c r="J8" s="130">
        <f>+I8*F8</f>
        <v>1671968</v>
      </c>
      <c r="K8" s="129" t="s">
        <v>98</v>
      </c>
    </row>
    <row r="9" spans="2:11" ht="12" customHeight="1" x14ac:dyDescent="0.25">
      <c r="B9" s="133">
        <f>+B8+1</f>
        <v>6</v>
      </c>
      <c r="C9" s="120">
        <v>10060262</v>
      </c>
      <c r="D9" s="120">
        <v>3</v>
      </c>
      <c r="E9" s="120">
        <v>13732</v>
      </c>
      <c r="F9" s="120">
        <v>6</v>
      </c>
      <c r="G9" s="120" t="s">
        <v>71</v>
      </c>
      <c r="H9" s="132" t="s">
        <v>87</v>
      </c>
      <c r="I9" s="131">
        <v>61299</v>
      </c>
      <c r="J9" s="130">
        <f>+I9*F9</f>
        <v>367794</v>
      </c>
      <c r="K9" s="129" t="s">
        <v>97</v>
      </c>
    </row>
    <row r="10" spans="2:11" ht="12" customHeight="1" x14ac:dyDescent="0.25">
      <c r="B10" s="133">
        <f>+B9+1</f>
        <v>7</v>
      </c>
      <c r="C10" s="120">
        <v>10060282</v>
      </c>
      <c r="D10" s="120">
        <v>6</v>
      </c>
      <c r="E10" s="120">
        <v>13727</v>
      </c>
      <c r="F10" s="120">
        <v>55</v>
      </c>
      <c r="G10" s="120" t="s">
        <v>71</v>
      </c>
      <c r="H10" s="132" t="s">
        <v>87</v>
      </c>
      <c r="I10" s="131">
        <v>45449</v>
      </c>
      <c r="J10" s="130">
        <f>+I10*F10</f>
        <v>2499695</v>
      </c>
      <c r="K10" s="129" t="s">
        <v>93</v>
      </c>
    </row>
    <row r="11" spans="2:11" ht="12" customHeight="1" x14ac:dyDescent="0.25">
      <c r="B11" s="139"/>
      <c r="C11" s="124"/>
      <c r="D11" s="124"/>
      <c r="E11" s="124"/>
      <c r="F11" s="124"/>
      <c r="G11" s="124"/>
      <c r="H11" s="137"/>
      <c r="I11" s="136"/>
      <c r="J11" s="135">
        <f>SUM(J6:J10)</f>
        <v>10591341</v>
      </c>
      <c r="K11" s="134"/>
    </row>
    <row r="12" spans="2:11" ht="12" customHeight="1" x14ac:dyDescent="0.25">
      <c r="B12" s="133">
        <f>+B10+1</f>
        <v>8</v>
      </c>
      <c r="C12" s="122">
        <v>10059853</v>
      </c>
      <c r="D12" s="122">
        <v>4</v>
      </c>
      <c r="E12" s="122">
        <v>14842</v>
      </c>
      <c r="F12" s="122">
        <v>110</v>
      </c>
      <c r="G12" s="122" t="s">
        <v>74</v>
      </c>
      <c r="H12" s="132" t="s">
        <v>87</v>
      </c>
      <c r="I12" s="131">
        <v>44249</v>
      </c>
      <c r="J12" s="130">
        <f>+I12*F12</f>
        <v>4867390</v>
      </c>
      <c r="K12" s="129" t="s">
        <v>91</v>
      </c>
    </row>
    <row r="13" spans="2:11" ht="12" customHeight="1" x14ac:dyDescent="0.25">
      <c r="B13" s="133">
        <f>+B12+1</f>
        <v>9</v>
      </c>
      <c r="C13" s="122">
        <v>10059996</v>
      </c>
      <c r="D13" s="122">
        <v>14</v>
      </c>
      <c r="E13" s="122">
        <v>15601</v>
      </c>
      <c r="F13" s="122">
        <v>440</v>
      </c>
      <c r="G13" s="122" t="s">
        <v>74</v>
      </c>
      <c r="H13" s="132" t="s">
        <v>87</v>
      </c>
      <c r="I13" s="131">
        <v>29899</v>
      </c>
      <c r="J13" s="130">
        <f>+I13*F13</f>
        <v>13155560</v>
      </c>
      <c r="K13" s="129" t="s">
        <v>91</v>
      </c>
    </row>
    <row r="14" spans="2:11" ht="12" customHeight="1" x14ac:dyDescent="0.25">
      <c r="B14" s="133">
        <f>+B13+1</f>
        <v>10</v>
      </c>
      <c r="C14" s="120">
        <v>10060378</v>
      </c>
      <c r="D14" s="120">
        <v>1</v>
      </c>
      <c r="E14" s="120">
        <v>13849</v>
      </c>
      <c r="F14" s="120">
        <v>2000</v>
      </c>
      <c r="G14" s="120" t="s">
        <v>74</v>
      </c>
      <c r="H14" s="132" t="s">
        <v>87</v>
      </c>
      <c r="I14" s="131">
        <v>42432</v>
      </c>
      <c r="J14" s="130">
        <f>+I14*F14</f>
        <v>84864000</v>
      </c>
      <c r="K14" s="129" t="s">
        <v>92</v>
      </c>
    </row>
    <row r="15" spans="2:11" ht="12" customHeight="1" x14ac:dyDescent="0.25">
      <c r="B15" s="139"/>
      <c r="C15" s="124"/>
      <c r="D15" s="124"/>
      <c r="E15" s="124"/>
      <c r="F15" s="124"/>
      <c r="G15" s="124"/>
      <c r="H15" s="137"/>
      <c r="I15" s="136"/>
      <c r="J15" s="135">
        <f>SUM(J12:J14)</f>
        <v>102886950</v>
      </c>
      <c r="K15" s="134"/>
    </row>
    <row r="16" spans="2:11" ht="12" customHeight="1" x14ac:dyDescent="0.25">
      <c r="B16" s="133">
        <f>+B14+1</f>
        <v>11</v>
      </c>
      <c r="C16" s="120">
        <v>10060035</v>
      </c>
      <c r="D16" s="120">
        <v>1</v>
      </c>
      <c r="E16" s="120">
        <v>65477</v>
      </c>
      <c r="F16" s="121">
        <v>1560</v>
      </c>
      <c r="G16" s="120" t="s">
        <v>88</v>
      </c>
      <c r="H16" s="132" t="s">
        <v>87</v>
      </c>
      <c r="I16" s="131">
        <v>68749</v>
      </c>
      <c r="J16" s="130"/>
      <c r="K16" s="129" t="s">
        <v>96</v>
      </c>
    </row>
    <row r="17" spans="2:11" ht="12" customHeight="1" x14ac:dyDescent="0.25">
      <c r="B17" s="133">
        <f>+B16+1</f>
        <v>12</v>
      </c>
      <c r="C17" s="122">
        <v>10060175</v>
      </c>
      <c r="D17" s="122">
        <v>2</v>
      </c>
      <c r="E17" s="122">
        <v>65477</v>
      </c>
      <c r="F17" s="122">
        <v>520</v>
      </c>
      <c r="G17" s="122" t="s">
        <v>88</v>
      </c>
      <c r="H17" s="132" t="s">
        <v>87</v>
      </c>
      <c r="I17" s="131">
        <v>68749</v>
      </c>
      <c r="J17" s="130">
        <f>+I17*F17</f>
        <v>35749480</v>
      </c>
      <c r="K17" s="129" t="s">
        <v>96</v>
      </c>
    </row>
    <row r="18" spans="2:11" ht="12" customHeight="1" x14ac:dyDescent="0.25">
      <c r="B18" s="139"/>
      <c r="C18" s="123"/>
      <c r="D18" s="123"/>
      <c r="E18" s="123"/>
      <c r="F18" s="123"/>
      <c r="G18" s="123"/>
      <c r="H18" s="137"/>
      <c r="I18" s="136"/>
      <c r="J18" s="135">
        <f>SUM(J16:J17)</f>
        <v>35749480</v>
      </c>
      <c r="K18" s="134"/>
    </row>
    <row r="19" spans="2:11" ht="12" customHeight="1" x14ac:dyDescent="0.25">
      <c r="B19" s="133">
        <f>+B17+1</f>
        <v>13</v>
      </c>
      <c r="C19" s="120">
        <v>10059436</v>
      </c>
      <c r="D19" s="120">
        <v>2</v>
      </c>
      <c r="E19" s="120">
        <v>14841</v>
      </c>
      <c r="F19" s="121">
        <v>55</v>
      </c>
      <c r="G19" s="120" t="s">
        <v>67</v>
      </c>
      <c r="H19" s="132" t="s">
        <v>87</v>
      </c>
      <c r="I19" s="131">
        <v>43249</v>
      </c>
      <c r="J19" s="130">
        <f>+I19*F19</f>
        <v>2378695</v>
      </c>
      <c r="K19" s="129" t="s">
        <v>90</v>
      </c>
    </row>
    <row r="20" spans="2:11" ht="12" customHeight="1" x14ac:dyDescent="0.25">
      <c r="B20" s="133">
        <f>+B19+1</f>
        <v>14</v>
      </c>
      <c r="C20" s="120">
        <v>10059953</v>
      </c>
      <c r="D20" s="120">
        <v>1</v>
      </c>
      <c r="E20" s="120">
        <v>67101</v>
      </c>
      <c r="F20" s="121">
        <v>25</v>
      </c>
      <c r="G20" s="120" t="s">
        <v>67</v>
      </c>
      <c r="H20" s="132" t="s">
        <v>87</v>
      </c>
      <c r="I20" s="131">
        <v>50749</v>
      </c>
      <c r="J20" s="130">
        <f>+I20*F20</f>
        <v>1268725</v>
      </c>
      <c r="K20" s="129" t="s">
        <v>90</v>
      </c>
    </row>
    <row r="21" spans="2:11" ht="12" customHeight="1" x14ac:dyDescent="0.25">
      <c r="B21" s="133">
        <f>+B20+1</f>
        <v>15</v>
      </c>
      <c r="C21" s="120">
        <v>10060126</v>
      </c>
      <c r="D21" s="120">
        <v>53</v>
      </c>
      <c r="E21" s="120">
        <v>15601</v>
      </c>
      <c r="F21" s="121">
        <v>55</v>
      </c>
      <c r="G21" s="120" t="s">
        <v>76</v>
      </c>
      <c r="H21" s="132" t="s">
        <v>87</v>
      </c>
      <c r="I21" s="131">
        <v>29899</v>
      </c>
      <c r="J21" s="130">
        <f>+I21*F21</f>
        <v>1644445</v>
      </c>
      <c r="K21" s="129" t="s">
        <v>90</v>
      </c>
    </row>
    <row r="22" spans="2:11" ht="12" customHeight="1" x14ac:dyDescent="0.25">
      <c r="B22" s="133">
        <f>+B21+1</f>
        <v>16</v>
      </c>
      <c r="C22" s="120">
        <v>10060288</v>
      </c>
      <c r="D22" s="120">
        <v>14</v>
      </c>
      <c r="E22" s="120">
        <v>14841</v>
      </c>
      <c r="F22" s="120">
        <v>55</v>
      </c>
      <c r="G22" s="120" t="s">
        <v>76</v>
      </c>
      <c r="H22" s="132" t="s">
        <v>87</v>
      </c>
      <c r="I22" s="140">
        <v>43249</v>
      </c>
      <c r="J22" s="130">
        <f>+I22*F22</f>
        <v>2378695</v>
      </c>
      <c r="K22" s="129" t="s">
        <v>90</v>
      </c>
    </row>
    <row r="23" spans="2:11" ht="12" customHeight="1" x14ac:dyDescent="0.25">
      <c r="B23" s="139"/>
      <c r="C23" s="124"/>
      <c r="D23" s="124"/>
      <c r="E23" s="124"/>
      <c r="F23" s="138"/>
      <c r="G23" s="124"/>
      <c r="H23" s="137"/>
      <c r="I23" s="136"/>
      <c r="J23" s="135">
        <f>SUM(J19:J22)</f>
        <v>7670560</v>
      </c>
      <c r="K23" s="134"/>
    </row>
    <row r="24" spans="2:11" ht="12" customHeight="1" x14ac:dyDescent="0.25">
      <c r="B24" s="133">
        <v>17</v>
      </c>
      <c r="C24" s="122">
        <v>10060173</v>
      </c>
      <c r="D24" s="122">
        <v>13</v>
      </c>
      <c r="E24" s="122">
        <v>15601</v>
      </c>
      <c r="F24" s="122">
        <v>550</v>
      </c>
      <c r="G24" s="122" t="s">
        <v>73</v>
      </c>
      <c r="H24" s="132" t="s">
        <v>87</v>
      </c>
      <c r="I24" s="131">
        <v>29899</v>
      </c>
      <c r="J24" s="130">
        <f>+I24*F24</f>
        <v>16444450</v>
      </c>
      <c r="K24" s="129" t="s">
        <v>95</v>
      </c>
    </row>
    <row r="25" spans="2:11" ht="12" customHeight="1" x14ac:dyDescent="0.25">
      <c r="B25" s="133">
        <f>+B24+1</f>
        <v>18</v>
      </c>
      <c r="C25" s="120">
        <v>10060484</v>
      </c>
      <c r="D25" s="120">
        <v>3</v>
      </c>
      <c r="E25" s="120">
        <v>14842</v>
      </c>
      <c r="F25" s="120">
        <v>770</v>
      </c>
      <c r="G25" s="120" t="s">
        <v>73</v>
      </c>
      <c r="H25" s="132" t="s">
        <v>87</v>
      </c>
      <c r="I25" s="131">
        <v>44249</v>
      </c>
      <c r="J25" s="130">
        <f>+I25*F25</f>
        <v>34071730</v>
      </c>
      <c r="K25" s="129" t="s">
        <v>99</v>
      </c>
    </row>
    <row r="26" spans="2:11" ht="12" customHeight="1" x14ac:dyDescent="0.25">
      <c r="B26" s="133">
        <f>+B25+1</f>
        <v>19</v>
      </c>
      <c r="C26" s="120">
        <v>10060108</v>
      </c>
      <c r="D26" s="120">
        <v>1</v>
      </c>
      <c r="E26" s="120">
        <v>13727</v>
      </c>
      <c r="F26" s="121">
        <v>110</v>
      </c>
      <c r="G26" s="120" t="s">
        <v>89</v>
      </c>
      <c r="H26" s="132" t="s">
        <v>87</v>
      </c>
      <c r="I26" s="131">
        <v>45449</v>
      </c>
      <c r="J26" s="130">
        <f>+I26*F26</f>
        <v>4999390</v>
      </c>
      <c r="K26" s="129" t="s">
        <v>94</v>
      </c>
    </row>
    <row r="27" spans="2:11" ht="12" customHeight="1" x14ac:dyDescent="0.25">
      <c r="B27" s="139"/>
      <c r="C27" s="124"/>
      <c r="D27" s="124"/>
      <c r="E27" s="124"/>
      <c r="F27" s="138"/>
      <c r="G27" s="124"/>
      <c r="H27" s="137"/>
      <c r="I27" s="136"/>
      <c r="J27" s="135">
        <f>SUM(J24:J26)</f>
        <v>55515570</v>
      </c>
      <c r="K27" s="134"/>
    </row>
    <row r="28" spans="2:11" ht="12" customHeight="1" x14ac:dyDescent="0.25">
      <c r="B28" s="133">
        <v>20</v>
      </c>
      <c r="C28" s="122">
        <v>10060165</v>
      </c>
      <c r="D28" s="122">
        <v>1</v>
      </c>
      <c r="E28" s="122">
        <v>15356</v>
      </c>
      <c r="F28" s="122">
        <v>3000</v>
      </c>
      <c r="G28" s="122" t="s">
        <v>108</v>
      </c>
      <c r="H28" s="132" t="s">
        <v>87</v>
      </c>
      <c r="I28" s="131">
        <v>46082</v>
      </c>
      <c r="J28" s="130">
        <f>+F28*I28</f>
        <v>138246000</v>
      </c>
      <c r="K28" s="129" t="s">
        <v>92</v>
      </c>
    </row>
    <row r="29" spans="2:11" ht="12" customHeight="1" thickBot="1" x14ac:dyDescent="0.3">
      <c r="B29" s="128"/>
      <c r="C29" s="127"/>
      <c r="D29" s="127"/>
      <c r="E29" s="127"/>
      <c r="F29" s="127"/>
      <c r="G29" s="127"/>
      <c r="H29" s="127"/>
      <c r="I29" s="127"/>
      <c r="J29" s="126">
        <f>SUM(J28)</f>
        <v>138246000</v>
      </c>
      <c r="K29" s="125"/>
    </row>
    <row r="31" spans="2:11" ht="12" customHeight="1" x14ac:dyDescent="0.25">
      <c r="J31" s="144">
        <f>+J5+J11+J15+J18+J23+J27+J29</f>
        <v>356022291</v>
      </c>
    </row>
  </sheetData>
  <pageMargins left="0.7" right="0.7" top="0.75" bottom="0.75" header="0.3" footer="0.3"/>
  <ignoredErrors>
    <ignoredError sqref="J5 J11 J15 J18 J2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9"/>
  <sheetViews>
    <sheetView workbookViewId="0">
      <selection activeCell="J15" sqref="J15"/>
    </sheetView>
  </sheetViews>
  <sheetFormatPr baseColWidth="10" defaultRowHeight="12.75" x14ac:dyDescent="0.2"/>
  <cols>
    <col min="2" max="2" width="21.85546875" bestFit="1" customWidth="1"/>
  </cols>
  <sheetData>
    <row r="1" spans="1:3" x14ac:dyDescent="0.2">
      <c r="A1" t="s">
        <v>67</v>
      </c>
      <c r="B1" s="79" t="s">
        <v>68</v>
      </c>
      <c r="C1" s="80" t="s">
        <v>51</v>
      </c>
    </row>
    <row r="2" spans="1:3" x14ac:dyDescent="0.2">
      <c r="A2" t="s">
        <v>69</v>
      </c>
      <c r="B2" s="79" t="s">
        <v>70</v>
      </c>
      <c r="C2" s="81" t="s">
        <v>52</v>
      </c>
    </row>
    <row r="3" spans="1:3" x14ac:dyDescent="0.2">
      <c r="A3" t="s">
        <v>71</v>
      </c>
      <c r="B3" s="79" t="s">
        <v>53</v>
      </c>
      <c r="C3" s="81" t="s">
        <v>54</v>
      </c>
    </row>
    <row r="4" spans="1:3" x14ac:dyDescent="0.2">
      <c r="A4" t="s">
        <v>72</v>
      </c>
      <c r="B4" s="79" t="s">
        <v>55</v>
      </c>
      <c r="C4" s="81" t="s">
        <v>56</v>
      </c>
    </row>
    <row r="5" spans="1:3" x14ac:dyDescent="0.2">
      <c r="A5" t="s">
        <v>73</v>
      </c>
      <c r="B5" s="79" t="s">
        <v>57</v>
      </c>
      <c r="C5" s="81" t="s">
        <v>58</v>
      </c>
    </row>
    <row r="6" spans="1:3" x14ac:dyDescent="0.2">
      <c r="A6" t="s">
        <v>74</v>
      </c>
      <c r="B6" s="79" t="s">
        <v>59</v>
      </c>
      <c r="C6" s="81" t="s">
        <v>60</v>
      </c>
    </row>
    <row r="7" spans="1:3" x14ac:dyDescent="0.2">
      <c r="A7" t="s">
        <v>75</v>
      </c>
      <c r="B7" s="79" t="s">
        <v>61</v>
      </c>
      <c r="C7" s="81" t="s">
        <v>62</v>
      </c>
    </row>
    <row r="8" spans="1:3" x14ac:dyDescent="0.2">
      <c r="A8" t="s">
        <v>76</v>
      </c>
      <c r="B8" s="79" t="s">
        <v>63</v>
      </c>
      <c r="C8" s="80" t="s">
        <v>64</v>
      </c>
    </row>
    <row r="9" spans="1:3" x14ac:dyDescent="0.2">
      <c r="A9" t="s">
        <v>77</v>
      </c>
      <c r="B9" s="79" t="s">
        <v>65</v>
      </c>
      <c r="C9" s="81" t="s">
        <v>66</v>
      </c>
    </row>
    <row r="10" spans="1:3" x14ac:dyDescent="0.2">
      <c r="B10" s="79" t="s">
        <v>79</v>
      </c>
      <c r="C10" t="s">
        <v>78</v>
      </c>
    </row>
    <row r="11" spans="1:3" x14ac:dyDescent="0.2">
      <c r="B11" s="79" t="s">
        <v>80</v>
      </c>
      <c r="C11" t="s">
        <v>81</v>
      </c>
    </row>
    <row r="12" spans="1:3" x14ac:dyDescent="0.2">
      <c r="B12" s="79" t="s">
        <v>82</v>
      </c>
      <c r="C12" t="s">
        <v>83</v>
      </c>
    </row>
    <row r="13" spans="1:3" x14ac:dyDescent="0.2">
      <c r="B13" s="80"/>
      <c r="C13" s="82"/>
    </row>
    <row r="14" spans="1:3" x14ac:dyDescent="0.2">
      <c r="C14" s="82"/>
    </row>
    <row r="15" spans="1:3" x14ac:dyDescent="0.2">
      <c r="C15" s="82"/>
    </row>
    <row r="16" spans="1:3" x14ac:dyDescent="0.2">
      <c r="B16" s="80"/>
      <c r="C16" s="82"/>
    </row>
    <row r="17" spans="2:3" x14ac:dyDescent="0.2">
      <c r="C17" s="82"/>
    </row>
    <row r="19" spans="2:3" x14ac:dyDescent="0.2">
      <c r="B19" s="80"/>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zoomScale="85" zoomScaleNormal="85" workbookViewId="0">
      <selection activeCell="K10" sqref="K10"/>
    </sheetView>
  </sheetViews>
  <sheetFormatPr baseColWidth="10" defaultColWidth="9.140625" defaultRowHeight="12.75" x14ac:dyDescent="0.2"/>
  <cols>
    <col min="1" max="1" width="9.140625" style="25"/>
    <col min="2" max="2" width="9.140625" style="25" customWidth="1"/>
    <col min="3" max="3" width="12.28515625" style="25" customWidth="1"/>
    <col min="4" max="4" width="16" style="25" customWidth="1"/>
    <col min="5" max="6" width="11.140625" style="25" customWidth="1"/>
    <col min="7" max="7" width="12.140625" style="25" customWidth="1"/>
    <col min="8" max="8" width="11.140625" style="25" customWidth="1"/>
    <col min="9" max="9" width="10.28515625" style="25" bestFit="1" customWidth="1"/>
    <col min="10" max="10" width="14.5703125" style="25" customWidth="1"/>
    <col min="11" max="11" width="9.140625" style="25"/>
    <col min="12" max="12" width="13.42578125" style="25" customWidth="1"/>
    <col min="13" max="13" width="7" style="25" customWidth="1"/>
    <col min="14" max="14" width="9.140625" style="25" customWidth="1"/>
    <col min="15" max="16384" width="9.140625" style="25"/>
  </cols>
  <sheetData>
    <row r="1" spans="1:19" ht="39" customHeight="1" thickBot="1" x14ac:dyDescent="0.25">
      <c r="A1" s="24"/>
      <c r="B1" s="17" t="s">
        <v>4</v>
      </c>
      <c r="C1" s="18" t="s">
        <v>3</v>
      </c>
      <c r="D1" s="23" t="s">
        <v>7</v>
      </c>
      <c r="E1" s="240"/>
      <c r="F1" s="240"/>
      <c r="G1" s="240"/>
      <c r="H1" s="240"/>
    </row>
    <row r="2" spans="1:19" x14ac:dyDescent="0.2">
      <c r="A2" s="26"/>
      <c r="B2" s="27" t="str">
        <f>IFERROR(VLOOKUP($C2,'HISTORICOS - FM'!$A$1:$B$20558,2,0)," - ")</f>
        <v xml:space="preserve"> - </v>
      </c>
      <c r="C2" s="28" t="s">
        <v>8</v>
      </c>
      <c r="D2" s="29" t="str">
        <f>+IFERROR((C2/B2)-1,"")</f>
        <v/>
      </c>
      <c r="E2" s="30"/>
      <c r="F2" s="30"/>
    </row>
    <row r="3" spans="1:19" ht="13.5" thickBot="1" x14ac:dyDescent="0.25">
      <c r="A3" s="31"/>
      <c r="B3" s="31"/>
      <c r="C3" s="31"/>
      <c r="D3" s="32"/>
      <c r="E3" s="31"/>
      <c r="F3" s="31"/>
    </row>
    <row r="4" spans="1:19" ht="13.5" thickBot="1" x14ac:dyDescent="0.25">
      <c r="C4" s="33" t="s">
        <v>42</v>
      </c>
    </row>
    <row r="5" spans="1:19" ht="13.5" thickBot="1" x14ac:dyDescent="0.25">
      <c r="A5" s="34" t="s">
        <v>6</v>
      </c>
      <c r="C5" s="33" t="s">
        <v>5</v>
      </c>
      <c r="S5" s="35"/>
    </row>
    <row r="6" spans="1:19" ht="15.75" customHeight="1" x14ac:dyDescent="0.2">
      <c r="C6" s="36"/>
      <c r="E6" s="37"/>
      <c r="F6" s="37"/>
    </row>
    <row r="7" spans="1:19" x14ac:dyDescent="0.2">
      <c r="E7" s="30"/>
      <c r="F7" s="30"/>
    </row>
    <row r="8" spans="1:19" x14ac:dyDescent="0.2">
      <c r="A8" s="38"/>
      <c r="E8" s="31"/>
      <c r="F8" s="31"/>
    </row>
    <row r="9" spans="1:19" x14ac:dyDescent="0.2">
      <c r="A9" s="38"/>
      <c r="C9" s="39"/>
    </row>
    <row r="10" spans="1:19" ht="15.75" customHeight="1" x14ac:dyDescent="0.2">
      <c r="A10" s="38"/>
      <c r="E10" s="37"/>
      <c r="F10" s="37"/>
    </row>
    <row r="11" spans="1:19" ht="24" customHeight="1" x14ac:dyDescent="0.2">
      <c r="E11" s="30"/>
      <c r="F11" s="16"/>
    </row>
    <row r="12" spans="1:19" x14ac:dyDescent="0.2">
      <c r="E12" s="31"/>
      <c r="F12" s="31"/>
    </row>
    <row r="13" spans="1:19" s="41" customFormat="1" ht="27.75" customHeight="1" x14ac:dyDescent="0.2">
      <c r="A13" s="40"/>
      <c r="D13" s="42"/>
      <c r="E13" s="31"/>
    </row>
    <row r="14" spans="1:19" s="41" customFormat="1" x14ac:dyDescent="0.2">
      <c r="A14" s="42"/>
      <c r="B14" s="42"/>
      <c r="C14" s="42"/>
      <c r="D14" s="42"/>
      <c r="E14" s="42"/>
      <c r="F14" s="42"/>
      <c r="O14" s="42"/>
    </row>
    <row r="15" spans="1:19" s="41" customFormat="1" x14ac:dyDescent="0.2">
      <c r="D15" s="42"/>
    </row>
    <row r="16" spans="1:19" s="41" customFormat="1" ht="13.5" thickBot="1" x14ac:dyDescent="0.25">
      <c r="D16" s="42"/>
      <c r="J16" s="31"/>
      <c r="K16" s="43"/>
      <c r="L16" s="44"/>
      <c r="M16" s="45"/>
      <c r="N16" s="46"/>
      <c r="O16" s="38"/>
    </row>
    <row r="17" spans="2:21" s="41" customFormat="1" ht="15" customHeight="1" thickBot="1" x14ac:dyDescent="0.25">
      <c r="B17" s="47"/>
      <c r="C17" s="47"/>
      <c r="D17" s="42"/>
      <c r="E17" s="47"/>
      <c r="F17" s="47"/>
      <c r="G17" s="47"/>
      <c r="H17" s="47"/>
      <c r="I17" s="47"/>
      <c r="J17" s="47"/>
      <c r="M17" s="48">
        <f>+S$5</f>
        <v>0</v>
      </c>
      <c r="N17" s="76">
        <f>SUM(N$8:N13)</f>
        <v>0</v>
      </c>
      <c r="O17" s="38"/>
    </row>
    <row r="18" spans="2:21" s="41" customFormat="1" ht="15" customHeight="1" thickBot="1" x14ac:dyDescent="0.25">
      <c r="D18" s="42"/>
      <c r="J18" s="31"/>
      <c r="K18" s="31"/>
      <c r="L18" s="38"/>
      <c r="M18" s="49"/>
      <c r="N18" s="74" t="str">
        <f>IF(S$6=1.16,N17*0.16,"")</f>
        <v/>
      </c>
      <c r="O18" s="38"/>
    </row>
    <row r="19" spans="2:21" s="41" customFormat="1" ht="15" customHeight="1" thickBot="1" x14ac:dyDescent="0.25">
      <c r="D19" s="42"/>
      <c r="J19" s="31"/>
      <c r="L19" s="38"/>
      <c r="M19" s="54">
        <f>+S$5</f>
        <v>0</v>
      </c>
      <c r="N19" s="75">
        <f>SUMIF(O$8:O13,"O",N$8:N13)</f>
        <v>0</v>
      </c>
      <c r="O19" s="38"/>
    </row>
    <row r="20" spans="2:21" s="41" customFormat="1" ht="15" customHeight="1" x14ac:dyDescent="0.2">
      <c r="B20" s="47"/>
      <c r="C20" s="47"/>
      <c r="D20" s="42"/>
      <c r="E20" s="47"/>
      <c r="F20" s="47"/>
      <c r="G20" s="47"/>
      <c r="H20" s="47"/>
      <c r="I20" s="47"/>
      <c r="J20" s="47"/>
      <c r="K20" s="38"/>
      <c r="L20" s="31"/>
      <c r="M20" s="50"/>
      <c r="N20" s="51"/>
      <c r="O20" s="52"/>
    </row>
    <row r="21" spans="2:21" s="41" customFormat="1" ht="15" customHeight="1" x14ac:dyDescent="0.2">
      <c r="D21" s="42"/>
      <c r="G21" s="53"/>
      <c r="J21" s="31"/>
      <c r="K21" s="52"/>
      <c r="M21" s="54"/>
      <c r="N21" s="74"/>
      <c r="O21" s="52"/>
    </row>
    <row r="22" spans="2:21" s="41" customFormat="1" ht="15" customHeight="1" x14ac:dyDescent="0.2">
      <c r="B22" s="52"/>
      <c r="C22" s="52"/>
      <c r="D22" s="42"/>
      <c r="E22" s="52"/>
      <c r="F22" s="52"/>
      <c r="G22" s="55"/>
      <c r="H22" s="52"/>
      <c r="I22" s="52"/>
      <c r="J22" s="52"/>
      <c r="K22" s="52"/>
      <c r="M22" s="31"/>
      <c r="N22" s="31"/>
      <c r="O22" s="31"/>
      <c r="P22" s="52"/>
      <c r="Q22" s="52"/>
      <c r="R22" s="52"/>
      <c r="S22" s="52"/>
      <c r="T22" s="52"/>
      <c r="U22" s="52"/>
    </row>
    <row r="23" spans="2:21" s="41" customFormat="1" ht="15" customHeight="1" x14ac:dyDescent="0.2">
      <c r="D23" s="42"/>
      <c r="G23" s="55"/>
      <c r="J23" s="31"/>
      <c r="K23" s="32"/>
      <c r="L23" s="55"/>
      <c r="M23" s="47"/>
      <c r="N23" s="47"/>
      <c r="O23" s="31"/>
    </row>
    <row r="24" spans="2:21" s="41" customFormat="1" x14ac:dyDescent="0.2">
      <c r="D24" s="42"/>
      <c r="G24" s="56"/>
      <c r="H24" s="31"/>
      <c r="I24" s="31"/>
      <c r="J24" s="31"/>
      <c r="K24" s="43"/>
      <c r="L24" s="43"/>
      <c r="M24" s="43"/>
      <c r="N24" s="43"/>
      <c r="O24" s="43"/>
    </row>
    <row r="25" spans="2:21" x14ac:dyDescent="0.2">
      <c r="G25" s="57"/>
      <c r="K25" s="58"/>
      <c r="L25" s="58"/>
      <c r="M25" s="58"/>
      <c r="N25" s="58"/>
      <c r="O25" s="58"/>
    </row>
    <row r="26" spans="2:21" x14ac:dyDescent="0.2">
      <c r="G26" s="55"/>
      <c r="H26" s="53"/>
      <c r="I26" s="59"/>
      <c r="K26" s="58"/>
      <c r="L26" s="58"/>
      <c r="M26" s="58"/>
      <c r="N26" s="58"/>
      <c r="O26" s="58"/>
    </row>
    <row r="27" spans="2:21" x14ac:dyDescent="0.2">
      <c r="H27" s="55"/>
      <c r="I27" s="60"/>
      <c r="K27" s="58"/>
      <c r="L27" s="58"/>
      <c r="M27" s="58"/>
      <c r="N27" s="58"/>
      <c r="O27" s="58"/>
    </row>
    <row r="28" spans="2:21" x14ac:dyDescent="0.2">
      <c r="H28" s="55"/>
      <c r="I28" s="60"/>
    </row>
    <row r="29" spans="2:21" x14ac:dyDescent="0.2">
      <c r="H29" s="56"/>
      <c r="I29" s="60"/>
    </row>
    <row r="30" spans="2:21" x14ac:dyDescent="0.2">
      <c r="H30" s="55"/>
    </row>
    <row r="31" spans="2:21" x14ac:dyDescent="0.2">
      <c r="H31" s="55"/>
    </row>
    <row r="32" spans="2:21" ht="13.5" thickBot="1" x14ac:dyDescent="0.25"/>
    <row r="33" spans="1:17" ht="51.75" thickBot="1" x14ac:dyDescent="0.25">
      <c r="A33" s="17" t="s">
        <v>36</v>
      </c>
      <c r="B33" s="18" t="s">
        <v>37</v>
      </c>
      <c r="C33" s="18" t="s">
        <v>38</v>
      </c>
      <c r="D33" s="18" t="s">
        <v>0</v>
      </c>
      <c r="E33" s="18" t="s">
        <v>39</v>
      </c>
      <c r="F33" s="18" t="s">
        <v>11</v>
      </c>
      <c r="G33" s="61" t="s">
        <v>41</v>
      </c>
      <c r="H33" s="19" t="str">
        <f>"VR. UNIT - "&amp;N31</f>
        <v xml:space="preserve">VR. UNIT - </v>
      </c>
      <c r="I33" s="20" t="str">
        <f>"VR. TOTAL - "&amp;N31</f>
        <v xml:space="preserve">VR. TOTAL - </v>
      </c>
      <c r="J33" s="21"/>
      <c r="K33" s="22" t="s">
        <v>18</v>
      </c>
      <c r="L33" s="18" t="s">
        <v>10</v>
      </c>
      <c r="M33" s="18" t="s">
        <v>13</v>
      </c>
      <c r="N33" s="23" t="s">
        <v>14</v>
      </c>
    </row>
    <row r="34" spans="1:17" x14ac:dyDescent="0.2">
      <c r="A34" s="16"/>
      <c r="B34" s="16"/>
      <c r="C34" s="16"/>
      <c r="D34" s="16"/>
      <c r="E34" s="16"/>
      <c r="F34" s="16"/>
      <c r="G34" s="30"/>
      <c r="H34" s="30"/>
      <c r="I34" s="16"/>
      <c r="J34" s="16"/>
      <c r="K34" s="16"/>
      <c r="L34" s="16"/>
      <c r="M34" s="16"/>
    </row>
    <row r="35" spans="1:17" ht="13.5" thickBot="1" x14ac:dyDescent="0.25"/>
    <row r="36" spans="1:17" s="63" customFormat="1" ht="28.5" customHeight="1" thickBot="1" x14ac:dyDescent="0.25">
      <c r="A36" s="241" t="s">
        <v>47</v>
      </c>
      <c r="B36" s="242"/>
      <c r="C36" s="242"/>
      <c r="D36" s="242"/>
      <c r="E36" s="242"/>
      <c r="F36" s="242"/>
      <c r="G36" s="242"/>
      <c r="H36" s="242"/>
      <c r="I36" s="243"/>
      <c r="J36" s="62"/>
      <c r="K36" s="62"/>
      <c r="L36" s="62"/>
      <c r="M36" s="62"/>
      <c r="N36" s="62"/>
      <c r="O36" s="62"/>
      <c r="P36" s="62"/>
      <c r="Q36" s="62"/>
    </row>
    <row r="37" spans="1:17" s="63" customFormat="1" ht="56.25" customHeight="1" x14ac:dyDescent="0.2">
      <c r="A37" s="244"/>
      <c r="B37" s="245"/>
      <c r="C37" s="245"/>
      <c r="D37" s="245"/>
      <c r="E37" s="245"/>
      <c r="F37" s="245"/>
      <c r="G37" s="245"/>
      <c r="H37" s="245"/>
      <c r="I37" s="246"/>
      <c r="J37" s="64"/>
      <c r="K37" s="64"/>
      <c r="L37" s="64"/>
      <c r="M37" s="64"/>
      <c r="N37" s="64"/>
      <c r="O37" s="64"/>
      <c r="P37" s="64"/>
      <c r="Q37" s="64"/>
    </row>
    <row r="38" spans="1:17" ht="13.5" customHeight="1" x14ac:dyDescent="0.2">
      <c r="A38" s="247"/>
      <c r="B38" s="248"/>
      <c r="C38" s="248"/>
      <c r="D38" s="248"/>
      <c r="E38" s="248"/>
      <c r="F38" s="248"/>
      <c r="G38" s="248"/>
      <c r="H38" s="248"/>
      <c r="I38" s="249"/>
      <c r="J38" s="58"/>
      <c r="K38" s="58"/>
      <c r="L38" s="58"/>
      <c r="M38" s="58"/>
      <c r="N38" s="58"/>
    </row>
    <row r="39" spans="1:17" ht="12.75" customHeight="1" x14ac:dyDescent="0.2">
      <c r="A39" s="247"/>
      <c r="B39" s="248"/>
      <c r="C39" s="248"/>
      <c r="D39" s="248"/>
      <c r="E39" s="248"/>
      <c r="F39" s="248"/>
      <c r="G39" s="248"/>
      <c r="H39" s="248"/>
      <c r="I39" s="249"/>
      <c r="J39" s="65"/>
      <c r="K39" s="65"/>
      <c r="L39" s="65"/>
      <c r="M39" s="65"/>
      <c r="N39" s="65"/>
      <c r="O39" s="65"/>
      <c r="P39" s="65"/>
      <c r="Q39" s="65"/>
    </row>
    <row r="40" spans="1:17" ht="12.75" customHeight="1" x14ac:dyDescent="0.2">
      <c r="A40" s="247"/>
      <c r="B40" s="248"/>
      <c r="C40" s="248"/>
      <c r="D40" s="248"/>
      <c r="E40" s="248"/>
      <c r="F40" s="248"/>
      <c r="G40" s="248"/>
      <c r="H40" s="248"/>
      <c r="I40" s="249"/>
      <c r="J40" s="65"/>
      <c r="K40" s="65"/>
      <c r="L40" s="65"/>
      <c r="M40" s="65"/>
      <c r="N40" s="65"/>
      <c r="O40" s="65"/>
      <c r="P40" s="65"/>
      <c r="Q40" s="65"/>
    </row>
    <row r="41" spans="1:17" ht="12.75" customHeight="1" x14ac:dyDescent="0.2">
      <c r="A41" s="247"/>
      <c r="B41" s="248"/>
      <c r="C41" s="248"/>
      <c r="D41" s="248"/>
      <c r="E41" s="248"/>
      <c r="F41" s="248"/>
      <c r="G41" s="248"/>
      <c r="H41" s="248"/>
      <c r="I41" s="249"/>
      <c r="J41" s="65"/>
      <c r="K41" s="65"/>
      <c r="L41" s="65"/>
      <c r="M41" s="65"/>
      <c r="N41" s="65"/>
      <c r="O41" s="65"/>
      <c r="P41" s="65"/>
      <c r="Q41" s="65"/>
    </row>
    <row r="42" spans="1:17" ht="12.75" customHeight="1" x14ac:dyDescent="0.2">
      <c r="A42" s="247"/>
      <c r="B42" s="248"/>
      <c r="C42" s="248"/>
      <c r="D42" s="248"/>
      <c r="E42" s="248"/>
      <c r="F42" s="248"/>
      <c r="G42" s="248"/>
      <c r="H42" s="248"/>
      <c r="I42" s="249"/>
      <c r="J42" s="65"/>
      <c r="K42" s="65"/>
      <c r="L42" s="65"/>
      <c r="M42" s="65"/>
      <c r="N42" s="65"/>
      <c r="O42" s="65"/>
      <c r="P42" s="65"/>
      <c r="Q42" s="65"/>
    </row>
    <row r="43" spans="1:17" ht="13.5" customHeight="1" thickBot="1" x14ac:dyDescent="0.25">
      <c r="A43" s="250"/>
      <c r="B43" s="251"/>
      <c r="C43" s="251"/>
      <c r="D43" s="251"/>
      <c r="E43" s="251"/>
      <c r="F43" s="251"/>
      <c r="G43" s="251"/>
      <c r="H43" s="251"/>
      <c r="I43" s="252"/>
      <c r="J43" s="65"/>
      <c r="K43" s="65"/>
      <c r="L43" s="65"/>
      <c r="M43" s="65"/>
      <c r="N43" s="65"/>
      <c r="O43" s="65"/>
      <c r="P43" s="65"/>
      <c r="Q43" s="65"/>
    </row>
    <row r="54" spans="7:14" x14ac:dyDescent="0.2">
      <c r="M54" s="32"/>
      <c r="N54" s="32"/>
    </row>
    <row r="55" spans="7:14" x14ac:dyDescent="0.2">
      <c r="M55" s="38"/>
      <c r="N55" s="38"/>
    </row>
    <row r="56" spans="7:14" x14ac:dyDescent="0.2">
      <c r="M56" s="38"/>
      <c r="N56" s="38"/>
    </row>
    <row r="57" spans="7:14" x14ac:dyDescent="0.2">
      <c r="M57" s="38"/>
    </row>
    <row r="58" spans="7:14" x14ac:dyDescent="0.2">
      <c r="G58" s="68" t="s">
        <v>34</v>
      </c>
      <c r="H58" s="68"/>
      <c r="I58" s="68"/>
      <c r="J58" s="66"/>
      <c r="K58" s="66"/>
      <c r="L58" s="67" t="s">
        <v>19</v>
      </c>
      <c r="M58" s="39"/>
      <c r="N58" s="70"/>
    </row>
    <row r="59" spans="7:14" x14ac:dyDescent="0.2">
      <c r="G59" s="71" t="s">
        <v>17</v>
      </c>
      <c r="H59" s="71"/>
      <c r="I59" s="71"/>
      <c r="J59" s="66"/>
      <c r="K59" s="66"/>
      <c r="L59" s="67"/>
      <c r="M59" s="39"/>
      <c r="N59" s="70"/>
    </row>
    <row r="60" spans="7:14" x14ac:dyDescent="0.2">
      <c r="G60" s="71" t="s">
        <v>2</v>
      </c>
      <c r="H60" s="71"/>
      <c r="I60" s="71"/>
      <c r="J60" s="66"/>
      <c r="K60" s="66"/>
      <c r="L60" s="73" t="s">
        <v>1</v>
      </c>
      <c r="M60" s="31"/>
    </row>
    <row r="61" spans="7:14" x14ac:dyDescent="0.2">
      <c r="G61" s="71" t="s">
        <v>35</v>
      </c>
      <c r="H61" s="71"/>
      <c r="I61" s="71"/>
      <c r="J61" s="66"/>
      <c r="K61" s="66"/>
      <c r="L61" s="69"/>
      <c r="M61" s="72"/>
    </row>
    <row r="62" spans="7:14" x14ac:dyDescent="0.2">
      <c r="G62" s="239"/>
      <c r="H62" s="239"/>
      <c r="I62" s="239"/>
      <c r="J62" s="239"/>
      <c r="K62" s="239"/>
      <c r="L62" s="239"/>
      <c r="M62" s="72"/>
    </row>
    <row r="63" spans="7:14" x14ac:dyDescent="0.2">
      <c r="G63" s="238" t="s">
        <v>49</v>
      </c>
      <c r="H63" s="238"/>
      <c r="I63" s="238"/>
      <c r="J63" s="78">
        <v>42846</v>
      </c>
      <c r="K63" s="77"/>
      <c r="L63" s="77"/>
      <c r="M63" s="72"/>
    </row>
    <row r="64" spans="7:14" x14ac:dyDescent="0.2">
      <c r="J64" s="68"/>
      <c r="K64" s="68"/>
      <c r="L64" s="68"/>
      <c r="M64" s="72"/>
    </row>
    <row r="65" spans="7:13" x14ac:dyDescent="0.2">
      <c r="J65" s="71"/>
      <c r="K65" s="71"/>
      <c r="L65" s="71"/>
      <c r="M65" s="72"/>
    </row>
    <row r="66" spans="7:13" x14ac:dyDescent="0.2">
      <c r="J66" s="71"/>
      <c r="K66" s="71"/>
      <c r="L66" s="71"/>
    </row>
    <row r="67" spans="7:13" x14ac:dyDescent="0.2">
      <c r="J67" s="71"/>
      <c r="K67" s="71"/>
      <c r="L67" s="71"/>
    </row>
    <row r="68" spans="7:13" x14ac:dyDescent="0.2">
      <c r="G68" s="58"/>
      <c r="H68" s="58"/>
      <c r="I68" s="58"/>
      <c r="J68" s="58"/>
      <c r="K68" s="58"/>
      <c r="L68" s="58"/>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workbookViewId="0">
      <selection activeCell="L12" sqref="L12"/>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53" t="s">
        <v>21</v>
      </c>
      <c r="G1" s="254"/>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1.19</v>
      </c>
      <c r="H5" s="15"/>
    </row>
    <row r="6" spans="1:8" ht="15" x14ac:dyDescent="0.25">
      <c r="A6" s="2">
        <v>2030</v>
      </c>
      <c r="B6" s="1">
        <v>2884767.6147601507</v>
      </c>
      <c r="F6" s="5" t="s">
        <v>26</v>
      </c>
      <c r="G6" s="9">
        <v>1.19</v>
      </c>
      <c r="H6" s="15"/>
    </row>
    <row r="7" spans="1:8" ht="15" x14ac:dyDescent="0.25">
      <c r="A7" s="2">
        <v>2035</v>
      </c>
      <c r="B7" s="1">
        <v>30634.717500000002</v>
      </c>
      <c r="F7" s="5" t="s">
        <v>27</v>
      </c>
      <c r="G7" s="9">
        <v>1.2</v>
      </c>
      <c r="H7" s="15"/>
    </row>
    <row r="8" spans="1:8" ht="15" x14ac:dyDescent="0.25">
      <c r="A8" s="2">
        <v>2036</v>
      </c>
      <c r="B8" s="1">
        <v>7921926.2460800325</v>
      </c>
      <c r="F8" s="6" t="s">
        <v>28</v>
      </c>
      <c r="G8" s="9">
        <v>1.33</v>
      </c>
      <c r="H8" s="15"/>
    </row>
    <row r="9" spans="1:8" ht="15" x14ac:dyDescent="0.25">
      <c r="A9" s="2">
        <v>2039</v>
      </c>
      <c r="B9" s="1">
        <v>251861.34870000003</v>
      </c>
      <c r="F9" s="6" t="s">
        <v>29</v>
      </c>
      <c r="G9" s="9">
        <v>1.29</v>
      </c>
      <c r="H9" s="15"/>
    </row>
    <row r="10" spans="1:8" ht="15.75" thickBot="1" x14ac:dyDescent="0.3">
      <c r="A10" s="2">
        <v>2045</v>
      </c>
      <c r="B10" s="1">
        <v>10023325.876990803</v>
      </c>
      <c r="F10" s="7" t="s">
        <v>30</v>
      </c>
      <c r="G10" s="10">
        <v>1.79</v>
      </c>
      <c r="H10" s="15"/>
    </row>
    <row r="11" spans="1:8" ht="15.75" thickBot="1" x14ac:dyDescent="0.3">
      <c r="A11" s="2">
        <v>2048</v>
      </c>
      <c r="B11" s="1">
        <v>514641.44935437723</v>
      </c>
      <c r="F11" s="13" t="s">
        <v>43</v>
      </c>
      <c r="G11" s="14">
        <v>1.1900000000000002</v>
      </c>
      <c r="H11" s="15"/>
    </row>
    <row r="12" spans="1:8" ht="13.5" thickBot="1" x14ac:dyDescent="0.25">
      <c r="A12" s="2">
        <v>2049</v>
      </c>
      <c r="B12" s="1">
        <v>13478653.247423524</v>
      </c>
      <c r="F12" s="12" t="s">
        <v>32</v>
      </c>
      <c r="G12" s="11" t="s">
        <v>33</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50</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worksheet>
</file>

<file path=docMetadata/LabelInfo.xml><?xml version="1.0" encoding="utf-8"?>
<clbl:labelList xmlns:clbl="http://schemas.microsoft.com/office/2020/mipLabelMetadata">
  <clbl:label id="{a6388b50-90a4-46ba-9d38-b28d1e5eceaf}"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FORMATO</vt:lpstr>
      <vt:lpstr>Detalle adj</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Jacobo Carvajal Chaux (OCENSA)</cp:lastModifiedBy>
  <cp:revision>1</cp:revision>
  <cp:lastPrinted>2018-12-18T15:16:23Z</cp:lastPrinted>
  <dcterms:created xsi:type="dcterms:W3CDTF">2014-03-06T21:34:11Z</dcterms:created>
  <dcterms:modified xsi:type="dcterms:W3CDTF">2026-07-04T17:58:13Z</dcterms:modified>
  <cp:version>4</cp:version>
</cp:coreProperties>
</file>