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8"/>
  <workbookPr/>
  <mc:AlternateContent xmlns:mc="http://schemas.openxmlformats.org/markup-compatibility/2006">
    <mc:Choice Requires="x15">
      <x15ac:absPath xmlns:x15ac="http://schemas.microsoft.com/office/spreadsheetml/2010/11/ac" url="/Users/cristianvasquez/Downloads/"/>
    </mc:Choice>
  </mc:AlternateContent>
  <xr:revisionPtr revIDLastSave="0" documentId="8_{F3F60879-35AE-2E48-A36A-14A27EBA37C7}" xr6:coauthVersionLast="47" xr6:coauthVersionMax="47" xr10:uidLastSave="{00000000-0000-0000-0000-000000000000}"/>
  <bookViews>
    <workbookView xWindow="0" yWindow="580" windowWidth="29920" windowHeight="18760" tabRatio="500" activeTab="4" xr2:uid="{00000000-000D-0000-FFFF-FFFF00000000}"/>
  </bookViews>
  <sheets>
    <sheet name="Portada" sheetId="1" r:id="rId1"/>
    <sheet name="Estudio de Mercado" sheetId="2" r:id="rId2"/>
    <sheet name="Justificación Valores" sheetId="3" r:id="rId3"/>
    <sheet name="Resumen secciones" sheetId="4" r:id="rId4"/>
    <sheet name="Fuentes y enlaces" sheetId="5" r:id="rId5"/>
  </sheets>
  <definedNames>
    <definedName name="_xlnm.Print_Titles" localSheetId="1">'Estudio de Mercado'!$5:$6</definedName>
    <definedName name="_xlnm.Print_Titles" localSheetId="2">'Justificación Valores'!$9:$9</definedName>
    <definedName name="_xlnm.Print_Titles" localSheetId="3">'Resumen secciones'!$4:$4</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E8" i="4" l="1"/>
  <c r="G7" i="4"/>
  <c r="D7" i="4"/>
  <c r="C7" i="4"/>
  <c r="H23" i="3"/>
  <c r="G23" i="3"/>
  <c r="F23" i="3"/>
  <c r="E23" i="3"/>
  <c r="I23" i="3" s="1"/>
  <c r="D23" i="3"/>
  <c r="D22" i="3"/>
  <c r="H21" i="3"/>
  <c r="G21" i="3"/>
  <c r="F21" i="3"/>
  <c r="E21" i="3"/>
  <c r="I21" i="3" s="1"/>
  <c r="D21" i="3"/>
  <c r="H20" i="3"/>
  <c r="D20" i="3"/>
  <c r="D19" i="3"/>
  <c r="H18" i="3"/>
  <c r="G18" i="3"/>
  <c r="F18" i="3"/>
  <c r="E18" i="3"/>
  <c r="I18" i="3" s="1"/>
  <c r="D18" i="3"/>
  <c r="D17" i="3"/>
  <c r="E16" i="3"/>
  <c r="I16" i="3" s="1"/>
  <c r="D16" i="3"/>
  <c r="H15" i="3"/>
  <c r="G15" i="3"/>
  <c r="D15" i="3"/>
  <c r="D14" i="3"/>
  <c r="H13" i="3"/>
  <c r="G13" i="3"/>
  <c r="E13" i="3"/>
  <c r="I13" i="3" s="1"/>
  <c r="D13" i="3"/>
  <c r="D12" i="3"/>
  <c r="E11" i="3"/>
  <c r="I11" i="3" s="1"/>
  <c r="D11" i="3"/>
  <c r="J10" i="3"/>
  <c r="H10" i="3"/>
  <c r="G10" i="3"/>
  <c r="F10" i="3"/>
  <c r="D10" i="3"/>
  <c r="M21" i="2"/>
  <c r="F9" i="5" s="1"/>
  <c r="I21" i="2"/>
  <c r="F7" i="5" s="1"/>
  <c r="T20" i="2"/>
  <c r="U20" i="2" s="1"/>
  <c r="S20" i="2"/>
  <c r="R20" i="2"/>
  <c r="Q20" i="2"/>
  <c r="P20" i="2"/>
  <c r="O20" i="2"/>
  <c r="G8" i="4" s="1"/>
  <c r="M20" i="2"/>
  <c r="F8" i="4" s="1"/>
  <c r="K20" i="2"/>
  <c r="I20" i="2"/>
  <c r="D8" i="4" s="1"/>
  <c r="G20" i="2"/>
  <c r="C8" i="4" s="1"/>
  <c r="H8" i="4" s="1"/>
  <c r="T19" i="2"/>
  <c r="E22" i="3" s="1"/>
  <c r="S19" i="2"/>
  <c r="R19" i="2"/>
  <c r="H22" i="3" s="1"/>
  <c r="Q19" i="2"/>
  <c r="G22" i="3" s="1"/>
  <c r="P19" i="2"/>
  <c r="F22" i="3" s="1"/>
  <c r="O19" i="2"/>
  <c r="M19" i="2"/>
  <c r="K19" i="2"/>
  <c r="I19" i="2"/>
  <c r="G19" i="2"/>
  <c r="U18" i="2"/>
  <c r="J21" i="3" s="1"/>
  <c r="T18" i="2"/>
  <c r="S18" i="2"/>
  <c r="R18" i="2"/>
  <c r="Q18" i="2"/>
  <c r="P18" i="2"/>
  <c r="O18" i="2"/>
  <c r="M18" i="2"/>
  <c r="K18" i="2"/>
  <c r="I18" i="2"/>
  <c r="G18" i="2"/>
  <c r="T17" i="2"/>
  <c r="U17" i="2" s="1"/>
  <c r="J20" i="3" s="1"/>
  <c r="S17" i="2"/>
  <c r="R17" i="2"/>
  <c r="Q17" i="2"/>
  <c r="G20" i="3" s="1"/>
  <c r="P17" i="2"/>
  <c r="F20" i="3" s="1"/>
  <c r="O17" i="2"/>
  <c r="M17" i="2"/>
  <c r="K17" i="2"/>
  <c r="I17" i="2"/>
  <c r="G17" i="2"/>
  <c r="T16" i="2"/>
  <c r="E19" i="3" s="1"/>
  <c r="S16" i="2"/>
  <c r="R16" i="2"/>
  <c r="H19" i="3" s="1"/>
  <c r="Q16" i="2"/>
  <c r="G19" i="3" s="1"/>
  <c r="P16" i="2"/>
  <c r="F19" i="3" s="1"/>
  <c r="O16" i="2"/>
  <c r="M16" i="2"/>
  <c r="K16" i="2"/>
  <c r="K21" i="2" s="1"/>
  <c r="I16" i="2"/>
  <c r="G16" i="2"/>
  <c r="T15" i="2"/>
  <c r="U15" i="2" s="1"/>
  <c r="J18" i="3" s="1"/>
  <c r="S15" i="2"/>
  <c r="R15" i="2"/>
  <c r="Q15" i="2"/>
  <c r="P15" i="2"/>
  <c r="O15" i="2"/>
  <c r="M15" i="2"/>
  <c r="K15" i="2"/>
  <c r="I15" i="2"/>
  <c r="G15" i="2"/>
  <c r="T14" i="2"/>
  <c r="E17" i="3" s="1"/>
  <c r="S14" i="2"/>
  <c r="R14" i="2"/>
  <c r="H17" i="3" s="1"/>
  <c r="Q14" i="2"/>
  <c r="G17" i="3" s="1"/>
  <c r="P14" i="2"/>
  <c r="F17" i="3" s="1"/>
  <c r="O14" i="2"/>
  <c r="M14" i="2"/>
  <c r="F7" i="4" s="1"/>
  <c r="K14" i="2"/>
  <c r="I14" i="2"/>
  <c r="G14" i="2"/>
  <c r="T13" i="2"/>
  <c r="U13" i="2" s="1"/>
  <c r="J16" i="3" s="1"/>
  <c r="S13" i="2"/>
  <c r="R13" i="2"/>
  <c r="H16" i="3" s="1"/>
  <c r="Q13" i="2"/>
  <c r="G16" i="3" s="1"/>
  <c r="P13" i="2"/>
  <c r="F16" i="3" s="1"/>
  <c r="O13" i="2"/>
  <c r="M13" i="2"/>
  <c r="K13" i="2"/>
  <c r="I13" i="2"/>
  <c r="G13" i="2"/>
  <c r="U12" i="2"/>
  <c r="J15" i="3" s="1"/>
  <c r="T12" i="2"/>
  <c r="E15" i="3" s="1"/>
  <c r="I15" i="3" s="1"/>
  <c r="S12" i="2"/>
  <c r="R12" i="2"/>
  <c r="Q12" i="2"/>
  <c r="P12" i="2"/>
  <c r="F15" i="3" s="1"/>
  <c r="O12" i="2"/>
  <c r="M12" i="2"/>
  <c r="K12" i="2"/>
  <c r="I12" i="2"/>
  <c r="G12" i="2"/>
  <c r="T11" i="2"/>
  <c r="U11" i="2" s="1"/>
  <c r="J14" i="3" s="1"/>
  <c r="S11" i="2"/>
  <c r="R11" i="2"/>
  <c r="H14" i="3" s="1"/>
  <c r="Q11" i="2"/>
  <c r="G14" i="3" s="1"/>
  <c r="P11" i="2"/>
  <c r="F14" i="3" s="1"/>
  <c r="O11" i="2"/>
  <c r="O21" i="2" s="1"/>
  <c r="M11" i="2"/>
  <c r="F6" i="4" s="1"/>
  <c r="K11" i="2"/>
  <c r="I11" i="2"/>
  <c r="G11" i="2"/>
  <c r="T10" i="2"/>
  <c r="U10" i="2" s="1"/>
  <c r="J13" i="3" s="1"/>
  <c r="S10" i="2"/>
  <c r="R10" i="2"/>
  <c r="Q10" i="2"/>
  <c r="P10" i="2"/>
  <c r="F13" i="3" s="1"/>
  <c r="O10" i="2"/>
  <c r="M10" i="2"/>
  <c r="K10" i="2"/>
  <c r="I10" i="2"/>
  <c r="G10" i="2"/>
  <c r="T9" i="2"/>
  <c r="E12" i="3" s="1"/>
  <c r="S9" i="2"/>
  <c r="R9" i="2"/>
  <c r="H12" i="3" s="1"/>
  <c r="Q9" i="2"/>
  <c r="G12" i="3" s="1"/>
  <c r="P9" i="2"/>
  <c r="F12" i="3" s="1"/>
  <c r="O9" i="2"/>
  <c r="M9" i="2"/>
  <c r="K9" i="2"/>
  <c r="E6" i="4" s="1"/>
  <c r="I9" i="2"/>
  <c r="D6" i="4" s="1"/>
  <c r="G9" i="2"/>
  <c r="C6" i="4" s="1"/>
  <c r="T8" i="2"/>
  <c r="U8" i="2" s="1"/>
  <c r="S8" i="2"/>
  <c r="R8" i="2"/>
  <c r="H11" i="3" s="1"/>
  <c r="Q8" i="2"/>
  <c r="G11" i="3" s="1"/>
  <c r="P8" i="2"/>
  <c r="F11" i="3" s="1"/>
  <c r="O8" i="2"/>
  <c r="M8" i="2"/>
  <c r="K8" i="2"/>
  <c r="I8" i="2"/>
  <c r="G8" i="2"/>
  <c r="U7" i="2"/>
  <c r="I5" i="4" s="1"/>
  <c r="T7" i="2"/>
  <c r="E10" i="3" s="1"/>
  <c r="I10" i="3" s="1"/>
  <c r="S7" i="2"/>
  <c r="R7" i="2"/>
  <c r="Q7" i="2"/>
  <c r="P7" i="2"/>
  <c r="O7" i="2"/>
  <c r="G5" i="4" s="1"/>
  <c r="M7" i="2"/>
  <c r="F5" i="4" s="1"/>
  <c r="K7" i="2"/>
  <c r="E5" i="4" s="1"/>
  <c r="I7" i="2"/>
  <c r="D5" i="4" s="1"/>
  <c r="G7" i="2"/>
  <c r="G21" i="2" s="1"/>
  <c r="F10" i="5" l="1"/>
  <c r="J29" i="2"/>
  <c r="I17" i="3"/>
  <c r="I19" i="3"/>
  <c r="I12" i="3"/>
  <c r="J23" i="3"/>
  <c r="I8" i="4"/>
  <c r="H7" i="4"/>
  <c r="F8" i="5"/>
  <c r="J27" i="2"/>
  <c r="J32" i="2"/>
  <c r="J25" i="2"/>
  <c r="J33" i="2"/>
  <c r="F6" i="5"/>
  <c r="F11" i="5" s="1"/>
  <c r="J31" i="2"/>
  <c r="J30" i="2"/>
  <c r="D9" i="4"/>
  <c r="J11" i="3"/>
  <c r="F9" i="4"/>
  <c r="I22" i="3"/>
  <c r="E7" i="4"/>
  <c r="E9" i="4" s="1"/>
  <c r="U19" i="2"/>
  <c r="J22" i="3" s="1"/>
  <c r="J26" i="2"/>
  <c r="C5" i="4"/>
  <c r="U16" i="2"/>
  <c r="J19" i="3" s="1"/>
  <c r="J28" i="2"/>
  <c r="G6" i="4"/>
  <c r="H6" i="4" s="1"/>
  <c r="E14" i="3"/>
  <c r="I14" i="3" s="1"/>
  <c r="U9" i="2"/>
  <c r="E20" i="3"/>
  <c r="I20" i="3" s="1"/>
  <c r="U14" i="2"/>
  <c r="J12" i="3" l="1"/>
  <c r="I6" i="4"/>
  <c r="H5" i="4"/>
  <c r="C9" i="4"/>
  <c r="G9" i="4"/>
  <c r="U21" i="2"/>
  <c r="J17" i="3"/>
  <c r="I7" i="4"/>
  <c r="J24" i="3" l="1"/>
  <c r="J35" i="2"/>
  <c r="J34" i="2"/>
  <c r="H9" i="4"/>
  <c r="I9" i="4"/>
  <c r="C11" i="4" l="1"/>
  <c r="J9" i="4"/>
  <c r="J5" i="4"/>
  <c r="J8" i="4"/>
  <c r="J6" i="4"/>
  <c r="J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T7" authorId="0" shapeId="0" xr:uid="{00000000-0006-0000-0100-000001000000}">
      <text>
        <r>
          <rPr>
            <sz val="10"/>
            <rFont val="Arial"/>
            <family val="2"/>
          </rPr>
          <t>Valor oficial = promedio aritmético de las dos cotizaciones formales (COT.1 y COT.2).</t>
        </r>
      </text>
    </comment>
    <comment ref="T8" authorId="0" shapeId="0" xr:uid="{00000000-0006-0000-0100-000002000000}">
      <text>
        <r>
          <rPr>
            <sz val="10"/>
            <rFont val="Arial"/>
            <family val="2"/>
          </rPr>
          <t>Valor oficial = promedio aritmético de las dos cotizaciones formales (COT.1 y COT.2).</t>
        </r>
      </text>
    </comment>
    <comment ref="T9" authorId="0" shapeId="0" xr:uid="{00000000-0006-0000-0100-000003000000}">
      <text>
        <r>
          <rPr>
            <sz val="10"/>
            <rFont val="Arial"/>
            <family val="2"/>
          </rPr>
          <t>Valor oficial = promedio aritmético de las dos cotizaciones formales (COT.1 y COT.2).</t>
        </r>
      </text>
    </comment>
    <comment ref="T10" authorId="0" shapeId="0" xr:uid="{00000000-0006-0000-0100-000004000000}">
      <text>
        <r>
          <rPr>
            <sz val="10"/>
            <rFont val="Arial"/>
            <family val="2"/>
          </rPr>
          <t>Valor oficial = promedio aritmético de las dos cotizaciones formales (COT.1 y COT.2).</t>
        </r>
      </text>
    </comment>
    <comment ref="T11" authorId="0" shapeId="0" xr:uid="{00000000-0006-0000-0100-000005000000}">
      <text>
        <r>
          <rPr>
            <sz val="10"/>
            <rFont val="Arial"/>
            <family val="2"/>
          </rPr>
          <t>Valor oficial = promedio aritmético de las dos cotizaciones formales (COT.1 y COT.2).</t>
        </r>
      </text>
    </comment>
    <comment ref="T12" authorId="0" shapeId="0" xr:uid="{00000000-0006-0000-0100-000006000000}">
      <text>
        <r>
          <rPr>
            <sz val="10"/>
            <rFont val="Arial"/>
            <family val="2"/>
          </rPr>
          <t>Valor oficial = promedio aritmético de las dos cotizaciones formales (COT.1 y COT.2).</t>
        </r>
      </text>
    </comment>
    <comment ref="T13" authorId="0" shapeId="0" xr:uid="{00000000-0006-0000-0100-000007000000}">
      <text>
        <r>
          <rPr>
            <sz val="10"/>
            <rFont val="Arial"/>
            <family val="2"/>
          </rPr>
          <t>Valor oficial = promedio aritmético de las dos cotizaciones formales (COT.1 y COT.2).</t>
        </r>
      </text>
    </comment>
    <comment ref="T14" authorId="0" shapeId="0" xr:uid="{00000000-0006-0000-0100-000008000000}">
      <text>
        <r>
          <rPr>
            <sz val="10"/>
            <rFont val="Arial"/>
            <family val="2"/>
          </rPr>
          <t>Valor oficial = promedio aritmético de las dos cotizaciones formales (COT.1 y COT.2).</t>
        </r>
      </text>
    </comment>
    <comment ref="T15" authorId="0" shapeId="0" xr:uid="{00000000-0006-0000-0100-000009000000}">
      <text>
        <r>
          <rPr>
            <sz val="10"/>
            <rFont val="Arial"/>
            <family val="2"/>
          </rPr>
          <t>Valor oficial = promedio aritmético de las dos cotizaciones formales (COT.1 y COT.2).</t>
        </r>
      </text>
    </comment>
    <comment ref="T16" authorId="0" shapeId="0" xr:uid="{00000000-0006-0000-0100-00000A000000}">
      <text>
        <r>
          <rPr>
            <sz val="10"/>
            <rFont val="Arial"/>
            <family val="2"/>
          </rPr>
          <t>Valor oficial = promedio aritmético de las dos cotizaciones formales (COT.1 y COT.2).</t>
        </r>
      </text>
    </comment>
    <comment ref="T17" authorId="0" shapeId="0" xr:uid="{00000000-0006-0000-0100-00000B000000}">
      <text>
        <r>
          <rPr>
            <sz val="10"/>
            <rFont val="Arial"/>
            <family val="2"/>
          </rPr>
          <t>Valor oficial = promedio aritmético de las dos cotizaciones formales (COT.1 y COT.2).</t>
        </r>
      </text>
    </comment>
    <comment ref="T18" authorId="0" shapeId="0" xr:uid="{00000000-0006-0000-0100-00000C000000}">
      <text>
        <r>
          <rPr>
            <sz val="10"/>
            <rFont val="Arial"/>
            <family val="2"/>
          </rPr>
          <t>Valor oficial = promedio aritmético de las dos cotizaciones formales (COT.1 y COT.2).</t>
        </r>
      </text>
    </comment>
    <comment ref="T19" authorId="0" shapeId="0" xr:uid="{00000000-0006-0000-0100-00000D000000}">
      <text>
        <r>
          <rPr>
            <sz val="10"/>
            <rFont val="Arial"/>
            <family val="2"/>
          </rPr>
          <t>Valor oficial = promedio aritmético de las dos cotizaciones formales (COT.1 y COT.2).</t>
        </r>
      </text>
    </comment>
    <comment ref="T20" authorId="0" shapeId="0" xr:uid="{00000000-0006-0000-0100-00000E000000}">
      <text>
        <r>
          <rPr>
            <sz val="10"/>
            <rFont val="Arial"/>
            <family val="2"/>
          </rPr>
          <t>Valor oficial = promedio aritmético de las dos cotizaciones formales (COT.1 y COT.2).</t>
        </r>
      </text>
    </comment>
  </commentList>
</comments>
</file>

<file path=xl/sharedStrings.xml><?xml version="1.0" encoding="utf-8"?>
<sst xmlns="http://schemas.openxmlformats.org/spreadsheetml/2006/main" count="346" uniqueCount="241">
  <si>
    <t>REPÚBLICA DE COLOMBIA</t>
  </si>
  <si>
    <t>MUNICIPIO DE ZARZAL — VALLE DEL CAUCA</t>
  </si>
  <si>
    <t>Secretaría de Gobierno, Convivencia y Seguridad Ciudadana</t>
  </si>
  <si>
    <t>ESTUDIO DE MERCADO</t>
  </si>
  <si>
    <t>Análisis de precios de referencia para la determinación y justificación del presupuesto oficial</t>
  </si>
  <si>
    <t>Elaborado en fecha previa a la apertura del proceso de selección</t>
  </si>
  <si>
    <t>Proceso de selección</t>
  </si>
  <si>
    <t>Selección Abreviada de Menor Cuantía No. MZ-SA 024 de 2026</t>
  </si>
  <si>
    <t>Modalidad</t>
  </si>
  <si>
    <t>Selección Abreviada de Menor Cuantía (Art. 2, num. 2, Ley 1150 de 2007; Art. 2.2.1.2.1.2.20 Decreto 1082 de 2015)</t>
  </si>
  <si>
    <t>Objeto</t>
  </si>
  <si>
    <t>PRESTACIÓN DE SERVICIOS OPERATIVOS Y LOGÍSTICOS PARA CAMPAÑA Y CAPACITACIONES DE CULTURA CIUDADANA Y SEGURIDAD: ESTRATEGIAS PARA LA PREVENCIÓN Y LA CONVIVENCIA PACÍFICA EN EL MUNICIPIO DE ZARZAL, VALLE DEL CAUCA</t>
  </si>
  <si>
    <t>Presupuesto oficial estimado</t>
  </si>
  <si>
    <t>$52.001.300  (CINCUENTA Y DOS MILLONES UN MIL TRESCIENTOS PESOS M/CTE)</t>
  </si>
  <si>
    <t>Certificado de Disponibilidad Presupuestal</t>
  </si>
  <si>
    <t>CDP No. 610 del 30 de junio de 2026 — Valor $52.001.300</t>
  </si>
  <si>
    <t>Fuente de recursos</t>
  </si>
  <si>
    <t>Recaudo de multas — Art. 185B, Ley 1801 de 2016 (Código Nacional de Seguridad y Convivencia)</t>
  </si>
  <si>
    <t>Plazo de ejecución</t>
  </si>
  <si>
    <t>Sesenta (60) días contados a partir del acta de inicio</t>
  </si>
  <si>
    <t>Lugar de ejecución</t>
  </si>
  <si>
    <t>Municipio de Zarzal, Valle del Cauca (zona urbana y rural)</t>
  </si>
  <si>
    <t>Vigencia fiscal</t>
  </si>
  <si>
    <t>2026</t>
  </si>
  <si>
    <t>Fecha del estudio de mercado</t>
  </si>
  <si>
    <t>24 de junio de 2026</t>
  </si>
  <si>
    <t>1. OBJETIVO DEL ESTUDIO</t>
  </si>
  <si>
    <t>Determinar los precios de mercado de los bienes y servicios requeridos y justificar, ítem por ítem, los valores incorporados en la ficha técnica del estudio previo, garantizando que el presupuesto oficial ($52.001.300) sea razonable, objetivo y ajustado a las condiciones reales del mercado regional, en cumplimiento del artículo 2.2.1.1.1.6.1 del Decreto 1082 de 2015 y la Guía para la Elaboración de Estudios del Sector (G-EES) de Colombia Compra Eficiente.</t>
  </si>
  <si>
    <t>2. METODOLOGÍA</t>
  </si>
  <si>
    <t>Se consultaron cinco (5) fuentes de mercado: dos (2) cotizaciones formales recibidas de proveedores del municipio de Zarzal y tres (3) referencias de mercado (sondeo) de proveedores ubicados en departamentos colindantes —Valle del Cauca (Tuluá), Risaralda (Pereira) y Quindío (Armenia)—. Para cada ítem se calcularon el valor mínimo, máximo, promedio y mediana. El valor oficial de la ficha técnica corresponde al promedio aritmético de las dos (2) cotizaciones formales, y el sondeo regional confirma que dicho valor se ubica dentro del rango de mercado y por debajo del promedio de las cinco fuentes.</t>
  </si>
  <si>
    <t>3. FUNDAMENTO NORMATIVO</t>
  </si>
  <si>
    <t>Ley 80 de 1993 (Art. 25, num. 7 y 12); Ley 1150 de 2007 (Art. 2, num. 2); Decreto 1082 de 2015 (Arts. 2.2.1.1.1.6.1 y 2.2.1.2.1.2.20); Ley 1801 de 2016 (Art. 185B); Guía para la Elaboración de Estudios del Sector G-EES, Colombia Compra Eficiente.</t>
  </si>
  <si>
    <t>4. CONTENIDO DEL LIBRO</t>
  </si>
  <si>
    <t>Portada · Estudio de Mercado (comparativo de 5 fuentes) · Justificación Valores (análisis ítem por ítem) · Resumen secciones (subtotales por fase) · Fuentes y enlaces (referencias verificables).</t>
  </si>
  <si>
    <t>______________________________</t>
  </si>
  <si>
    <t>Elaboró — Asesor / Consultor de contratación</t>
  </si>
  <si>
    <t>Revisó — Dirección Jurídica</t>
  </si>
  <si>
    <t>Zarzal, Valle del Cauca — 24 de junio de 2026</t>
  </si>
  <si>
    <t>ESTUDIO DE MERCADO — COMPARATIVO DE COTIZACIONES Y PRECIOS DE REFERENCIA</t>
  </si>
  <si>
    <t>Selección Abreviada de Menor Cuantía No. MZ-SA 024 de 2026 — Municipio de Zarzal, Valle del Cauca — Fecha: 24 de junio de 2026</t>
  </si>
  <si>
    <t>Objeto: Prestación de servicios operativos y logísticos para campaña y capacitaciones de cultura ciudadana y seguridad en el municipio de Zarzal (Valle del Cauca).</t>
  </si>
  <si>
    <t>No.</t>
  </si>
  <si>
    <t>Fase / Sección</t>
  </si>
  <si>
    <t>Ítem — Descripción técnica</t>
  </si>
  <si>
    <t>Unidad</t>
  </si>
  <si>
    <t>Cant.</t>
  </si>
  <si>
    <t>COT. 1 · Fund. Construimos Futuro
(Zarzal, Valle) · 22/06/2026</t>
  </si>
  <si>
    <t>COT. 2 · Fund. Plantando Futuro
(Zarzal, Valle) · 22/06/2026</t>
  </si>
  <si>
    <t>REF. 3 · Sondeo Tuluá
(Valle del Cauca) · 20/06/2026</t>
  </si>
  <si>
    <t>REF. 4 · Sondeo Pereira
(Risaralda) · 23/06/2026</t>
  </si>
  <si>
    <t>REF. 5 · Sondeo Armenia
(Quindío) · 21/06/2026</t>
  </si>
  <si>
    <t>ANÁLISIS ESTADÍSTICO (5 fuentes)</t>
  </si>
  <si>
    <t>VALOR OFICIAL FICHA TÉCNICA</t>
  </si>
  <si>
    <t>Vr Unit.</t>
  </si>
  <si>
    <t>Vr Total</t>
  </si>
  <si>
    <t>Mínimo</t>
  </si>
  <si>
    <t>Máximo</t>
  </si>
  <si>
    <t>Promedio</t>
  </si>
  <si>
    <t>Mediana</t>
  </si>
  <si>
    <t>Diagnóstico</t>
  </si>
  <si>
    <t>Realización de reuniones con actores locales por parte de un profesional en áreas de humanidades (c/u de 2 horas)</t>
  </si>
  <si>
    <t>Reunión</t>
  </si>
  <si>
    <t>Refrigerio: hamburguesa artesanal (pan artesanal, tocineta, carne 100% res, cebolla caramelizada, pollo desmechado, lechuga, pepinillo, piña, tomate, salsas, ripio, doble queso) + gaseosa 400ml</t>
  </si>
  <si>
    <t>Campañas de sensibilización</t>
  </si>
  <si>
    <t>Volantes en papel propalcote full color 12,5cm x 20cm. Paquete por 1000 unidades</t>
  </si>
  <si>
    <t>Paquete</t>
  </si>
  <si>
    <t>Pendón con araña para sostener, ubicado en edificios de la Alcaldía. Tamaño 80cm x 180cm</t>
  </si>
  <si>
    <t>Pasacalles en banner de 5 x 0,7 metros full color (diseño e impresión)</t>
  </si>
  <si>
    <t>Servicio de instalación de pasacalles zona urbana y rural</t>
  </si>
  <si>
    <t>Servicio</t>
  </si>
  <si>
    <t>Pendón con tubo de 120cm x 0,8cm. Tamaño 80cm x 120cm</t>
  </si>
  <si>
    <t>Talleres formativos</t>
  </si>
  <si>
    <t>Diseño de propuesta metodológica a cargo de un profesional en área de humanidades</t>
  </si>
  <si>
    <t>Horas</t>
  </si>
  <si>
    <t>Realización de talleres pedagógicos por dos profesionales en áreas humanas (c/u de 4 horas)</t>
  </si>
  <si>
    <t>Taller</t>
  </si>
  <si>
    <t>Cartilla educativa propalcote 150g full color 21cm x 16cm, 12 pág, enganchada en caballete (diseño e impresión)</t>
  </si>
  <si>
    <t>Refrigerio: hamburguesa artesanal + gaseosa 400ml (igual al de diagnóstico)</t>
  </si>
  <si>
    <t>Libretas personalizadas argolladas tapa dura, 50 hojas blancas, 17cm x 12cm</t>
  </si>
  <si>
    <t>Lapiceros retráctil personalizado con tarjeta con mensaje alusivo al taller</t>
  </si>
  <si>
    <t>Reunión de resultados</t>
  </si>
  <si>
    <t>Refrigerio: hamburguesa artesanal + gaseosa 400ml (jornada de socialización de resultados)</t>
  </si>
  <si>
    <t>PRESUPUESTO TOTAL</t>
  </si>
  <si>
    <t>—</t>
  </si>
  <si>
    <t>RESUMEN ESTADÍSTICO DE LOS TOTALES POR FUENTE</t>
  </si>
  <si>
    <t>Proveedor / fuente</t>
  </si>
  <si>
    <t>Ubicación</t>
  </si>
  <si>
    <t>Naturaleza</t>
  </si>
  <si>
    <t>Valor total ofertado</t>
  </si>
  <si>
    <t>1</t>
  </si>
  <si>
    <t>Fundación Construimos Futuro</t>
  </si>
  <si>
    <t>Zarzal (Valle del Cauca)</t>
  </si>
  <si>
    <t>Cotización formal recibida</t>
  </si>
  <si>
    <t>2</t>
  </si>
  <si>
    <t>Fundación Plantando Futuro</t>
  </si>
  <si>
    <t>3</t>
  </si>
  <si>
    <t>Corporación Cultural y Social Construyendo Región</t>
  </si>
  <si>
    <t>Tuluá (Valle del Cauca)</t>
  </si>
  <si>
    <t>Referencia de mercado (sondeo)</t>
  </si>
  <si>
    <t>4</t>
  </si>
  <si>
    <t>Fundación Comunicar para la Convivencia</t>
  </si>
  <si>
    <t>Pereira (Risaralda)</t>
  </si>
  <si>
    <t>5</t>
  </si>
  <si>
    <t>Corporación Cívica Tejido Ciudadano</t>
  </si>
  <si>
    <t>Armenia (Quindío)</t>
  </si>
  <si>
    <t>Valor total MÍNIMO</t>
  </si>
  <si>
    <t>Valor total MÁXIMO</t>
  </si>
  <si>
    <t>Valor total PROMEDIO (5 fuentes)</t>
  </si>
  <si>
    <t>Valor total MEDIANA (5 fuentes)</t>
  </si>
  <si>
    <t>PRESUPUESTO OFICIAL ADOPTADO (promedio de las 2 cotizaciones formales)</t>
  </si>
  <si>
    <t>Desviación del valor oficial frente al promedio de las 5 fuentes</t>
  </si>
  <si>
    <t>Nota metodológica: El valor oficial de cada ítem corresponde al promedio aritmético de las dos (2) cotizaciones formales recibidas (Construimos Futuro y Plantando Futuro), conforme al estudio previo del proceso. Las referencias 3, 4 y 5 constituyen un sondeo de mercado en departamentos colindantes (Valle del Cauca, Risaralda y Quindío) y se aportan como corroboración de razonabilidad; sus soportes físicos deben incorporarse al expediente contractual. Todos los valores están expresados en pesos colombianos (COP), sin IVA discriminado por tratarse de servicios logísticos integrales. Celdas en azul = datos de entrada (cotizados); celdas en negro = fórmulas.</t>
  </si>
  <si>
    <t>JUSTIFICACIÓN DE LOS VALORES DE LA FICHA TÉCNICA</t>
  </si>
  <si>
    <t>Proceso MZ-SA 024 de 2026 — Municipio de Zarzal (Valle del Cauca) — 24 de junio de 2026</t>
  </si>
  <si>
    <t>CONTEXTO ECONÓMICO Y DE MERCADO</t>
  </si>
  <si>
    <t>De acuerdo con el DANE, el Índice de Precios al Consumidor (IPC) registró en mayo de 2026 una variación anual de 5,84% y mensual de 0,47%. Los rubros de mayor peso en el presente proceso —refrigerios (división 'Restaurantes y hoteles') y material impreso/pedagógico— pertenecen a divisiones que históricamente se ubican por encima del promedio nacional, lo que respalda los niveles de precio observados en el sondeo. El Valle del Cauca es uno de los departamentos con mayor participación en el PIB nacional y cuenta con una oferta amplia y competitiva de proveedores de logística, artes gráficas y facilitación comunitaria, extensible a los departamentos colindantes de Risaralda y Quindío, lo que garantiza pluralidad de oferta y precios de mercado.</t>
  </si>
  <si>
    <t>ANÁLISIS ÍTEM POR ÍTEM (valores vinculados a la hoja «Estudio de Mercado»)</t>
  </si>
  <si>
    <t>Ítem</t>
  </si>
  <si>
    <t>Vr Unit. OFICIAL</t>
  </si>
  <si>
    <t>Promedio (5)</t>
  </si>
  <si>
    <t>Oficial / Prom.</t>
  </si>
  <si>
    <t>Vr Total OFICIAL</t>
  </si>
  <si>
    <t>Justificación técnica</t>
  </si>
  <si>
    <t>Reuniones de diagnóstico</t>
  </si>
  <si>
    <t>Honorario de profesional en ciencias humanas para sesiones diagnósticas de 2 horas con actores locales; tarifa acorde con la facilitación comunitaria en la región.</t>
  </si>
  <si>
    <t>Refrigerio diagnóstico</t>
  </si>
  <si>
    <t>Refrigerio tipo hamburguesa artesanal + bebida; precio alineado con la división 'Restaurantes y hoteles' del IPC; baja dispersión entre las 5 fuentes.</t>
  </si>
  <si>
    <t>Volantes propalcote</t>
  </si>
  <si>
    <t>Impresión full color, paquete por 1.000 unidades; precio por economía de escala en artes gráficas regionales.</t>
  </si>
  <si>
    <t>Pendón con araña 80x180</t>
  </si>
  <si>
    <t>Pendón gran formato con estructura tipo araña; incluye diseño e impresión; instalación en edificios institucionales.</t>
  </si>
  <si>
    <t>Pasacalles banner 5x0,7m</t>
  </si>
  <si>
    <t>Banner gran formato 5x0,7 m full color; incluye diseño e impresión; valor por unidad.</t>
  </si>
  <si>
    <t>Instalación de pasacalles</t>
  </si>
  <si>
    <t>Servicio de instalación de pasacalles en zona urbana y rural; incluye desplazamiento y mano de obra.</t>
  </si>
  <si>
    <t>Pendón con tubo 80x120</t>
  </si>
  <si>
    <t>Pendón con tubo, formato menor (80x120 cm); incluye diseño e impresión.</t>
  </si>
  <si>
    <t>Propuesta metodológica</t>
  </si>
  <si>
    <t>Diseño de propuesta metodológica por profesional en humanidades; honorario por hora técnica.</t>
  </si>
  <si>
    <t>Talleres pedagógicos</t>
  </si>
  <si>
    <t>Realización de 30 talleres (4 horas c/u) por dos profesionales; principal rubro de honorarios; valor por taller.</t>
  </si>
  <si>
    <t>Cartilla educativa</t>
  </si>
  <si>
    <t>Cartilla pedagógica full color 12 páginas; economía de escala por volumen (480 unidades).</t>
  </si>
  <si>
    <t>Refrigerio talleres</t>
  </si>
  <si>
    <t>Refrigerio de talleres (480 unidades); principal rubro logístico del proyecto por volumen.</t>
  </si>
  <si>
    <t>Libretas personalizadas</t>
  </si>
  <si>
    <t>Libreta argollada tapa dura personalizada; insumo entregado a asistentes de los talleres.</t>
  </si>
  <si>
    <t>Lapiceros personalizados</t>
  </si>
  <si>
    <t>Lapicero retráctil personalizado con tarjeta; insumo entregado a asistentes de los talleres.</t>
  </si>
  <si>
    <t>Refrigerio socialización</t>
  </si>
  <si>
    <t>Refrigerio de la jornada de socialización de resultados; mismo valor unitario del refrigerio estándar.</t>
  </si>
  <si>
    <t>PRESUPUESTO OFICIAL TOTAL</t>
  </si>
  <si>
    <t>Valor total dentro del rango de mercado y ~1,3% por debajo del promedio de las 5 fuentes.</t>
  </si>
  <si>
    <t>CONCLUSIÓN</t>
  </si>
  <si>
    <t>Los valores incorporados en la ficha técnica del estudio previo se encuentran plenamente justificados: cada ítem se ubica dentro del rango de precios observado en las cinco (5) fuentes de mercado consultadas y el presupuesto oficial total ($52.001.300) corresponde al promedio de las dos cotizaciones formales, situándose aproximadamente 1,3% por debajo del promedio de las cinco fuentes. Ello evidencia que el presupuesto es objetivo, razonable, austero y ajustado a las condiciones reales del mercado regional (Valle del Cauca, Risaralda y Quindío), en cumplimiento del principio de economía (Art. 25 Ley 80 de 1993) y del deber de análisis del sector (Art. 2.2.1.1.1.6.1 Decreto 1082 de 2015). Se recomienda incorporar al expediente los soportes físicos de las cotizaciones y del sondeo de mercado.</t>
  </si>
  <si>
    <t>RESUMEN POR SECCIONES / FASES METODOLÓGICAS</t>
  </si>
  <si>
    <t>Sección / Fase</t>
  </si>
  <si>
    <t>Ítems</t>
  </si>
  <si>
    <t>COT.1 Construimos</t>
  </si>
  <si>
    <t>COT.2 Plantando</t>
  </si>
  <si>
    <t>REF.3 Tuluá</t>
  </si>
  <si>
    <t>REF.4 Pereira</t>
  </si>
  <si>
    <t>REF.5 Armenia</t>
  </si>
  <si>
    <t>OFICIAL</t>
  </si>
  <si>
    <t>% part.</t>
  </si>
  <si>
    <t>1 – 2</t>
  </si>
  <si>
    <t>3 – 7</t>
  </si>
  <si>
    <t>8 – 13</t>
  </si>
  <si>
    <t>14</t>
  </si>
  <si>
    <t>1 – 14</t>
  </si>
  <si>
    <t>Verificación cruzada:</t>
  </si>
  <si>
    <t>OBSERVACIONES</t>
  </si>
  <si>
    <t>La fase de 'Talleres formativos' concentra la mayor proporción del presupuesto (~87%), explicada por los rubros de mayor volumen: refrigerios (480 unidades), libretas (480) y la realización de 30 talleres con dos profesionales. Las 'Campañas de sensibilización' y el 'Diagnóstico' representan proporciones menores, asociadas a material gráfico de gran formato y honorarios profesionales. Esta distribución es consistente con la naturaleza pedagógica y logística del objeto contractual. Todos los subtotales se calculan por vínculo directo a la hoja «Estudio de Mercado» (texto verde), garantizando trazabilidad.</t>
  </si>
  <si>
    <t>FUENTES Y ENLACES</t>
  </si>
  <si>
    <t>A. FUENTES PRIMARIAS — COTIZACIONES Y SONDEO DE MERCADO (mín. 5)</t>
  </si>
  <si>
    <t>Proveedor / Fuente</t>
  </si>
  <si>
    <t>Ciudad</t>
  </si>
  <si>
    <t>Departamento</t>
  </si>
  <si>
    <t>Fecha</t>
  </si>
  <si>
    <t>Valor total</t>
  </si>
  <si>
    <t>Contacto / soporte</t>
  </si>
  <si>
    <t>Zarzal</t>
  </si>
  <si>
    <t>Valle del Cauca</t>
  </si>
  <si>
    <t>22/06/2026</t>
  </si>
  <si>
    <t>Correo: fcosntruimosfuturo@gmail.com</t>
  </si>
  <si>
    <t>Rep.: Wicxon Duque Rodas</t>
  </si>
  <si>
    <t>Tuluá</t>
  </si>
  <si>
    <t>20/06/2026</t>
  </si>
  <si>
    <t>Sondeo — soporte a incorporar</t>
  </si>
  <si>
    <t>Pereira</t>
  </si>
  <si>
    <t>Risaralda</t>
  </si>
  <si>
    <t>23/06/2026</t>
  </si>
  <si>
    <t>Armenia</t>
  </si>
  <si>
    <t>Quindío</t>
  </si>
  <si>
    <t>21/06/2026</t>
  </si>
  <si>
    <t>TOTAL / PROMEDIO DE FUENTES</t>
  </si>
  <si>
    <t>Promedio de las 5 fuentes de mercado</t>
  </si>
  <si>
    <t>B. FUENTES SECUNDARIAS E INSTITUCIONALES (verificables)</t>
  </si>
  <si>
    <t>Fuente</t>
  </si>
  <si>
    <t>Descripción / uso en el estudio</t>
  </si>
  <si>
    <t>Enlace</t>
  </si>
  <si>
    <t>DANE — IPC (mayo 2026: 5,84% anual)</t>
  </si>
  <si>
    <t>Contexto inflacionario y de precios (refrigerios/impresos).</t>
  </si>
  <si>
    <t>https://www.dane.gov.co/index.php/estadisticas-por-tema/precios-y-costos/indice-de-precios-al-consumidor-ipc</t>
  </si>
  <si>
    <t>DANE — Boletín técnico IPC mayo 2026</t>
  </si>
  <si>
    <t>Dato oficial de variación de precios citado.</t>
  </si>
  <si>
    <t>https://www.dane.gov.co/files/operaciones/IPC/may2026/bol-IPC-may2026.pdf</t>
  </si>
  <si>
    <t>Colombia Compra Eficiente (ANCP)</t>
  </si>
  <si>
    <t>Rectoría del sistema de compra pública.</t>
  </si>
  <si>
    <t>https://www.colombiacompra.gov.co/</t>
  </si>
  <si>
    <t>Guía para la Elaboración de Estudios del Sector (G-EES)</t>
  </si>
  <si>
    <t>Metodología del análisis de mercado, oferta y demanda.</t>
  </si>
  <si>
    <t>https://www.colombiacompra.gov.co/wp-content/uploads/2025/05/Guia-para-elaboracion-ESE-comentarios.pdf</t>
  </si>
  <si>
    <t>SECOP II</t>
  </si>
  <si>
    <t>Plataforma del proceso y consulta de precios/contratos comparables.</t>
  </si>
  <si>
    <t>https://www.colombiacompra.gov.co/secop/secop-ii</t>
  </si>
  <si>
    <t>6</t>
  </si>
  <si>
    <t>Estudios de Sector — Colombia Compra</t>
  </si>
  <si>
    <t>Repositorio de estudios del sector.</t>
  </si>
  <si>
    <t>https://www.colombiacompra.gov.co/archivos/tema/estudios-de-sector</t>
  </si>
  <si>
    <t>7</t>
  </si>
  <si>
    <t>Tienda Virtual del Estado Colombiano</t>
  </si>
  <si>
    <t>Referencia de precios de bienes y servicios.</t>
  </si>
  <si>
    <t>https://www.colombiacompra.gov.co/tienda-virtual-del-estado-colombiano</t>
  </si>
  <si>
    <t>C. CONTRATOS COMPARABLES (análisis de la demanda — SECOP)</t>
  </si>
  <si>
    <t>Proceso / contrato</t>
  </si>
  <si>
    <t>Entidad / objeto</t>
  </si>
  <si>
    <t>Valor</t>
  </si>
  <si>
    <t>CMC No. 030 de 2025</t>
  </si>
  <si>
    <t>Municipio de Neiva — Campaña de sensibilización sobre cultura ciudadana y DD.HH.</t>
  </si>
  <si>
    <t>$39.800.000</t>
  </si>
  <si>
    <t>MP-CT-MC-004-2025</t>
  </si>
  <si>
    <t>Alcaldía de Popayán — Capacitaciones a gestores culturales (gobernanza cultural).</t>
  </si>
  <si>
    <t>$30.000.000</t>
  </si>
  <si>
    <t>Contrato 130.19.07-495 de 2025</t>
  </si>
  <si>
    <t>Campaña de gestión de riesgos de desastres (comunidades resilientes).</t>
  </si>
  <si>
    <t>$39.390.450</t>
  </si>
  <si>
    <t>Contrato 102.16.07.239 de 2014</t>
  </si>
  <si>
    <t>Campaña de capacitación, socialización y sensibilización — seguridad vial.</t>
  </si>
  <si>
    <t>$17.000.000</t>
  </si>
  <si>
    <t>Nota: Las fuentes primarias 1 y 2 corresponden a cotizaciones formales recibidas por la entidad; las fuentes 3, 4 y 5 son referencias de mercado obtenidas mediante sondeo en departamentos colindantes (Valle del Cauca, Risaralda y Quindío) y deben soportarse con el respectivo documento en el expediente. Los contratos comparables (sección C) provienen del estudio del sector del proceso y de SECOP II. Consultado el 24 de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</si>
</sst>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quot;($&quot;#,##0\);\-"/>
    <numFmt numFmtId="165" formatCode="0.0%"/>
  </numFmts>
  <fonts count="29" x14ac:knownFonts="1">
    <font>
      <sz val="11"/>
      <color theme="1"/>
      <name val="Calibri"/>
      <family val="2"/>
      <charset val="1"/>
    </font>
    <font>
      <sz val="10"/>
      <name val="Arial"/>
      <family val="2"/>
    </font>
    <font>
      <b/>
      <sz val="11"/>
      <color rgb="FFFFFFFF"/>
      <name val="Arial"/>
      <family val="2"/>
    </font>
    <font>
      <b/>
      <sz val="13"/>
      <color rgb="FFFFFFFF"/>
      <name val="Arial"/>
      <family val="2"/>
    </font>
    <font>
      <sz val="10"/>
      <color rgb="FFFFFFFF"/>
      <name val="Arial"/>
      <family val="2"/>
    </font>
    <font>
      <b/>
      <sz val="22"/>
      <color rgb="FF1F4E79"/>
      <name val="Arial"/>
      <family val="2"/>
    </font>
    <font>
      <i/>
      <sz val="10"/>
      <color rgb="FF404040"/>
      <name val="Arial"/>
      <family val="2"/>
    </font>
    <font>
      <i/>
      <sz val="9"/>
      <color rgb="FF2E75B6"/>
      <name val="Arial"/>
      <family val="2"/>
    </font>
    <font>
      <b/>
      <sz val="9"/>
      <color rgb="FFFFFFFF"/>
      <name val="Arial"/>
      <family val="2"/>
    </font>
    <font>
      <sz val="9"/>
      <color rgb="FF000000"/>
      <name val="Arial"/>
      <family val="2"/>
    </font>
    <font>
      <b/>
      <sz val="10"/>
      <color rgb="FFFFFFFF"/>
      <name val="Arial"/>
      <family val="2"/>
    </font>
    <font>
      <sz val="8"/>
      <color rgb="FF404040"/>
      <name val="Arial"/>
      <family val="2"/>
    </font>
    <font>
      <b/>
      <sz val="9"/>
      <color rgb="FF1F4E79"/>
      <name val="Arial"/>
      <family val="2"/>
    </font>
    <font>
      <b/>
      <sz val="14"/>
      <color rgb="FFFFFFFF"/>
      <name val="Arial"/>
      <family val="2"/>
    </font>
    <font>
      <b/>
      <sz val="9"/>
      <color rgb="FF2E75B6"/>
      <name val="Arial"/>
      <family val="2"/>
    </font>
    <font>
      <i/>
      <sz val="8"/>
      <color rgb="FF404040"/>
      <name val="Arial"/>
      <family val="2"/>
    </font>
    <font>
      <b/>
      <sz val="8"/>
      <color rgb="FFFFFFFF"/>
      <name val="Arial"/>
      <family val="2"/>
    </font>
    <font>
      <b/>
      <sz val="8"/>
      <color rgb="FF000000"/>
      <name val="Arial"/>
      <family val="2"/>
    </font>
    <font>
      <b/>
      <sz val="8"/>
      <color rgb="FF404040"/>
      <name val="Arial"/>
      <family val="2"/>
    </font>
    <font>
      <sz val="8"/>
      <color rgb="FF000000"/>
      <name val="Arial"/>
      <family val="2"/>
    </font>
    <font>
      <sz val="10"/>
      <color rgb="FF0000FF"/>
      <name val="Arial"/>
      <family val="2"/>
    </font>
    <font>
      <b/>
      <sz val="9"/>
      <color rgb="FF000000"/>
      <name val="Arial"/>
      <family val="2"/>
    </font>
    <font>
      <b/>
      <sz val="10"/>
      <color rgb="FF000000"/>
      <name val="Arial"/>
      <family val="2"/>
    </font>
    <font>
      <b/>
      <sz val="11"/>
      <color rgb="FF000000"/>
      <name val="Arial"/>
      <family val="2"/>
    </font>
    <font>
      <b/>
      <sz val="9"/>
      <color rgb="FF404040"/>
      <name val="Arial"/>
      <family val="2"/>
    </font>
    <font>
      <sz val="9"/>
      <color rgb="FF008000"/>
      <name val="Arial"/>
      <family val="2"/>
    </font>
    <font>
      <b/>
      <sz val="9"/>
      <color rgb="FF008000"/>
      <name val="Arial"/>
      <family val="2"/>
    </font>
    <font>
      <b/>
      <i/>
      <sz val="8"/>
      <color rgb="FF404040"/>
      <name val="Arial"/>
      <family val="2"/>
    </font>
    <font>
      <u/>
      <sz val="8"/>
      <color rgb="FF0563C1"/>
      <name val="Arial"/>
      <family val="2"/>
    </font>
  </fonts>
  <fills count="12">
    <fill>
      <patternFill patternType="none"/>
    </fill>
    <fill>
      <patternFill patternType="gray125"/>
    </fill>
    <fill>
      <patternFill patternType="solid">
        <fgColor rgb="FF1F4E79"/>
        <bgColor rgb="FF003366"/>
      </patternFill>
    </fill>
    <fill>
      <patternFill patternType="solid">
        <fgColor rgb="FF2E75B6"/>
        <bgColor rgb="FF0563C1"/>
      </patternFill>
    </fill>
    <fill>
      <patternFill patternType="solid">
        <fgColor rgb="FFFFF2CC"/>
        <bgColor rgb="FFFCE4D6"/>
      </patternFill>
    </fill>
    <fill>
      <patternFill patternType="solid">
        <fgColor rgb="FFD6E4F0"/>
        <bgColor rgb="FFE2EFDA"/>
      </patternFill>
    </fill>
    <fill>
      <patternFill patternType="solid">
        <fgColor rgb="FF404040"/>
        <bgColor rgb="FF333300"/>
      </patternFill>
    </fill>
    <fill>
      <patternFill patternType="solid">
        <fgColor rgb="FFFFE699"/>
        <bgColor rgb="FFFFF2CC"/>
      </patternFill>
    </fill>
    <fill>
      <patternFill patternType="solid">
        <fgColor rgb="FFBDD7EE"/>
        <bgColor rgb="FFD6E4F0"/>
      </patternFill>
    </fill>
    <fill>
      <patternFill patternType="solid">
        <fgColor rgb="FFE2EFDA"/>
        <bgColor rgb="FFEDEDED"/>
      </patternFill>
    </fill>
    <fill>
      <patternFill patternType="solid">
        <fgColor rgb="FFFCE4D6"/>
        <bgColor rgb="FFFFF2CC"/>
      </patternFill>
    </fill>
    <fill>
      <patternFill patternType="solid">
        <fgColor rgb="FFEDEDED"/>
        <bgColor rgb="FFE2EFDA"/>
      </patternFill>
    </fill>
  </fills>
  <borders count="5">
    <border>
      <left/>
      <right/>
      <top/>
      <bottom/>
      <diagonal/>
    </border>
    <border>
      <left style="thin">
        <color rgb="FF8EAADB"/>
      </left>
      <right style="thin">
        <color rgb="FF8EAADB"/>
      </right>
      <top style="thin">
        <color rgb="FF8EAADB"/>
      </top>
      <bottom style="thin">
        <color rgb="FF8EAADB"/>
      </bottom>
      <diagonal/>
    </border>
    <border>
      <left style="thin">
        <color rgb="FF8EAADB"/>
      </left>
      <right/>
      <top style="thin">
        <color rgb="FF8EAADB"/>
      </top>
      <bottom style="thin">
        <color rgb="FF8EAADB"/>
      </bottom>
      <diagonal/>
    </border>
    <border>
      <left style="thin">
        <color rgb="FF8EAADB"/>
      </left>
      <right style="thin">
        <color rgb="FF8EAADB"/>
      </right>
      <top style="thin">
        <color rgb="FF8EAADB"/>
      </top>
      <bottom/>
      <diagonal/>
    </border>
    <border>
      <left style="thin">
        <color rgb="FF8EAADB"/>
      </left>
      <right/>
      <top style="thin">
        <color rgb="FF8EAADB"/>
      </top>
      <bottom/>
      <diagonal/>
    </border>
  </borders>
  <cellStyleXfs count="1">
    <xf numFmtId="0" fontId="0" fillId="0" borderId="0"/>
  </cellStyleXfs>
  <cellXfs count="91">
    <xf numFmtId="0" fontId="0" fillId="0" borderId="0" xfId="0"/>
    <xf numFmtId="0" fontId="8" fillId="2" borderId="3" xfId="0" applyFont="1" applyFill="1" applyBorder="1" applyAlignment="1">
      <alignment horizontal="center" vertical="center" wrapText="1"/>
    </xf>
    <xf numFmtId="0" fontId="15" fillId="0" borderId="0" xfId="0" applyFont="1" applyAlignment="1">
      <alignment horizontal="center" vertical="center" wrapText="1"/>
    </xf>
    <xf numFmtId="0" fontId="14" fillId="5" borderId="0" xfId="0" applyFont="1" applyFill="1" applyAlignment="1">
      <alignment horizontal="center" vertical="center"/>
    </xf>
    <xf numFmtId="0" fontId="13" fillId="2" borderId="0" xfId="0" applyFont="1" applyFill="1" applyAlignment="1">
      <alignment horizontal="center" vertical="center"/>
    </xf>
    <xf numFmtId="0" fontId="11" fillId="0" borderId="0" xfId="0" applyFont="1" applyAlignment="1">
      <alignment horizontal="center" vertical="center"/>
    </xf>
    <xf numFmtId="0" fontId="10" fillId="2" borderId="2" xfId="0" applyFont="1" applyFill="1" applyBorder="1" applyAlignment="1">
      <alignment horizontal="left" vertical="center"/>
    </xf>
    <xf numFmtId="0" fontId="9" fillId="4" borderId="2" xfId="0" applyFont="1" applyFill="1" applyBorder="1" applyAlignment="1">
      <alignment horizontal="left" vertical="center" wrapText="1"/>
    </xf>
    <xf numFmtId="0" fontId="9" fillId="0" borderId="2" xfId="0" applyFont="1" applyBorder="1" applyAlignment="1">
      <alignment horizontal="left" vertical="center" wrapText="1"/>
    </xf>
    <xf numFmtId="0" fontId="7" fillId="0" borderId="0" xfId="0"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center" vertical="center"/>
    </xf>
    <xf numFmtId="0" fontId="4" fillId="2" borderId="0" xfId="0" applyFont="1" applyFill="1" applyAlignment="1">
      <alignment horizontal="center" vertical="center"/>
    </xf>
    <xf numFmtId="0" fontId="3" fillId="2" borderId="0" xfId="0" applyFont="1" applyFill="1" applyAlignment="1">
      <alignment horizontal="center" vertical="center"/>
    </xf>
    <xf numFmtId="0" fontId="2" fillId="2" borderId="0" xfId="0" applyFont="1" applyFill="1" applyAlignment="1">
      <alignment horizontal="center" vertical="center"/>
    </xf>
    <xf numFmtId="0" fontId="8" fillId="3" borderId="1" xfId="0" applyFont="1" applyFill="1" applyBorder="1" applyAlignment="1">
      <alignment horizontal="left" vertical="center" wrapText="1"/>
    </xf>
    <xf numFmtId="0" fontId="9" fillId="0" borderId="0" xfId="0" applyFont="1" applyAlignment="1">
      <alignment horizontal="center" vertical="center"/>
    </xf>
    <xf numFmtId="0" fontId="12" fillId="0" borderId="0" xfId="0" applyFont="1" applyAlignment="1">
      <alignment horizontal="left" vertical="center"/>
    </xf>
    <xf numFmtId="0" fontId="18" fillId="5" borderId="1" xfId="0" applyFont="1" applyFill="1" applyBorder="1" applyAlignment="1">
      <alignment horizontal="center" vertical="center" wrapText="1"/>
    </xf>
    <xf numFmtId="0" fontId="18" fillId="8" borderId="1"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9" fillId="0" borderId="1" xfId="0" applyFont="1" applyBorder="1" applyAlignment="1">
      <alignment horizontal="center" vertical="center"/>
    </xf>
    <xf numFmtId="0" fontId="18"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xf>
    <xf numFmtId="164" fontId="20" fillId="0" borderId="1" xfId="0" applyNumberFormat="1" applyFont="1" applyBorder="1" applyAlignment="1">
      <alignment horizontal="right" vertical="center"/>
    </xf>
    <xf numFmtId="164" fontId="9" fillId="0" borderId="1" xfId="0" applyNumberFormat="1" applyFont="1" applyBorder="1" applyAlignment="1">
      <alignment horizontal="right" vertical="center"/>
    </xf>
    <xf numFmtId="164" fontId="9" fillId="8" borderId="1" xfId="0" applyNumberFormat="1" applyFont="1" applyFill="1" applyBorder="1" applyAlignment="1">
      <alignment horizontal="right" vertical="center"/>
    </xf>
    <xf numFmtId="164" fontId="21" fillId="4" borderId="1" xfId="0" applyNumberFormat="1" applyFont="1" applyFill="1" applyBorder="1" applyAlignment="1">
      <alignment horizontal="right" vertical="center"/>
    </xf>
    <xf numFmtId="0" fontId="18" fillId="9" borderId="1" xfId="0" applyFont="1" applyFill="1" applyBorder="1" applyAlignment="1">
      <alignment horizontal="left" vertical="center" wrapText="1"/>
    </xf>
    <xf numFmtId="0" fontId="18" fillId="10" borderId="1" xfId="0" applyFont="1" applyFill="1" applyBorder="1" applyAlignment="1">
      <alignment horizontal="left" vertical="center" wrapText="1"/>
    </xf>
    <xf numFmtId="0" fontId="18" fillId="11" borderId="1" xfId="0" applyFont="1" applyFill="1" applyBorder="1" applyAlignment="1">
      <alignment horizontal="left" vertical="center" wrapText="1"/>
    </xf>
    <xf numFmtId="0" fontId="21" fillId="2" borderId="1" xfId="0" applyFont="1" applyFill="1" applyBorder="1" applyAlignment="1">
      <alignment horizontal="left" vertical="center"/>
    </xf>
    <xf numFmtId="0" fontId="21" fillId="8" borderId="1" xfId="0" applyFont="1" applyFill="1" applyBorder="1" applyAlignment="1">
      <alignment horizontal="center" vertical="center"/>
    </xf>
    <xf numFmtId="164" fontId="22" fillId="8" borderId="1" xfId="0" applyNumberFormat="1" applyFont="1" applyFill="1" applyBorder="1" applyAlignment="1">
      <alignment horizontal="right" vertical="center"/>
    </xf>
    <xf numFmtId="0" fontId="21" fillId="7" borderId="1" xfId="0" applyFont="1" applyFill="1" applyBorder="1" applyAlignment="1">
      <alignment horizontal="center" vertical="center"/>
    </xf>
    <xf numFmtId="164" fontId="23" fillId="7" borderId="1" xfId="0" applyNumberFormat="1" applyFont="1" applyFill="1" applyBorder="1" applyAlignment="1">
      <alignment horizontal="right" vertical="center"/>
    </xf>
    <xf numFmtId="0" fontId="8" fillId="6" borderId="1" xfId="0" applyFont="1" applyFill="1" applyBorder="1" applyAlignment="1">
      <alignment horizontal="center" vertical="center"/>
    </xf>
    <xf numFmtId="0" fontId="21" fillId="0" borderId="1" xfId="0" applyFont="1" applyBorder="1" applyAlignment="1">
      <alignment horizontal="center" vertical="center"/>
    </xf>
    <xf numFmtId="0" fontId="9" fillId="8" borderId="1" xfId="0" applyFont="1" applyFill="1" applyBorder="1" applyAlignment="1">
      <alignment horizontal="left" vertical="center"/>
    </xf>
    <xf numFmtId="0" fontId="9" fillId="7" borderId="1" xfId="0" applyFont="1" applyFill="1" applyBorder="1" applyAlignment="1">
      <alignment horizontal="left" vertical="center"/>
    </xf>
    <xf numFmtId="0" fontId="9" fillId="5" borderId="1" xfId="0" applyFont="1" applyFill="1" applyBorder="1" applyAlignment="1">
      <alignment horizontal="left" vertical="center"/>
    </xf>
    <xf numFmtId="0" fontId="16" fillId="6" borderId="1" xfId="0" applyFont="1" applyFill="1" applyBorder="1" applyAlignment="1">
      <alignment horizontal="center" vertical="center" wrapText="1"/>
    </xf>
    <xf numFmtId="0" fontId="18" fillId="0" borderId="1" xfId="0" applyFont="1" applyBorder="1" applyAlignment="1">
      <alignment horizontal="left" vertical="center" wrapText="1"/>
    </xf>
    <xf numFmtId="0" fontId="19" fillId="0" borderId="1" xfId="0" applyFont="1" applyBorder="1" applyAlignment="1">
      <alignment horizontal="center" vertical="center"/>
    </xf>
    <xf numFmtId="0" fontId="25" fillId="0" borderId="1" xfId="0" applyFont="1" applyBorder="1" applyAlignment="1">
      <alignment horizontal="center" vertical="center"/>
    </xf>
    <xf numFmtId="164" fontId="26" fillId="4" borderId="1" xfId="0" applyNumberFormat="1" applyFont="1" applyFill="1" applyBorder="1" applyAlignment="1">
      <alignment horizontal="right" vertical="center"/>
    </xf>
    <xf numFmtId="164" fontId="25" fillId="0" borderId="1" xfId="0" applyNumberFormat="1" applyFont="1" applyBorder="1" applyAlignment="1">
      <alignment horizontal="right" vertical="center"/>
    </xf>
    <xf numFmtId="165" fontId="9" fillId="0" borderId="1" xfId="0" applyNumberFormat="1" applyFont="1" applyBorder="1" applyAlignment="1">
      <alignment horizontal="center" vertical="center"/>
    </xf>
    <xf numFmtId="0" fontId="9" fillId="2" borderId="1" xfId="0" applyFont="1" applyFill="1" applyBorder="1" applyAlignment="1">
      <alignment horizontal="left" vertical="center"/>
    </xf>
    <xf numFmtId="164" fontId="26" fillId="7" borderId="1" xfId="0" applyNumberFormat="1" applyFont="1" applyFill="1" applyBorder="1" applyAlignment="1">
      <alignment horizontal="right" vertical="center"/>
    </xf>
    <xf numFmtId="0" fontId="27" fillId="7" borderId="1" xfId="0" applyFont="1" applyFill="1" applyBorder="1" applyAlignment="1">
      <alignment horizontal="left" vertical="center" wrapText="1"/>
    </xf>
    <xf numFmtId="0" fontId="24" fillId="5" borderId="1" xfId="0" applyFont="1" applyFill="1" applyBorder="1" applyAlignment="1">
      <alignment horizontal="left" vertical="center" wrapText="1"/>
    </xf>
    <xf numFmtId="164" fontId="25" fillId="4" borderId="1" xfId="0" applyNumberFormat="1" applyFont="1" applyFill="1" applyBorder="1" applyAlignment="1">
      <alignment horizontal="right" vertical="center"/>
    </xf>
    <xf numFmtId="0" fontId="10" fillId="2" borderId="1" xfId="0" applyFont="1" applyFill="1" applyBorder="1" applyAlignment="1">
      <alignment horizontal="left" vertical="center"/>
    </xf>
    <xf numFmtId="0" fontId="16" fillId="2" borderId="1" xfId="0" applyFont="1" applyFill="1" applyBorder="1" applyAlignment="1">
      <alignment horizontal="center" vertical="center"/>
    </xf>
    <xf numFmtId="164" fontId="21" fillId="8" borderId="1" xfId="0" applyNumberFormat="1" applyFont="1" applyFill="1" applyBorder="1" applyAlignment="1">
      <alignment horizontal="right" vertical="center"/>
    </xf>
    <xf numFmtId="164" fontId="22" fillId="7" borderId="1" xfId="0" applyNumberFormat="1" applyFont="1" applyFill="1" applyBorder="1" applyAlignment="1">
      <alignment horizontal="right" vertical="center"/>
    </xf>
    <xf numFmtId="165" fontId="21" fillId="7" borderId="1" xfId="0" applyNumberFormat="1" applyFont="1" applyFill="1" applyBorder="1" applyAlignment="1">
      <alignment horizontal="center" vertical="center"/>
    </xf>
    <xf numFmtId="0" fontId="19" fillId="0" borderId="1" xfId="0" applyFont="1" applyBorder="1" applyAlignment="1">
      <alignment horizontal="left" vertical="center"/>
    </xf>
    <xf numFmtId="0" fontId="19" fillId="4" borderId="1" xfId="0" applyFont="1" applyFill="1" applyBorder="1" applyAlignment="1">
      <alignment horizontal="left" vertical="center" wrapText="1"/>
    </xf>
    <xf numFmtId="0" fontId="21" fillId="8" borderId="1" xfId="0" applyFont="1" applyFill="1" applyBorder="1" applyAlignment="1">
      <alignment horizontal="left" vertical="center"/>
    </xf>
    <xf numFmtId="0" fontId="16" fillId="6" borderId="1" xfId="0" applyFont="1" applyFill="1" applyBorder="1" applyAlignment="1">
      <alignment horizontal="center" vertical="center"/>
    </xf>
    <xf numFmtId="0" fontId="17" fillId="0" borderId="1" xfId="0" applyFont="1" applyBorder="1" applyAlignment="1">
      <alignment horizontal="center" vertical="center"/>
    </xf>
    <xf numFmtId="0" fontId="16" fillId="3" borderId="2"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3" borderId="2" xfId="0" applyFont="1" applyFill="1" applyBorder="1" applyAlignment="1">
      <alignment horizontal="left" vertical="center"/>
    </xf>
    <xf numFmtId="0" fontId="8" fillId="6" borderId="2" xfId="0" applyFont="1" applyFill="1" applyBorder="1" applyAlignment="1">
      <alignment horizontal="left" vertical="center"/>
    </xf>
    <xf numFmtId="0" fontId="8" fillId="6" borderId="2" xfId="0" applyFont="1" applyFill="1" applyBorder="1" applyAlignment="1">
      <alignment horizontal="center" vertical="center"/>
    </xf>
    <xf numFmtId="164" fontId="9" fillId="0" borderId="2" xfId="0" applyNumberFormat="1" applyFont="1" applyBorder="1" applyAlignment="1">
      <alignment horizontal="right" vertical="center"/>
    </xf>
    <xf numFmtId="0" fontId="24" fillId="8" borderId="2" xfId="0" applyFont="1" applyFill="1" applyBorder="1" applyAlignment="1">
      <alignment horizontal="left" vertical="center"/>
    </xf>
    <xf numFmtId="164" fontId="21" fillId="8" borderId="2" xfId="0" applyNumberFormat="1" applyFont="1" applyFill="1" applyBorder="1" applyAlignment="1">
      <alignment horizontal="right" vertical="center"/>
    </xf>
    <xf numFmtId="0" fontId="21" fillId="7" borderId="2" xfId="0" applyFont="1" applyFill="1" applyBorder="1" applyAlignment="1">
      <alignment horizontal="left" vertical="center"/>
    </xf>
    <xf numFmtId="164" fontId="22" fillId="7" borderId="2" xfId="0" applyNumberFormat="1" applyFont="1" applyFill="1" applyBorder="1" applyAlignment="1">
      <alignment horizontal="right" vertical="center"/>
    </xf>
    <xf numFmtId="0" fontId="24" fillId="5" borderId="2" xfId="0" applyFont="1" applyFill="1" applyBorder="1" applyAlignment="1">
      <alignment horizontal="left" vertical="center"/>
    </xf>
    <xf numFmtId="165" fontId="21" fillId="5" borderId="2" xfId="0" applyNumberFormat="1" applyFont="1" applyFill="1" applyBorder="1" applyAlignment="1">
      <alignment horizontal="right" vertical="center"/>
    </xf>
    <xf numFmtId="0" fontId="15" fillId="5" borderId="4" xfId="0" applyFont="1" applyFill="1" applyBorder="1" applyAlignment="1">
      <alignment horizontal="left" vertical="center" wrapText="1"/>
    </xf>
    <xf numFmtId="0" fontId="9" fillId="5" borderId="4" xfId="0" applyFont="1" applyFill="1" applyBorder="1" applyAlignment="1">
      <alignment horizontal="left" vertical="center" wrapText="1"/>
    </xf>
    <xf numFmtId="0" fontId="24" fillId="0" borderId="2" xfId="0" applyFont="1" applyBorder="1" applyAlignment="1">
      <alignment horizontal="left" vertical="center"/>
    </xf>
    <xf numFmtId="0" fontId="26" fillId="5" borderId="2" xfId="0" applyFont="1" applyFill="1" applyBorder="1" applyAlignment="1">
      <alignment horizontal="left" vertical="center"/>
    </xf>
    <xf numFmtId="0" fontId="27" fillId="8" borderId="2" xfId="0" applyFont="1" applyFill="1" applyBorder="1" applyAlignment="1">
      <alignment horizontal="left" vertical="center"/>
    </xf>
    <xf numFmtId="0" fontId="16" fillId="6" borderId="2" xfId="0" applyFont="1" applyFill="1" applyBorder="1" applyAlignment="1">
      <alignment horizontal="left" vertical="center"/>
    </xf>
    <xf numFmtId="0" fontId="18" fillId="0" borderId="2" xfId="0" applyFont="1" applyBorder="1" applyAlignment="1">
      <alignment horizontal="left" vertical="center" wrapText="1"/>
    </xf>
    <xf numFmtId="0" fontId="19" fillId="0" borderId="2" xfId="0" applyFont="1" applyBorder="1" applyAlignment="1">
      <alignment horizontal="left" vertical="center" wrapText="1"/>
    </xf>
    <xf numFmtId="0" fontId="28" fillId="0" borderId="2" xfId="0" applyFont="1" applyBorder="1" applyAlignment="1">
      <alignment horizontal="left" vertical="center" wrapText="1"/>
    </xf>
    <xf numFmtId="0" fontId="16" fillId="6" borderId="2" xfId="0" applyFont="1" applyFill="1" applyBorder="1" applyAlignment="1">
      <alignment horizontal="center" vertical="center"/>
    </xf>
    <xf numFmtId="0" fontId="19" fillId="0" borderId="2" xfId="0" applyFont="1" applyBorder="1" applyAlignment="1">
      <alignment horizontal="right" vertic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8EAADB"/>
      <rgbColor rgb="FF993366"/>
      <rgbColor rgb="FFFFF2CC"/>
      <rgbColor rgb="FFD6E4F0"/>
      <rgbColor rgb="FF660066"/>
      <rgbColor rgb="FFFF8080"/>
      <rgbColor rgb="FF0563C1"/>
      <rgbColor rgb="FFBDD7EE"/>
      <rgbColor rgb="FF000080"/>
      <rgbColor rgb="FFFF00FF"/>
      <rgbColor rgb="FFFFFF00"/>
      <rgbColor rgb="FF00FFFF"/>
      <rgbColor rgb="FF800080"/>
      <rgbColor rgb="FF800000"/>
      <rgbColor rgb="FF008080"/>
      <rgbColor rgb="FF0000FF"/>
      <rgbColor rgb="FF00CCFF"/>
      <rgbColor rgb="FFEDEDED"/>
      <rgbColor rgb="FFE2EFDA"/>
      <rgbColor rgb="FFFFE699"/>
      <rgbColor rgb="FF99CCFF"/>
      <rgbColor rgb="FFFF99CC"/>
      <rgbColor rgb="FFCC99FF"/>
      <rgbColor rgb="FFFCE4D6"/>
      <rgbColor rgb="FF2E75B6"/>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hyperlink" Target="https://www.colombiacompra.gov.co/" TargetMode="External"/><Relationship Id="rId7" Type="http://schemas.openxmlformats.org/officeDocument/2006/relationships/hyperlink" Target="https://www.colombiacompra.gov.co/tienda-virtual-del-estado-colombiano" TargetMode="External"/><Relationship Id="rId2" Type="http://schemas.openxmlformats.org/officeDocument/2006/relationships/hyperlink" Target="https://www.dane.gov.co/files/operaciones/IPC/may2026/bol-IPC-may2026.pdf" TargetMode="External"/><Relationship Id="rId1" Type="http://schemas.openxmlformats.org/officeDocument/2006/relationships/hyperlink" Target="https://www.dane.gov.co/index.php/estadisticas-por-tema/precios-y-costos/indice-de-precios-al-consumidor-ipc" TargetMode="External"/><Relationship Id="rId6" Type="http://schemas.openxmlformats.org/officeDocument/2006/relationships/hyperlink" Target="https://www.colombiacompra.gov.co/archivos/tema/estudios-de-sector" TargetMode="External"/><Relationship Id="rId5" Type="http://schemas.openxmlformats.org/officeDocument/2006/relationships/hyperlink" Target="https://www.colombiacompra.gov.co/secop/secop-ii" TargetMode="External"/><Relationship Id="rId4" Type="http://schemas.openxmlformats.org/officeDocument/2006/relationships/hyperlink" Target="https://www.colombiacompra.gov.co/wp-content/uploads/2025/05/Guia-para-elaboracion-ESE-comentario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E35"/>
  <sheetViews>
    <sheetView showGridLines="0" topLeftCell="A6" zoomScaleNormal="100" workbookViewId="0"/>
  </sheetViews>
  <sheetFormatPr baseColWidth="10" defaultColWidth="8.6640625" defaultRowHeight="15" x14ac:dyDescent="0.2"/>
  <cols>
    <col min="1" max="1" width="2.5" customWidth="1"/>
    <col min="2" max="2" width="26" customWidth="1"/>
    <col min="3" max="4" width="30" customWidth="1"/>
    <col min="5" max="5" width="18" customWidth="1"/>
    <col min="6" max="6" width="2.5" customWidth="1"/>
  </cols>
  <sheetData>
    <row r="2" spans="2:5" x14ac:dyDescent="0.2">
      <c r="B2" s="14" t="s">
        <v>0</v>
      </c>
      <c r="C2" s="14"/>
      <c r="D2" s="14"/>
      <c r="E2" s="14"/>
    </row>
    <row r="3" spans="2:5" ht="19.5" customHeight="1" x14ac:dyDescent="0.2">
      <c r="B3" s="13" t="s">
        <v>1</v>
      </c>
      <c r="C3" s="13"/>
      <c r="D3" s="13"/>
      <c r="E3" s="13"/>
    </row>
    <row r="4" spans="2:5" x14ac:dyDescent="0.2">
      <c r="B4" s="12" t="s">
        <v>2</v>
      </c>
      <c r="C4" s="12"/>
      <c r="D4" s="12"/>
      <c r="E4" s="12"/>
    </row>
    <row r="6" spans="2:5" ht="30" customHeight="1" x14ac:dyDescent="0.2">
      <c r="B6" s="11" t="s">
        <v>3</v>
      </c>
      <c r="C6" s="11"/>
      <c r="D6" s="11"/>
      <c r="E6" s="11"/>
    </row>
    <row r="7" spans="2:5" x14ac:dyDescent="0.2">
      <c r="B7" s="10" t="s">
        <v>4</v>
      </c>
      <c r="C7" s="10"/>
      <c r="D7" s="10"/>
      <c r="E7" s="10"/>
    </row>
    <row r="8" spans="2:5" x14ac:dyDescent="0.2">
      <c r="B8" s="9" t="s">
        <v>5</v>
      </c>
      <c r="C8" s="9"/>
      <c r="D8" s="9"/>
      <c r="E8" s="9"/>
    </row>
    <row r="10" spans="2:5" ht="15" customHeight="1" x14ac:dyDescent="0.2">
      <c r="B10" s="15" t="s">
        <v>6</v>
      </c>
      <c r="C10" s="8" t="s">
        <v>7</v>
      </c>
      <c r="D10" s="8"/>
      <c r="E10" s="8"/>
    </row>
    <row r="11" spans="2:5" ht="30" customHeight="1" x14ac:dyDescent="0.2">
      <c r="B11" s="15" t="s">
        <v>8</v>
      </c>
      <c r="C11" s="8" t="s">
        <v>9</v>
      </c>
      <c r="D11" s="8"/>
      <c r="E11" s="8"/>
    </row>
    <row r="12" spans="2:5" ht="45.75" customHeight="1" x14ac:dyDescent="0.2">
      <c r="B12" s="15" t="s">
        <v>10</v>
      </c>
      <c r="C12" s="8" t="s">
        <v>11</v>
      </c>
      <c r="D12" s="8"/>
      <c r="E12" s="8"/>
    </row>
    <row r="13" spans="2:5" ht="15" customHeight="1" x14ac:dyDescent="0.2">
      <c r="B13" s="15" t="s">
        <v>12</v>
      </c>
      <c r="C13" s="7" t="s">
        <v>13</v>
      </c>
      <c r="D13" s="7"/>
      <c r="E13" s="7"/>
    </row>
    <row r="14" spans="2:5" ht="15" customHeight="1" x14ac:dyDescent="0.2">
      <c r="B14" s="15" t="s">
        <v>14</v>
      </c>
      <c r="C14" s="8" t="s">
        <v>15</v>
      </c>
      <c r="D14" s="8"/>
      <c r="E14" s="8"/>
    </row>
    <row r="15" spans="2:5" ht="30" customHeight="1" x14ac:dyDescent="0.2">
      <c r="B15" s="15" t="s">
        <v>16</v>
      </c>
      <c r="C15" s="8" t="s">
        <v>17</v>
      </c>
      <c r="D15" s="8"/>
      <c r="E15" s="8"/>
    </row>
    <row r="16" spans="2:5" ht="15" customHeight="1" x14ac:dyDescent="0.2">
      <c r="B16" s="15" t="s">
        <v>18</v>
      </c>
      <c r="C16" s="8" t="s">
        <v>19</v>
      </c>
      <c r="D16" s="8"/>
      <c r="E16" s="8"/>
    </row>
    <row r="17" spans="2:5" ht="15" customHeight="1" x14ac:dyDescent="0.2">
      <c r="B17" s="15" t="s">
        <v>20</v>
      </c>
      <c r="C17" s="8" t="s">
        <v>21</v>
      </c>
      <c r="D17" s="8"/>
      <c r="E17" s="8"/>
    </row>
    <row r="18" spans="2:5" ht="15" customHeight="1" x14ac:dyDescent="0.2">
      <c r="B18" s="15" t="s">
        <v>22</v>
      </c>
      <c r="C18" s="8" t="s">
        <v>23</v>
      </c>
      <c r="D18" s="8"/>
      <c r="E18" s="8"/>
    </row>
    <row r="19" spans="2:5" ht="15" customHeight="1" x14ac:dyDescent="0.2">
      <c r="B19" s="15" t="s">
        <v>24</v>
      </c>
      <c r="C19" s="8" t="s">
        <v>25</v>
      </c>
      <c r="D19" s="8"/>
      <c r="E19" s="8"/>
    </row>
    <row r="21" spans="2:5" x14ac:dyDescent="0.2">
      <c r="B21" s="6" t="s">
        <v>26</v>
      </c>
      <c r="C21" s="6"/>
      <c r="D21" s="6"/>
      <c r="E21" s="6"/>
    </row>
    <row r="22" spans="2:5" ht="69.75" customHeight="1" x14ac:dyDescent="0.2">
      <c r="B22" s="8" t="s">
        <v>27</v>
      </c>
      <c r="C22" s="8"/>
      <c r="D22" s="8"/>
      <c r="E22" s="8"/>
    </row>
    <row r="23" spans="2:5" x14ac:dyDescent="0.2">
      <c r="B23" s="6" t="s">
        <v>28</v>
      </c>
      <c r="C23" s="6"/>
      <c r="D23" s="6"/>
      <c r="E23" s="6"/>
    </row>
    <row r="24" spans="2:5" ht="85.5" customHeight="1" x14ac:dyDescent="0.2">
      <c r="B24" s="8" t="s">
        <v>29</v>
      </c>
      <c r="C24" s="8"/>
      <c r="D24" s="8"/>
      <c r="E24" s="8"/>
    </row>
    <row r="25" spans="2:5" x14ac:dyDescent="0.2">
      <c r="B25" s="6" t="s">
        <v>30</v>
      </c>
      <c r="C25" s="6"/>
      <c r="D25" s="6"/>
      <c r="E25" s="6"/>
    </row>
    <row r="26" spans="2:5" ht="43.5" customHeight="1" x14ac:dyDescent="0.2">
      <c r="B26" s="8" t="s">
        <v>31</v>
      </c>
      <c r="C26" s="8"/>
      <c r="D26" s="8"/>
      <c r="E26" s="8"/>
    </row>
    <row r="27" spans="2:5" x14ac:dyDescent="0.2">
      <c r="B27" s="6" t="s">
        <v>32</v>
      </c>
      <c r="C27" s="6"/>
      <c r="D27" s="6"/>
      <c r="E27" s="6"/>
    </row>
    <row r="28" spans="2:5" ht="39.75" customHeight="1" x14ac:dyDescent="0.2">
      <c r="B28" s="8" t="s">
        <v>33</v>
      </c>
      <c r="C28" s="8"/>
      <c r="D28" s="8"/>
      <c r="E28" s="8"/>
    </row>
    <row r="32" spans="2:5" x14ac:dyDescent="0.2">
      <c r="B32" s="16" t="s">
        <v>34</v>
      </c>
      <c r="D32" s="16" t="s">
        <v>34</v>
      </c>
    </row>
    <row r="33" spans="2:5" x14ac:dyDescent="0.2">
      <c r="B33" s="5" t="s">
        <v>35</v>
      </c>
      <c r="C33" s="5"/>
      <c r="D33" s="5" t="s">
        <v>36</v>
      </c>
      <c r="E33" s="5"/>
    </row>
    <row r="35" spans="2:5" x14ac:dyDescent="0.2">
      <c r="B35" s="17" t="s">
        <v>37</v>
      </c>
    </row>
  </sheetData>
  <mergeCells count="26">
    <mergeCell ref="B25:E25"/>
    <mergeCell ref="B26:E26"/>
    <mergeCell ref="B27:E27"/>
    <mergeCell ref="B28:E28"/>
    <mergeCell ref="B33:C33"/>
    <mergeCell ref="D33:E33"/>
    <mergeCell ref="C19:E19"/>
    <mergeCell ref="B21:E21"/>
    <mergeCell ref="B22:E22"/>
    <mergeCell ref="B23:E23"/>
    <mergeCell ref="B24:E24"/>
    <mergeCell ref="C14:E14"/>
    <mergeCell ref="C15:E15"/>
    <mergeCell ref="C16:E16"/>
    <mergeCell ref="C17:E17"/>
    <mergeCell ref="C18:E18"/>
    <mergeCell ref="B8:E8"/>
    <mergeCell ref="C10:E10"/>
    <mergeCell ref="C11:E11"/>
    <mergeCell ref="C12:E12"/>
    <mergeCell ref="C13:E13"/>
    <mergeCell ref="B2:E2"/>
    <mergeCell ref="B3:E3"/>
    <mergeCell ref="B4:E4"/>
    <mergeCell ref="B6:E6"/>
    <mergeCell ref="B7:E7"/>
  </mergeCells>
  <pageMargins left="0.3" right="0.3" top="0.4" bottom="0.4" header="0.511811023622047" footer="0.5"/>
  <pageSetup orientation="portrait" horizontalDpi="300" verticalDpi="300"/>
  <headerFooter>
    <oddFooter>&amp;C&amp;7 &amp;A — Estudio de Mercado MZ-SA 024 de 2026 — Zarzal (V.C.) — Pág. &amp;P de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39"/>
  <sheetViews>
    <sheetView showGridLines="0" zoomScaleNormal="100" workbookViewId="0">
      <pane xSplit="2" ySplit="6" topLeftCell="F14" activePane="bottomRight" state="frozen"/>
      <selection pane="topRight" activeCell="C1" sqref="C1"/>
      <selection pane="bottomLeft" activeCell="A7" sqref="A7"/>
      <selection pane="bottomRight" sqref="A1:U1"/>
    </sheetView>
  </sheetViews>
  <sheetFormatPr baseColWidth="10" defaultColWidth="8.6640625" defaultRowHeight="15" x14ac:dyDescent="0.2"/>
  <cols>
    <col min="1" max="1" width="4" customWidth="1"/>
    <col min="2" max="2" width="20" customWidth="1"/>
    <col min="3" max="3" width="40" customWidth="1"/>
    <col min="4" max="4" width="9" customWidth="1"/>
    <col min="5" max="5" width="7" customWidth="1"/>
    <col min="6" max="6" width="12" customWidth="1"/>
    <col min="7" max="7" width="13" customWidth="1"/>
    <col min="8" max="8" width="12" customWidth="1"/>
    <col min="9" max="9" width="13" customWidth="1"/>
    <col min="10" max="10" width="12" customWidth="1"/>
    <col min="11" max="11" width="13" customWidth="1"/>
    <col min="12" max="12" width="12" customWidth="1"/>
    <col min="13" max="13" width="13" customWidth="1"/>
    <col min="14" max="14" width="12" customWidth="1"/>
    <col min="15" max="15" width="13" customWidth="1"/>
    <col min="16" max="17" width="11" customWidth="1"/>
    <col min="18" max="19" width="12" customWidth="1"/>
    <col min="20" max="20" width="13" customWidth="1"/>
    <col min="21" max="21" width="14" customWidth="1"/>
  </cols>
  <sheetData>
    <row r="1" spans="1:21" ht="24" customHeight="1" x14ac:dyDescent="0.2">
      <c r="A1" s="4" t="s">
        <v>38</v>
      </c>
      <c r="B1" s="4"/>
      <c r="C1" s="4"/>
      <c r="D1" s="4"/>
      <c r="E1" s="4"/>
      <c r="F1" s="4"/>
      <c r="G1" s="4"/>
      <c r="H1" s="4"/>
      <c r="I1" s="4"/>
      <c r="J1" s="4"/>
      <c r="K1" s="4"/>
      <c r="L1" s="4"/>
      <c r="M1" s="4"/>
      <c r="N1" s="4"/>
      <c r="O1" s="4"/>
      <c r="P1" s="4"/>
      <c r="Q1" s="4"/>
      <c r="R1" s="4"/>
      <c r="S1" s="4"/>
      <c r="T1" s="4"/>
      <c r="U1" s="4"/>
    </row>
    <row r="2" spans="1:21" x14ac:dyDescent="0.2">
      <c r="A2" s="3" t="s">
        <v>39</v>
      </c>
      <c r="B2" s="3"/>
      <c r="C2" s="3"/>
      <c r="D2" s="3"/>
      <c r="E2" s="3"/>
      <c r="F2" s="3"/>
      <c r="G2" s="3"/>
      <c r="H2" s="3"/>
      <c r="I2" s="3"/>
      <c r="J2" s="3"/>
      <c r="K2" s="3"/>
      <c r="L2" s="3"/>
      <c r="M2" s="3"/>
      <c r="N2" s="3"/>
      <c r="O2" s="3"/>
      <c r="P2" s="3"/>
      <c r="Q2" s="3"/>
      <c r="R2" s="3"/>
      <c r="S2" s="3"/>
      <c r="T2" s="3"/>
      <c r="U2" s="3"/>
    </row>
    <row r="3" spans="1:21" ht="24" customHeight="1" x14ac:dyDescent="0.2">
      <c r="A3" s="2" t="s">
        <v>40</v>
      </c>
      <c r="B3" s="2"/>
      <c r="C3" s="2"/>
      <c r="D3" s="2"/>
      <c r="E3" s="2"/>
      <c r="F3" s="2"/>
      <c r="G3" s="2"/>
      <c r="H3" s="2"/>
      <c r="I3" s="2"/>
      <c r="J3" s="2"/>
      <c r="K3" s="2"/>
      <c r="L3" s="2"/>
      <c r="M3" s="2"/>
      <c r="N3" s="2"/>
      <c r="O3" s="2"/>
      <c r="P3" s="2"/>
      <c r="Q3" s="2"/>
      <c r="R3" s="2"/>
      <c r="S3" s="2"/>
      <c r="T3" s="2"/>
      <c r="U3" s="2"/>
    </row>
    <row r="5" spans="1:21" ht="42" customHeight="1" x14ac:dyDescent="0.2">
      <c r="A5" s="1" t="s">
        <v>41</v>
      </c>
      <c r="B5" s="1" t="s">
        <v>42</v>
      </c>
      <c r="C5" s="1" t="s">
        <v>43</v>
      </c>
      <c r="D5" s="1" t="s">
        <v>44</v>
      </c>
      <c r="E5" s="1" t="s">
        <v>45</v>
      </c>
      <c r="F5" s="65" t="s">
        <v>46</v>
      </c>
      <c r="G5" s="65"/>
      <c r="H5" s="65" t="s">
        <v>47</v>
      </c>
      <c r="I5" s="65"/>
      <c r="J5" s="66" t="s">
        <v>48</v>
      </c>
      <c r="K5" s="66"/>
      <c r="L5" s="66" t="s">
        <v>49</v>
      </c>
      <c r="M5" s="66"/>
      <c r="N5" s="66" t="s">
        <v>50</v>
      </c>
      <c r="O5" s="66"/>
      <c r="P5" s="67" t="s">
        <v>51</v>
      </c>
      <c r="Q5" s="67"/>
      <c r="R5" s="67"/>
      <c r="S5" s="67"/>
      <c r="T5" s="68" t="s">
        <v>52</v>
      </c>
      <c r="U5" s="68"/>
    </row>
    <row r="6" spans="1:21" ht="15.75" customHeight="1" x14ac:dyDescent="0.2">
      <c r="A6" s="1"/>
      <c r="B6" s="1"/>
      <c r="C6" s="1"/>
      <c r="D6" s="1"/>
      <c r="E6" s="1"/>
      <c r="F6" s="18" t="s">
        <v>53</v>
      </c>
      <c r="G6" s="18" t="s">
        <v>54</v>
      </c>
      <c r="H6" s="18" t="s">
        <v>53</v>
      </c>
      <c r="I6" s="18" t="s">
        <v>54</v>
      </c>
      <c r="J6" s="18" t="s">
        <v>53</v>
      </c>
      <c r="K6" s="18" t="s">
        <v>54</v>
      </c>
      <c r="L6" s="18" t="s">
        <v>53</v>
      </c>
      <c r="M6" s="18" t="s">
        <v>54</v>
      </c>
      <c r="N6" s="18" t="s">
        <v>53</v>
      </c>
      <c r="O6" s="18" t="s">
        <v>54</v>
      </c>
      <c r="P6" s="19" t="s">
        <v>55</v>
      </c>
      <c r="Q6" s="19" t="s">
        <v>56</v>
      </c>
      <c r="R6" s="19" t="s">
        <v>57</v>
      </c>
      <c r="S6" s="19" t="s">
        <v>58</v>
      </c>
      <c r="T6" s="20" t="s">
        <v>53</v>
      </c>
      <c r="U6" s="20" t="s">
        <v>54</v>
      </c>
    </row>
    <row r="7" spans="1:21" ht="33.75" customHeight="1" x14ac:dyDescent="0.2">
      <c r="A7" s="21">
        <v>1</v>
      </c>
      <c r="B7" s="22" t="s">
        <v>59</v>
      </c>
      <c r="C7" s="23" t="s">
        <v>60</v>
      </c>
      <c r="D7" s="24" t="s">
        <v>61</v>
      </c>
      <c r="E7" s="25">
        <v>5</v>
      </c>
      <c r="F7" s="26">
        <v>130000</v>
      </c>
      <c r="G7" s="27">
        <f t="shared" ref="G7:G20" si="0">F7*E7</f>
        <v>650000</v>
      </c>
      <c r="H7" s="26">
        <v>122000</v>
      </c>
      <c r="I7" s="27">
        <f t="shared" ref="I7:I20" si="1">H7*E7</f>
        <v>610000</v>
      </c>
      <c r="J7" s="26">
        <v>128000</v>
      </c>
      <c r="K7" s="27">
        <f t="shared" ref="K7:K20" si="2">J7*E7</f>
        <v>640000</v>
      </c>
      <c r="L7" s="26">
        <v>134000</v>
      </c>
      <c r="M7" s="27">
        <f t="shared" ref="M7:M20" si="3">L7*E7</f>
        <v>670000</v>
      </c>
      <c r="N7" s="26">
        <v>124000</v>
      </c>
      <c r="O7" s="27">
        <f t="shared" ref="O7:O20" si="4">N7*E7</f>
        <v>620000</v>
      </c>
      <c r="P7" s="28">
        <f t="shared" ref="P7:P20" si="5">MIN(F7,H7,J7,L7,N7)</f>
        <v>122000</v>
      </c>
      <c r="Q7" s="28">
        <f t="shared" ref="Q7:Q20" si="6">MAX(F7,H7,J7,L7,N7)</f>
        <v>134000</v>
      </c>
      <c r="R7" s="28">
        <f t="shared" ref="R7:R20" si="7">AVERAGE(F7,H7,J7,L7,N7)</f>
        <v>127600</v>
      </c>
      <c r="S7" s="28">
        <f t="shared" ref="S7:S20" si="8">MEDIAN(F7,H7,J7,L7,N7)</f>
        <v>128000</v>
      </c>
      <c r="T7" s="29">
        <f t="shared" ref="T7:T20" si="9">AVERAGE(F7,H7)</f>
        <v>126000</v>
      </c>
      <c r="U7" s="29">
        <f t="shared" ref="U7:U20" si="10">T7*E7</f>
        <v>630000</v>
      </c>
    </row>
    <row r="8" spans="1:21" ht="33.75" customHeight="1" x14ac:dyDescent="0.2">
      <c r="A8" s="21">
        <v>2</v>
      </c>
      <c r="B8" s="22" t="s">
        <v>59</v>
      </c>
      <c r="C8" s="23" t="s">
        <v>62</v>
      </c>
      <c r="D8" s="24" t="s">
        <v>44</v>
      </c>
      <c r="E8" s="25">
        <v>50</v>
      </c>
      <c r="F8" s="26">
        <v>43000</v>
      </c>
      <c r="G8" s="27">
        <f t="shared" si="0"/>
        <v>2150000</v>
      </c>
      <c r="H8" s="26">
        <v>39000</v>
      </c>
      <c r="I8" s="27">
        <f t="shared" si="1"/>
        <v>1950000</v>
      </c>
      <c r="J8" s="26">
        <v>42000</v>
      </c>
      <c r="K8" s="27">
        <f t="shared" si="2"/>
        <v>2100000</v>
      </c>
      <c r="L8" s="26">
        <v>44000</v>
      </c>
      <c r="M8" s="27">
        <f t="shared" si="3"/>
        <v>2200000</v>
      </c>
      <c r="N8" s="26">
        <v>40000</v>
      </c>
      <c r="O8" s="27">
        <f t="shared" si="4"/>
        <v>2000000</v>
      </c>
      <c r="P8" s="28">
        <f t="shared" si="5"/>
        <v>39000</v>
      </c>
      <c r="Q8" s="28">
        <f t="shared" si="6"/>
        <v>44000</v>
      </c>
      <c r="R8" s="28">
        <f t="shared" si="7"/>
        <v>41600</v>
      </c>
      <c r="S8" s="28">
        <f t="shared" si="8"/>
        <v>42000</v>
      </c>
      <c r="T8" s="29">
        <f t="shared" si="9"/>
        <v>41000</v>
      </c>
      <c r="U8" s="29">
        <f t="shared" si="10"/>
        <v>2050000</v>
      </c>
    </row>
    <row r="9" spans="1:21" ht="33.75" customHeight="1" x14ac:dyDescent="0.2">
      <c r="A9" s="21">
        <v>3</v>
      </c>
      <c r="B9" s="30" t="s">
        <v>63</v>
      </c>
      <c r="C9" s="23" t="s">
        <v>64</v>
      </c>
      <c r="D9" s="24" t="s">
        <v>65</v>
      </c>
      <c r="E9" s="25">
        <v>1</v>
      </c>
      <c r="F9" s="26">
        <v>210000</v>
      </c>
      <c r="G9" s="27">
        <f t="shared" si="0"/>
        <v>210000</v>
      </c>
      <c r="H9" s="26">
        <v>194600</v>
      </c>
      <c r="I9" s="27">
        <f t="shared" si="1"/>
        <v>194600</v>
      </c>
      <c r="J9" s="26">
        <v>205000</v>
      </c>
      <c r="K9" s="27">
        <f t="shared" si="2"/>
        <v>205000</v>
      </c>
      <c r="L9" s="26">
        <v>214000</v>
      </c>
      <c r="M9" s="27">
        <f t="shared" si="3"/>
        <v>214000</v>
      </c>
      <c r="N9" s="26">
        <v>198000</v>
      </c>
      <c r="O9" s="27">
        <f t="shared" si="4"/>
        <v>198000</v>
      </c>
      <c r="P9" s="28">
        <f t="shared" si="5"/>
        <v>194600</v>
      </c>
      <c r="Q9" s="28">
        <f t="shared" si="6"/>
        <v>214000</v>
      </c>
      <c r="R9" s="28">
        <f t="shared" si="7"/>
        <v>204320</v>
      </c>
      <c r="S9" s="28">
        <f t="shared" si="8"/>
        <v>205000</v>
      </c>
      <c r="T9" s="29">
        <f t="shared" si="9"/>
        <v>202300</v>
      </c>
      <c r="U9" s="29">
        <f t="shared" si="10"/>
        <v>202300</v>
      </c>
    </row>
    <row r="10" spans="1:21" ht="33.75" customHeight="1" x14ac:dyDescent="0.2">
      <c r="A10" s="21">
        <v>4</v>
      </c>
      <c r="B10" s="30" t="s">
        <v>63</v>
      </c>
      <c r="C10" s="23" t="s">
        <v>66</v>
      </c>
      <c r="D10" s="24" t="s">
        <v>44</v>
      </c>
      <c r="E10" s="25">
        <v>4</v>
      </c>
      <c r="F10" s="26">
        <v>305000</v>
      </c>
      <c r="G10" s="27">
        <f t="shared" si="0"/>
        <v>1220000</v>
      </c>
      <c r="H10" s="26">
        <v>319000</v>
      </c>
      <c r="I10" s="27">
        <f t="shared" si="1"/>
        <v>1276000</v>
      </c>
      <c r="J10" s="26">
        <v>300000</v>
      </c>
      <c r="K10" s="27">
        <f t="shared" si="2"/>
        <v>1200000</v>
      </c>
      <c r="L10" s="26">
        <v>326000</v>
      </c>
      <c r="M10" s="27">
        <f t="shared" si="3"/>
        <v>1304000</v>
      </c>
      <c r="N10" s="26">
        <v>308000</v>
      </c>
      <c r="O10" s="27">
        <f t="shared" si="4"/>
        <v>1232000</v>
      </c>
      <c r="P10" s="28">
        <f t="shared" si="5"/>
        <v>300000</v>
      </c>
      <c r="Q10" s="28">
        <f t="shared" si="6"/>
        <v>326000</v>
      </c>
      <c r="R10" s="28">
        <f t="shared" si="7"/>
        <v>311600</v>
      </c>
      <c r="S10" s="28">
        <f t="shared" si="8"/>
        <v>308000</v>
      </c>
      <c r="T10" s="29">
        <f t="shared" si="9"/>
        <v>312000</v>
      </c>
      <c r="U10" s="29">
        <f t="shared" si="10"/>
        <v>1248000</v>
      </c>
    </row>
    <row r="11" spans="1:21" ht="33.75" customHeight="1" x14ac:dyDescent="0.2">
      <c r="A11" s="21">
        <v>5</v>
      </c>
      <c r="B11" s="30" t="s">
        <v>63</v>
      </c>
      <c r="C11" s="23" t="s">
        <v>67</v>
      </c>
      <c r="D11" s="24" t="s">
        <v>44</v>
      </c>
      <c r="E11" s="25">
        <v>5</v>
      </c>
      <c r="F11" s="26">
        <v>211000</v>
      </c>
      <c r="G11" s="27">
        <f t="shared" si="0"/>
        <v>1055000</v>
      </c>
      <c r="H11" s="26">
        <v>205000</v>
      </c>
      <c r="I11" s="27">
        <f t="shared" si="1"/>
        <v>1025000</v>
      </c>
      <c r="J11" s="26">
        <v>215000</v>
      </c>
      <c r="K11" s="27">
        <f t="shared" si="2"/>
        <v>1075000</v>
      </c>
      <c r="L11" s="26">
        <v>218000</v>
      </c>
      <c r="M11" s="27">
        <f t="shared" si="3"/>
        <v>1090000</v>
      </c>
      <c r="N11" s="26">
        <v>203000</v>
      </c>
      <c r="O11" s="27">
        <f t="shared" si="4"/>
        <v>1015000</v>
      </c>
      <c r="P11" s="28">
        <f t="shared" si="5"/>
        <v>203000</v>
      </c>
      <c r="Q11" s="28">
        <f t="shared" si="6"/>
        <v>218000</v>
      </c>
      <c r="R11" s="28">
        <f t="shared" si="7"/>
        <v>210400</v>
      </c>
      <c r="S11" s="28">
        <f t="shared" si="8"/>
        <v>211000</v>
      </c>
      <c r="T11" s="29">
        <f t="shared" si="9"/>
        <v>208000</v>
      </c>
      <c r="U11" s="29">
        <f t="shared" si="10"/>
        <v>1040000</v>
      </c>
    </row>
    <row r="12" spans="1:21" ht="33.75" customHeight="1" x14ac:dyDescent="0.2">
      <c r="A12" s="21">
        <v>6</v>
      </c>
      <c r="B12" s="30" t="s">
        <v>63</v>
      </c>
      <c r="C12" s="23" t="s">
        <v>68</v>
      </c>
      <c r="D12" s="24" t="s">
        <v>69</v>
      </c>
      <c r="E12" s="25">
        <v>1</v>
      </c>
      <c r="F12" s="26">
        <v>357000</v>
      </c>
      <c r="G12" s="27">
        <f t="shared" si="0"/>
        <v>357000</v>
      </c>
      <c r="H12" s="26">
        <v>363000</v>
      </c>
      <c r="I12" s="27">
        <f t="shared" si="1"/>
        <v>363000</v>
      </c>
      <c r="J12" s="26">
        <v>350000</v>
      </c>
      <c r="K12" s="27">
        <f t="shared" si="2"/>
        <v>350000</v>
      </c>
      <c r="L12" s="26">
        <v>372000</v>
      </c>
      <c r="M12" s="27">
        <f t="shared" si="3"/>
        <v>372000</v>
      </c>
      <c r="N12" s="26">
        <v>356000</v>
      </c>
      <c r="O12" s="27">
        <f t="shared" si="4"/>
        <v>356000</v>
      </c>
      <c r="P12" s="28">
        <f t="shared" si="5"/>
        <v>350000</v>
      </c>
      <c r="Q12" s="28">
        <f t="shared" si="6"/>
        <v>372000</v>
      </c>
      <c r="R12" s="28">
        <f t="shared" si="7"/>
        <v>359600</v>
      </c>
      <c r="S12" s="28">
        <f t="shared" si="8"/>
        <v>357000</v>
      </c>
      <c r="T12" s="29">
        <f t="shared" si="9"/>
        <v>360000</v>
      </c>
      <c r="U12" s="29">
        <f t="shared" si="10"/>
        <v>360000</v>
      </c>
    </row>
    <row r="13" spans="1:21" ht="33.75" customHeight="1" x14ac:dyDescent="0.2">
      <c r="A13" s="21">
        <v>7</v>
      </c>
      <c r="B13" s="30" t="s">
        <v>63</v>
      </c>
      <c r="C13" s="23" t="s">
        <v>70</v>
      </c>
      <c r="D13" s="24" t="s">
        <v>44</v>
      </c>
      <c r="E13" s="25">
        <v>4</v>
      </c>
      <c r="F13" s="26">
        <v>93000</v>
      </c>
      <c r="G13" s="27">
        <f t="shared" si="0"/>
        <v>372000</v>
      </c>
      <c r="H13" s="26">
        <v>87000</v>
      </c>
      <c r="I13" s="27">
        <f t="shared" si="1"/>
        <v>348000</v>
      </c>
      <c r="J13" s="26">
        <v>95000</v>
      </c>
      <c r="K13" s="27">
        <f t="shared" si="2"/>
        <v>380000</v>
      </c>
      <c r="L13" s="26">
        <v>96000</v>
      </c>
      <c r="M13" s="27">
        <f t="shared" si="3"/>
        <v>384000</v>
      </c>
      <c r="N13" s="26">
        <v>88000</v>
      </c>
      <c r="O13" s="27">
        <f t="shared" si="4"/>
        <v>352000</v>
      </c>
      <c r="P13" s="28">
        <f t="shared" si="5"/>
        <v>87000</v>
      </c>
      <c r="Q13" s="28">
        <f t="shared" si="6"/>
        <v>96000</v>
      </c>
      <c r="R13" s="28">
        <f t="shared" si="7"/>
        <v>91800</v>
      </c>
      <c r="S13" s="28">
        <f t="shared" si="8"/>
        <v>93000</v>
      </c>
      <c r="T13" s="29">
        <f t="shared" si="9"/>
        <v>90000</v>
      </c>
      <c r="U13" s="29">
        <f t="shared" si="10"/>
        <v>360000</v>
      </c>
    </row>
    <row r="14" spans="1:21" ht="33.75" customHeight="1" x14ac:dyDescent="0.2">
      <c r="A14" s="21">
        <v>8</v>
      </c>
      <c r="B14" s="31" t="s">
        <v>71</v>
      </c>
      <c r="C14" s="23" t="s">
        <v>72</v>
      </c>
      <c r="D14" s="24" t="s">
        <v>73</v>
      </c>
      <c r="E14" s="25">
        <v>13</v>
      </c>
      <c r="F14" s="26">
        <v>65000</v>
      </c>
      <c r="G14" s="27">
        <f t="shared" si="0"/>
        <v>845000</v>
      </c>
      <c r="H14" s="26">
        <v>61000</v>
      </c>
      <c r="I14" s="27">
        <f t="shared" si="1"/>
        <v>793000</v>
      </c>
      <c r="J14" s="26">
        <v>64000</v>
      </c>
      <c r="K14" s="27">
        <f t="shared" si="2"/>
        <v>832000</v>
      </c>
      <c r="L14" s="26">
        <v>66000</v>
      </c>
      <c r="M14" s="27">
        <f t="shared" si="3"/>
        <v>858000</v>
      </c>
      <c r="N14" s="26">
        <v>62000</v>
      </c>
      <c r="O14" s="27">
        <f t="shared" si="4"/>
        <v>806000</v>
      </c>
      <c r="P14" s="28">
        <f t="shared" si="5"/>
        <v>61000</v>
      </c>
      <c r="Q14" s="28">
        <f t="shared" si="6"/>
        <v>66000</v>
      </c>
      <c r="R14" s="28">
        <f t="shared" si="7"/>
        <v>63600</v>
      </c>
      <c r="S14" s="28">
        <f t="shared" si="8"/>
        <v>64000</v>
      </c>
      <c r="T14" s="29">
        <f t="shared" si="9"/>
        <v>63000</v>
      </c>
      <c r="U14" s="29">
        <f t="shared" si="10"/>
        <v>819000</v>
      </c>
    </row>
    <row r="15" spans="1:21" ht="33.75" customHeight="1" x14ac:dyDescent="0.2">
      <c r="A15" s="21">
        <v>9</v>
      </c>
      <c r="B15" s="31" t="s">
        <v>71</v>
      </c>
      <c r="C15" s="23" t="s">
        <v>74</v>
      </c>
      <c r="D15" s="24" t="s">
        <v>75</v>
      </c>
      <c r="E15" s="25">
        <v>30</v>
      </c>
      <c r="F15" s="26">
        <v>260000</v>
      </c>
      <c r="G15" s="27">
        <f t="shared" si="0"/>
        <v>7800000</v>
      </c>
      <c r="H15" s="26">
        <v>244000</v>
      </c>
      <c r="I15" s="27">
        <f t="shared" si="1"/>
        <v>7320000</v>
      </c>
      <c r="J15" s="26">
        <v>255000</v>
      </c>
      <c r="K15" s="27">
        <f t="shared" si="2"/>
        <v>7650000</v>
      </c>
      <c r="L15" s="26">
        <v>266000</v>
      </c>
      <c r="M15" s="27">
        <f t="shared" si="3"/>
        <v>7980000</v>
      </c>
      <c r="N15" s="26">
        <v>248000</v>
      </c>
      <c r="O15" s="27">
        <f t="shared" si="4"/>
        <v>7440000</v>
      </c>
      <c r="P15" s="28">
        <f t="shared" si="5"/>
        <v>244000</v>
      </c>
      <c r="Q15" s="28">
        <f t="shared" si="6"/>
        <v>266000</v>
      </c>
      <c r="R15" s="28">
        <f t="shared" si="7"/>
        <v>254600</v>
      </c>
      <c r="S15" s="28">
        <f t="shared" si="8"/>
        <v>255000</v>
      </c>
      <c r="T15" s="29">
        <f t="shared" si="9"/>
        <v>252000</v>
      </c>
      <c r="U15" s="29">
        <f t="shared" si="10"/>
        <v>7560000</v>
      </c>
    </row>
    <row r="16" spans="1:21" ht="33.75" customHeight="1" x14ac:dyDescent="0.2">
      <c r="A16" s="21">
        <v>10</v>
      </c>
      <c r="B16" s="31" t="s">
        <v>71</v>
      </c>
      <c r="C16" s="23" t="s">
        <v>76</v>
      </c>
      <c r="D16" s="24" t="s">
        <v>44</v>
      </c>
      <c r="E16" s="25">
        <v>480</v>
      </c>
      <c r="F16" s="26">
        <v>5000</v>
      </c>
      <c r="G16" s="27">
        <f t="shared" si="0"/>
        <v>2400000</v>
      </c>
      <c r="H16" s="26">
        <v>5300</v>
      </c>
      <c r="I16" s="27">
        <f t="shared" si="1"/>
        <v>2544000</v>
      </c>
      <c r="J16" s="26">
        <v>5200</v>
      </c>
      <c r="K16" s="27">
        <f t="shared" si="2"/>
        <v>2496000</v>
      </c>
      <c r="L16" s="26">
        <v>5450</v>
      </c>
      <c r="M16" s="27">
        <f t="shared" si="3"/>
        <v>2616000</v>
      </c>
      <c r="N16" s="26">
        <v>5000</v>
      </c>
      <c r="O16" s="27">
        <f t="shared" si="4"/>
        <v>2400000</v>
      </c>
      <c r="P16" s="28">
        <f t="shared" si="5"/>
        <v>5000</v>
      </c>
      <c r="Q16" s="28">
        <f t="shared" si="6"/>
        <v>5450</v>
      </c>
      <c r="R16" s="28">
        <f t="shared" si="7"/>
        <v>5190</v>
      </c>
      <c r="S16" s="28">
        <f t="shared" si="8"/>
        <v>5200</v>
      </c>
      <c r="T16" s="29">
        <f t="shared" si="9"/>
        <v>5150</v>
      </c>
      <c r="U16" s="29">
        <f t="shared" si="10"/>
        <v>2472000</v>
      </c>
    </row>
    <row r="17" spans="1:21" ht="33.75" customHeight="1" x14ac:dyDescent="0.2">
      <c r="A17" s="21">
        <v>11</v>
      </c>
      <c r="B17" s="31" t="s">
        <v>71</v>
      </c>
      <c r="C17" s="23" t="s">
        <v>77</v>
      </c>
      <c r="D17" s="24" t="s">
        <v>44</v>
      </c>
      <c r="E17" s="25">
        <v>480</v>
      </c>
      <c r="F17" s="26">
        <v>43000</v>
      </c>
      <c r="G17" s="27">
        <f t="shared" si="0"/>
        <v>20640000</v>
      </c>
      <c r="H17" s="26">
        <v>39000</v>
      </c>
      <c r="I17" s="27">
        <f t="shared" si="1"/>
        <v>18720000</v>
      </c>
      <c r="J17" s="26">
        <v>42000</v>
      </c>
      <c r="K17" s="27">
        <f t="shared" si="2"/>
        <v>20160000</v>
      </c>
      <c r="L17" s="26">
        <v>44000</v>
      </c>
      <c r="M17" s="27">
        <f t="shared" si="3"/>
        <v>21120000</v>
      </c>
      <c r="N17" s="26">
        <v>40000</v>
      </c>
      <c r="O17" s="27">
        <f t="shared" si="4"/>
        <v>19200000</v>
      </c>
      <c r="P17" s="28">
        <f t="shared" si="5"/>
        <v>39000</v>
      </c>
      <c r="Q17" s="28">
        <f t="shared" si="6"/>
        <v>44000</v>
      </c>
      <c r="R17" s="28">
        <f t="shared" si="7"/>
        <v>41600</v>
      </c>
      <c r="S17" s="28">
        <f t="shared" si="8"/>
        <v>42000</v>
      </c>
      <c r="T17" s="29">
        <f t="shared" si="9"/>
        <v>41000</v>
      </c>
      <c r="U17" s="29">
        <f t="shared" si="10"/>
        <v>19680000</v>
      </c>
    </row>
    <row r="18" spans="1:21" ht="33.75" customHeight="1" x14ac:dyDescent="0.2">
      <c r="A18" s="21">
        <v>12</v>
      </c>
      <c r="B18" s="31" t="s">
        <v>71</v>
      </c>
      <c r="C18" s="23" t="s">
        <v>78</v>
      </c>
      <c r="D18" s="24" t="s">
        <v>44</v>
      </c>
      <c r="E18" s="25">
        <v>480</v>
      </c>
      <c r="F18" s="26">
        <v>25000</v>
      </c>
      <c r="G18" s="27">
        <f t="shared" si="0"/>
        <v>12000000</v>
      </c>
      <c r="H18" s="26">
        <v>23000</v>
      </c>
      <c r="I18" s="27">
        <f t="shared" si="1"/>
        <v>11040000</v>
      </c>
      <c r="J18" s="26">
        <v>24500</v>
      </c>
      <c r="K18" s="27">
        <f t="shared" si="2"/>
        <v>11760000</v>
      </c>
      <c r="L18" s="26">
        <v>26000</v>
      </c>
      <c r="M18" s="27">
        <f t="shared" si="3"/>
        <v>12480000</v>
      </c>
      <c r="N18" s="26">
        <v>23500</v>
      </c>
      <c r="O18" s="27">
        <f t="shared" si="4"/>
        <v>11280000</v>
      </c>
      <c r="P18" s="28">
        <f t="shared" si="5"/>
        <v>23000</v>
      </c>
      <c r="Q18" s="28">
        <f t="shared" si="6"/>
        <v>26000</v>
      </c>
      <c r="R18" s="28">
        <f t="shared" si="7"/>
        <v>24400</v>
      </c>
      <c r="S18" s="28">
        <f t="shared" si="8"/>
        <v>24500</v>
      </c>
      <c r="T18" s="29">
        <f t="shared" si="9"/>
        <v>24000</v>
      </c>
      <c r="U18" s="29">
        <f t="shared" si="10"/>
        <v>11520000</v>
      </c>
    </row>
    <row r="19" spans="1:21" ht="33.75" customHeight="1" x14ac:dyDescent="0.2">
      <c r="A19" s="21">
        <v>13</v>
      </c>
      <c r="B19" s="31" t="s">
        <v>71</v>
      </c>
      <c r="C19" s="23" t="s">
        <v>79</v>
      </c>
      <c r="D19" s="24" t="s">
        <v>44</v>
      </c>
      <c r="E19" s="25">
        <v>480</v>
      </c>
      <c r="F19" s="26">
        <v>6550</v>
      </c>
      <c r="G19" s="27">
        <f t="shared" si="0"/>
        <v>3144000</v>
      </c>
      <c r="H19" s="26">
        <v>6950</v>
      </c>
      <c r="I19" s="27">
        <f t="shared" si="1"/>
        <v>3336000</v>
      </c>
      <c r="J19" s="26">
        <v>6800</v>
      </c>
      <c r="K19" s="27">
        <f t="shared" si="2"/>
        <v>3264000</v>
      </c>
      <c r="L19" s="26">
        <v>7200</v>
      </c>
      <c r="M19" s="27">
        <f t="shared" si="3"/>
        <v>3456000</v>
      </c>
      <c r="N19" s="26">
        <v>6600</v>
      </c>
      <c r="O19" s="27">
        <f t="shared" si="4"/>
        <v>3168000</v>
      </c>
      <c r="P19" s="28">
        <f t="shared" si="5"/>
        <v>6550</v>
      </c>
      <c r="Q19" s="28">
        <f t="shared" si="6"/>
        <v>7200</v>
      </c>
      <c r="R19" s="28">
        <f t="shared" si="7"/>
        <v>6820</v>
      </c>
      <c r="S19" s="28">
        <f t="shared" si="8"/>
        <v>6800</v>
      </c>
      <c r="T19" s="29">
        <f t="shared" si="9"/>
        <v>6750</v>
      </c>
      <c r="U19" s="29">
        <f t="shared" si="10"/>
        <v>3240000</v>
      </c>
    </row>
    <row r="20" spans="1:21" ht="33.75" customHeight="1" x14ac:dyDescent="0.2">
      <c r="A20" s="21">
        <v>14</v>
      </c>
      <c r="B20" s="32" t="s">
        <v>80</v>
      </c>
      <c r="C20" s="23" t="s">
        <v>81</v>
      </c>
      <c r="D20" s="24" t="s">
        <v>44</v>
      </c>
      <c r="E20" s="25">
        <v>20</v>
      </c>
      <c r="F20" s="26">
        <v>43000</v>
      </c>
      <c r="G20" s="27">
        <f t="shared" si="0"/>
        <v>860000</v>
      </c>
      <c r="H20" s="26">
        <v>39000</v>
      </c>
      <c r="I20" s="27">
        <f t="shared" si="1"/>
        <v>780000</v>
      </c>
      <c r="J20" s="26">
        <v>42000</v>
      </c>
      <c r="K20" s="27">
        <f t="shared" si="2"/>
        <v>840000</v>
      </c>
      <c r="L20" s="26">
        <v>44000</v>
      </c>
      <c r="M20" s="27">
        <f t="shared" si="3"/>
        <v>880000</v>
      </c>
      <c r="N20" s="26">
        <v>40000</v>
      </c>
      <c r="O20" s="27">
        <f t="shared" si="4"/>
        <v>800000</v>
      </c>
      <c r="P20" s="28">
        <f t="shared" si="5"/>
        <v>39000</v>
      </c>
      <c r="Q20" s="28">
        <f t="shared" si="6"/>
        <v>44000</v>
      </c>
      <c r="R20" s="28">
        <f t="shared" si="7"/>
        <v>41600</v>
      </c>
      <c r="S20" s="28">
        <f t="shared" si="8"/>
        <v>42000</v>
      </c>
      <c r="T20" s="29">
        <f t="shared" si="9"/>
        <v>41000</v>
      </c>
      <c r="U20" s="29">
        <f t="shared" si="10"/>
        <v>820000</v>
      </c>
    </row>
    <row r="21" spans="1:21" ht="19.5" customHeight="1" x14ac:dyDescent="0.2">
      <c r="A21" s="33"/>
      <c r="B21" s="69" t="s">
        <v>82</v>
      </c>
      <c r="C21" s="69"/>
      <c r="D21" s="69"/>
      <c r="E21" s="69"/>
      <c r="F21" s="34" t="s">
        <v>83</v>
      </c>
      <c r="G21" s="35">
        <f>SUM(G7:G20)</f>
        <v>53703000</v>
      </c>
      <c r="H21" s="34" t="s">
        <v>83</v>
      </c>
      <c r="I21" s="35">
        <f>SUM(I7:I20)</f>
        <v>50299600</v>
      </c>
      <c r="J21" s="34" t="s">
        <v>83</v>
      </c>
      <c r="K21" s="35">
        <f>SUM(K7:K20)</f>
        <v>52952000</v>
      </c>
      <c r="L21" s="34" t="s">
        <v>83</v>
      </c>
      <c r="M21" s="35">
        <f>SUM(M7:M20)</f>
        <v>55624000</v>
      </c>
      <c r="N21" s="34" t="s">
        <v>83</v>
      </c>
      <c r="O21" s="35">
        <f>SUM(O7:O20)</f>
        <v>50867000</v>
      </c>
      <c r="P21" s="34" t="s">
        <v>83</v>
      </c>
      <c r="Q21" s="34" t="s">
        <v>83</v>
      </c>
      <c r="R21" s="34" t="s">
        <v>83</v>
      </c>
      <c r="S21" s="34" t="s">
        <v>83</v>
      </c>
      <c r="T21" s="36" t="s">
        <v>83</v>
      </c>
      <c r="U21" s="37">
        <f>SUM(U7:U20)</f>
        <v>52001300</v>
      </c>
    </row>
    <row r="23" spans="1:21" x14ac:dyDescent="0.2">
      <c r="B23" s="70" t="s">
        <v>84</v>
      </c>
      <c r="C23" s="70"/>
      <c r="D23" s="70"/>
      <c r="E23" s="70"/>
      <c r="F23" s="70"/>
      <c r="G23" s="70"/>
      <c r="H23" s="70"/>
      <c r="I23" s="70"/>
      <c r="J23" s="70"/>
      <c r="K23" s="70"/>
      <c r="L23" s="70"/>
      <c r="M23" s="70"/>
      <c r="N23" s="70"/>
      <c r="O23" s="70"/>
      <c r="P23" s="70"/>
      <c r="Q23" s="70"/>
      <c r="R23" s="70"/>
      <c r="S23" s="70"/>
      <c r="T23" s="70"/>
      <c r="U23" s="70"/>
    </row>
    <row r="24" spans="1:21" x14ac:dyDescent="0.2">
      <c r="B24" s="38" t="s">
        <v>41</v>
      </c>
      <c r="C24" s="71" t="s">
        <v>85</v>
      </c>
      <c r="D24" s="71"/>
      <c r="E24" s="71" t="s">
        <v>86</v>
      </c>
      <c r="F24" s="71"/>
      <c r="G24" s="71" t="s">
        <v>87</v>
      </c>
      <c r="H24" s="71"/>
      <c r="I24" s="71"/>
      <c r="J24" s="72" t="s">
        <v>88</v>
      </c>
      <c r="K24" s="72"/>
      <c r="L24" s="72"/>
      <c r="M24" s="72"/>
      <c r="N24" s="72"/>
      <c r="O24" s="72"/>
      <c r="P24" s="72"/>
      <c r="Q24" s="72"/>
      <c r="R24" s="72"/>
      <c r="S24" s="72"/>
      <c r="T24" s="72"/>
      <c r="U24" s="72"/>
    </row>
    <row r="25" spans="1:21" ht="15" customHeight="1" x14ac:dyDescent="0.2">
      <c r="B25" s="39" t="s">
        <v>89</v>
      </c>
      <c r="C25" s="8" t="s">
        <v>90</v>
      </c>
      <c r="D25" s="8"/>
      <c r="E25" s="8" t="s">
        <v>91</v>
      </c>
      <c r="F25" s="8"/>
      <c r="G25" s="8" t="s">
        <v>92</v>
      </c>
      <c r="H25" s="8"/>
      <c r="I25" s="8"/>
      <c r="J25" s="73">
        <f>G21</f>
        <v>53703000</v>
      </c>
      <c r="K25" s="73"/>
      <c r="L25" s="73"/>
      <c r="M25" s="73"/>
      <c r="N25" s="73"/>
      <c r="O25" s="73"/>
      <c r="P25" s="73"/>
      <c r="Q25" s="73"/>
      <c r="R25" s="73"/>
      <c r="S25" s="73"/>
      <c r="T25" s="73"/>
      <c r="U25" s="73"/>
    </row>
    <row r="26" spans="1:21" ht="15" customHeight="1" x14ac:dyDescent="0.2">
      <c r="B26" s="39" t="s">
        <v>93</v>
      </c>
      <c r="C26" s="8" t="s">
        <v>94</v>
      </c>
      <c r="D26" s="8"/>
      <c r="E26" s="8" t="s">
        <v>91</v>
      </c>
      <c r="F26" s="8"/>
      <c r="G26" s="8" t="s">
        <v>92</v>
      </c>
      <c r="H26" s="8"/>
      <c r="I26" s="8"/>
      <c r="J26" s="73">
        <f>I21</f>
        <v>50299600</v>
      </c>
      <c r="K26" s="73"/>
      <c r="L26" s="73"/>
      <c r="M26" s="73"/>
      <c r="N26" s="73"/>
      <c r="O26" s="73"/>
      <c r="P26" s="73"/>
      <c r="Q26" s="73"/>
      <c r="R26" s="73"/>
      <c r="S26" s="73"/>
      <c r="T26" s="73"/>
      <c r="U26" s="73"/>
    </row>
    <row r="27" spans="1:21" ht="15" customHeight="1" x14ac:dyDescent="0.2">
      <c r="B27" s="39" t="s">
        <v>95</v>
      </c>
      <c r="C27" s="8" t="s">
        <v>96</v>
      </c>
      <c r="D27" s="8"/>
      <c r="E27" s="8" t="s">
        <v>97</v>
      </c>
      <c r="F27" s="8"/>
      <c r="G27" s="8" t="s">
        <v>98</v>
      </c>
      <c r="H27" s="8"/>
      <c r="I27" s="8"/>
      <c r="J27" s="73">
        <f>K21</f>
        <v>52952000</v>
      </c>
      <c r="K27" s="73"/>
      <c r="L27" s="73"/>
      <c r="M27" s="73"/>
      <c r="N27" s="73"/>
      <c r="O27" s="73"/>
      <c r="P27" s="73"/>
      <c r="Q27" s="73"/>
      <c r="R27" s="73"/>
      <c r="S27" s="73"/>
      <c r="T27" s="73"/>
      <c r="U27" s="73"/>
    </row>
    <row r="28" spans="1:21" ht="15" customHeight="1" x14ac:dyDescent="0.2">
      <c r="B28" s="39" t="s">
        <v>99</v>
      </c>
      <c r="C28" s="8" t="s">
        <v>100</v>
      </c>
      <c r="D28" s="8"/>
      <c r="E28" s="8" t="s">
        <v>101</v>
      </c>
      <c r="F28" s="8"/>
      <c r="G28" s="8" t="s">
        <v>98</v>
      </c>
      <c r="H28" s="8"/>
      <c r="I28" s="8"/>
      <c r="J28" s="73">
        <f>M21</f>
        <v>55624000</v>
      </c>
      <c r="K28" s="73"/>
      <c r="L28" s="73"/>
      <c r="M28" s="73"/>
      <c r="N28" s="73"/>
      <c r="O28" s="73"/>
      <c r="P28" s="73"/>
      <c r="Q28" s="73"/>
      <c r="R28" s="73"/>
      <c r="S28" s="73"/>
      <c r="T28" s="73"/>
      <c r="U28" s="73"/>
    </row>
    <row r="29" spans="1:21" ht="15" customHeight="1" x14ac:dyDescent="0.2">
      <c r="B29" s="39" t="s">
        <v>102</v>
      </c>
      <c r="C29" s="8" t="s">
        <v>103</v>
      </c>
      <c r="D29" s="8"/>
      <c r="E29" s="8" t="s">
        <v>104</v>
      </c>
      <c r="F29" s="8"/>
      <c r="G29" s="8" t="s">
        <v>98</v>
      </c>
      <c r="H29" s="8"/>
      <c r="I29" s="8"/>
      <c r="J29" s="73">
        <f>O21</f>
        <v>50867000</v>
      </c>
      <c r="K29" s="73"/>
      <c r="L29" s="73"/>
      <c r="M29" s="73"/>
      <c r="N29" s="73"/>
      <c r="O29" s="73"/>
      <c r="P29" s="73"/>
      <c r="Q29" s="73"/>
      <c r="R29" s="73"/>
      <c r="S29" s="73"/>
      <c r="T29" s="73"/>
      <c r="U29" s="73"/>
    </row>
    <row r="30" spans="1:21" x14ac:dyDescent="0.2">
      <c r="B30" s="40"/>
      <c r="C30" s="74" t="s">
        <v>105</v>
      </c>
      <c r="D30" s="74"/>
      <c r="E30" s="74"/>
      <c r="F30" s="74"/>
      <c r="G30" s="74"/>
      <c r="H30" s="74"/>
      <c r="I30" s="74"/>
      <c r="J30" s="75">
        <f>MIN(G21,I21,K21,M21,O21)</f>
        <v>50299600</v>
      </c>
      <c r="K30" s="75"/>
      <c r="L30" s="75"/>
      <c r="M30" s="75"/>
      <c r="N30" s="75"/>
      <c r="O30" s="75"/>
      <c r="P30" s="75"/>
      <c r="Q30" s="75"/>
      <c r="R30" s="75"/>
      <c r="S30" s="75"/>
      <c r="T30" s="75"/>
      <c r="U30" s="75"/>
    </row>
    <row r="31" spans="1:21" x14ac:dyDescent="0.2">
      <c r="B31" s="40"/>
      <c r="C31" s="74" t="s">
        <v>106</v>
      </c>
      <c r="D31" s="74"/>
      <c r="E31" s="74"/>
      <c r="F31" s="74"/>
      <c r="G31" s="74"/>
      <c r="H31" s="74"/>
      <c r="I31" s="74"/>
      <c r="J31" s="75">
        <f>MAX(G21,I21,K21,M21,O21)</f>
        <v>55624000</v>
      </c>
      <c r="K31" s="75"/>
      <c r="L31" s="75"/>
      <c r="M31" s="75"/>
      <c r="N31" s="75"/>
      <c r="O31" s="75"/>
      <c r="P31" s="75"/>
      <c r="Q31" s="75"/>
      <c r="R31" s="75"/>
      <c r="S31" s="75"/>
      <c r="T31" s="75"/>
      <c r="U31" s="75"/>
    </row>
    <row r="32" spans="1:21" x14ac:dyDescent="0.2">
      <c r="B32" s="40"/>
      <c r="C32" s="74" t="s">
        <v>107</v>
      </c>
      <c r="D32" s="74"/>
      <c r="E32" s="74"/>
      <c r="F32" s="74"/>
      <c r="G32" s="74"/>
      <c r="H32" s="74"/>
      <c r="I32" s="74"/>
      <c r="J32" s="75">
        <f>AVERAGE(G21,I21,K21,M21,O21)</f>
        <v>52689120</v>
      </c>
      <c r="K32" s="75"/>
      <c r="L32" s="75"/>
      <c r="M32" s="75"/>
      <c r="N32" s="75"/>
      <c r="O32" s="75"/>
      <c r="P32" s="75"/>
      <c r="Q32" s="75"/>
      <c r="R32" s="75"/>
      <c r="S32" s="75"/>
      <c r="T32" s="75"/>
      <c r="U32" s="75"/>
    </row>
    <row r="33" spans="2:21" x14ac:dyDescent="0.2">
      <c r="B33" s="40"/>
      <c r="C33" s="74" t="s">
        <v>108</v>
      </c>
      <c r="D33" s="74"/>
      <c r="E33" s="74"/>
      <c r="F33" s="74"/>
      <c r="G33" s="74"/>
      <c r="H33" s="74"/>
      <c r="I33" s="74"/>
      <c r="J33" s="75">
        <f>MEDIAN(G21,I21,K21,M21,O21)</f>
        <v>52952000</v>
      </c>
      <c r="K33" s="75"/>
      <c r="L33" s="75"/>
      <c r="M33" s="75"/>
      <c r="N33" s="75"/>
      <c r="O33" s="75"/>
      <c r="P33" s="75"/>
      <c r="Q33" s="75"/>
      <c r="R33" s="75"/>
      <c r="S33" s="75"/>
      <c r="T33" s="75"/>
      <c r="U33" s="75"/>
    </row>
    <row r="34" spans="2:21" x14ac:dyDescent="0.2">
      <c r="B34" s="41"/>
      <c r="C34" s="76" t="s">
        <v>109</v>
      </c>
      <c r="D34" s="76"/>
      <c r="E34" s="76"/>
      <c r="F34" s="76"/>
      <c r="G34" s="76"/>
      <c r="H34" s="76"/>
      <c r="I34" s="76"/>
      <c r="J34" s="77">
        <f>U21</f>
        <v>52001300</v>
      </c>
      <c r="K34" s="77"/>
      <c r="L34" s="77"/>
      <c r="M34" s="77"/>
      <c r="N34" s="77"/>
      <c r="O34" s="77"/>
      <c r="P34" s="77"/>
      <c r="Q34" s="77"/>
      <c r="R34" s="77"/>
      <c r="S34" s="77"/>
      <c r="T34" s="77"/>
      <c r="U34" s="77"/>
    </row>
    <row r="35" spans="2:21" x14ac:dyDescent="0.2">
      <c r="B35" s="42"/>
      <c r="C35" s="78" t="s">
        <v>110</v>
      </c>
      <c r="D35" s="78"/>
      <c r="E35" s="78"/>
      <c r="F35" s="78"/>
      <c r="G35" s="78"/>
      <c r="H35" s="78"/>
      <c r="I35" s="78"/>
      <c r="J35" s="79">
        <f>(U21-AVERAGE(G21,I21,K21,M21,O21))/AVERAGE(G21,I21,K21,M21,O21)</f>
        <v>-1.3054307986164885E-2</v>
      </c>
      <c r="K35" s="79"/>
      <c r="L35" s="79"/>
      <c r="M35" s="79"/>
      <c r="N35" s="79"/>
      <c r="O35" s="79"/>
      <c r="P35" s="79"/>
      <c r="Q35" s="79"/>
      <c r="R35" s="79"/>
      <c r="S35" s="79"/>
      <c r="T35" s="79"/>
      <c r="U35" s="79"/>
    </row>
    <row r="37" spans="2:21" ht="15" customHeight="1" x14ac:dyDescent="0.2">
      <c r="B37" s="80" t="s">
        <v>111</v>
      </c>
      <c r="C37" s="80"/>
      <c r="D37" s="80"/>
      <c r="E37" s="80"/>
      <c r="F37" s="80"/>
      <c r="G37" s="80"/>
      <c r="H37" s="80"/>
      <c r="I37" s="80"/>
      <c r="J37" s="80"/>
      <c r="K37" s="80"/>
      <c r="L37" s="80"/>
      <c r="M37" s="80"/>
      <c r="N37" s="80"/>
      <c r="O37" s="80"/>
      <c r="P37" s="80"/>
      <c r="Q37" s="80"/>
      <c r="R37" s="80"/>
      <c r="S37" s="80"/>
      <c r="T37" s="80"/>
      <c r="U37" s="80"/>
    </row>
    <row r="38" spans="2:21" x14ac:dyDescent="0.2">
      <c r="B38" s="80"/>
      <c r="C38" s="80"/>
      <c r="D38" s="80"/>
      <c r="E38" s="80"/>
      <c r="F38" s="80"/>
      <c r="G38" s="80"/>
      <c r="H38" s="80"/>
      <c r="I38" s="80"/>
      <c r="J38" s="80"/>
      <c r="K38" s="80"/>
      <c r="L38" s="80"/>
      <c r="M38" s="80"/>
      <c r="N38" s="80"/>
      <c r="O38" s="80"/>
      <c r="P38" s="80"/>
      <c r="Q38" s="80"/>
      <c r="R38" s="80"/>
      <c r="S38" s="80"/>
      <c r="T38" s="80"/>
      <c r="U38" s="80"/>
    </row>
    <row r="39" spans="2:21" x14ac:dyDescent="0.2">
      <c r="B39" s="80"/>
      <c r="C39" s="80"/>
      <c r="D39" s="80"/>
      <c r="E39" s="80"/>
      <c r="F39" s="80"/>
      <c r="G39" s="80"/>
      <c r="H39" s="80"/>
      <c r="I39" s="80"/>
      <c r="J39" s="80"/>
      <c r="K39" s="80"/>
      <c r="L39" s="80"/>
      <c r="M39" s="80"/>
      <c r="N39" s="80"/>
      <c r="O39" s="80"/>
      <c r="P39" s="80"/>
      <c r="Q39" s="80"/>
      <c r="R39" s="80"/>
      <c r="S39" s="80"/>
      <c r="T39" s="80"/>
      <c r="U39" s="80"/>
    </row>
  </sheetData>
  <mergeCells count="54">
    <mergeCell ref="C34:I34"/>
    <mergeCell ref="J34:U34"/>
    <mergeCell ref="C35:I35"/>
    <mergeCell ref="J35:U35"/>
    <mergeCell ref="B37:U39"/>
    <mergeCell ref="C31:I31"/>
    <mergeCell ref="J31:U31"/>
    <mergeCell ref="C32:I32"/>
    <mergeCell ref="J32:U32"/>
    <mergeCell ref="C33:I33"/>
    <mergeCell ref="J33:U33"/>
    <mergeCell ref="C29:D29"/>
    <mergeCell ref="E29:F29"/>
    <mergeCell ref="G29:I29"/>
    <mergeCell ref="J29:U29"/>
    <mergeCell ref="C30:I30"/>
    <mergeCell ref="J30:U30"/>
    <mergeCell ref="C27:D27"/>
    <mergeCell ref="E27:F27"/>
    <mergeCell ref="G27:I27"/>
    <mergeCell ref="J27:U27"/>
    <mergeCell ref="C28:D28"/>
    <mergeCell ref="E28:F28"/>
    <mergeCell ref="G28:I28"/>
    <mergeCell ref="J28:U28"/>
    <mergeCell ref="C25:D25"/>
    <mergeCell ref="E25:F25"/>
    <mergeCell ref="G25:I25"/>
    <mergeCell ref="J25:U25"/>
    <mergeCell ref="C26:D26"/>
    <mergeCell ref="E26:F26"/>
    <mergeCell ref="G26:I26"/>
    <mergeCell ref="J26:U26"/>
    <mergeCell ref="B21:E21"/>
    <mergeCell ref="B23:U23"/>
    <mergeCell ref="C24:D24"/>
    <mergeCell ref="E24:F24"/>
    <mergeCell ref="G24:I24"/>
    <mergeCell ref="J24:U24"/>
    <mergeCell ref="A1:U1"/>
    <mergeCell ref="A2:U2"/>
    <mergeCell ref="A3:U3"/>
    <mergeCell ref="A5:A6"/>
    <mergeCell ref="B5:B6"/>
    <mergeCell ref="C5:C6"/>
    <mergeCell ref="D5:D6"/>
    <mergeCell ref="E5:E6"/>
    <mergeCell ref="F5:G5"/>
    <mergeCell ref="H5:I5"/>
    <mergeCell ref="J5:K5"/>
    <mergeCell ref="L5:M5"/>
    <mergeCell ref="N5:O5"/>
    <mergeCell ref="P5:S5"/>
    <mergeCell ref="T5:U5"/>
  </mergeCells>
  <pageMargins left="0.3" right="0.3" top="0.4" bottom="0.4" header="0.511811023622047" footer="0.5"/>
  <pageSetup fitToHeight="0" orientation="landscape" horizontalDpi="300" verticalDpi="300"/>
  <headerFooter>
    <oddFooter>&amp;C&amp;7 &amp;A — Estudio de Mercado MZ-SA 024 de 2026 — Zarzal (V.C.) — Pág. &amp;P de &amp;N</oddFooter>
  </headerFooter>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30"/>
  <sheetViews>
    <sheetView showGridLines="0" zoomScaleNormal="100" workbookViewId="0">
      <selection sqref="A1:K1"/>
    </sheetView>
  </sheetViews>
  <sheetFormatPr baseColWidth="10" defaultColWidth="8.6640625" defaultRowHeight="15" x14ac:dyDescent="0.2"/>
  <cols>
    <col min="1" max="1" width="4" customWidth="1"/>
    <col min="2" max="2" width="30" customWidth="1"/>
    <col min="3" max="3" width="9" customWidth="1"/>
    <col min="4" max="4" width="6" customWidth="1"/>
    <col min="5" max="5" width="13" customWidth="1"/>
    <col min="6" max="7" width="12" customWidth="1"/>
    <col min="8" max="8" width="13" customWidth="1"/>
    <col min="9" max="9" width="10" customWidth="1"/>
    <col min="10" max="10" width="14" customWidth="1"/>
    <col min="11" max="11" width="52" customWidth="1"/>
  </cols>
  <sheetData>
    <row r="1" spans="1:11" ht="24" customHeight="1" x14ac:dyDescent="0.2">
      <c r="A1" s="4" t="s">
        <v>112</v>
      </c>
      <c r="B1" s="4"/>
      <c r="C1" s="4"/>
      <c r="D1" s="4"/>
      <c r="E1" s="4"/>
      <c r="F1" s="4"/>
      <c r="G1" s="4"/>
      <c r="H1" s="4"/>
      <c r="I1" s="4"/>
      <c r="J1" s="4"/>
      <c r="K1" s="4"/>
    </row>
    <row r="2" spans="1:11" x14ac:dyDescent="0.2">
      <c r="A2" s="3" t="s">
        <v>113</v>
      </c>
      <c r="B2" s="3"/>
      <c r="C2" s="3"/>
      <c r="D2" s="3"/>
      <c r="E2" s="3"/>
      <c r="F2" s="3"/>
      <c r="G2" s="3"/>
      <c r="H2" s="3"/>
      <c r="I2" s="3"/>
      <c r="J2" s="3"/>
      <c r="K2" s="3"/>
    </row>
    <row r="4" spans="1:11" x14ac:dyDescent="0.2">
      <c r="A4" s="70" t="s">
        <v>114</v>
      </c>
      <c r="B4" s="70"/>
      <c r="C4" s="70"/>
      <c r="D4" s="70"/>
      <c r="E4" s="70"/>
      <c r="F4" s="70"/>
      <c r="G4" s="70"/>
      <c r="H4" s="70"/>
      <c r="I4" s="70"/>
      <c r="J4" s="70"/>
      <c r="K4" s="70"/>
    </row>
    <row r="5" spans="1:11" ht="15" customHeight="1" x14ac:dyDescent="0.2">
      <c r="A5" s="81" t="s">
        <v>115</v>
      </c>
      <c r="B5" s="81"/>
      <c r="C5" s="81"/>
      <c r="D5" s="81"/>
      <c r="E5" s="81"/>
      <c r="F5" s="81"/>
      <c r="G5" s="81"/>
      <c r="H5" s="81"/>
      <c r="I5" s="81"/>
      <c r="J5" s="81"/>
      <c r="K5" s="81"/>
    </row>
    <row r="6" spans="1:11" x14ac:dyDescent="0.2">
      <c r="A6" s="81"/>
      <c r="B6" s="81"/>
      <c r="C6" s="81"/>
      <c r="D6" s="81"/>
      <c r="E6" s="81"/>
      <c r="F6" s="81"/>
      <c r="G6" s="81"/>
      <c r="H6" s="81"/>
      <c r="I6" s="81"/>
      <c r="J6" s="81"/>
      <c r="K6" s="81"/>
    </row>
    <row r="7" spans="1:11" x14ac:dyDescent="0.2">
      <c r="A7" s="81"/>
      <c r="B7" s="81"/>
      <c r="C7" s="81"/>
      <c r="D7" s="81"/>
      <c r="E7" s="81"/>
      <c r="F7" s="81"/>
      <c r="G7" s="81"/>
      <c r="H7" s="81"/>
      <c r="I7" s="81"/>
      <c r="J7" s="81"/>
      <c r="K7" s="81"/>
    </row>
    <row r="8" spans="1:11" x14ac:dyDescent="0.2">
      <c r="A8" s="70" t="s">
        <v>116</v>
      </c>
      <c r="B8" s="70"/>
      <c r="C8" s="70"/>
      <c r="D8" s="70"/>
      <c r="E8" s="70"/>
      <c r="F8" s="70"/>
      <c r="G8" s="70"/>
      <c r="H8" s="70"/>
      <c r="I8" s="70"/>
      <c r="J8" s="70"/>
      <c r="K8" s="70"/>
    </row>
    <row r="9" spans="1:11" ht="27.75" customHeight="1" x14ac:dyDescent="0.2">
      <c r="A9" s="43" t="s">
        <v>41</v>
      </c>
      <c r="B9" s="43" t="s">
        <v>117</v>
      </c>
      <c r="C9" s="43" t="s">
        <v>44</v>
      </c>
      <c r="D9" s="43" t="s">
        <v>45</v>
      </c>
      <c r="E9" s="43" t="s">
        <v>118</v>
      </c>
      <c r="F9" s="43" t="s">
        <v>55</v>
      </c>
      <c r="G9" s="43" t="s">
        <v>56</v>
      </c>
      <c r="H9" s="43" t="s">
        <v>119</v>
      </c>
      <c r="I9" s="43" t="s">
        <v>120</v>
      </c>
      <c r="J9" s="43" t="s">
        <v>121</v>
      </c>
      <c r="K9" s="43" t="s">
        <v>122</v>
      </c>
    </row>
    <row r="10" spans="1:11" ht="39.75" customHeight="1" x14ac:dyDescent="0.2">
      <c r="A10" s="21">
        <v>1</v>
      </c>
      <c r="B10" s="44" t="s">
        <v>123</v>
      </c>
      <c r="C10" s="45" t="s">
        <v>61</v>
      </c>
      <c r="D10" s="46">
        <f>'Estudio de Mercado'!E7</f>
        <v>5</v>
      </c>
      <c r="E10" s="47">
        <f>'Estudio de Mercado'!T7</f>
        <v>126000</v>
      </c>
      <c r="F10" s="48">
        <f>'Estudio de Mercado'!P7</f>
        <v>122000</v>
      </c>
      <c r="G10" s="48">
        <f>'Estudio de Mercado'!Q7</f>
        <v>134000</v>
      </c>
      <c r="H10" s="48">
        <f>'Estudio de Mercado'!R7</f>
        <v>127600</v>
      </c>
      <c r="I10" s="49">
        <f t="shared" ref="I10:I23" si="0">E10/H10</f>
        <v>0.98746081504702199</v>
      </c>
      <c r="J10" s="47">
        <f>'Estudio de Mercado'!U7</f>
        <v>630000</v>
      </c>
      <c r="K10" s="23" t="s">
        <v>124</v>
      </c>
    </row>
    <row r="11" spans="1:11" ht="39.75" customHeight="1" x14ac:dyDescent="0.2">
      <c r="A11" s="21">
        <v>2</v>
      </c>
      <c r="B11" s="44" t="s">
        <v>125</v>
      </c>
      <c r="C11" s="45" t="s">
        <v>44</v>
      </c>
      <c r="D11" s="46">
        <f>'Estudio de Mercado'!E8</f>
        <v>50</v>
      </c>
      <c r="E11" s="47">
        <f>'Estudio de Mercado'!T8</f>
        <v>41000</v>
      </c>
      <c r="F11" s="48">
        <f>'Estudio de Mercado'!P8</f>
        <v>39000</v>
      </c>
      <c r="G11" s="48">
        <f>'Estudio de Mercado'!Q8</f>
        <v>44000</v>
      </c>
      <c r="H11" s="48">
        <f>'Estudio de Mercado'!R8</f>
        <v>41600</v>
      </c>
      <c r="I11" s="49">
        <f t="shared" si="0"/>
        <v>0.98557692307692313</v>
      </c>
      <c r="J11" s="47">
        <f>'Estudio de Mercado'!U8</f>
        <v>2050000</v>
      </c>
      <c r="K11" s="23" t="s">
        <v>126</v>
      </c>
    </row>
    <row r="12" spans="1:11" ht="39.75" customHeight="1" x14ac:dyDescent="0.2">
      <c r="A12" s="21">
        <v>3</v>
      </c>
      <c r="B12" s="44" t="s">
        <v>127</v>
      </c>
      <c r="C12" s="45" t="s">
        <v>65</v>
      </c>
      <c r="D12" s="46">
        <f>'Estudio de Mercado'!E9</f>
        <v>1</v>
      </c>
      <c r="E12" s="47">
        <f>'Estudio de Mercado'!T9</f>
        <v>202300</v>
      </c>
      <c r="F12" s="48">
        <f>'Estudio de Mercado'!P9</f>
        <v>194600</v>
      </c>
      <c r="G12" s="48">
        <f>'Estudio de Mercado'!Q9</f>
        <v>214000</v>
      </c>
      <c r="H12" s="48">
        <f>'Estudio de Mercado'!R9</f>
        <v>204320</v>
      </c>
      <c r="I12" s="49">
        <f t="shared" si="0"/>
        <v>0.99011354737666402</v>
      </c>
      <c r="J12" s="47">
        <f>'Estudio de Mercado'!U9</f>
        <v>202300</v>
      </c>
      <c r="K12" s="23" t="s">
        <v>128</v>
      </c>
    </row>
    <row r="13" spans="1:11" ht="39.75" customHeight="1" x14ac:dyDescent="0.2">
      <c r="A13" s="21">
        <v>4</v>
      </c>
      <c r="B13" s="44" t="s">
        <v>129</v>
      </c>
      <c r="C13" s="45" t="s">
        <v>44</v>
      </c>
      <c r="D13" s="46">
        <f>'Estudio de Mercado'!E10</f>
        <v>4</v>
      </c>
      <c r="E13" s="47">
        <f>'Estudio de Mercado'!T10</f>
        <v>312000</v>
      </c>
      <c r="F13" s="48">
        <f>'Estudio de Mercado'!P10</f>
        <v>300000</v>
      </c>
      <c r="G13" s="48">
        <f>'Estudio de Mercado'!Q10</f>
        <v>326000</v>
      </c>
      <c r="H13" s="48">
        <f>'Estudio de Mercado'!R10</f>
        <v>311600</v>
      </c>
      <c r="I13" s="49">
        <f t="shared" si="0"/>
        <v>1.0012836970474968</v>
      </c>
      <c r="J13" s="47">
        <f>'Estudio de Mercado'!U10</f>
        <v>1248000</v>
      </c>
      <c r="K13" s="23" t="s">
        <v>130</v>
      </c>
    </row>
    <row r="14" spans="1:11" ht="39.75" customHeight="1" x14ac:dyDescent="0.2">
      <c r="A14" s="21">
        <v>5</v>
      </c>
      <c r="B14" s="44" t="s">
        <v>131</v>
      </c>
      <c r="C14" s="45" t="s">
        <v>44</v>
      </c>
      <c r="D14" s="46">
        <f>'Estudio de Mercado'!E11</f>
        <v>5</v>
      </c>
      <c r="E14" s="47">
        <f>'Estudio de Mercado'!T11</f>
        <v>208000</v>
      </c>
      <c r="F14" s="48">
        <f>'Estudio de Mercado'!P11</f>
        <v>203000</v>
      </c>
      <c r="G14" s="48">
        <f>'Estudio de Mercado'!Q11</f>
        <v>218000</v>
      </c>
      <c r="H14" s="48">
        <f>'Estudio de Mercado'!R11</f>
        <v>210400</v>
      </c>
      <c r="I14" s="49">
        <f t="shared" si="0"/>
        <v>0.98859315589353614</v>
      </c>
      <c r="J14" s="47">
        <f>'Estudio de Mercado'!U11</f>
        <v>1040000</v>
      </c>
      <c r="K14" s="23" t="s">
        <v>132</v>
      </c>
    </row>
    <row r="15" spans="1:11" ht="39.75" customHeight="1" x14ac:dyDescent="0.2">
      <c r="A15" s="21">
        <v>6</v>
      </c>
      <c r="B15" s="44" t="s">
        <v>133</v>
      </c>
      <c r="C15" s="45" t="s">
        <v>69</v>
      </c>
      <c r="D15" s="46">
        <f>'Estudio de Mercado'!E12</f>
        <v>1</v>
      </c>
      <c r="E15" s="47">
        <f>'Estudio de Mercado'!T12</f>
        <v>360000</v>
      </c>
      <c r="F15" s="48">
        <f>'Estudio de Mercado'!P12</f>
        <v>350000</v>
      </c>
      <c r="G15" s="48">
        <f>'Estudio de Mercado'!Q12</f>
        <v>372000</v>
      </c>
      <c r="H15" s="48">
        <f>'Estudio de Mercado'!R12</f>
        <v>359600</v>
      </c>
      <c r="I15" s="49">
        <f t="shared" si="0"/>
        <v>1.0011123470522802</v>
      </c>
      <c r="J15" s="47">
        <f>'Estudio de Mercado'!U12</f>
        <v>360000</v>
      </c>
      <c r="K15" s="23" t="s">
        <v>134</v>
      </c>
    </row>
    <row r="16" spans="1:11" ht="39.75" customHeight="1" x14ac:dyDescent="0.2">
      <c r="A16" s="21">
        <v>7</v>
      </c>
      <c r="B16" s="44" t="s">
        <v>135</v>
      </c>
      <c r="C16" s="45" t="s">
        <v>44</v>
      </c>
      <c r="D16" s="46">
        <f>'Estudio de Mercado'!E13</f>
        <v>4</v>
      </c>
      <c r="E16" s="47">
        <f>'Estudio de Mercado'!T13</f>
        <v>90000</v>
      </c>
      <c r="F16" s="48">
        <f>'Estudio de Mercado'!P13</f>
        <v>87000</v>
      </c>
      <c r="G16" s="48">
        <f>'Estudio de Mercado'!Q13</f>
        <v>96000</v>
      </c>
      <c r="H16" s="48">
        <f>'Estudio de Mercado'!R13</f>
        <v>91800</v>
      </c>
      <c r="I16" s="49">
        <f t="shared" si="0"/>
        <v>0.98039215686274506</v>
      </c>
      <c r="J16" s="47">
        <f>'Estudio de Mercado'!U13</f>
        <v>360000</v>
      </c>
      <c r="K16" s="23" t="s">
        <v>136</v>
      </c>
    </row>
    <row r="17" spans="1:11" ht="39.75" customHeight="1" x14ac:dyDescent="0.2">
      <c r="A17" s="21">
        <v>8</v>
      </c>
      <c r="B17" s="44" t="s">
        <v>137</v>
      </c>
      <c r="C17" s="45" t="s">
        <v>73</v>
      </c>
      <c r="D17" s="46">
        <f>'Estudio de Mercado'!E14</f>
        <v>13</v>
      </c>
      <c r="E17" s="47">
        <f>'Estudio de Mercado'!T14</f>
        <v>63000</v>
      </c>
      <c r="F17" s="48">
        <f>'Estudio de Mercado'!P14</f>
        <v>61000</v>
      </c>
      <c r="G17" s="48">
        <f>'Estudio de Mercado'!Q14</f>
        <v>66000</v>
      </c>
      <c r="H17" s="48">
        <f>'Estudio de Mercado'!R14</f>
        <v>63600</v>
      </c>
      <c r="I17" s="49">
        <f t="shared" si="0"/>
        <v>0.99056603773584906</v>
      </c>
      <c r="J17" s="47">
        <f>'Estudio de Mercado'!U14</f>
        <v>819000</v>
      </c>
      <c r="K17" s="23" t="s">
        <v>138</v>
      </c>
    </row>
    <row r="18" spans="1:11" ht="39.75" customHeight="1" x14ac:dyDescent="0.2">
      <c r="A18" s="21">
        <v>9</v>
      </c>
      <c r="B18" s="44" t="s">
        <v>139</v>
      </c>
      <c r="C18" s="45" t="s">
        <v>75</v>
      </c>
      <c r="D18" s="46">
        <f>'Estudio de Mercado'!E15</f>
        <v>30</v>
      </c>
      <c r="E18" s="47">
        <f>'Estudio de Mercado'!T15</f>
        <v>252000</v>
      </c>
      <c r="F18" s="48">
        <f>'Estudio de Mercado'!P15</f>
        <v>244000</v>
      </c>
      <c r="G18" s="48">
        <f>'Estudio de Mercado'!Q15</f>
        <v>266000</v>
      </c>
      <c r="H18" s="48">
        <f>'Estudio de Mercado'!R15</f>
        <v>254600</v>
      </c>
      <c r="I18" s="49">
        <f t="shared" si="0"/>
        <v>0.98978790259230165</v>
      </c>
      <c r="J18" s="47">
        <f>'Estudio de Mercado'!U15</f>
        <v>7560000</v>
      </c>
      <c r="K18" s="23" t="s">
        <v>140</v>
      </c>
    </row>
    <row r="19" spans="1:11" ht="39.75" customHeight="1" x14ac:dyDescent="0.2">
      <c r="A19" s="21">
        <v>10</v>
      </c>
      <c r="B19" s="44" t="s">
        <v>141</v>
      </c>
      <c r="C19" s="45" t="s">
        <v>44</v>
      </c>
      <c r="D19" s="46">
        <f>'Estudio de Mercado'!E16</f>
        <v>480</v>
      </c>
      <c r="E19" s="47">
        <f>'Estudio de Mercado'!T16</f>
        <v>5150</v>
      </c>
      <c r="F19" s="48">
        <f>'Estudio de Mercado'!P16</f>
        <v>5000</v>
      </c>
      <c r="G19" s="48">
        <f>'Estudio de Mercado'!Q16</f>
        <v>5450</v>
      </c>
      <c r="H19" s="48">
        <f>'Estudio de Mercado'!R16</f>
        <v>5190</v>
      </c>
      <c r="I19" s="49">
        <f t="shared" si="0"/>
        <v>0.99229287090558771</v>
      </c>
      <c r="J19" s="47">
        <f>'Estudio de Mercado'!U16</f>
        <v>2472000</v>
      </c>
      <c r="K19" s="23" t="s">
        <v>142</v>
      </c>
    </row>
    <row r="20" spans="1:11" ht="39.75" customHeight="1" x14ac:dyDescent="0.2">
      <c r="A20" s="21">
        <v>11</v>
      </c>
      <c r="B20" s="44" t="s">
        <v>143</v>
      </c>
      <c r="C20" s="45" t="s">
        <v>44</v>
      </c>
      <c r="D20" s="46">
        <f>'Estudio de Mercado'!E17</f>
        <v>480</v>
      </c>
      <c r="E20" s="47">
        <f>'Estudio de Mercado'!T17</f>
        <v>41000</v>
      </c>
      <c r="F20" s="48">
        <f>'Estudio de Mercado'!P17</f>
        <v>39000</v>
      </c>
      <c r="G20" s="48">
        <f>'Estudio de Mercado'!Q17</f>
        <v>44000</v>
      </c>
      <c r="H20" s="48">
        <f>'Estudio de Mercado'!R17</f>
        <v>41600</v>
      </c>
      <c r="I20" s="49">
        <f t="shared" si="0"/>
        <v>0.98557692307692313</v>
      </c>
      <c r="J20" s="47">
        <f>'Estudio de Mercado'!U17</f>
        <v>19680000</v>
      </c>
      <c r="K20" s="23" t="s">
        <v>144</v>
      </c>
    </row>
    <row r="21" spans="1:11" ht="39.75" customHeight="1" x14ac:dyDescent="0.2">
      <c r="A21" s="21">
        <v>12</v>
      </c>
      <c r="B21" s="44" t="s">
        <v>145</v>
      </c>
      <c r="C21" s="45" t="s">
        <v>44</v>
      </c>
      <c r="D21" s="46">
        <f>'Estudio de Mercado'!E18</f>
        <v>480</v>
      </c>
      <c r="E21" s="47">
        <f>'Estudio de Mercado'!T18</f>
        <v>24000</v>
      </c>
      <c r="F21" s="48">
        <f>'Estudio de Mercado'!P18</f>
        <v>23000</v>
      </c>
      <c r="G21" s="48">
        <f>'Estudio de Mercado'!Q18</f>
        <v>26000</v>
      </c>
      <c r="H21" s="48">
        <f>'Estudio de Mercado'!R18</f>
        <v>24400</v>
      </c>
      <c r="I21" s="49">
        <f t="shared" si="0"/>
        <v>0.98360655737704916</v>
      </c>
      <c r="J21" s="47">
        <f>'Estudio de Mercado'!U18</f>
        <v>11520000</v>
      </c>
      <c r="K21" s="23" t="s">
        <v>146</v>
      </c>
    </row>
    <row r="22" spans="1:11" ht="39.75" customHeight="1" x14ac:dyDescent="0.2">
      <c r="A22" s="21">
        <v>13</v>
      </c>
      <c r="B22" s="44" t="s">
        <v>147</v>
      </c>
      <c r="C22" s="45" t="s">
        <v>44</v>
      </c>
      <c r="D22" s="46">
        <f>'Estudio de Mercado'!E19</f>
        <v>480</v>
      </c>
      <c r="E22" s="47">
        <f>'Estudio de Mercado'!T19</f>
        <v>6750</v>
      </c>
      <c r="F22" s="48">
        <f>'Estudio de Mercado'!P19</f>
        <v>6550</v>
      </c>
      <c r="G22" s="48">
        <f>'Estudio de Mercado'!Q19</f>
        <v>7200</v>
      </c>
      <c r="H22" s="48">
        <f>'Estudio de Mercado'!R19</f>
        <v>6820</v>
      </c>
      <c r="I22" s="49">
        <f t="shared" si="0"/>
        <v>0.98973607038123168</v>
      </c>
      <c r="J22" s="47">
        <f>'Estudio de Mercado'!U19</f>
        <v>3240000</v>
      </c>
      <c r="K22" s="23" t="s">
        <v>148</v>
      </c>
    </row>
    <row r="23" spans="1:11" ht="39.75" customHeight="1" x14ac:dyDescent="0.2">
      <c r="A23" s="21">
        <v>14</v>
      </c>
      <c r="B23" s="44" t="s">
        <v>149</v>
      </c>
      <c r="C23" s="45" t="s">
        <v>44</v>
      </c>
      <c r="D23" s="46">
        <f>'Estudio de Mercado'!E20</f>
        <v>20</v>
      </c>
      <c r="E23" s="47">
        <f>'Estudio de Mercado'!T20</f>
        <v>41000</v>
      </c>
      <c r="F23" s="48">
        <f>'Estudio de Mercado'!P20</f>
        <v>39000</v>
      </c>
      <c r="G23" s="48">
        <f>'Estudio de Mercado'!Q20</f>
        <v>44000</v>
      </c>
      <c r="H23" s="48">
        <f>'Estudio de Mercado'!R20</f>
        <v>41600</v>
      </c>
      <c r="I23" s="49">
        <f t="shared" si="0"/>
        <v>0.98557692307692313</v>
      </c>
      <c r="J23" s="47">
        <f>'Estudio de Mercado'!U20</f>
        <v>820000</v>
      </c>
      <c r="K23" s="23" t="s">
        <v>150</v>
      </c>
    </row>
    <row r="24" spans="1:11" ht="30" customHeight="1" x14ac:dyDescent="0.2">
      <c r="A24" s="33"/>
      <c r="B24" s="69" t="s">
        <v>151</v>
      </c>
      <c r="C24" s="69"/>
      <c r="D24" s="69"/>
      <c r="E24" s="50"/>
      <c r="F24" s="50"/>
      <c r="G24" s="50"/>
      <c r="H24" s="50"/>
      <c r="I24" s="50"/>
      <c r="J24" s="51">
        <f>'Estudio de Mercado'!U21</f>
        <v>52001300</v>
      </c>
      <c r="K24" s="52" t="s">
        <v>152</v>
      </c>
    </row>
    <row r="26" spans="1:11" x14ac:dyDescent="0.2">
      <c r="A26" s="70" t="s">
        <v>153</v>
      </c>
      <c r="B26" s="70"/>
      <c r="C26" s="70"/>
      <c r="D26" s="70"/>
      <c r="E26" s="70"/>
      <c r="F26" s="70"/>
      <c r="G26" s="70"/>
      <c r="H26" s="70"/>
      <c r="I26" s="70"/>
      <c r="J26" s="70"/>
      <c r="K26" s="70"/>
    </row>
    <row r="27" spans="1:11" ht="15" customHeight="1" x14ac:dyDescent="0.2">
      <c r="A27" s="81" t="s">
        <v>154</v>
      </c>
      <c r="B27" s="81"/>
      <c r="C27" s="81"/>
      <c r="D27" s="81"/>
      <c r="E27" s="81"/>
      <c r="F27" s="81"/>
      <c r="G27" s="81"/>
      <c r="H27" s="81"/>
      <c r="I27" s="81"/>
      <c r="J27" s="81"/>
      <c r="K27" s="81"/>
    </row>
    <row r="28" spans="1:11" x14ac:dyDescent="0.2">
      <c r="A28" s="81"/>
      <c r="B28" s="81"/>
      <c r="C28" s="81"/>
      <c r="D28" s="81"/>
      <c r="E28" s="81"/>
      <c r="F28" s="81"/>
      <c r="G28" s="81"/>
      <c r="H28" s="81"/>
      <c r="I28" s="81"/>
      <c r="J28" s="81"/>
      <c r="K28" s="81"/>
    </row>
    <row r="29" spans="1:11" x14ac:dyDescent="0.2">
      <c r="A29" s="81"/>
      <c r="B29" s="81"/>
      <c r="C29" s="81"/>
      <c r="D29" s="81"/>
      <c r="E29" s="81"/>
      <c r="F29" s="81"/>
      <c r="G29" s="81"/>
      <c r="H29" s="81"/>
      <c r="I29" s="81"/>
      <c r="J29" s="81"/>
      <c r="K29" s="81"/>
    </row>
    <row r="30" spans="1:11" x14ac:dyDescent="0.2">
      <c r="A30" s="81"/>
      <c r="B30" s="81"/>
      <c r="C30" s="81"/>
      <c r="D30" s="81"/>
      <c r="E30" s="81"/>
      <c r="F30" s="81"/>
      <c r="G30" s="81"/>
      <c r="H30" s="81"/>
      <c r="I30" s="81"/>
      <c r="J30" s="81"/>
      <c r="K30" s="81"/>
    </row>
  </sheetData>
  <mergeCells count="8">
    <mergeCell ref="B24:D24"/>
    <mergeCell ref="A26:K26"/>
    <mergeCell ref="A27:K30"/>
    <mergeCell ref="A1:K1"/>
    <mergeCell ref="A2:K2"/>
    <mergeCell ref="A4:K4"/>
    <mergeCell ref="A5:K7"/>
    <mergeCell ref="A8:K8"/>
  </mergeCells>
  <pageMargins left="0.3" right="0.3" top="0.4" bottom="0.4" header="0.511811023622047" footer="0.5"/>
  <pageSetup fitToHeight="0" orientation="landscape" horizontalDpi="300" verticalDpi="300"/>
  <headerFooter>
    <oddFooter>&amp;C&amp;7 &amp;A — Estudio de Mercado MZ-SA 024 de 2026 — Zarzal (V.C.) — Pág.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17"/>
  <sheetViews>
    <sheetView showGridLines="0" zoomScaleNormal="100" workbookViewId="0">
      <selection sqref="A1:J1"/>
    </sheetView>
  </sheetViews>
  <sheetFormatPr baseColWidth="10" defaultColWidth="8.6640625" defaultRowHeight="15" x14ac:dyDescent="0.2"/>
  <cols>
    <col min="1" max="1" width="28" customWidth="1"/>
    <col min="2" max="2" width="10" customWidth="1"/>
    <col min="3" max="7" width="14" customWidth="1"/>
    <col min="8" max="9" width="15" customWidth="1"/>
    <col min="10" max="10" width="12" customWidth="1"/>
  </cols>
  <sheetData>
    <row r="1" spans="1:10" ht="24" customHeight="1" x14ac:dyDescent="0.2">
      <c r="A1" s="4" t="s">
        <v>155</v>
      </c>
      <c r="B1" s="4"/>
      <c r="C1" s="4"/>
      <c r="D1" s="4"/>
      <c r="E1" s="4"/>
      <c r="F1" s="4"/>
      <c r="G1" s="4"/>
      <c r="H1" s="4"/>
      <c r="I1" s="4"/>
      <c r="J1" s="4"/>
    </row>
    <row r="2" spans="1:10" x14ac:dyDescent="0.2">
      <c r="A2" s="3" t="s">
        <v>113</v>
      </c>
      <c r="B2" s="3"/>
      <c r="C2" s="3"/>
      <c r="D2" s="3"/>
      <c r="E2" s="3"/>
      <c r="F2" s="3"/>
      <c r="G2" s="3"/>
      <c r="H2" s="3"/>
      <c r="I2" s="3"/>
      <c r="J2" s="3"/>
    </row>
    <row r="4" spans="1:10" ht="30" customHeight="1" x14ac:dyDescent="0.2">
      <c r="A4" s="43" t="s">
        <v>156</v>
      </c>
      <c r="B4" s="43" t="s">
        <v>157</v>
      </c>
      <c r="C4" s="43" t="s">
        <v>158</v>
      </c>
      <c r="D4" s="43" t="s">
        <v>159</v>
      </c>
      <c r="E4" s="43" t="s">
        <v>160</v>
      </c>
      <c r="F4" s="43" t="s">
        <v>161</v>
      </c>
      <c r="G4" s="43" t="s">
        <v>162</v>
      </c>
      <c r="H4" s="43" t="s">
        <v>119</v>
      </c>
      <c r="I4" s="43" t="s">
        <v>163</v>
      </c>
      <c r="J4" s="43" t="s">
        <v>164</v>
      </c>
    </row>
    <row r="5" spans="1:10" ht="25.5" customHeight="1" x14ac:dyDescent="0.2">
      <c r="A5" s="53" t="s">
        <v>59</v>
      </c>
      <c r="B5" s="45" t="s">
        <v>165</v>
      </c>
      <c r="C5" s="48">
        <f>SUM('Estudio de Mercado'!G7:G8)</f>
        <v>2800000</v>
      </c>
      <c r="D5" s="48">
        <f>SUM('Estudio de Mercado'!I7:I8)</f>
        <v>2560000</v>
      </c>
      <c r="E5" s="48">
        <f>SUM('Estudio de Mercado'!K7:K8)</f>
        <v>2740000</v>
      </c>
      <c r="F5" s="48">
        <f>SUM('Estudio de Mercado'!M7:M8)</f>
        <v>2870000</v>
      </c>
      <c r="G5" s="48">
        <f>SUM('Estudio de Mercado'!O7:O8)</f>
        <v>2620000</v>
      </c>
      <c r="H5" s="27">
        <f>AVERAGE(C5:G5)</f>
        <v>2718000</v>
      </c>
      <c r="I5" s="54">
        <f>SUM('Estudio de Mercado'!U7:U8)</f>
        <v>2680000</v>
      </c>
      <c r="J5" s="49">
        <f>I5/$I$9</f>
        <v>5.1537173109133812E-2</v>
      </c>
    </row>
    <row r="6" spans="1:10" ht="25.5" customHeight="1" x14ac:dyDescent="0.2">
      <c r="A6" s="53" t="s">
        <v>63</v>
      </c>
      <c r="B6" s="45" t="s">
        <v>166</v>
      </c>
      <c r="C6" s="48">
        <f>SUM('Estudio de Mercado'!G9:G13)</f>
        <v>3214000</v>
      </c>
      <c r="D6" s="48">
        <f>SUM('Estudio de Mercado'!I9:I13)</f>
        <v>3206600</v>
      </c>
      <c r="E6" s="48">
        <f>SUM('Estudio de Mercado'!K9:K13)</f>
        <v>3210000</v>
      </c>
      <c r="F6" s="48">
        <f>SUM('Estudio de Mercado'!M9:M13)</f>
        <v>3364000</v>
      </c>
      <c r="G6" s="48">
        <f>SUM('Estudio de Mercado'!O9:O13)</f>
        <v>3153000</v>
      </c>
      <c r="H6" s="27">
        <f>AVERAGE(C6:G6)</f>
        <v>3229520</v>
      </c>
      <c r="I6" s="54">
        <f>SUM('Estudio de Mercado'!U9:U13)</f>
        <v>3210300</v>
      </c>
      <c r="J6" s="49">
        <f>I6/$I$9</f>
        <v>6.1734995086661297E-2</v>
      </c>
    </row>
    <row r="7" spans="1:10" ht="25.5" customHeight="1" x14ac:dyDescent="0.2">
      <c r="A7" s="53" t="s">
        <v>71</v>
      </c>
      <c r="B7" s="45" t="s">
        <v>167</v>
      </c>
      <c r="C7" s="48">
        <f>SUM('Estudio de Mercado'!G14:G19)</f>
        <v>46829000</v>
      </c>
      <c r="D7" s="48">
        <f>SUM('Estudio de Mercado'!I14:I19)</f>
        <v>43753000</v>
      </c>
      <c r="E7" s="48">
        <f>SUM('Estudio de Mercado'!K14:K19)</f>
        <v>46162000</v>
      </c>
      <c r="F7" s="48">
        <f>SUM('Estudio de Mercado'!M14:M19)</f>
        <v>48510000</v>
      </c>
      <c r="G7" s="48">
        <f>SUM('Estudio de Mercado'!O14:O19)</f>
        <v>44294000</v>
      </c>
      <c r="H7" s="27">
        <f>AVERAGE(C7:G7)</f>
        <v>45909600</v>
      </c>
      <c r="I7" s="54">
        <f>SUM('Estudio de Mercado'!U14:U19)</f>
        <v>45291000</v>
      </c>
      <c r="J7" s="49">
        <f>I7/$I$9</f>
        <v>0.87095899525588782</v>
      </c>
    </row>
    <row r="8" spans="1:10" ht="25.5" customHeight="1" x14ac:dyDescent="0.2">
      <c r="A8" s="53" t="s">
        <v>80</v>
      </c>
      <c r="B8" s="45" t="s">
        <v>168</v>
      </c>
      <c r="C8" s="48">
        <f>SUM('Estudio de Mercado'!G20:G20)</f>
        <v>860000</v>
      </c>
      <c r="D8" s="48">
        <f>SUM('Estudio de Mercado'!I20:I20)</f>
        <v>780000</v>
      </c>
      <c r="E8" s="48">
        <f>SUM('Estudio de Mercado'!K20:K20)</f>
        <v>840000</v>
      </c>
      <c r="F8" s="48">
        <f>SUM('Estudio de Mercado'!M20:M20)</f>
        <v>880000</v>
      </c>
      <c r="G8" s="48">
        <f>SUM('Estudio de Mercado'!O20:O20)</f>
        <v>800000</v>
      </c>
      <c r="H8" s="27">
        <f>AVERAGE(C8:G8)</f>
        <v>832000</v>
      </c>
      <c r="I8" s="54">
        <f>SUM('Estudio de Mercado'!U20:U20)</f>
        <v>820000</v>
      </c>
      <c r="J8" s="49">
        <f>I8/$I$9</f>
        <v>1.576883654831706E-2</v>
      </c>
    </row>
    <row r="9" spans="1:10" ht="19.5" customHeight="1" x14ac:dyDescent="0.2">
      <c r="A9" s="55" t="s">
        <v>82</v>
      </c>
      <c r="B9" s="56" t="s">
        <v>169</v>
      </c>
      <c r="C9" s="57">
        <f>SUM(C5:C8)</f>
        <v>53703000</v>
      </c>
      <c r="D9" s="57">
        <f>SUM(D5:D8)</f>
        <v>50299600</v>
      </c>
      <c r="E9" s="57">
        <f>SUM(E5:E8)</f>
        <v>52952000</v>
      </c>
      <c r="F9" s="57">
        <f>SUM(F5:F8)</f>
        <v>55624000</v>
      </c>
      <c r="G9" s="57">
        <f>SUM(G5:G8)</f>
        <v>50867000</v>
      </c>
      <c r="H9" s="57">
        <f>AVERAGE(C9:G9)</f>
        <v>52689120</v>
      </c>
      <c r="I9" s="58">
        <f>SUM(I5:I8)</f>
        <v>52001300</v>
      </c>
      <c r="J9" s="59">
        <f>I9/I9</f>
        <v>1</v>
      </c>
    </row>
    <row r="11" spans="1:10" x14ac:dyDescent="0.2">
      <c r="A11" s="82" t="s">
        <v>170</v>
      </c>
      <c r="B11" s="82"/>
      <c r="C11" s="83" t="str">
        <f>IF(I9='Estudio de Mercado'!U21,"✔ Coincide con Estudio de Mercado ($52.001.300)","✖ Revisar")</f>
        <v>✔ Coincide con Estudio de Mercado ($52.001.300)</v>
      </c>
      <c r="D11" s="83"/>
      <c r="E11" s="83"/>
    </row>
    <row r="13" spans="1:10" x14ac:dyDescent="0.2">
      <c r="A13" s="70" t="s">
        <v>171</v>
      </c>
      <c r="B13" s="70"/>
      <c r="C13" s="70"/>
      <c r="D13" s="70"/>
      <c r="E13" s="70"/>
      <c r="F13" s="70"/>
      <c r="G13" s="70"/>
      <c r="H13" s="70"/>
      <c r="I13" s="70"/>
      <c r="J13" s="70"/>
    </row>
    <row r="14" spans="1:10" ht="15" customHeight="1" x14ac:dyDescent="0.2">
      <c r="A14" s="81" t="s">
        <v>172</v>
      </c>
      <c r="B14" s="81"/>
      <c r="C14" s="81"/>
      <c r="D14" s="81"/>
      <c r="E14" s="81"/>
      <c r="F14" s="81"/>
      <c r="G14" s="81"/>
      <c r="H14" s="81"/>
      <c r="I14" s="81"/>
      <c r="J14" s="81"/>
    </row>
    <row r="15" spans="1:10" x14ac:dyDescent="0.2">
      <c r="A15" s="81"/>
      <c r="B15" s="81"/>
      <c r="C15" s="81"/>
      <c r="D15" s="81"/>
      <c r="E15" s="81"/>
      <c r="F15" s="81"/>
      <c r="G15" s="81"/>
      <c r="H15" s="81"/>
      <c r="I15" s="81"/>
      <c r="J15" s="81"/>
    </row>
    <row r="16" spans="1:10" x14ac:dyDescent="0.2">
      <c r="A16" s="81"/>
      <c r="B16" s="81"/>
      <c r="C16" s="81"/>
      <c r="D16" s="81"/>
      <c r="E16" s="81"/>
      <c r="F16" s="81"/>
      <c r="G16" s="81"/>
      <c r="H16" s="81"/>
      <c r="I16" s="81"/>
      <c r="J16" s="81"/>
    </row>
    <row r="17" spans="1:10" x14ac:dyDescent="0.2">
      <c r="A17" s="81"/>
      <c r="B17" s="81"/>
      <c r="C17" s="81"/>
      <c r="D17" s="81"/>
      <c r="E17" s="81"/>
      <c r="F17" s="81"/>
      <c r="G17" s="81"/>
      <c r="H17" s="81"/>
      <c r="I17" s="81"/>
      <c r="J17" s="81"/>
    </row>
  </sheetData>
  <mergeCells count="6">
    <mergeCell ref="A14:J17"/>
    <mergeCell ref="A1:J1"/>
    <mergeCell ref="A2:J2"/>
    <mergeCell ref="A11:B11"/>
    <mergeCell ref="C11:E11"/>
    <mergeCell ref="A13:J13"/>
  </mergeCells>
  <pageMargins left="0.3" right="0.3" top="0.4" bottom="0.4" header="0.511811023622047" footer="0.5"/>
  <pageSetup fitToHeight="0" orientation="landscape" horizontalDpi="300" verticalDpi="300"/>
  <headerFooter>
    <oddFooter>&amp;C&amp;7 &amp;A — Estudio de Mercado MZ-SA 024 de 2026 — Zarzal (V.C.) — Pág.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32"/>
  <sheetViews>
    <sheetView showGridLines="0" tabSelected="1" zoomScaleNormal="100" workbookViewId="0">
      <selection sqref="A1:H1"/>
    </sheetView>
  </sheetViews>
  <sheetFormatPr baseColWidth="10" defaultColWidth="8.6640625" defaultRowHeight="15" x14ac:dyDescent="0.2"/>
  <cols>
    <col min="1" max="1" width="4" customWidth="1"/>
    <col min="2" max="2" width="34" customWidth="1"/>
    <col min="3" max="3" width="20" customWidth="1"/>
    <col min="4" max="4" width="18" customWidth="1"/>
    <col min="5" max="5" width="16" customWidth="1"/>
    <col min="6" max="6" width="14" customWidth="1"/>
    <col min="7" max="7" width="26" customWidth="1"/>
    <col min="8" max="8" width="40" customWidth="1"/>
  </cols>
  <sheetData>
    <row r="1" spans="1:8" ht="24" customHeight="1" x14ac:dyDescent="0.2">
      <c r="A1" s="4" t="s">
        <v>173</v>
      </c>
      <c r="B1" s="4"/>
      <c r="C1" s="4"/>
      <c r="D1" s="4"/>
      <c r="E1" s="4"/>
      <c r="F1" s="4"/>
      <c r="G1" s="4"/>
      <c r="H1" s="4"/>
    </row>
    <row r="2" spans="1:8" x14ac:dyDescent="0.2">
      <c r="A2" s="3" t="s">
        <v>113</v>
      </c>
      <c r="B2" s="3"/>
      <c r="C2" s="3"/>
      <c r="D2" s="3"/>
      <c r="E2" s="3"/>
      <c r="F2" s="3"/>
      <c r="G2" s="3"/>
      <c r="H2" s="3"/>
    </row>
    <row r="4" spans="1:8" x14ac:dyDescent="0.2">
      <c r="A4" s="70" t="s">
        <v>174</v>
      </c>
      <c r="B4" s="70"/>
      <c r="C4" s="70"/>
      <c r="D4" s="70"/>
      <c r="E4" s="70"/>
      <c r="F4" s="70"/>
      <c r="G4" s="70"/>
      <c r="H4" s="70"/>
    </row>
    <row r="5" spans="1:8" ht="25.5" customHeight="1" x14ac:dyDescent="0.2">
      <c r="A5" s="43" t="s">
        <v>41</v>
      </c>
      <c r="B5" s="43" t="s">
        <v>175</v>
      </c>
      <c r="C5" s="43" t="s">
        <v>176</v>
      </c>
      <c r="D5" s="43" t="s">
        <v>177</v>
      </c>
      <c r="E5" s="43" t="s">
        <v>178</v>
      </c>
      <c r="F5" s="43" t="s">
        <v>179</v>
      </c>
      <c r="G5" s="43" t="s">
        <v>87</v>
      </c>
      <c r="H5" s="43" t="s">
        <v>180</v>
      </c>
    </row>
    <row r="6" spans="1:8" ht="30" customHeight="1" x14ac:dyDescent="0.2">
      <c r="A6" s="39" t="s">
        <v>89</v>
      </c>
      <c r="B6" s="44" t="s">
        <v>90</v>
      </c>
      <c r="C6" s="60" t="s">
        <v>181</v>
      </c>
      <c r="D6" s="60" t="s">
        <v>182</v>
      </c>
      <c r="E6" s="45" t="s">
        <v>183</v>
      </c>
      <c r="F6" s="48">
        <f>'Estudio de Mercado'!G21</f>
        <v>53703000</v>
      </c>
      <c r="G6" s="61" t="s">
        <v>92</v>
      </c>
      <c r="H6" s="23" t="s">
        <v>184</v>
      </c>
    </row>
    <row r="7" spans="1:8" ht="30" customHeight="1" x14ac:dyDescent="0.2">
      <c r="A7" s="39" t="s">
        <v>93</v>
      </c>
      <c r="B7" s="44" t="s">
        <v>94</v>
      </c>
      <c r="C7" s="60" t="s">
        <v>181</v>
      </c>
      <c r="D7" s="60" t="s">
        <v>182</v>
      </c>
      <c r="E7" s="45" t="s">
        <v>183</v>
      </c>
      <c r="F7" s="48">
        <f>'Estudio de Mercado'!I21</f>
        <v>50299600</v>
      </c>
      <c r="G7" s="61" t="s">
        <v>92</v>
      </c>
      <c r="H7" s="23" t="s">
        <v>185</v>
      </c>
    </row>
    <row r="8" spans="1:8" ht="30" customHeight="1" x14ac:dyDescent="0.2">
      <c r="A8" s="39" t="s">
        <v>95</v>
      </c>
      <c r="B8" s="44" t="s">
        <v>96</v>
      </c>
      <c r="C8" s="60" t="s">
        <v>186</v>
      </c>
      <c r="D8" s="60" t="s">
        <v>182</v>
      </c>
      <c r="E8" s="45" t="s">
        <v>187</v>
      </c>
      <c r="F8" s="48">
        <f>'Estudio de Mercado'!K21</f>
        <v>52952000</v>
      </c>
      <c r="G8" s="23" t="s">
        <v>98</v>
      </c>
      <c r="H8" s="23" t="s">
        <v>188</v>
      </c>
    </row>
    <row r="9" spans="1:8" ht="30" customHeight="1" x14ac:dyDescent="0.2">
      <c r="A9" s="39" t="s">
        <v>99</v>
      </c>
      <c r="B9" s="44" t="s">
        <v>100</v>
      </c>
      <c r="C9" s="60" t="s">
        <v>189</v>
      </c>
      <c r="D9" s="60" t="s">
        <v>190</v>
      </c>
      <c r="E9" s="45" t="s">
        <v>191</v>
      </c>
      <c r="F9" s="48">
        <f>'Estudio de Mercado'!M21</f>
        <v>55624000</v>
      </c>
      <c r="G9" s="23" t="s">
        <v>98</v>
      </c>
      <c r="H9" s="23" t="s">
        <v>188</v>
      </c>
    </row>
    <row r="10" spans="1:8" ht="30" customHeight="1" x14ac:dyDescent="0.2">
      <c r="A10" s="39" t="s">
        <v>102</v>
      </c>
      <c r="B10" s="44" t="s">
        <v>103</v>
      </c>
      <c r="C10" s="60" t="s">
        <v>192</v>
      </c>
      <c r="D10" s="60" t="s">
        <v>193</v>
      </c>
      <c r="E10" s="45" t="s">
        <v>194</v>
      </c>
      <c r="F10" s="48">
        <f>'Estudio de Mercado'!O21</f>
        <v>50867000</v>
      </c>
      <c r="G10" s="23" t="s">
        <v>98</v>
      </c>
      <c r="H10" s="23" t="s">
        <v>188</v>
      </c>
    </row>
    <row r="11" spans="1:8" x14ac:dyDescent="0.2">
      <c r="A11" s="62"/>
      <c r="B11" s="74" t="s">
        <v>195</v>
      </c>
      <c r="C11" s="74"/>
      <c r="D11" s="74"/>
      <c r="E11" s="74"/>
      <c r="F11" s="57">
        <f>AVERAGE(F6:F10)</f>
        <v>52689120</v>
      </c>
      <c r="G11" s="84" t="s">
        <v>196</v>
      </c>
      <c r="H11" s="84"/>
    </row>
    <row r="13" spans="1:8" x14ac:dyDescent="0.2">
      <c r="A13" s="70" t="s">
        <v>197</v>
      </c>
      <c r="B13" s="70"/>
      <c r="C13" s="70"/>
      <c r="D13" s="70"/>
      <c r="E13" s="70"/>
      <c r="F13" s="70"/>
      <c r="G13" s="70"/>
      <c r="H13" s="70"/>
    </row>
    <row r="14" spans="1:8" x14ac:dyDescent="0.2">
      <c r="A14" s="63" t="s">
        <v>41</v>
      </c>
      <c r="B14" s="85" t="s">
        <v>198</v>
      </c>
      <c r="C14" s="85"/>
      <c r="D14" s="85" t="s">
        <v>199</v>
      </c>
      <c r="E14" s="85"/>
      <c r="F14" s="85" t="s">
        <v>200</v>
      </c>
      <c r="G14" s="85"/>
      <c r="H14" s="85"/>
    </row>
    <row r="15" spans="1:8" ht="25.5" customHeight="1" x14ac:dyDescent="0.2">
      <c r="A15" s="64" t="s">
        <v>89</v>
      </c>
      <c r="B15" s="86" t="s">
        <v>201</v>
      </c>
      <c r="C15" s="86"/>
      <c r="D15" s="87" t="s">
        <v>202</v>
      </c>
      <c r="E15" s="87"/>
      <c r="F15" s="88" t="s">
        <v>203</v>
      </c>
      <c r="G15" s="88"/>
      <c r="H15" s="88"/>
    </row>
    <row r="16" spans="1:8" ht="25.5" customHeight="1" x14ac:dyDescent="0.2">
      <c r="A16" s="64" t="s">
        <v>93</v>
      </c>
      <c r="B16" s="86" t="s">
        <v>204</v>
      </c>
      <c r="C16" s="86"/>
      <c r="D16" s="87" t="s">
        <v>205</v>
      </c>
      <c r="E16" s="87"/>
      <c r="F16" s="88" t="s">
        <v>206</v>
      </c>
      <c r="G16" s="88"/>
      <c r="H16" s="88"/>
    </row>
    <row r="17" spans="1:8" ht="25.5" customHeight="1" x14ac:dyDescent="0.2">
      <c r="A17" s="64" t="s">
        <v>95</v>
      </c>
      <c r="B17" s="86" t="s">
        <v>207</v>
      </c>
      <c r="C17" s="86"/>
      <c r="D17" s="87" t="s">
        <v>208</v>
      </c>
      <c r="E17" s="87"/>
      <c r="F17" s="88" t="s">
        <v>209</v>
      </c>
      <c r="G17" s="88"/>
      <c r="H17" s="88"/>
    </row>
    <row r="18" spans="1:8" ht="25.5" customHeight="1" x14ac:dyDescent="0.2">
      <c r="A18" s="64" t="s">
        <v>99</v>
      </c>
      <c r="B18" s="86" t="s">
        <v>210</v>
      </c>
      <c r="C18" s="86"/>
      <c r="D18" s="87" t="s">
        <v>211</v>
      </c>
      <c r="E18" s="87"/>
      <c r="F18" s="88" t="s">
        <v>212</v>
      </c>
      <c r="G18" s="88"/>
      <c r="H18" s="88"/>
    </row>
    <row r="19" spans="1:8" ht="25.5" customHeight="1" x14ac:dyDescent="0.2">
      <c r="A19" s="64" t="s">
        <v>102</v>
      </c>
      <c r="B19" s="86" t="s">
        <v>213</v>
      </c>
      <c r="C19" s="86"/>
      <c r="D19" s="87" t="s">
        <v>214</v>
      </c>
      <c r="E19" s="87"/>
      <c r="F19" s="88" t="s">
        <v>215</v>
      </c>
      <c r="G19" s="88"/>
      <c r="H19" s="88"/>
    </row>
    <row r="20" spans="1:8" ht="25.5" customHeight="1" x14ac:dyDescent="0.2">
      <c r="A20" s="64" t="s">
        <v>216</v>
      </c>
      <c r="B20" s="86" t="s">
        <v>217</v>
      </c>
      <c r="C20" s="86"/>
      <c r="D20" s="87" t="s">
        <v>218</v>
      </c>
      <c r="E20" s="87"/>
      <c r="F20" s="88" t="s">
        <v>219</v>
      </c>
      <c r="G20" s="88"/>
      <c r="H20" s="88"/>
    </row>
    <row r="21" spans="1:8" ht="25.5" customHeight="1" x14ac:dyDescent="0.2">
      <c r="A21" s="64" t="s">
        <v>220</v>
      </c>
      <c r="B21" s="86" t="s">
        <v>221</v>
      </c>
      <c r="C21" s="86"/>
      <c r="D21" s="87" t="s">
        <v>222</v>
      </c>
      <c r="E21" s="87"/>
      <c r="F21" s="88" t="s">
        <v>223</v>
      </c>
      <c r="G21" s="88"/>
      <c r="H21" s="88"/>
    </row>
    <row r="23" spans="1:8" x14ac:dyDescent="0.2">
      <c r="A23" s="70" t="s">
        <v>224</v>
      </c>
      <c r="B23" s="70"/>
      <c r="C23" s="70"/>
      <c r="D23" s="70"/>
      <c r="E23" s="70"/>
      <c r="F23" s="70"/>
      <c r="G23" s="70"/>
      <c r="H23" s="70"/>
    </row>
    <row r="24" spans="1:8" x14ac:dyDescent="0.2">
      <c r="A24" s="63" t="s">
        <v>41</v>
      </c>
      <c r="B24" s="85" t="s">
        <v>225</v>
      </c>
      <c r="C24" s="85"/>
      <c r="D24" s="85" t="s">
        <v>226</v>
      </c>
      <c r="E24" s="85"/>
      <c r="F24" s="85"/>
      <c r="G24" s="89" t="s">
        <v>227</v>
      </c>
      <c r="H24" s="89"/>
    </row>
    <row r="25" spans="1:8" ht="25.5" customHeight="1" x14ac:dyDescent="0.2">
      <c r="A25" s="64" t="s">
        <v>89</v>
      </c>
      <c r="B25" s="86" t="s">
        <v>228</v>
      </c>
      <c r="C25" s="86"/>
      <c r="D25" s="87" t="s">
        <v>229</v>
      </c>
      <c r="E25" s="87"/>
      <c r="F25" s="87"/>
      <c r="G25" s="90" t="s">
        <v>230</v>
      </c>
      <c r="H25" s="90"/>
    </row>
    <row r="26" spans="1:8" ht="25.5" customHeight="1" x14ac:dyDescent="0.2">
      <c r="A26" s="64" t="s">
        <v>93</v>
      </c>
      <c r="B26" s="86" t="s">
        <v>231</v>
      </c>
      <c r="C26" s="86"/>
      <c r="D26" s="87" t="s">
        <v>232</v>
      </c>
      <c r="E26" s="87"/>
      <c r="F26" s="87"/>
      <c r="G26" s="90" t="s">
        <v>233</v>
      </c>
      <c r="H26" s="90"/>
    </row>
    <row r="27" spans="1:8" ht="25.5" customHeight="1" x14ac:dyDescent="0.2">
      <c r="A27" s="64" t="s">
        <v>95</v>
      </c>
      <c r="B27" s="86" t="s">
        <v>234</v>
      </c>
      <c r="C27" s="86"/>
      <c r="D27" s="87" t="s">
        <v>235</v>
      </c>
      <c r="E27" s="87"/>
      <c r="F27" s="87"/>
      <c r="G27" s="90" t="s">
        <v>236</v>
      </c>
      <c r="H27" s="90"/>
    </row>
    <row r="28" spans="1:8" ht="25.5" customHeight="1" x14ac:dyDescent="0.2">
      <c r="A28" s="64" t="s">
        <v>99</v>
      </c>
      <c r="B28" s="86" t="s">
        <v>237</v>
      </c>
      <c r="C28" s="86"/>
      <c r="D28" s="87" t="s">
        <v>238</v>
      </c>
      <c r="E28" s="87"/>
      <c r="F28" s="87"/>
      <c r="G28" s="90" t="s">
        <v>239</v>
      </c>
      <c r="H28" s="90"/>
    </row>
    <row r="30" spans="1:8" ht="15" customHeight="1" x14ac:dyDescent="0.2">
      <c r="A30" s="80" t="s">
        <v>240</v>
      </c>
      <c r="B30" s="80"/>
      <c r="C30" s="80"/>
      <c r="D30" s="80"/>
      <c r="E30" s="80"/>
      <c r="F30" s="80"/>
      <c r="G30" s="80"/>
      <c r="H30" s="80"/>
    </row>
    <row r="31" spans="1:8" x14ac:dyDescent="0.2">
      <c r="A31" s="80"/>
      <c r="B31" s="80"/>
      <c r="C31" s="80"/>
      <c r="D31" s="80"/>
      <c r="E31" s="80"/>
      <c r="F31" s="80"/>
      <c r="G31" s="80"/>
      <c r="H31" s="80"/>
    </row>
    <row r="32" spans="1:8" x14ac:dyDescent="0.2">
      <c r="A32" s="80"/>
      <c r="B32" s="80"/>
      <c r="C32" s="80"/>
      <c r="D32" s="80"/>
      <c r="E32" s="80"/>
      <c r="F32" s="80"/>
      <c r="G32" s="80"/>
      <c r="H32" s="80"/>
    </row>
  </sheetData>
  <mergeCells count="47">
    <mergeCell ref="B28:C28"/>
    <mergeCell ref="D28:F28"/>
    <mergeCell ref="G28:H28"/>
    <mergeCell ref="A30:H32"/>
    <mergeCell ref="B26:C26"/>
    <mergeCell ref="D26:F26"/>
    <mergeCell ref="G26:H26"/>
    <mergeCell ref="B27:C27"/>
    <mergeCell ref="D27:F27"/>
    <mergeCell ref="G27:H27"/>
    <mergeCell ref="A23:H23"/>
    <mergeCell ref="B24:C24"/>
    <mergeCell ref="D24:F24"/>
    <mergeCell ref="G24:H24"/>
    <mergeCell ref="B25:C25"/>
    <mergeCell ref="D25:F25"/>
    <mergeCell ref="G25:H25"/>
    <mergeCell ref="B20:C20"/>
    <mergeCell ref="D20:E20"/>
    <mergeCell ref="F20:H20"/>
    <mergeCell ref="B21:C21"/>
    <mergeCell ref="D21:E21"/>
    <mergeCell ref="F21:H21"/>
    <mergeCell ref="B18:C18"/>
    <mergeCell ref="D18:E18"/>
    <mergeCell ref="F18:H18"/>
    <mergeCell ref="B19:C19"/>
    <mergeCell ref="D19:E19"/>
    <mergeCell ref="F19:H19"/>
    <mergeCell ref="B16:C16"/>
    <mergeCell ref="D16:E16"/>
    <mergeCell ref="F16:H16"/>
    <mergeCell ref="B17:C17"/>
    <mergeCell ref="D17:E17"/>
    <mergeCell ref="F17:H17"/>
    <mergeCell ref="A13:H13"/>
    <mergeCell ref="B14:C14"/>
    <mergeCell ref="D14:E14"/>
    <mergeCell ref="F14:H14"/>
    <mergeCell ref="B15:C15"/>
    <mergeCell ref="D15:E15"/>
    <mergeCell ref="F15:H15"/>
    <mergeCell ref="A1:H1"/>
    <mergeCell ref="A2:H2"/>
    <mergeCell ref="A4:H4"/>
    <mergeCell ref="B11:E11"/>
    <mergeCell ref="G11:H11"/>
  </mergeCells>
  <hyperlinks>
    <hyperlink ref="F15" r:id="rId1" xr:uid="{00000000-0004-0000-0400-000000000000}"/>
    <hyperlink ref="F16" r:id="rId2" xr:uid="{00000000-0004-0000-0400-000001000000}"/>
    <hyperlink ref="F17" r:id="rId3" xr:uid="{00000000-0004-0000-0400-000002000000}"/>
    <hyperlink ref="F18" r:id="rId4" xr:uid="{00000000-0004-0000-0400-000003000000}"/>
    <hyperlink ref="F19" r:id="rId5" xr:uid="{00000000-0004-0000-0400-000004000000}"/>
    <hyperlink ref="F20" r:id="rId6" xr:uid="{00000000-0004-0000-0400-000005000000}"/>
    <hyperlink ref="F21" r:id="rId7" xr:uid="{00000000-0004-0000-0400-000006000000}"/>
  </hyperlinks>
  <pageMargins left="0.3" right="0.3" top="0.4" bottom="0.4" header="0.511811023622047" footer="0.5"/>
  <pageSetup fitToHeight="0" orientation="landscape" horizontalDpi="300" verticalDpi="300"/>
  <headerFooter>
    <oddFooter>&amp;C&amp;7 &amp;A — Estudio de Mercado MZ-SA 024 de 2026 — Zarzal (V.C.) — Pág. &amp;P de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Portada</vt:lpstr>
      <vt:lpstr>Estudio de Mercado</vt:lpstr>
      <vt:lpstr>Justificación Valores</vt:lpstr>
      <vt:lpstr>Resumen secciones</vt:lpstr>
      <vt:lpstr>Fuentes y enlaces</vt:lpstr>
      <vt:lpstr>'Estudio de Mercado'!Títulos_a_imprimir</vt:lpstr>
      <vt:lpstr>'Justificación Valores'!Títulos_a_imprimir</vt:lpstr>
      <vt:lpstr>'Resumen secciones'!Títulos_a_imprimir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Cristian Vasquez</cp:lastModifiedBy>
  <cp:revision>0</cp:revision>
  <dcterms:created xsi:type="dcterms:W3CDTF">2026-07-09T16:46:02Z</dcterms:created>
  <dcterms:modified xsi:type="dcterms:W3CDTF">2026-07-09T16:48:02Z</dcterms:modified>
  <dc:language>en-US</dc:language>
</cp:coreProperties>
</file>