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503"/>
  <workbookPr/>
  <mc:AlternateContent xmlns:mc="http://schemas.openxmlformats.org/markup-compatibility/2006">
    <mc:Choice Requires="x15">
      <x15ac:absPath xmlns:x15ac="http://schemas.microsoft.com/office/spreadsheetml/2010/11/ac" url="https://planeacionnacional.sharepoint.com/sites/GSST/Shared Documents/SGSST_DNP/21. Evaluacion de Proveedores y Contratistas/2026/EXAMENES MEDICOS/"/>
    </mc:Choice>
  </mc:AlternateContent>
  <xr:revisionPtr revIDLastSave="5" documentId="13_ncr:1_{89771EF1-B592-49AD-9104-940BD889912F}" xr6:coauthVersionLast="47" xr6:coauthVersionMax="47" xr10:uidLastSave="{993A7AEE-3142-2F46-9390-C165B274D8A5}"/>
  <bookViews>
    <workbookView xWindow="100" yWindow="660" windowWidth="29300" windowHeight="16920" xr2:uid="{C30A7DBC-99C3-4F44-8B43-AB9D9373639A}"/>
  </bookViews>
  <sheets>
    <sheet name="ANALISIS" sheetId="4" r:id="rId1"/>
    <sheet name="Hoja1" sheetId="5" state="hidden" r:id="rId2"/>
    <sheet name="Hoja2" sheetId="6" state="hidden" r:id="rId3"/>
  </sheets>
  <definedNames>
    <definedName name="_xlnm.Print_Area" localSheetId="2">Hoja2!$B$2:$G$16</definedName>
    <definedName name="_xlnm.Print_Titles" localSheetId="2">Hoja2!$2:$2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Y38" i="4" l="1"/>
  <c r="AU16" i="4"/>
  <c r="AU17" i="4"/>
  <c r="AU18" i="4"/>
  <c r="AU19" i="4"/>
  <c r="AU20" i="4"/>
  <c r="AU21" i="4"/>
  <c r="AU22" i="4"/>
  <c r="AU23" i="4"/>
  <c r="AU24" i="4"/>
  <c r="AU25" i="4"/>
  <c r="AU27" i="4"/>
  <c r="AU28" i="4"/>
  <c r="AU29" i="4"/>
  <c r="AU30" i="4"/>
  <c r="AU15" i="4"/>
  <c r="AD15" i="4" l="1"/>
  <c r="AM13" i="4" l="1"/>
  <c r="AL13" i="4"/>
  <c r="Z16" i="4"/>
  <c r="Z17" i="4"/>
  <c r="Z18" i="4"/>
  <c r="Z19" i="4"/>
  <c r="Z20" i="4"/>
  <c r="Z21" i="4"/>
  <c r="Z22" i="4"/>
  <c r="Z23" i="4"/>
  <c r="Z24" i="4"/>
  <c r="Z25" i="4"/>
  <c r="Z26" i="4"/>
  <c r="Z27" i="4"/>
  <c r="Z28" i="4"/>
  <c r="Z29" i="4"/>
  <c r="Z30" i="4"/>
  <c r="Z15" i="4"/>
  <c r="Y16" i="4"/>
  <c r="Y17" i="4"/>
  <c r="Y18" i="4"/>
  <c r="Y19" i="4"/>
  <c r="Y20" i="4"/>
  <c r="Y21" i="4"/>
  <c r="Y22" i="4"/>
  <c r="Y23" i="4"/>
  <c r="Y24" i="4"/>
  <c r="Y25" i="4"/>
  <c r="Y26" i="4"/>
  <c r="Y27" i="4"/>
  <c r="Y28" i="4"/>
  <c r="Y29" i="4"/>
  <c r="Y30" i="4"/>
  <c r="Y15" i="4"/>
  <c r="Z13" i="4"/>
  <c r="Y13" i="4"/>
  <c r="S16" i="4"/>
  <c r="S17" i="4"/>
  <c r="S18" i="4"/>
  <c r="S19" i="4"/>
  <c r="S20" i="4"/>
  <c r="S21" i="4"/>
  <c r="S22" i="4"/>
  <c r="S23" i="4"/>
  <c r="S24" i="4"/>
  <c r="S25" i="4"/>
  <c r="S26" i="4"/>
  <c r="S27" i="4"/>
  <c r="S28" i="4"/>
  <c r="S29" i="4"/>
  <c r="S30" i="4"/>
  <c r="S15" i="4"/>
  <c r="Q16" i="4"/>
  <c r="Q17" i="4"/>
  <c r="Q18" i="4"/>
  <c r="Q19" i="4"/>
  <c r="Q20" i="4"/>
  <c r="Q21" i="4"/>
  <c r="Q22" i="4"/>
  <c r="Q23" i="4"/>
  <c r="Q24" i="4"/>
  <c r="Q25" i="4"/>
  <c r="Q26" i="4"/>
  <c r="Q27" i="4"/>
  <c r="Q28" i="4"/>
  <c r="Q29" i="4"/>
  <c r="Q30" i="4"/>
  <c r="Q15" i="4"/>
  <c r="Y31" i="4" l="1"/>
  <c r="Z31" i="4"/>
  <c r="Q31" i="4"/>
  <c r="S31" i="4"/>
  <c r="X15" i="4" l="1"/>
  <c r="X16" i="4"/>
  <c r="X17" i="4"/>
  <c r="X18" i="4"/>
  <c r="X19" i="4"/>
  <c r="X20" i="4"/>
  <c r="X21" i="4"/>
  <c r="X22" i="4"/>
  <c r="X23" i="4"/>
  <c r="X24" i="4"/>
  <c r="X25" i="4"/>
  <c r="X26" i="4"/>
  <c r="X27" i="4"/>
  <c r="X28" i="4"/>
  <c r="X29" i="4"/>
  <c r="W16" i="4"/>
  <c r="W17" i="4"/>
  <c r="W18" i="4"/>
  <c r="W19" i="4"/>
  <c r="W20" i="4"/>
  <c r="W21" i="4"/>
  <c r="W22" i="4"/>
  <c r="W23" i="4"/>
  <c r="W24" i="4"/>
  <c r="W25" i="4"/>
  <c r="W26" i="4"/>
  <c r="W27" i="4"/>
  <c r="W28" i="4"/>
  <c r="W29" i="4"/>
  <c r="W30" i="4"/>
  <c r="V16" i="4"/>
  <c r="V17" i="4"/>
  <c r="V18" i="4"/>
  <c r="V19" i="4"/>
  <c r="V20" i="4"/>
  <c r="V21" i="4"/>
  <c r="V22" i="4"/>
  <c r="V23" i="4"/>
  <c r="V24" i="4"/>
  <c r="V25" i="4"/>
  <c r="V26" i="4"/>
  <c r="V27" i="4"/>
  <c r="V28" i="4"/>
  <c r="V29" i="4"/>
  <c r="V30" i="4"/>
  <c r="U16" i="4"/>
  <c r="U17" i="4"/>
  <c r="U18" i="4"/>
  <c r="U19" i="4"/>
  <c r="U20" i="4"/>
  <c r="U21" i="4"/>
  <c r="U22" i="4"/>
  <c r="U23" i="4"/>
  <c r="U24" i="4"/>
  <c r="U25" i="4"/>
  <c r="U26" i="4"/>
  <c r="U27" i="4"/>
  <c r="U28" i="4"/>
  <c r="U29" i="4"/>
  <c r="U30" i="4"/>
  <c r="O16" i="4"/>
  <c r="O17" i="4"/>
  <c r="O18" i="4"/>
  <c r="O19" i="4"/>
  <c r="O20" i="4"/>
  <c r="O21" i="4"/>
  <c r="O22" i="4"/>
  <c r="O23" i="4"/>
  <c r="O24" i="4"/>
  <c r="O25" i="4"/>
  <c r="O26" i="4"/>
  <c r="O27" i="4"/>
  <c r="O28" i="4"/>
  <c r="O29" i="4"/>
  <c r="O30" i="4"/>
  <c r="M16" i="4"/>
  <c r="M17" i="4"/>
  <c r="M18" i="4"/>
  <c r="M19" i="4"/>
  <c r="M20" i="4"/>
  <c r="M21" i="4"/>
  <c r="M22" i="4"/>
  <c r="M23" i="4"/>
  <c r="M24" i="4"/>
  <c r="M25" i="4"/>
  <c r="M26" i="4"/>
  <c r="M27" i="4"/>
  <c r="M28" i="4"/>
  <c r="M29" i="4"/>
  <c r="M30" i="4"/>
  <c r="K16" i="4"/>
  <c r="K17" i="4"/>
  <c r="K18" i="4"/>
  <c r="K19" i="4"/>
  <c r="K20" i="4"/>
  <c r="K21" i="4"/>
  <c r="K22" i="4"/>
  <c r="K23" i="4"/>
  <c r="K24" i="4"/>
  <c r="K25" i="4"/>
  <c r="K26" i="4"/>
  <c r="K27" i="4"/>
  <c r="K28" i="4"/>
  <c r="K29" i="4"/>
  <c r="K30" i="4"/>
  <c r="I16" i="4"/>
  <c r="I17" i="4"/>
  <c r="I18" i="4"/>
  <c r="I19" i="4"/>
  <c r="I20" i="4"/>
  <c r="I21" i="4"/>
  <c r="I22" i="4"/>
  <c r="I23" i="4"/>
  <c r="I24" i="4"/>
  <c r="I25" i="4"/>
  <c r="I26" i="4"/>
  <c r="I27" i="4"/>
  <c r="I28" i="4"/>
  <c r="I29" i="4"/>
  <c r="I30" i="4"/>
  <c r="O15" i="4"/>
  <c r="M15" i="4"/>
  <c r="AC18" i="4" l="1"/>
  <c r="AD18" i="4"/>
  <c r="AD27" i="4"/>
  <c r="AC27" i="4"/>
  <c r="AD26" i="4"/>
  <c r="AC26" i="4"/>
  <c r="AD25" i="4"/>
  <c r="AC25" i="4"/>
  <c r="AC24" i="4"/>
  <c r="AD24" i="4"/>
  <c r="AC29" i="4"/>
  <c r="AD29" i="4"/>
  <c r="AC22" i="4"/>
  <c r="AD22" i="4"/>
  <c r="AD17" i="4"/>
  <c r="AC17" i="4"/>
  <c r="AC21" i="4"/>
  <c r="AD21" i="4"/>
  <c r="AC28" i="4"/>
  <c r="AD28" i="4"/>
  <c r="AC20" i="4"/>
  <c r="AD20" i="4"/>
  <c r="AD16" i="4"/>
  <c r="AC16" i="4"/>
  <c r="AC23" i="4"/>
  <c r="AD23" i="4"/>
  <c r="AC19" i="4"/>
  <c r="AD19" i="4"/>
  <c r="AE19" i="4"/>
  <c r="AE18" i="4"/>
  <c r="AF27" i="4"/>
  <c r="AE27" i="4"/>
  <c r="W15" i="4"/>
  <c r="V15" i="4"/>
  <c r="U15" i="4"/>
  <c r="E16" i="6"/>
  <c r="F16" i="6"/>
  <c r="G16" i="6"/>
  <c r="AF26" i="4" l="1"/>
  <c r="AM27" i="4"/>
  <c r="AL27" i="4"/>
  <c r="AE20" i="4"/>
  <c r="AF20" i="4"/>
  <c r="AK20" i="4" s="1"/>
  <c r="AC15" i="4"/>
  <c r="AF19" i="4"/>
  <c r="AI19" i="4" s="1"/>
  <c r="AE26" i="4"/>
  <c r="AI26" i="4" s="1"/>
  <c r="AF25" i="4"/>
  <c r="AF18" i="4"/>
  <c r="AJ18" i="4" s="1"/>
  <c r="AF23" i="4"/>
  <c r="AI20" i="4"/>
  <c r="AE16" i="4"/>
  <c r="AF28" i="4"/>
  <c r="AF17" i="4"/>
  <c r="AF16" i="4"/>
  <c r="AE23" i="4"/>
  <c r="AE28" i="4"/>
  <c r="AF29" i="4"/>
  <c r="AE24" i="4"/>
  <c r="AJ19" i="4"/>
  <c r="AF24" i="4"/>
  <c r="AK19" i="4"/>
  <c r="AH19" i="4"/>
  <c r="AE25" i="4"/>
  <c r="AE17" i="4"/>
  <c r="AH18" i="4"/>
  <c r="AE29" i="4"/>
  <c r="AF21" i="4"/>
  <c r="AE21" i="4"/>
  <c r="AE22" i="4"/>
  <c r="AF22" i="4"/>
  <c r="AI27" i="4"/>
  <c r="AK27" i="4"/>
  <c r="AH27" i="4"/>
  <c r="AJ27" i="4"/>
  <c r="I15" i="4"/>
  <c r="D8" i="5"/>
  <c r="E6" i="5" s="1"/>
  <c r="X13" i="4"/>
  <c r="W13" i="4"/>
  <c r="V13" i="4"/>
  <c r="U13" i="4"/>
  <c r="X30" i="4"/>
  <c r="AM17" i="4" l="1"/>
  <c r="AL17" i="4"/>
  <c r="AL19" i="4"/>
  <c r="AL22" i="4"/>
  <c r="AM22" i="4"/>
  <c r="AM24" i="4"/>
  <c r="AL24" i="4"/>
  <c r="AL28" i="4"/>
  <c r="AM28" i="4"/>
  <c r="AM19" i="4"/>
  <c r="AO19" i="4" s="1"/>
  <c r="AM29" i="4"/>
  <c r="AL29" i="4"/>
  <c r="AL25" i="4"/>
  <c r="AM25" i="4"/>
  <c r="AJ26" i="4"/>
  <c r="AL26" i="4"/>
  <c r="AM26" i="4"/>
  <c r="AL20" i="4"/>
  <c r="AM20" i="4"/>
  <c r="AM23" i="4"/>
  <c r="AL23" i="4"/>
  <c r="AJ20" i="4"/>
  <c r="AL18" i="4"/>
  <c r="AP18" i="4" s="1"/>
  <c r="AQ19" i="4"/>
  <c r="AS19" i="4"/>
  <c r="AR19" i="4"/>
  <c r="AO27" i="4"/>
  <c r="AR27" i="4"/>
  <c r="AQ27" i="4"/>
  <c r="AP27" i="4"/>
  <c r="AS27" i="4"/>
  <c r="AH20" i="4"/>
  <c r="AM21" i="4"/>
  <c r="AL21" i="4"/>
  <c r="AH16" i="4"/>
  <c r="AL16" i="4"/>
  <c r="AM16" i="4"/>
  <c r="AM18" i="4"/>
  <c r="AS18" i="4" s="1"/>
  <c r="AH26" i="4"/>
  <c r="AK26" i="4"/>
  <c r="AC30" i="4"/>
  <c r="AD30" i="4"/>
  <c r="AI18" i="4"/>
  <c r="AF15" i="4"/>
  <c r="AE15" i="4"/>
  <c r="AJ23" i="4"/>
  <c r="AK18" i="4"/>
  <c r="AO18" i="4" s="1"/>
  <c r="AI28" i="4"/>
  <c r="AK16" i="4"/>
  <c r="AK23" i="4"/>
  <c r="AJ16" i="4"/>
  <c r="AI16" i="4"/>
  <c r="AJ24" i="4"/>
  <c r="AH28" i="4"/>
  <c r="AH23" i="4"/>
  <c r="AI23" i="4"/>
  <c r="AK28" i="4"/>
  <c r="AJ28" i="4"/>
  <c r="AH24" i="4"/>
  <c r="AK24" i="4"/>
  <c r="AI24" i="4"/>
  <c r="E7" i="5"/>
  <c r="AK17" i="4"/>
  <c r="AJ17" i="4"/>
  <c r="AI17" i="4"/>
  <c r="AH17" i="4"/>
  <c r="AK25" i="4"/>
  <c r="AJ25" i="4"/>
  <c r="AH25" i="4"/>
  <c r="AI25" i="4"/>
  <c r="AI21" i="4"/>
  <c r="AH21" i="4"/>
  <c r="AJ21" i="4"/>
  <c r="AK21" i="4"/>
  <c r="AH22" i="4"/>
  <c r="AJ22" i="4"/>
  <c r="AK22" i="4"/>
  <c r="AI22" i="4"/>
  <c r="AI13" i="4"/>
  <c r="AJ13" i="4"/>
  <c r="AK13" i="4"/>
  <c r="AH13" i="4"/>
  <c r="V31" i="4"/>
  <c r="U31" i="4"/>
  <c r="K15" i="4"/>
  <c r="AO21" i="4" l="1"/>
  <c r="AP21" i="4"/>
  <c r="AQ21" i="4"/>
  <c r="AR21" i="4"/>
  <c r="AS21" i="4"/>
  <c r="AQ25" i="4"/>
  <c r="AR25" i="4"/>
  <c r="AS25" i="4"/>
  <c r="AP25" i="4"/>
  <c r="AO25" i="4"/>
  <c r="AO16" i="4"/>
  <c r="AP16" i="4"/>
  <c r="AQ16" i="4"/>
  <c r="AR16" i="4"/>
  <c r="AS16" i="4"/>
  <c r="AR18" i="4"/>
  <c r="AV18" i="4" s="1"/>
  <c r="AP26" i="4"/>
  <c r="AQ26" i="4"/>
  <c r="AO26" i="4"/>
  <c r="AR26" i="4"/>
  <c r="AS26" i="4"/>
  <c r="AQ18" i="4"/>
  <c r="AO23" i="4"/>
  <c r="AR23" i="4"/>
  <c r="AQ23" i="4"/>
  <c r="AP23" i="4"/>
  <c r="AS23" i="4"/>
  <c r="AR28" i="4"/>
  <c r="AS28" i="4"/>
  <c r="AQ28" i="4"/>
  <c r="AO28" i="4"/>
  <c r="AP28" i="4"/>
  <c r="AP19" i="4"/>
  <c r="AO17" i="4"/>
  <c r="AP17" i="4"/>
  <c r="AQ17" i="4"/>
  <c r="AR17" i="4"/>
  <c r="AS17" i="4"/>
  <c r="AL15" i="4"/>
  <c r="AM15" i="4"/>
  <c r="AP22" i="4"/>
  <c r="AQ22" i="4"/>
  <c r="AR22" i="4"/>
  <c r="AS22" i="4"/>
  <c r="AO22" i="4"/>
  <c r="AO24" i="4"/>
  <c r="AP24" i="4"/>
  <c r="AQ24" i="4"/>
  <c r="AR24" i="4"/>
  <c r="AS24" i="4"/>
  <c r="AO20" i="4"/>
  <c r="AP20" i="4"/>
  <c r="AS20" i="4"/>
  <c r="AQ20" i="4"/>
  <c r="AR20" i="4"/>
  <c r="AE30" i="4"/>
  <c r="AF30" i="4"/>
  <c r="AV27" i="4"/>
  <c r="AV19" i="4"/>
  <c r="AV20" i="4"/>
  <c r="AJ15" i="4"/>
  <c r="AK15" i="4"/>
  <c r="AH15" i="4"/>
  <c r="X31" i="4"/>
  <c r="I31" i="4"/>
  <c r="K31" i="4"/>
  <c r="M31" i="4"/>
  <c r="W31" i="4"/>
  <c r="AC31" i="4" s="1"/>
  <c r="O31" i="4"/>
  <c r="AV26" i="4" l="1"/>
  <c r="AU26" i="4" s="1"/>
  <c r="AL30" i="4"/>
  <c r="AM30" i="4"/>
  <c r="AM31" i="4" s="1"/>
  <c r="AL31" i="4"/>
  <c r="AV23" i="4"/>
  <c r="AW19" i="4"/>
  <c r="AZ19" i="4"/>
  <c r="AY19" i="4"/>
  <c r="AW23" i="4"/>
  <c r="AZ23" i="4"/>
  <c r="AY23" i="4"/>
  <c r="AW27" i="4"/>
  <c r="AZ27" i="4"/>
  <c r="AY27" i="4"/>
  <c r="AW18" i="4"/>
  <c r="AY18" i="4"/>
  <c r="AZ18" i="4"/>
  <c r="AW20" i="4"/>
  <c r="AZ20" i="4"/>
  <c r="AY20" i="4"/>
  <c r="AW26" i="4"/>
  <c r="AY26" i="4"/>
  <c r="AZ26" i="4"/>
  <c r="AV16" i="4"/>
  <c r="AV28" i="4"/>
  <c r="AV21" i="4"/>
  <c r="AV17" i="4"/>
  <c r="AV22" i="4"/>
  <c r="AV24" i="4"/>
  <c r="AV25" i="4"/>
  <c r="AJ30" i="4"/>
  <c r="AK30" i="4"/>
  <c r="AI30" i="4"/>
  <c r="AH30" i="4"/>
  <c r="AD31" i="4"/>
  <c r="AF31" i="4" s="1"/>
  <c r="AO30" i="4" l="1"/>
  <c r="AP30" i="4"/>
  <c r="AQ30" i="4"/>
  <c r="AR30" i="4"/>
  <c r="AS30" i="4"/>
  <c r="AW21" i="4"/>
  <c r="AY21" i="4"/>
  <c r="AZ21" i="4"/>
  <c r="AW22" i="4"/>
  <c r="AY22" i="4"/>
  <c r="AZ22" i="4"/>
  <c r="AW17" i="4"/>
  <c r="AZ17" i="4"/>
  <c r="AY17" i="4"/>
  <c r="AW28" i="4"/>
  <c r="AY28" i="4"/>
  <c r="AZ28" i="4"/>
  <c r="AW16" i="4"/>
  <c r="AZ16" i="4"/>
  <c r="AY16" i="4"/>
  <c r="AW25" i="4"/>
  <c r="AZ25" i="4"/>
  <c r="AY25" i="4"/>
  <c r="AW24" i="4"/>
  <c r="AY24" i="4"/>
  <c r="AZ24" i="4"/>
  <c r="AI29" i="4"/>
  <c r="AH29" i="4"/>
  <c r="AK29" i="4"/>
  <c r="AJ29" i="4"/>
  <c r="AE31" i="4"/>
  <c r="AI15" i="4"/>
  <c r="AP15" i="4" l="1"/>
  <c r="AQ15" i="4"/>
  <c r="AO15" i="4"/>
  <c r="AS15" i="4"/>
  <c r="AR15" i="4"/>
  <c r="AO29" i="4"/>
  <c r="AQ29" i="4"/>
  <c r="AR29" i="4"/>
  <c r="AP29" i="4"/>
  <c r="AS29" i="4"/>
  <c r="AV30" i="4"/>
  <c r="AJ31" i="4"/>
  <c r="AI31" i="4"/>
  <c r="AH31" i="4"/>
  <c r="AK31" i="4"/>
  <c r="AV15" i="4" l="1"/>
  <c r="AW30" i="4"/>
  <c r="AY30" i="4"/>
  <c r="AZ30" i="4"/>
  <c r="AV29" i="4"/>
  <c r="AQ31" i="4"/>
  <c r="AR31" i="4"/>
  <c r="AP31" i="4"/>
  <c r="AS31" i="4"/>
  <c r="AO31" i="4"/>
  <c r="AW29" i="4" l="1"/>
  <c r="AZ29" i="4"/>
  <c r="AY29" i="4"/>
  <c r="AY15" i="4"/>
  <c r="AZ15" i="4"/>
  <c r="AZ31" i="4" s="1"/>
  <c r="AU31" i="4"/>
  <c r="AW15" i="4"/>
  <c r="AV31" i="4"/>
  <c r="AY31" i="4" l="1"/>
  <c r="AW31" i="4"/>
  <c r="D3" i="5" l="1"/>
  <c r="D4" i="5" s="1"/>
  <c r="D5" i="5" l="1"/>
</calcChain>
</file>

<file path=xl/sharedStrings.xml><?xml version="1.0" encoding="utf-8"?>
<sst xmlns="http://schemas.openxmlformats.org/spreadsheetml/2006/main" count="103" uniqueCount="85">
  <si>
    <t>FORMATO ANALISIS DE COSTOS - ESTUDIO DE MERCADO</t>
  </si>
  <si>
    <t>OBJETO:</t>
  </si>
  <si>
    <t>DATOS DE INGRESO</t>
  </si>
  <si>
    <t>Valores Validos</t>
  </si>
  <si>
    <t>Medidas de tendencia (Unitarios)</t>
  </si>
  <si>
    <t>Valores seleccionados</t>
  </si>
  <si>
    <t>N°</t>
  </si>
  <si>
    <t>Promedio</t>
  </si>
  <si>
    <t>Mediana estadística</t>
  </si>
  <si>
    <t>Media Geométrica</t>
  </si>
  <si>
    <t>Media Acotada</t>
  </si>
  <si>
    <t>Media Armónica</t>
  </si>
  <si>
    <t>Medida de tendencia seleccionada</t>
  </si>
  <si>
    <t>Detalle</t>
  </si>
  <si>
    <t xml:space="preserve">VR. UNITARIO </t>
  </si>
  <si>
    <t>VR. TOTAL</t>
  </si>
  <si>
    <t>TOTAL</t>
  </si>
  <si>
    <t>Valor_Unt</t>
  </si>
  <si>
    <t>Valor_Total</t>
  </si>
  <si>
    <t>Valores unitarios Atípicos - Desviacion Estandar</t>
  </si>
  <si>
    <t>PGN</t>
  </si>
  <si>
    <t>SGR</t>
  </si>
  <si>
    <t xml:space="preserve">No. </t>
  </si>
  <si>
    <t>ACTIVIDAD (Servicio)</t>
  </si>
  <si>
    <t>UNIDAD DE MEDIDA</t>
  </si>
  <si>
    <t xml:space="preserve">VALOR PROMEDIO </t>
  </si>
  <si>
    <t xml:space="preserve">PROYECCIÓN DE CANTIDADES </t>
  </si>
  <si>
    <r>
      <t xml:space="preserve">VALOR TOTAL </t>
    </r>
    <r>
      <rPr>
        <sz val="8"/>
        <color rgb="FF000000"/>
        <rFont val="Arial Narrow"/>
        <family val="2"/>
      </rPr>
      <t> </t>
    </r>
  </si>
  <si>
    <t>1 HORA</t>
  </si>
  <si>
    <t>1 PAUSA</t>
  </si>
  <si>
    <t>1 INSPECCIÓN Y/O SEGUIMIENTO</t>
  </si>
  <si>
    <t xml:space="preserve">1 CAPACITACIÓN </t>
  </si>
  <si>
    <t>1 DIA</t>
  </si>
  <si>
    <t>VALOR TOTAL</t>
  </si>
  <si>
    <r>
      <t> </t>
    </r>
    <r>
      <rPr>
        <sz val="10"/>
        <color theme="1"/>
        <rFont val="Arial Narrow"/>
        <family val="2"/>
      </rPr>
      <t>AJUSTAR TABLA CON LA DEFINITIVA MAS ADELANTE</t>
    </r>
  </si>
  <si>
    <t>Sesiones grupales de 1 hora dirigidas por un profesional (Educador (a) en Cultura Física Deporte y Recreación y/o Educador Físico y/o Profesional en Educación Física y Deporte, las clases a realizarse sera: Clases de rumboterapia, aerotono, tae-bo, aeróbicos). Para el desarrrolo de las clases se requiere que el contratista aporte los elementos necesarios entre ellos colchonetas, bandas elasticas, marcuernas. entre otros.
El contratista debera aportar musica y sonido para el desarrollo de las clases 
Estas clases seran desarrolladas en el piso 11 del edificio fonade donde funciona la entidad.</t>
  </si>
  <si>
    <t>Sesiones grupales de 1 hora cada sesiòn dirigidas por un profesional (Fisioterapeuta y/o, Profesional en Educación Física y Deporte, y/o Profesional en Cultura Física Deporte y Recreación y/o Educador Físico) las clases a realizarse serán: Clases de pilates, clase de Yoga, tonificación abdominal). Para el desarrrolo de las clases se requiere que el contratista aporte entre los elementos necesarios; colchonetas, bandas elasticas, marcuernas. entre otros.
Estas clases seran desarrolladas en el piso 11 del edificio fonade donde funciona la entidad.</t>
  </si>
  <si>
    <t>Pausas saludables dirigidas por un Fisioterapeuta y/o, Profesional en Educación Física y Deporte, y/o Profesional en Cultura Física Deporte y Recreación y/o Educador Físico. Cada pausa tendrá una duración de hasta 20 minutos se realizaran en aproximadamente 40 pisos de la entidad, las tematicas de las pausas sera osteomusculares, cardiovasculares, visuales, cognitivas)
Esta actividad sera desarrollada en los edificios donde funciona la entidad (Fonade, word service, Gomez, Patria).</t>
  </si>
  <si>
    <t>En el marco del programa de riesgo biomecanico y para la prevenciòn del riesgo a nivel musculo esqueletico y psicosocial por estres, se require la realizaciòn de masajes terapéuticos (individuales) de espalda, cuello, brazos, dirigidos por un fisioterapeuta . Cada sesión del masaje tendra una duración de 1 hora distribuida en 45 minutos de masaje y 15 minutos de preparación del participante, alistamiento del espacio, diligenciamiento de asistencia. Para el desarrollo del masaje el contratista debe aportar los elementos de la ambientación (camillas, escencias, decoración, música u otros ), debera aportar los elementos y equipos necesarios para el desarrollo de la actividad masajeadores, aceites, esencias u otros.</t>
  </si>
  <si>
    <t xml:space="preserve">El profesional debe realizar una visita en puesto de trabajo en la cual tomara la información de la entrevista con el trabajador. La visita tendra una duración de 2 horas para recolección de información. El contratistas debera entregar un informe que contenga metodología, registro fotográfico, conclusiones y recomendaciones. 
Formación requerida del profesional: Titulo Profesional en Fisioterapia o Terapia Ocupacional. Licencia vigente en Seguridad y Salud en el Trabajo. Curso del SGSST de 50 horas vigente. 
</t>
  </si>
  <si>
    <t>El profesional debe realizar una visita en puesto de trabajo en la cual tomara la información de la entrevista con el trabajador. La visita tendra una duración de 2 horas para recolección de información. El contratistas debera entregar un informe que contenga metodología, registro fotográfico, conclusiones y recomendaciones. 
Formación requerida del profesional: Titulo Profesional en Psicología. Licencia vigente en Seguridad y Salud en el Trabajo. Curso del SGSST de 50 horas vigente.</t>
  </si>
  <si>
    <t>Inspecciones ergonómicas a puestos de trabajo y/o inspecciones de seguimiento a puesto de trabajo de manera presencial en la entidad, cada inspección tendra una duraciónde 30 minutos. El profesional a cargo de la inspección debera diligenciar el registro en las bases de datos y formatos suministrados por la entidad.
Formación requerida del profesional: Titulo Profesional en Fisioterapia o Terapia Ocupacional. Licencia vigente en Seguridad y Salud en el Trabajo. Curso del SGSST de 50 horas vigente.</t>
  </si>
  <si>
    <t>Esta actividad estará a cargo de un profesional de cocina, consiste en realizar en las instalaciones de la entidad talleres saludables practicos enfocados a brindar un acompañamiento en la preparación de platos de comida saludable. Para la realización de cada taller el contratista debera incluir la entrega a cada uno de los participantes de todos los insumos (alimentos, utensilios platos, vasos tablas,cuchillos,cucharas, entre otros) requeridos para el desarrollo de cada taller. El taller tendrá una duración de 2 horas y estara a dirigido a 30 personas 
El menú sera validado previamente por el supervisor del contrato.</t>
  </si>
  <si>
    <t>Esta actividad se realizara en las instalaciones de la entidad en una jornada de 8 horas (1 día). El profesional tomará los datos de manera individual a los colaboradores que participan.
El profesional tomará entre los datos índice de masa corporal (IMC) mediante equipos idóneos para tal fin.
La actividad estará dirigida por un (a) Profesional en Educación Física y Deporte, y/o Profesional en Cultura Física Deporte y Recreación y/o Educador Físico. El contratistas debera entregar una base de datos y un informe donde se identifique la población evaluada.</t>
  </si>
  <si>
    <t>Charlas enfocadas a bordar temas de acuerdo con los riesgos identificados como prioritarios en la entidad (biomecanico, estilos de vida y entorno saludables, cuidado, visual, cuidado auditivo) 
Cada charla tendra una duración de 1 hora.
De acuerdo con el tema a tratar se requerira el perfil del profesional (Nutricionista, Fonoaudiologo (a), Fisioterapeuta, Enfermera (o). 
La tematica se acordara previamente con el supervisor del contrato.</t>
  </si>
  <si>
    <t>Actividad a cargo de un nutricionista, con el fin de socializar tips y pautas asociadas estilos de vida saludables estaran dirigidas a los colaboradores de la entidad
Para esta actividad el profesional se desplazara piso a piso en un promedio de hasta 40 pisos, cada miccrocharla tendra una duración de 20 minutos, distribuidos en socializar los tips y entregar a los participantes una fruta.
Para la actividad el contratista entregara 1000 frutas y se requiere que realice el traslado piso a piso de las frutas para entregarlas a los participantes. La frutas a entregar se acordaran previamente con el supervisor entre las cuales podran ser durazno melocoton, manzanas verdes o peras.</t>
  </si>
  <si>
    <t>El contratista realizará el curso de manipulación de alimentos dirigido a 4 funcionarios de la entidad. El cueros se realizara en las instalaciones de la entidad y tendrá una duración de hasta 4 horas. 
El contratista debera hacer entrega de los certificados de paerticipación.</t>
  </si>
  <si>
    <t xml:space="preserve">Charlas enfocadas a bordar temas para el cuidado de la salud de una manera integral a modo de ejemplo afecciones y enfermedades metabolicas, respiratorias, cardiovasculares, inmunologicas entre otras) 
Cada charla tendra una duración de 1 hora, estaran a cargo de un médico especialista en seguridad y slaud en el trabajo. La tematica se acordara previamente conn el supervisor del contrato. </t>
  </si>
  <si>
    <t xml:space="preserve">1 MASAJE  
</t>
  </si>
  <si>
    <t xml:space="preserve">1 ANALISIS DE PUESTO </t>
  </si>
  <si>
    <t>1 TALLER</t>
  </si>
  <si>
    <t xml:space="preserve"> 1 DÍA</t>
  </si>
  <si>
    <t>1 CURSO</t>
  </si>
  <si>
    <t>Valores unitarios cotizados</t>
  </si>
  <si>
    <t>Descripción del servicio / Bien</t>
  </si>
  <si>
    <t>MED_ARIT/PROMD (1)</t>
  </si>
  <si>
    <t>DESV_ESTR (2)</t>
  </si>
  <si>
    <t>MIN_ACEPT (1) - (2)</t>
  </si>
  <si>
    <t>MAX_ACEPT (1) + (2)</t>
  </si>
  <si>
    <t>EXAMEN MEDICO OCUPACIONAL DE INGRESO (Administrativo, y operativo) </t>
  </si>
  <si>
    <t>EXAMEN MEDICO OCUPACIONAL DE INGRESO (Archivo) </t>
  </si>
  <si>
    <t>EXAMEN MEDICO OCUPACIONAL DE INGRESO (Conductor)</t>
  </si>
  <si>
    <t>EXAMEN MEDICO OCUPACIONAL PERIODICO (Administrativo, y operativo)</t>
  </si>
  <si>
    <t>EXAMEN MEDICO OCUPACIONAL PERIODICO (Archivo)</t>
  </si>
  <si>
    <t>EXAMEN MEDICO OCUPACIONAL PERIODICO (Conductor)</t>
  </si>
  <si>
    <t>EXAMEN MEDICO OCUPACIONAL PERIODICO (Servicios Generales)</t>
  </si>
  <si>
    <t>EXAMEN MÉDICO OCUPACIONAL DE RETIRO (archivo)</t>
  </si>
  <si>
    <t>EXAMEN MÉDICO OCUPACIONAL DE RETIRO</t>
  </si>
  <si>
    <t>EXAMEN MÉDICO OCUPACIONAL POST - INCAPACIDAD O DE REINTEGRO</t>
  </si>
  <si>
    <t>EXAMEN MEDICO OCUPACIONAL POR CAMBIO DE CARGO</t>
  </si>
  <si>
    <t>EXAMEN MÉDICO OCUPACIONAL DE APTITUD DEPORTIVA</t>
  </si>
  <si>
    <t>EXAMEN MÉDICO OCUPACIONAL PARA SEGUIMIENTO DE CONDICIÓN DE SALUD - ESTUDIO DE CASO</t>
  </si>
  <si>
    <t xml:space="preserve">ACTIVIDADES DE CAPACITACIÓN EN TEMAS RELACIONADOS CON MEDICINA PREVENTIVA Y DEL TRABAJO - VIRTUAL /PRESENCIAL </t>
  </si>
  <si>
    <t>ANALISIS DE PUESTO DE TRABAJO - CALIFICACION DE ORIGEN DE ENFERMEDAD O ESTABLECER RECOMENDACIONES (Psicosocial/biomecánico)</t>
  </si>
  <si>
    <t>PRUEBA DE ALCOHÓLEMIA</t>
  </si>
  <si>
    <t>PROVEEDOR 4 - CENDIATRA -SECOP</t>
  </si>
  <si>
    <t>PROVEEDOR 1 - REYVELT - SECOP</t>
  </si>
  <si>
    <t xml:space="preserve">PROVEEDOR 3 - EVALUA SALUD - SECOP </t>
  </si>
  <si>
    <t>PROVEEDOR 2 - QUALITAS SALUD - CORREO</t>
  </si>
  <si>
    <t>Cantidades requeridas</t>
  </si>
  <si>
    <t>presupuesto PGN</t>
  </si>
  <si>
    <t>Presupuesto SGR</t>
  </si>
  <si>
    <t>PRESUPUESTO 2026</t>
  </si>
  <si>
    <t>PROVEEDOR 5 - CARIS SALUD Y SEGURIDAD LABORAL - CORREO</t>
  </si>
  <si>
    <t>PROVEEDOR 6 - CAFAM - CORREO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</si>
</sst>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6" formatCode="&quot;$&quot;\ #,##0;[Red]\-&quot;$&quot;\ #,##0"/>
    <numFmt numFmtId="42" formatCode="_-&quot;$&quot;\ * #,##0_-;\-&quot;$&quot;\ * #,##0_-;_-&quot;$&quot;\ * &quot;-&quot;_-;_-@_-"/>
    <numFmt numFmtId="44" formatCode="_-&quot;$&quot;\ * #,##0.00_-;\-&quot;$&quot;\ * #,##0.00_-;_-&quot;$&quot;\ * &quot;-&quot;??_-;_-@_-"/>
    <numFmt numFmtId="43" formatCode="_-* #,##0.00_-;\-* #,##0.00_-;_-* &quot;-&quot;??_-;_-@_-"/>
    <numFmt numFmtId="164" formatCode="_-&quot;$&quot;\ * #,##0_-;\-&quot;$&quot;\ * #,##0_-;_-&quot;$&quot;\ * &quot;-&quot;??_-;_-@_-"/>
    <numFmt numFmtId="165" formatCode="&quot;$&quot;#,##0"/>
    <numFmt numFmtId="166" formatCode="&quot;$&quot;\ #,##0"/>
  </numFmts>
  <fonts count="33" x14ac:knownFonts="1">
    <font>
      <sz val="11"/>
      <color theme="1"/>
      <name val="Aptos Narrow"/>
      <family val="2"/>
      <scheme val="minor"/>
    </font>
    <font>
      <sz val="11"/>
      <color theme="1"/>
      <name val="Aptos Narrow"/>
      <family val="2"/>
      <scheme val="minor"/>
    </font>
    <font>
      <b/>
      <sz val="11"/>
      <name val="Candara"/>
      <family val="2"/>
    </font>
    <font>
      <sz val="10"/>
      <name val="Arial"/>
      <family val="2"/>
    </font>
    <font>
      <sz val="9"/>
      <color theme="1"/>
      <name val="Candara"/>
      <family val="2"/>
    </font>
    <font>
      <sz val="9"/>
      <color theme="1"/>
      <name val="Aptos Narrow"/>
      <family val="2"/>
      <scheme val="minor"/>
    </font>
    <font>
      <b/>
      <sz val="9"/>
      <color theme="1"/>
      <name val="Candara"/>
      <family val="2"/>
    </font>
    <font>
      <b/>
      <sz val="9"/>
      <name val="Candara"/>
      <family val="2"/>
    </font>
    <font>
      <sz val="9"/>
      <color rgb="FF000000"/>
      <name val="Candara"/>
      <family val="2"/>
    </font>
    <font>
      <b/>
      <sz val="9"/>
      <color rgb="FF000000"/>
      <name val="Candara"/>
      <family val="2"/>
    </font>
    <font>
      <b/>
      <sz val="9"/>
      <color theme="1"/>
      <name val="Aptos Narrow"/>
      <family val="2"/>
      <scheme val="minor"/>
    </font>
    <font>
      <sz val="9"/>
      <color theme="1"/>
      <name val="Arial Narrow"/>
      <family val="2"/>
    </font>
    <font>
      <sz val="11"/>
      <color theme="1"/>
      <name val="Cambria"/>
      <family val="1"/>
    </font>
    <font>
      <b/>
      <sz val="11"/>
      <color rgb="FFFFFFFF"/>
      <name val="Arial Narrow"/>
      <family val="2"/>
    </font>
    <font>
      <sz val="8"/>
      <color rgb="FF000000"/>
      <name val="Arial Narrow"/>
      <family val="2"/>
    </font>
    <font>
      <b/>
      <sz val="11"/>
      <color rgb="FF000000"/>
      <name val="Arial Narrow"/>
      <family val="2"/>
    </font>
    <font>
      <sz val="11"/>
      <color rgb="FF000000"/>
      <name val="Arial Narrow"/>
      <family val="2"/>
    </font>
    <font>
      <sz val="10"/>
      <color theme="1"/>
      <name val="Arial Narrow"/>
      <family val="2"/>
    </font>
    <font>
      <sz val="8"/>
      <color theme="1"/>
      <name val="Arial Narrow"/>
      <family val="2"/>
    </font>
    <font>
      <sz val="8"/>
      <color theme="1"/>
      <name val="Aptos Narrow"/>
      <family val="2"/>
      <scheme val="minor"/>
    </font>
    <font>
      <sz val="11"/>
      <color theme="1"/>
      <name val="Candara"/>
      <family val="2"/>
    </font>
    <font>
      <b/>
      <sz val="10"/>
      <color theme="0"/>
      <name val="Candara"/>
      <family val="2"/>
    </font>
    <font>
      <sz val="10"/>
      <color theme="1"/>
      <name val="Candara"/>
      <family val="2"/>
    </font>
    <font>
      <sz val="11"/>
      <color theme="1"/>
      <name val="Arial"/>
      <family val="2"/>
    </font>
    <font>
      <sz val="11"/>
      <color rgb="FF000000"/>
      <name val="Arial"/>
      <family val="2"/>
    </font>
    <font>
      <b/>
      <sz val="11"/>
      <color theme="1"/>
      <name val="Aptos Narrow"/>
      <family val="2"/>
      <scheme val="minor"/>
    </font>
    <font>
      <b/>
      <sz val="11"/>
      <color rgb="FF000000"/>
      <name val="Arial"/>
      <family val="2"/>
    </font>
    <font>
      <b/>
      <sz val="11"/>
      <color rgb="FF000000"/>
      <name val="Candara"/>
      <family val="2"/>
    </font>
    <font>
      <b/>
      <sz val="11"/>
      <name val="Arial"/>
      <family val="2"/>
    </font>
    <font>
      <b/>
      <sz val="11"/>
      <color theme="1"/>
      <name val="Arial"/>
      <family val="2"/>
    </font>
    <font>
      <b/>
      <sz val="14"/>
      <color theme="0"/>
      <name val="Candara"/>
      <family val="2"/>
    </font>
    <font>
      <sz val="11"/>
      <color theme="1"/>
      <name val="Arial Narrow"/>
      <family val="2"/>
    </font>
    <font>
      <b/>
      <sz val="10"/>
      <color theme="1"/>
      <name val="Candara"/>
      <family val="2"/>
    </font>
  </fonts>
  <fills count="23">
    <fill>
      <patternFill patternType="none"/>
    </fill>
    <fill>
      <patternFill patternType="gray125"/>
    </fill>
    <fill>
      <patternFill patternType="solid">
        <fgColor theme="0"/>
        <bgColor indexed="64"/>
      </patternFill>
    </fill>
    <fill>
      <patternFill patternType="solid">
        <fgColor theme="4"/>
        <bgColor indexed="64"/>
      </patternFill>
    </fill>
    <fill>
      <patternFill patternType="solid">
        <fgColor rgb="FFFFFFFF"/>
        <bgColor indexed="64"/>
      </patternFill>
    </fill>
    <fill>
      <patternFill patternType="solid">
        <fgColor theme="9"/>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3" tint="0.79998168889431442"/>
        <bgColor indexed="64"/>
      </patternFill>
    </fill>
    <fill>
      <patternFill patternType="solid">
        <fgColor theme="6" tint="0.79998168889431442"/>
        <bgColor indexed="64"/>
      </patternFill>
    </fill>
    <fill>
      <patternFill patternType="solid">
        <fgColor theme="5" tint="0.39997558519241921"/>
        <bgColor indexed="64"/>
      </patternFill>
    </fill>
    <fill>
      <patternFill patternType="solid">
        <fgColor theme="9" tint="0.79998168889431442"/>
        <bgColor indexed="64"/>
      </patternFill>
    </fill>
    <fill>
      <patternFill patternType="solid">
        <fgColor theme="7" tint="0.79998168889431442"/>
        <bgColor indexed="64"/>
      </patternFill>
    </fill>
    <fill>
      <patternFill patternType="solid">
        <fgColor theme="3" tint="0.89999084444715716"/>
        <bgColor indexed="64"/>
      </patternFill>
    </fill>
    <fill>
      <patternFill patternType="solid">
        <fgColor theme="9" tint="0.59999389629810485"/>
        <bgColor indexed="64"/>
      </patternFill>
    </fill>
    <fill>
      <patternFill patternType="solid">
        <fgColor theme="3" tint="0.79998168889431442"/>
        <bgColor rgb="FF000000"/>
      </patternFill>
    </fill>
    <fill>
      <patternFill patternType="solid">
        <fgColor theme="5" tint="0.79998168889431442"/>
        <bgColor indexed="64"/>
      </patternFill>
    </fill>
    <fill>
      <patternFill patternType="solid">
        <fgColor theme="7" tint="0.59999389629810485"/>
        <bgColor indexed="64"/>
      </patternFill>
    </fill>
    <fill>
      <patternFill patternType="solid">
        <fgColor rgb="FF8EA9DB"/>
        <bgColor indexed="64"/>
      </patternFill>
    </fill>
    <fill>
      <patternFill patternType="solid">
        <fgColor rgb="FFD9E1F2"/>
        <bgColor indexed="64"/>
      </patternFill>
    </fill>
    <fill>
      <patternFill patternType="solid">
        <fgColor theme="8" tint="0.79998168889431442"/>
        <bgColor indexed="64"/>
      </patternFill>
    </fill>
    <fill>
      <patternFill patternType="solid">
        <fgColor theme="8" tint="0.39997558519241921"/>
        <bgColor indexed="64"/>
      </patternFill>
    </fill>
    <fill>
      <patternFill patternType="solid">
        <fgColor theme="2" tint="-9.9978637043366805E-2"/>
        <bgColor indexed="64"/>
      </patternFill>
    </fill>
  </fills>
  <borders count="40">
    <border>
      <left/>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thin">
        <color indexed="64"/>
      </bottom>
      <diagonal/>
    </border>
    <border>
      <left/>
      <right style="medium">
        <color indexed="64"/>
      </right>
      <top style="medium">
        <color indexed="64"/>
      </top>
      <bottom/>
      <diagonal/>
    </border>
    <border>
      <left/>
      <right/>
      <top style="medium">
        <color indexed="64"/>
      </top>
      <bottom/>
      <diagonal/>
    </border>
    <border>
      <left style="thin">
        <color indexed="64"/>
      </left>
      <right style="medium">
        <color indexed="64"/>
      </right>
      <top/>
      <bottom style="thin">
        <color indexed="64"/>
      </bottom>
      <diagonal/>
    </border>
    <border>
      <left style="medium">
        <color indexed="64"/>
      </left>
      <right/>
      <top style="medium">
        <color indexed="64"/>
      </top>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s>
  <cellStyleXfs count="7">
    <xf numFmtId="0" fontId="0" fillId="0" borderId="0"/>
    <xf numFmtId="43"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0" fontId="3" fillId="0" borderId="0"/>
    <xf numFmtId="44" fontId="1" fillId="0" borderId="0" applyFont="0" applyFill="0" applyBorder="0" applyAlignment="0" applyProtection="0"/>
    <xf numFmtId="9" fontId="1" fillId="0" borderId="0" applyFont="0" applyFill="0" applyBorder="0" applyAlignment="0" applyProtection="0"/>
  </cellStyleXfs>
  <cellXfs count="203">
    <xf numFmtId="0" fontId="0" fillId="0" borderId="0" xfId="0"/>
    <xf numFmtId="0" fontId="2" fillId="13" borderId="1" xfId="0" applyFont="1" applyFill="1" applyBorder="1" applyAlignment="1">
      <alignment horizontal="center" vertical="center" wrapText="1"/>
    </xf>
    <xf numFmtId="0" fontId="2" fillId="13" borderId="2" xfId="0" applyFont="1" applyFill="1" applyBorder="1" applyAlignment="1">
      <alignment horizontal="center" vertical="center" wrapText="1"/>
    </xf>
    <xf numFmtId="0" fontId="2" fillId="13" borderId="3" xfId="0" applyFont="1" applyFill="1" applyBorder="1" applyAlignment="1">
      <alignment horizontal="center" vertical="center" wrapText="1"/>
    </xf>
    <xf numFmtId="0" fontId="4" fillId="2" borderId="0" xfId="0" applyFont="1" applyFill="1" applyAlignment="1">
      <alignment horizontal="center" vertical="center"/>
    </xf>
    <xf numFmtId="0" fontId="4" fillId="2" borderId="0" xfId="0" applyFont="1" applyFill="1" applyAlignment="1">
      <alignment horizontal="left" vertical="center"/>
    </xf>
    <xf numFmtId="0" fontId="4" fillId="2" borderId="0" xfId="0" applyFont="1" applyFill="1" applyAlignment="1">
      <alignment vertical="center"/>
    </xf>
    <xf numFmtId="0" fontId="4" fillId="0" borderId="0" xfId="0" applyFont="1" applyAlignment="1">
      <alignment vertical="center"/>
    </xf>
    <xf numFmtId="0" fontId="5" fillId="0" borderId="0" xfId="0" applyFont="1"/>
    <xf numFmtId="0" fontId="6" fillId="2" borderId="0" xfId="0" applyFont="1" applyFill="1" applyAlignment="1">
      <alignment horizontal="center" vertical="center"/>
    </xf>
    <xf numFmtId="0" fontId="6" fillId="2" borderId="0" xfId="0" applyFont="1" applyFill="1" applyAlignment="1">
      <alignment vertical="center"/>
    </xf>
    <xf numFmtId="0" fontId="7" fillId="4" borderId="4" xfId="0" applyFont="1" applyFill="1" applyBorder="1" applyAlignment="1">
      <alignment vertical="center" wrapText="1"/>
    </xf>
    <xf numFmtId="0" fontId="8" fillId="2" borderId="0" xfId="0" applyFont="1" applyFill="1" applyAlignment="1">
      <alignment horizontal="left" vertical="center" indent="5"/>
    </xf>
    <xf numFmtId="0" fontId="4" fillId="2" borderId="0" xfId="0" applyFont="1" applyFill="1"/>
    <xf numFmtId="0" fontId="9" fillId="0" borderId="7" xfId="0" applyFont="1" applyBorder="1" applyAlignment="1">
      <alignment horizontal="center" vertical="center" wrapText="1"/>
    </xf>
    <xf numFmtId="0" fontId="9" fillId="0" borderId="0" xfId="0" applyFont="1" applyAlignment="1">
      <alignment horizontal="center" vertical="center" wrapText="1"/>
    </xf>
    <xf numFmtId="0" fontId="7" fillId="9" borderId="1" xfId="4" applyFont="1" applyFill="1" applyBorder="1" applyAlignment="1">
      <alignment horizontal="center" vertical="center" wrapText="1"/>
    </xf>
    <xf numFmtId="0" fontId="7" fillId="9" borderId="2" xfId="4" applyFont="1" applyFill="1" applyBorder="1" applyAlignment="1">
      <alignment horizontal="center" vertical="center" wrapText="1"/>
    </xf>
    <xf numFmtId="0" fontId="7" fillId="10" borderId="1" xfId="4" applyFont="1" applyFill="1" applyBorder="1" applyAlignment="1">
      <alignment horizontal="center" vertical="center" wrapText="1"/>
    </xf>
    <xf numFmtId="0" fontId="7" fillId="10" borderId="2" xfId="4" applyFont="1" applyFill="1" applyBorder="1" applyAlignment="1">
      <alignment horizontal="center" vertical="center" wrapText="1"/>
    </xf>
    <xf numFmtId="0" fontId="7" fillId="9" borderId="3" xfId="4" applyFont="1" applyFill="1" applyBorder="1" applyAlignment="1">
      <alignment horizontal="center" vertical="center" wrapText="1"/>
    </xf>
    <xf numFmtId="0" fontId="6" fillId="0" borderId="0" xfId="0" applyFont="1" applyAlignment="1">
      <alignment horizontal="center" vertical="center" wrapText="1"/>
    </xf>
    <xf numFmtId="0" fontId="7" fillId="10" borderId="3" xfId="4" applyFont="1" applyFill="1" applyBorder="1" applyAlignment="1">
      <alignment horizontal="center" vertical="center" wrapText="1"/>
    </xf>
    <xf numFmtId="0" fontId="7" fillId="0" borderId="0" xfId="4" applyFont="1" applyAlignment="1">
      <alignment horizontal="center" vertical="center" wrapText="1"/>
    </xf>
    <xf numFmtId="0" fontId="7" fillId="14" borderId="1" xfId="0" applyFont="1" applyFill="1" applyBorder="1" applyAlignment="1">
      <alignment horizontal="center" vertical="center" wrapText="1"/>
    </xf>
    <xf numFmtId="0" fontId="7" fillId="14" borderId="2" xfId="0" applyFont="1" applyFill="1" applyBorder="1" applyAlignment="1">
      <alignment horizontal="center" vertical="center" wrapText="1"/>
    </xf>
    <xf numFmtId="0" fontId="5" fillId="2" borderId="0" xfId="0" applyFont="1" applyFill="1" applyAlignment="1">
      <alignment vertical="center"/>
    </xf>
    <xf numFmtId="0" fontId="10" fillId="2" borderId="0" xfId="0" applyFont="1" applyFill="1" applyAlignment="1">
      <alignment vertical="center"/>
    </xf>
    <xf numFmtId="164" fontId="11" fillId="0" borderId="0" xfId="0" applyNumberFormat="1" applyFont="1" applyAlignment="1">
      <alignment vertical="center"/>
    </xf>
    <xf numFmtId="0" fontId="5" fillId="2" borderId="0" xfId="0" applyFont="1" applyFill="1" applyAlignment="1">
      <alignment horizontal="center" vertical="center"/>
    </xf>
    <xf numFmtId="0" fontId="5" fillId="2" borderId="0" xfId="0" applyFont="1" applyFill="1" applyAlignment="1">
      <alignment horizontal="left" vertical="center"/>
    </xf>
    <xf numFmtId="43" fontId="5" fillId="2" borderId="0" xfId="1" applyFont="1" applyFill="1" applyAlignment="1">
      <alignment horizontal="center" vertical="center"/>
    </xf>
    <xf numFmtId="0" fontId="5" fillId="0" borderId="0" xfId="0" applyFont="1" applyAlignment="1">
      <alignment vertical="center"/>
    </xf>
    <xf numFmtId="9" fontId="4" fillId="2" borderId="0" xfId="0" applyNumberFormat="1" applyFont="1" applyFill="1" applyAlignment="1">
      <alignment vertical="center"/>
    </xf>
    <xf numFmtId="6" fontId="0" fillId="0" borderId="0" xfId="0" applyNumberFormat="1"/>
    <xf numFmtId="9" fontId="0" fillId="0" borderId="0" xfId="6" applyFont="1"/>
    <xf numFmtId="6" fontId="5" fillId="2" borderId="0" xfId="0" applyNumberFormat="1" applyFont="1" applyFill="1" applyAlignment="1">
      <alignment horizontal="center" vertical="center"/>
    </xf>
    <xf numFmtId="0" fontId="18" fillId="0" borderId="0" xfId="0" applyFont="1" applyAlignment="1">
      <alignment vertical="center"/>
    </xf>
    <xf numFmtId="0" fontId="19" fillId="0" borderId="13" xfId="0" applyFont="1" applyBorder="1" applyAlignment="1">
      <alignment horizontal="left" vertical="top" wrapText="1"/>
    </xf>
    <xf numFmtId="0" fontId="13" fillId="18" borderId="13" xfId="0" applyFont="1" applyFill="1" applyBorder="1" applyAlignment="1">
      <alignment horizontal="center" vertical="center" wrapText="1"/>
    </xf>
    <xf numFmtId="0" fontId="15" fillId="0" borderId="13" xfId="0" applyFont="1" applyBorder="1" applyAlignment="1">
      <alignment horizontal="center" vertical="center" wrapText="1"/>
    </xf>
    <xf numFmtId="6" fontId="16" fillId="19" borderId="13" xfId="0" applyNumberFormat="1" applyFont="1" applyFill="1" applyBorder="1" applyAlignment="1">
      <alignment vertical="center" wrapText="1"/>
    </xf>
    <xf numFmtId="0" fontId="16" fillId="0" borderId="13" xfId="0" applyFont="1" applyBorder="1" applyAlignment="1">
      <alignment horizontal="center" vertical="center" wrapText="1"/>
    </xf>
    <xf numFmtId="0" fontId="12" fillId="0" borderId="13" xfId="0" applyFont="1" applyBorder="1"/>
    <xf numFmtId="0" fontId="12" fillId="0" borderId="13" xfId="0" applyFont="1" applyBorder="1" applyAlignment="1">
      <alignment vertical="top" wrapText="1"/>
    </xf>
    <xf numFmtId="0" fontId="15" fillId="0" borderId="13" xfId="0" applyFont="1" applyBorder="1" applyAlignment="1">
      <alignment horizontal="center" vertical="center"/>
    </xf>
    <xf numFmtId="42" fontId="16" fillId="19" borderId="13" xfId="3" applyFont="1" applyFill="1" applyBorder="1" applyAlignment="1">
      <alignment vertical="center" wrapText="1"/>
    </xf>
    <xf numFmtId="42" fontId="15" fillId="0" borderId="13" xfId="3" applyFont="1" applyBorder="1" applyAlignment="1">
      <alignment vertical="center"/>
    </xf>
    <xf numFmtId="42" fontId="15" fillId="19" borderId="13" xfId="0" applyNumberFormat="1" applyFont="1" applyFill="1" applyBorder="1" applyAlignment="1">
      <alignment vertical="center"/>
    </xf>
    <xf numFmtId="0" fontId="9" fillId="8" borderId="24" xfId="0" applyFont="1" applyFill="1" applyBorder="1" applyAlignment="1">
      <alignment horizontal="center" vertical="center" wrapText="1"/>
    </xf>
    <xf numFmtId="0" fontId="9" fillId="15" borderId="3" xfId="0" applyFont="1" applyFill="1" applyBorder="1" applyAlignment="1">
      <alignment horizontal="center" vertical="center" wrapText="1"/>
    </xf>
    <xf numFmtId="0" fontId="22" fillId="2" borderId="0" xfId="0" applyFont="1" applyFill="1" applyAlignment="1">
      <alignment vertical="center"/>
    </xf>
    <xf numFmtId="0" fontId="22" fillId="0" borderId="0" xfId="0" applyFont="1" applyAlignment="1">
      <alignment vertical="center"/>
    </xf>
    <xf numFmtId="0" fontId="9" fillId="8" borderId="1" xfId="0" applyFont="1" applyFill="1" applyBorder="1" applyAlignment="1">
      <alignment horizontal="center" vertical="center" wrapText="1"/>
    </xf>
    <xf numFmtId="0" fontId="9" fillId="15" borderId="23" xfId="0" applyFont="1" applyFill="1" applyBorder="1" applyAlignment="1">
      <alignment horizontal="center" vertical="center" wrapText="1"/>
    </xf>
    <xf numFmtId="164" fontId="24" fillId="2" borderId="28" xfId="2" applyNumberFormat="1" applyFont="1" applyFill="1" applyBorder="1" applyAlignment="1" applyProtection="1">
      <alignment horizontal="center" vertical="center" wrapText="1"/>
    </xf>
    <xf numFmtId="6" fontId="24" fillId="20" borderId="30" xfId="0" applyNumberFormat="1" applyFont="1" applyFill="1" applyBorder="1" applyAlignment="1">
      <alignment vertical="center" wrapText="1"/>
    </xf>
    <xf numFmtId="164" fontId="24" fillId="2" borderId="25" xfId="2" applyNumberFormat="1" applyFont="1" applyFill="1" applyBorder="1" applyAlignment="1" applyProtection="1">
      <alignment horizontal="center" vertical="center" wrapText="1"/>
    </xf>
    <xf numFmtId="0" fontId="23" fillId="2" borderId="0" xfId="0" applyFont="1" applyFill="1" applyAlignment="1">
      <alignment vertical="center"/>
    </xf>
    <xf numFmtId="164" fontId="23" fillId="0" borderId="8" xfId="0" applyNumberFormat="1" applyFont="1" applyBorder="1" applyAlignment="1">
      <alignment vertical="center"/>
    </xf>
    <xf numFmtId="164" fontId="23" fillId="0" borderId="9" xfId="0" applyNumberFormat="1" applyFont="1" applyBorder="1" applyAlignment="1">
      <alignment vertical="center"/>
    </xf>
    <xf numFmtId="164" fontId="23" fillId="0" borderId="15" xfId="0" applyNumberFormat="1" applyFont="1" applyBorder="1" applyAlignment="1">
      <alignment vertical="center"/>
    </xf>
    <xf numFmtId="42" fontId="23" fillId="0" borderId="8" xfId="3" applyFont="1" applyBorder="1" applyAlignment="1">
      <alignment horizontal="right" vertical="center"/>
    </xf>
    <xf numFmtId="42" fontId="23" fillId="0" borderId="9" xfId="3" applyFont="1" applyFill="1" applyBorder="1" applyAlignment="1" applyProtection="1">
      <alignment horizontal="right" vertical="center"/>
      <protection locked="0"/>
    </xf>
    <xf numFmtId="42" fontId="23" fillId="0" borderId="9" xfId="3" applyFont="1" applyBorder="1" applyAlignment="1">
      <alignment horizontal="right" vertical="center"/>
    </xf>
    <xf numFmtId="42" fontId="23" fillId="0" borderId="15" xfId="3" applyFont="1" applyBorder="1" applyAlignment="1">
      <alignment horizontal="right" vertical="center"/>
    </xf>
    <xf numFmtId="165" fontId="23" fillId="0" borderId="0" xfId="0" applyNumberFormat="1" applyFont="1" applyAlignment="1">
      <alignment vertical="center"/>
    </xf>
    <xf numFmtId="3" fontId="23" fillId="0" borderId="0" xfId="0" applyNumberFormat="1" applyFont="1" applyAlignment="1">
      <alignment horizontal="right" vertical="center"/>
    </xf>
    <xf numFmtId="3" fontId="23" fillId="0" borderId="8" xfId="0" applyNumberFormat="1" applyFont="1" applyBorder="1" applyAlignment="1">
      <alignment horizontal="center" vertical="center"/>
    </xf>
    <xf numFmtId="3" fontId="23" fillId="0" borderId="9" xfId="0" applyNumberFormat="1" applyFont="1" applyBorder="1" applyAlignment="1">
      <alignment horizontal="center" vertical="center"/>
    </xf>
    <xf numFmtId="164" fontId="0" fillId="2" borderId="8" xfId="0" applyNumberFormat="1" applyFill="1" applyBorder="1" applyAlignment="1">
      <alignment vertical="center"/>
    </xf>
    <xf numFmtId="6" fontId="0" fillId="2" borderId="9" xfId="0" applyNumberFormat="1" applyFill="1" applyBorder="1" applyAlignment="1">
      <alignment vertical="center"/>
    </xf>
    <xf numFmtId="6" fontId="0" fillId="2" borderId="15" xfId="0" applyNumberFormat="1" applyFill="1" applyBorder="1" applyAlignment="1">
      <alignment vertical="center"/>
    </xf>
    <xf numFmtId="0" fontId="0" fillId="2" borderId="0" xfId="0" applyFill="1" applyAlignment="1">
      <alignment vertical="center"/>
    </xf>
    <xf numFmtId="0" fontId="0" fillId="11" borderId="8" xfId="0" applyFill="1" applyBorder="1" applyAlignment="1">
      <alignment vertical="center"/>
    </xf>
    <xf numFmtId="164" fontId="0" fillId="2" borderId="9" xfId="0" applyNumberFormat="1" applyFill="1" applyBorder="1" applyAlignment="1">
      <alignment vertical="center"/>
    </xf>
    <xf numFmtId="164" fontId="0" fillId="2" borderId="0" xfId="0" applyNumberFormat="1" applyFill="1" applyAlignment="1">
      <alignment vertical="center"/>
    </xf>
    <xf numFmtId="6" fontId="24" fillId="20" borderId="12" xfId="0" applyNumberFormat="1" applyFont="1" applyFill="1" applyBorder="1" applyAlignment="1">
      <alignment vertical="center" wrapText="1"/>
    </xf>
    <xf numFmtId="6" fontId="24" fillId="20" borderId="16" xfId="0" applyNumberFormat="1" applyFont="1" applyFill="1" applyBorder="1" applyAlignment="1">
      <alignment vertical="center" wrapText="1"/>
    </xf>
    <xf numFmtId="44" fontId="26" fillId="2" borderId="18" xfId="2" applyFont="1" applyFill="1" applyBorder="1" applyAlignment="1" applyProtection="1">
      <alignment horizontal="center" vertical="center" wrapText="1"/>
    </xf>
    <xf numFmtId="0" fontId="29" fillId="2" borderId="0" xfId="0" applyFont="1" applyFill="1" applyAlignment="1">
      <alignment vertical="center"/>
    </xf>
    <xf numFmtId="165" fontId="29" fillId="0" borderId="0" xfId="0" applyNumberFormat="1" applyFont="1" applyAlignment="1">
      <alignment vertical="center"/>
    </xf>
    <xf numFmtId="164" fontId="29" fillId="0" borderId="0" xfId="0" applyNumberFormat="1" applyFont="1" applyAlignment="1">
      <alignment vertical="center"/>
    </xf>
    <xf numFmtId="164" fontId="25" fillId="2" borderId="0" xfId="0" applyNumberFormat="1" applyFont="1" applyFill="1" applyAlignment="1">
      <alignment vertical="center"/>
    </xf>
    <xf numFmtId="0" fontId="25" fillId="2" borderId="0" xfId="0" applyFont="1" applyFill="1" applyAlignment="1">
      <alignment vertical="center"/>
    </xf>
    <xf numFmtId="0" fontId="7" fillId="14" borderId="3" xfId="0" applyFont="1" applyFill="1" applyBorder="1" applyAlignment="1">
      <alignment horizontal="center" vertical="center" wrapText="1"/>
    </xf>
    <xf numFmtId="164" fontId="26" fillId="17" borderId="21" xfId="2" applyNumberFormat="1" applyFont="1" applyFill="1" applyBorder="1" applyAlignment="1" applyProtection="1">
      <alignment horizontal="center" vertical="center" wrapText="1"/>
    </xf>
    <xf numFmtId="0" fontId="6" fillId="0" borderId="0" xfId="0" applyFont="1" applyAlignment="1" applyProtection="1">
      <alignment horizontal="center" vertical="center" wrapText="1"/>
      <protection locked="0"/>
    </xf>
    <xf numFmtId="0" fontId="20" fillId="0" borderId="0" xfId="0" applyFont="1" applyAlignment="1">
      <alignment horizontal="center" vertical="center" wrapText="1"/>
    </xf>
    <xf numFmtId="0" fontId="28" fillId="0" borderId="0" xfId="4" applyFont="1" applyAlignment="1">
      <alignment vertical="center" wrapText="1"/>
    </xf>
    <xf numFmtId="164" fontId="26" fillId="0" borderId="22" xfId="2" applyNumberFormat="1" applyFont="1" applyFill="1" applyBorder="1" applyAlignment="1" applyProtection="1">
      <alignment horizontal="center" vertical="center" wrapText="1"/>
      <protection locked="0"/>
    </xf>
    <xf numFmtId="6" fontId="24" fillId="11" borderId="30" xfId="0" applyNumberFormat="1" applyFont="1" applyFill="1" applyBorder="1" applyAlignment="1">
      <alignment vertical="center" wrapText="1"/>
    </xf>
    <xf numFmtId="6" fontId="24" fillId="11" borderId="12" xfId="0" applyNumberFormat="1" applyFont="1" applyFill="1" applyBorder="1" applyAlignment="1">
      <alignment vertical="center" wrapText="1"/>
    </xf>
    <xf numFmtId="6" fontId="24" fillId="11" borderId="16" xfId="0" applyNumberFormat="1" applyFont="1" applyFill="1" applyBorder="1" applyAlignment="1">
      <alignment vertical="center" wrapText="1"/>
    </xf>
    <xf numFmtId="6" fontId="26" fillId="0" borderId="18" xfId="2" applyNumberFormat="1" applyFont="1" applyFill="1" applyBorder="1" applyAlignment="1" applyProtection="1">
      <alignment horizontal="center" vertical="center" wrapText="1"/>
      <protection locked="0"/>
    </xf>
    <xf numFmtId="164" fontId="26" fillId="17" borderId="20" xfId="2" applyNumberFormat="1" applyFont="1" applyFill="1" applyBorder="1" applyAlignment="1" applyProtection="1">
      <alignment horizontal="center" vertical="center" wrapText="1"/>
    </xf>
    <xf numFmtId="164" fontId="24" fillId="16" borderId="30" xfId="0" applyNumberFormat="1" applyFont="1" applyFill="1" applyBorder="1" applyAlignment="1">
      <alignment vertical="center" wrapText="1"/>
    </xf>
    <xf numFmtId="164" fontId="24" fillId="16" borderId="12" xfId="0" applyNumberFormat="1" applyFont="1" applyFill="1" applyBorder="1" applyAlignment="1">
      <alignment vertical="center" wrapText="1"/>
    </xf>
    <xf numFmtId="164" fontId="24" fillId="16" borderId="16" xfId="0" applyNumberFormat="1" applyFont="1" applyFill="1" applyBorder="1" applyAlignment="1">
      <alignment vertical="center" wrapText="1"/>
    </xf>
    <xf numFmtId="164" fontId="26" fillId="0" borderId="18" xfId="2" applyNumberFormat="1" applyFont="1" applyFill="1" applyBorder="1" applyAlignment="1" applyProtection="1">
      <alignment horizontal="center" vertical="center" wrapText="1"/>
      <protection locked="0"/>
    </xf>
    <xf numFmtId="0" fontId="6" fillId="6" borderId="13" xfId="0" applyFont="1" applyFill="1" applyBorder="1" applyAlignment="1" applyProtection="1">
      <alignment horizontal="center" vertical="center" wrapText="1"/>
      <protection locked="0"/>
    </xf>
    <xf numFmtId="0" fontId="20" fillId="0" borderId="13" xfId="0" applyFont="1" applyBorder="1" applyAlignment="1">
      <alignment horizontal="center" vertical="center" wrapText="1"/>
    </xf>
    <xf numFmtId="0" fontId="0" fillId="0" borderId="13" xfId="0" applyBorder="1" applyAlignment="1">
      <alignment horizontal="center" vertical="center" wrapText="1"/>
    </xf>
    <xf numFmtId="0" fontId="6" fillId="7" borderId="9" xfId="0" applyFont="1" applyFill="1" applyBorder="1" applyAlignment="1" applyProtection="1">
      <alignment horizontal="center" vertical="center" wrapText="1"/>
      <protection locked="0"/>
    </xf>
    <xf numFmtId="0" fontId="6" fillId="6" borderId="31" xfId="0" applyFont="1" applyFill="1" applyBorder="1" applyAlignment="1" applyProtection="1">
      <alignment horizontal="center" vertical="center" wrapText="1"/>
      <protection locked="0"/>
    </xf>
    <xf numFmtId="0" fontId="23" fillId="0" borderId="12" xfId="0" applyFont="1" applyBorder="1" applyAlignment="1" applyProtection="1">
      <alignment horizontal="center" vertical="center"/>
      <protection locked="0"/>
    </xf>
    <xf numFmtId="0" fontId="20" fillId="0" borderId="31" xfId="0" applyFont="1" applyBorder="1" applyAlignment="1">
      <alignment horizontal="center" vertical="center" wrapText="1"/>
    </xf>
    <xf numFmtId="0" fontId="26" fillId="0" borderId="0" xfId="0" applyFont="1" applyAlignment="1">
      <alignment horizontal="center" vertical="center" wrapText="1"/>
    </xf>
    <xf numFmtId="0" fontId="27" fillId="0" borderId="0" xfId="0" applyFont="1" applyAlignment="1">
      <alignment horizontal="center" vertical="center" wrapText="1"/>
    </xf>
    <xf numFmtId="0" fontId="23" fillId="0" borderId="16" xfId="0" applyFont="1" applyBorder="1" applyAlignment="1" applyProtection="1">
      <alignment horizontal="center" vertical="center"/>
      <protection locked="0"/>
    </xf>
    <xf numFmtId="0" fontId="0" fillId="0" borderId="17" xfId="0" applyBorder="1" applyAlignment="1">
      <alignment horizontal="center" vertical="center" wrapText="1"/>
    </xf>
    <xf numFmtId="0" fontId="20" fillId="0" borderId="17" xfId="0" applyFont="1" applyBorder="1" applyAlignment="1">
      <alignment horizontal="center" vertical="center" wrapText="1"/>
    </xf>
    <xf numFmtId="0" fontId="20" fillId="0" borderId="32" xfId="0" applyFont="1" applyBorder="1" applyAlignment="1">
      <alignment horizontal="center" vertical="center" wrapText="1"/>
    </xf>
    <xf numFmtId="164" fontId="23" fillId="0" borderId="13" xfId="0" applyNumberFormat="1" applyFont="1" applyBorder="1" applyAlignment="1">
      <alignment vertical="center"/>
    </xf>
    <xf numFmtId="164" fontId="23" fillId="0" borderId="12" xfId="0" applyNumberFormat="1" applyFont="1" applyBorder="1" applyAlignment="1">
      <alignment vertical="center"/>
    </xf>
    <xf numFmtId="164" fontId="23" fillId="0" borderId="31" xfId="0" applyNumberFormat="1" applyFont="1" applyBorder="1" applyAlignment="1">
      <alignment vertical="center"/>
    </xf>
    <xf numFmtId="164" fontId="29" fillId="9" borderId="16" xfId="0" applyNumberFormat="1" applyFont="1" applyFill="1" applyBorder="1" applyAlignment="1">
      <alignment vertical="center"/>
    </xf>
    <xf numFmtId="164" fontId="29" fillId="9" borderId="17" xfId="0" applyNumberFormat="1" applyFont="1" applyFill="1" applyBorder="1" applyAlignment="1">
      <alignment vertical="center"/>
    </xf>
    <xf numFmtId="164" fontId="29" fillId="9" borderId="32" xfId="0" applyNumberFormat="1" applyFont="1" applyFill="1" applyBorder="1" applyAlignment="1">
      <alignment vertical="center"/>
    </xf>
    <xf numFmtId="42" fontId="23" fillId="0" borderId="13" xfId="3" applyFont="1" applyBorder="1" applyAlignment="1">
      <alignment horizontal="right" vertical="center"/>
    </xf>
    <xf numFmtId="42" fontId="23" fillId="0" borderId="13" xfId="3" applyFont="1" applyFill="1" applyBorder="1" applyAlignment="1" applyProtection="1">
      <alignment horizontal="right" vertical="center"/>
      <protection locked="0"/>
    </xf>
    <xf numFmtId="42" fontId="23" fillId="0" borderId="12" xfId="3" applyFont="1" applyBorder="1" applyAlignment="1">
      <alignment horizontal="right" vertical="center"/>
    </xf>
    <xf numFmtId="42" fontId="23" fillId="0" borderId="31" xfId="3" applyFont="1" applyBorder="1" applyAlignment="1">
      <alignment horizontal="right" vertical="center"/>
    </xf>
    <xf numFmtId="3" fontId="23" fillId="0" borderId="13" xfId="0" applyNumberFormat="1" applyFont="1" applyBorder="1" applyAlignment="1">
      <alignment horizontal="center" vertical="center"/>
    </xf>
    <xf numFmtId="3" fontId="23" fillId="0" borderId="15" xfId="0" applyNumberFormat="1" applyFont="1" applyBorder="1" applyAlignment="1">
      <alignment horizontal="center" vertical="center"/>
    </xf>
    <xf numFmtId="3" fontId="23" fillId="0" borderId="12" xfId="0" applyNumberFormat="1" applyFont="1" applyBorder="1" applyAlignment="1">
      <alignment horizontal="center" vertical="center"/>
    </xf>
    <xf numFmtId="3" fontId="23" fillId="0" borderId="31" xfId="0" applyNumberFormat="1" applyFont="1" applyBorder="1" applyAlignment="1">
      <alignment horizontal="center" vertical="center"/>
    </xf>
    <xf numFmtId="164" fontId="0" fillId="2" borderId="13" xfId="0" applyNumberFormat="1" applyFill="1" applyBorder="1" applyAlignment="1">
      <alignment vertical="center"/>
    </xf>
    <xf numFmtId="6" fontId="0" fillId="2" borderId="13" xfId="0" applyNumberFormat="1" applyFill="1" applyBorder="1" applyAlignment="1">
      <alignment vertical="center"/>
    </xf>
    <xf numFmtId="164" fontId="0" fillId="2" borderId="12" xfId="0" applyNumberFormat="1" applyFill="1" applyBorder="1" applyAlignment="1">
      <alignment vertical="center"/>
    </xf>
    <xf numFmtId="6" fontId="0" fillId="2" borderId="31" xfId="0" applyNumberFormat="1" applyFill="1" applyBorder="1" applyAlignment="1">
      <alignment vertical="center"/>
    </xf>
    <xf numFmtId="164" fontId="0" fillId="2" borderId="15" xfId="0" applyNumberFormat="1" applyFill="1" applyBorder="1" applyAlignment="1">
      <alignment vertical="center"/>
    </xf>
    <xf numFmtId="0" fontId="0" fillId="11" borderId="12" xfId="0" applyFill="1" applyBorder="1" applyAlignment="1">
      <alignment vertical="center"/>
    </xf>
    <xf numFmtId="164" fontId="0" fillId="2" borderId="31" xfId="0" applyNumberFormat="1" applyFill="1" applyBorder="1" applyAlignment="1">
      <alignment vertical="center"/>
    </xf>
    <xf numFmtId="44" fontId="31" fillId="12" borderId="13" xfId="2" applyFont="1" applyFill="1" applyBorder="1" applyAlignment="1">
      <alignment horizontal="center" vertical="center" wrapText="1"/>
    </xf>
    <xf numFmtId="44" fontId="31" fillId="12" borderId="14" xfId="2" applyFont="1" applyFill="1" applyBorder="1" applyAlignment="1">
      <alignment horizontal="center" vertical="center" wrapText="1"/>
    </xf>
    <xf numFmtId="44" fontId="31" fillId="12" borderId="36" xfId="2" applyFont="1" applyFill="1" applyBorder="1" applyAlignment="1">
      <alignment horizontal="center" vertical="center" wrapText="1"/>
    </xf>
    <xf numFmtId="166" fontId="24" fillId="12" borderId="13" xfId="3" applyNumberFormat="1" applyFont="1" applyFill="1" applyBorder="1" applyAlignment="1">
      <alignment horizontal="center" vertical="center" wrapText="1"/>
    </xf>
    <xf numFmtId="166" fontId="24" fillId="12" borderId="17" xfId="3" applyNumberFormat="1" applyFont="1" applyFill="1" applyBorder="1" applyAlignment="1">
      <alignment horizontal="center" vertical="center" wrapText="1"/>
    </xf>
    <xf numFmtId="0" fontId="2" fillId="20" borderId="1" xfId="0" applyFont="1" applyFill="1" applyBorder="1" applyAlignment="1">
      <alignment horizontal="center" vertical="center" wrapText="1"/>
    </xf>
    <xf numFmtId="0" fontId="2" fillId="20" borderId="3" xfId="0" applyFont="1" applyFill="1" applyBorder="1" applyAlignment="1">
      <alignment horizontal="center" vertical="center" wrapText="1"/>
    </xf>
    <xf numFmtId="164" fontId="0" fillId="2" borderId="34" xfId="0" applyNumberFormat="1" applyFill="1" applyBorder="1" applyAlignment="1">
      <alignment vertical="center"/>
    </xf>
    <xf numFmtId="164" fontId="0" fillId="2" borderId="35" xfId="0" applyNumberFormat="1" applyFill="1" applyBorder="1" applyAlignment="1">
      <alignment vertical="center"/>
    </xf>
    <xf numFmtId="164" fontId="25" fillId="20" borderId="1" xfId="0" applyNumberFormat="1" applyFont="1" applyFill="1" applyBorder="1" applyAlignment="1">
      <alignment vertical="center"/>
    </xf>
    <xf numFmtId="164" fontId="25" fillId="20" borderId="3" xfId="0" applyNumberFormat="1" applyFont="1" applyFill="1" applyBorder="1" applyAlignment="1">
      <alignment vertical="center"/>
    </xf>
    <xf numFmtId="0" fontId="7" fillId="4" borderId="0" xfId="0" applyFont="1" applyFill="1" applyAlignment="1">
      <alignment horizontal="center" vertical="center" wrapText="1"/>
    </xf>
    <xf numFmtId="44" fontId="26" fillId="17" borderId="21" xfId="2" applyFont="1" applyFill="1" applyBorder="1" applyAlignment="1" applyProtection="1">
      <alignment horizontal="center" vertical="center" wrapText="1"/>
    </xf>
    <xf numFmtId="0" fontId="9" fillId="8" borderId="37" xfId="0" applyFont="1" applyFill="1" applyBorder="1" applyAlignment="1">
      <alignment horizontal="center" vertical="center" wrapText="1"/>
    </xf>
    <xf numFmtId="0" fontId="9" fillId="15" borderId="38" xfId="0" applyFont="1" applyFill="1" applyBorder="1" applyAlignment="1">
      <alignment horizontal="center" vertical="center" wrapText="1"/>
    </xf>
    <xf numFmtId="164" fontId="24" fillId="2" borderId="31" xfId="2" applyNumberFormat="1" applyFont="1" applyFill="1" applyBorder="1" applyAlignment="1" applyProtection="1">
      <alignment horizontal="center" vertical="center" wrapText="1"/>
    </xf>
    <xf numFmtId="44" fontId="26" fillId="17" borderId="16" xfId="2" applyFont="1" applyFill="1" applyBorder="1" applyAlignment="1" applyProtection="1">
      <alignment horizontal="center" vertical="center" wrapText="1"/>
    </xf>
    <xf numFmtId="44" fontId="26" fillId="17" borderId="32" xfId="2" applyFont="1" applyFill="1" applyBorder="1" applyAlignment="1" applyProtection="1">
      <alignment horizontal="center" vertical="center" wrapText="1"/>
    </xf>
    <xf numFmtId="42" fontId="29" fillId="10" borderId="16" xfId="3" applyFont="1" applyFill="1" applyBorder="1" applyAlignment="1">
      <alignment horizontal="right" vertical="center"/>
    </xf>
    <xf numFmtId="42" fontId="29" fillId="10" borderId="17" xfId="3" applyFont="1" applyFill="1" applyBorder="1" applyAlignment="1" applyProtection="1">
      <alignment horizontal="right" vertical="center"/>
      <protection locked="0"/>
    </xf>
    <xf numFmtId="164" fontId="29" fillId="10" borderId="17" xfId="0" applyNumberFormat="1" applyFont="1" applyFill="1" applyBorder="1" applyAlignment="1">
      <alignment vertical="center"/>
    </xf>
    <xf numFmtId="164" fontId="29" fillId="10" borderId="32" xfId="0" applyNumberFormat="1" applyFont="1" applyFill="1" applyBorder="1" applyAlignment="1">
      <alignment vertical="center"/>
    </xf>
    <xf numFmtId="164" fontId="25" fillId="13" borderId="16" xfId="0" applyNumberFormat="1" applyFont="1" applyFill="1" applyBorder="1" applyAlignment="1">
      <alignment vertical="center"/>
    </xf>
    <xf numFmtId="164" fontId="25" fillId="13" borderId="17" xfId="0" applyNumberFormat="1" applyFont="1" applyFill="1" applyBorder="1" applyAlignment="1">
      <alignment vertical="center"/>
    </xf>
    <xf numFmtId="164" fontId="25" fillId="13" borderId="32" xfId="0" applyNumberFormat="1" applyFont="1" applyFill="1" applyBorder="1" applyAlignment="1">
      <alignment vertical="center"/>
    </xf>
    <xf numFmtId="44" fontId="31" fillId="22" borderId="13" xfId="2" applyFont="1" applyFill="1" applyBorder="1" applyAlignment="1">
      <alignment horizontal="center" vertical="center" wrapText="1"/>
    </xf>
    <xf numFmtId="44" fontId="31" fillId="22" borderId="36" xfId="2" applyFont="1" applyFill="1" applyBorder="1" applyAlignment="1">
      <alignment horizontal="center" vertical="center" wrapText="1"/>
    </xf>
    <xf numFmtId="166" fontId="24" fillId="22" borderId="13" xfId="3" applyNumberFormat="1" applyFont="1" applyFill="1" applyBorder="1" applyAlignment="1">
      <alignment horizontal="center" vertical="center" wrapText="1"/>
    </xf>
    <xf numFmtId="166" fontId="24" fillId="22" borderId="17" xfId="3" applyNumberFormat="1" applyFont="1" applyFill="1" applyBorder="1" applyAlignment="1">
      <alignment horizontal="center" vertical="center" wrapText="1"/>
    </xf>
    <xf numFmtId="44" fontId="31" fillId="11" borderId="13" xfId="2" applyFont="1" applyFill="1" applyBorder="1" applyAlignment="1">
      <alignment horizontal="center" vertical="center" wrapText="1"/>
    </xf>
    <xf numFmtId="164" fontId="25" fillId="11" borderId="18" xfId="0" applyNumberFormat="1" applyFont="1" applyFill="1" applyBorder="1" applyAlignment="1">
      <alignment vertical="center"/>
    </xf>
    <xf numFmtId="164" fontId="25" fillId="11" borderId="19" xfId="0" applyNumberFormat="1" applyFont="1" applyFill="1" applyBorder="1" applyAlignment="1">
      <alignment vertical="center"/>
    </xf>
    <xf numFmtId="164" fontId="25" fillId="11" borderId="20" xfId="0" applyNumberFormat="1" applyFont="1" applyFill="1" applyBorder="1" applyAlignment="1">
      <alignment vertical="center"/>
    </xf>
    <xf numFmtId="164" fontId="5" fillId="2" borderId="0" xfId="0" applyNumberFormat="1" applyFont="1" applyFill="1" applyAlignment="1">
      <alignment vertical="center"/>
    </xf>
    <xf numFmtId="164" fontId="24" fillId="2" borderId="13" xfId="2" applyNumberFormat="1" applyFont="1" applyFill="1" applyBorder="1" applyAlignment="1" applyProtection="1">
      <alignment horizontal="center" vertical="center" wrapText="1"/>
    </xf>
    <xf numFmtId="9" fontId="5" fillId="2" borderId="0" xfId="0" applyNumberFormat="1" applyFont="1" applyFill="1" applyAlignment="1">
      <alignment vertical="center"/>
    </xf>
    <xf numFmtId="6" fontId="16" fillId="0" borderId="0" xfId="0" applyNumberFormat="1" applyFont="1"/>
    <xf numFmtId="9" fontId="5" fillId="2" borderId="0" xfId="6" applyFont="1" applyFill="1" applyAlignment="1">
      <alignment vertical="center"/>
    </xf>
    <xf numFmtId="0" fontId="32" fillId="21" borderId="4" xfId="0" applyFont="1" applyFill="1" applyBorder="1" applyAlignment="1">
      <alignment horizontal="center" vertical="center"/>
    </xf>
    <xf numFmtId="0" fontId="32" fillId="21" borderId="6" xfId="0" applyFont="1" applyFill="1" applyBorder="1" applyAlignment="1">
      <alignment horizontal="center" vertical="center"/>
    </xf>
    <xf numFmtId="0" fontId="30" fillId="3" borderId="0" xfId="0" applyFont="1" applyFill="1" applyAlignment="1">
      <alignment horizontal="center" vertical="center" wrapText="1"/>
    </xf>
    <xf numFmtId="0" fontId="21" fillId="3" borderId="1" xfId="0" applyFont="1" applyFill="1" applyBorder="1" applyAlignment="1">
      <alignment horizontal="center" vertical="center"/>
    </xf>
    <xf numFmtId="0" fontId="21" fillId="3" borderId="24" xfId="0" applyFont="1" applyFill="1" applyBorder="1" applyAlignment="1">
      <alignment horizontal="center" vertical="center"/>
    </xf>
    <xf numFmtId="0" fontId="21" fillId="3" borderId="2" xfId="0" applyFont="1" applyFill="1" applyBorder="1" applyAlignment="1">
      <alignment horizontal="center" vertical="center"/>
    </xf>
    <xf numFmtId="0" fontId="21" fillId="3" borderId="3" xfId="0" applyFont="1" applyFill="1" applyBorder="1" applyAlignment="1">
      <alignment horizontal="center" vertical="center"/>
    </xf>
    <xf numFmtId="0" fontId="21" fillId="5" borderId="1" xfId="0" applyFont="1" applyFill="1" applyBorder="1" applyAlignment="1">
      <alignment horizontal="center" vertical="center"/>
    </xf>
    <xf numFmtId="0" fontId="21" fillId="5" borderId="2" xfId="0" applyFont="1" applyFill="1" applyBorder="1" applyAlignment="1">
      <alignment horizontal="center" vertical="center"/>
    </xf>
    <xf numFmtId="0" fontId="21" fillId="5" borderId="3" xfId="0" applyFont="1" applyFill="1" applyBorder="1" applyAlignment="1">
      <alignment horizontal="center" vertical="center"/>
    </xf>
    <xf numFmtId="0" fontId="7" fillId="4" borderId="4" xfId="0" applyFont="1" applyFill="1" applyBorder="1" applyAlignment="1">
      <alignment horizontal="center" vertical="center" wrapText="1"/>
    </xf>
    <xf numFmtId="0" fontId="7" fillId="4" borderId="5" xfId="0" applyFont="1" applyFill="1" applyBorder="1" applyAlignment="1">
      <alignment horizontal="center" vertical="center" wrapText="1"/>
    </xf>
    <xf numFmtId="0" fontId="7" fillId="4" borderId="6" xfId="0" applyFont="1" applyFill="1" applyBorder="1" applyAlignment="1">
      <alignment horizontal="center" vertical="center" wrapText="1"/>
    </xf>
    <xf numFmtId="0" fontId="6" fillId="6" borderId="8" xfId="0" applyFont="1" applyFill="1" applyBorder="1" applyAlignment="1" applyProtection="1">
      <alignment horizontal="center" vertical="center"/>
      <protection locked="0"/>
    </xf>
    <xf numFmtId="0" fontId="6" fillId="6" borderId="12" xfId="0" applyFont="1" applyFill="1" applyBorder="1" applyAlignment="1" applyProtection="1">
      <alignment horizontal="center" vertical="center"/>
      <protection locked="0"/>
    </xf>
    <xf numFmtId="0" fontId="9" fillId="8" borderId="4" xfId="0" applyFont="1" applyFill="1" applyBorder="1" applyAlignment="1">
      <alignment horizontal="center" vertical="center" wrapText="1"/>
    </xf>
    <xf numFmtId="0" fontId="9" fillId="8" borderId="6" xfId="0" applyFont="1" applyFill="1" applyBorder="1" applyAlignment="1">
      <alignment horizontal="center" vertical="center" wrapText="1"/>
    </xf>
    <xf numFmtId="0" fontId="9" fillId="8" borderId="27" xfId="0" applyFont="1" applyFill="1" applyBorder="1" applyAlignment="1">
      <alignment horizontal="center" vertical="center" wrapText="1"/>
    </xf>
    <xf numFmtId="0" fontId="6" fillId="7" borderId="10" xfId="0" applyFont="1" applyFill="1" applyBorder="1" applyAlignment="1" applyProtection="1">
      <alignment horizontal="center" vertical="center" wrapText="1"/>
      <protection locked="0"/>
    </xf>
    <xf numFmtId="0" fontId="6" fillId="7" borderId="33" xfId="0" applyFont="1" applyFill="1" applyBorder="1" applyAlignment="1" applyProtection="1">
      <alignment horizontal="center" vertical="center" wrapText="1"/>
      <protection locked="0"/>
    </xf>
    <xf numFmtId="0" fontId="6" fillId="7" borderId="11" xfId="0" applyFont="1" applyFill="1" applyBorder="1" applyAlignment="1" applyProtection="1">
      <alignment horizontal="center" vertical="center" wrapText="1"/>
      <protection locked="0"/>
    </xf>
    <xf numFmtId="0" fontId="9" fillId="8" borderId="29" xfId="0" applyFont="1" applyFill="1" applyBorder="1" applyAlignment="1">
      <alignment horizontal="center" vertical="center" wrapText="1"/>
    </xf>
    <xf numFmtId="0" fontId="9" fillId="8" borderId="26" xfId="0" applyFont="1" applyFill="1" applyBorder="1" applyAlignment="1">
      <alignment horizontal="center" vertical="center" wrapText="1"/>
    </xf>
    <xf numFmtId="0" fontId="21" fillId="3" borderId="4" xfId="0" applyFont="1" applyFill="1" applyBorder="1" applyAlignment="1">
      <alignment horizontal="center" vertical="center" wrapText="1"/>
    </xf>
    <xf numFmtId="0" fontId="21" fillId="3" borderId="5" xfId="0" applyFont="1" applyFill="1" applyBorder="1" applyAlignment="1">
      <alignment horizontal="center" vertical="center" wrapText="1"/>
    </xf>
    <xf numFmtId="0" fontId="21" fillId="3" borderId="6" xfId="0" applyFont="1" applyFill="1" applyBorder="1" applyAlignment="1">
      <alignment horizontal="center" vertical="center" wrapText="1"/>
    </xf>
    <xf numFmtId="0" fontId="21" fillId="3" borderId="4" xfId="0" applyFont="1" applyFill="1" applyBorder="1" applyAlignment="1">
      <alignment horizontal="center" vertical="center"/>
    </xf>
    <xf numFmtId="0" fontId="21" fillId="3" borderId="5" xfId="0" applyFont="1" applyFill="1" applyBorder="1" applyAlignment="1">
      <alignment horizontal="center" vertical="center"/>
    </xf>
    <xf numFmtId="0" fontId="21" fillId="3" borderId="6" xfId="0" applyFont="1" applyFill="1" applyBorder="1" applyAlignment="1">
      <alignment horizontal="center" vertical="center"/>
    </xf>
    <xf numFmtId="0" fontId="21" fillId="3" borderId="39" xfId="0" applyFont="1" applyFill="1" applyBorder="1" applyAlignment="1">
      <alignment horizontal="center" vertical="center"/>
    </xf>
    <xf numFmtId="0" fontId="21" fillId="3" borderId="0" xfId="0" applyFont="1" applyFill="1" applyAlignment="1">
      <alignment horizontal="center" vertical="center"/>
    </xf>
  </cellXfs>
  <cellStyles count="7">
    <cellStyle name="Millares" xfId="1" builtinId="3"/>
    <cellStyle name="Moneda" xfId="2" builtinId="4"/>
    <cellStyle name="Moneda [0]" xfId="3" builtinId="7"/>
    <cellStyle name="Moneda 3" xfId="5" xr:uid="{C48413F1-FDFB-FB4E-BCC0-ADDD3007A4F8}"/>
    <cellStyle name="Normal" xfId="0" builtinId="0"/>
    <cellStyle name="Normal 2" xfId="4" xr:uid="{0EA557EC-C004-A04C-B3E4-19148179E22B}"/>
    <cellStyle name="Porcentaje" xfId="6" builtinId="5"/>
  </cellStyles>
  <dxfs count="1">
    <dxf>
      <fill>
        <patternFill>
          <bgColor theme="5" tint="0.5999633777886288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2" Type="http://schemas.openxmlformats.org/officeDocument/2006/relationships/image" Target="file:////Users/johanserpa/Library/Containers/com.microsoft.Outlook/Data/Library/Caches/Signatures/signature_3828596783" TargetMode="External"/><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367116</xdr:colOff>
      <xdr:row>3</xdr:row>
      <xdr:rowOff>118061</xdr:rowOff>
    </xdr:from>
    <xdr:to>
      <xdr:col>2</xdr:col>
      <xdr:colOff>1016000</xdr:colOff>
      <xdr:row>6</xdr:row>
      <xdr:rowOff>171575</xdr:rowOff>
    </xdr:to>
    <xdr:pic>
      <xdr:nvPicPr>
        <xdr:cNvPr id="2" name="Imagen 7" descr="Image">
          <a:extLst>
            <a:ext uri="{FF2B5EF4-FFF2-40B4-BE49-F238E27FC236}">
              <a16:creationId xmlns:a16="http://schemas.microsoft.com/office/drawing/2014/main" id="{D1D1203C-8A9C-6945-BE10-3655D732F799}"/>
            </a:ext>
          </a:extLst>
        </xdr:cNvPr>
        <xdr:cNvPicPr>
          <a:picLocks noChangeAspect="1" noChangeArrowheads="1"/>
        </xdr:cNvPicPr>
      </xdr:nvPicPr>
      <xdr:blipFill>
        <a:blip xmlns:r="http://schemas.openxmlformats.org/officeDocument/2006/relationships" r:embed="rId1" r:link="rId2" cstate="print">
          <a:extLst>
            <a:ext uri="{28A0092B-C50C-407E-A947-70E740481C1C}">
              <a14:useLocalDpi xmlns:a14="http://schemas.microsoft.com/office/drawing/2010/main" val="0"/>
            </a:ext>
          </a:extLst>
        </a:blip>
        <a:srcRect/>
        <a:stretch>
          <a:fillRect/>
        </a:stretch>
      </xdr:blipFill>
      <xdr:spPr bwMode="auto">
        <a:xfrm>
          <a:off x="815351" y="909943"/>
          <a:ext cx="1455708" cy="78563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0</xdr:colOff>
      <xdr:row>29</xdr:row>
      <xdr:rowOff>0</xdr:rowOff>
    </xdr:from>
    <xdr:to>
      <xdr:col>3</xdr:col>
      <xdr:colOff>304800</xdr:colOff>
      <xdr:row>29</xdr:row>
      <xdr:rowOff>304800</xdr:rowOff>
    </xdr:to>
    <xdr:sp macro="" textlink="">
      <xdr:nvSpPr>
        <xdr:cNvPr id="3" name="AutoShape 2" descr="https://www.panamericana-outsourcing.com.co/tvec/900507952.jpg">
          <a:extLst>
            <a:ext uri="{FF2B5EF4-FFF2-40B4-BE49-F238E27FC236}">
              <a16:creationId xmlns:a16="http://schemas.microsoft.com/office/drawing/2014/main" id="{30F6174E-4FEC-A44D-8C52-D49351681D1B}"/>
            </a:ext>
          </a:extLst>
        </xdr:cNvPr>
        <xdr:cNvSpPr>
          <a:spLocks noChangeAspect="1" noChangeArrowheads="1"/>
        </xdr:cNvSpPr>
      </xdr:nvSpPr>
      <xdr:spPr bwMode="auto">
        <a:xfrm>
          <a:off x="2400300" y="3746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6311F1-8FE7-4A43-B042-3420ACDFD6EE}">
  <dimension ref="A1:AZ176"/>
  <sheetViews>
    <sheetView showGridLines="0" tabSelected="1" topLeftCell="A4" zoomScale="80" zoomScaleNormal="80" workbookViewId="0">
      <pane xSplit="1" ySplit="11" topLeftCell="B23" activePane="bottomRight" state="frozen"/>
      <selection activeCell="A4" sqref="A4"/>
      <selection pane="topRight" activeCell="B4" sqref="B4"/>
      <selection pane="bottomLeft" activeCell="A15" sqref="A15"/>
      <selection pane="bottomRight" activeCell="C17" sqref="C17:C30"/>
    </sheetView>
  </sheetViews>
  <sheetFormatPr baseColWidth="10" defaultColWidth="10.5" defaultRowHeight="13" x14ac:dyDescent="0.2"/>
  <cols>
    <col min="1" max="1" width="5.83203125" style="26" customWidth="1"/>
    <col min="2" max="2" width="10.5" style="29" bestFit="1" customWidth="1"/>
    <col min="3" max="3" width="19.33203125" style="5" bestFit="1" customWidth="1"/>
    <col min="4" max="4" width="12" style="30" bestFit="1" customWidth="1"/>
    <col min="5" max="6" width="12" style="30" customWidth="1"/>
    <col min="7" max="7" width="3.33203125" style="30" customWidth="1"/>
    <col min="8" max="8" width="15.33203125" style="29" bestFit="1" customWidth="1"/>
    <col min="9" max="9" width="16.6640625" style="29" bestFit="1" customWidth="1"/>
    <col min="10" max="10" width="15.33203125" style="26" bestFit="1" customWidth="1"/>
    <col min="11" max="11" width="17.1640625" style="26" bestFit="1" customWidth="1"/>
    <col min="12" max="12" width="15.33203125" style="26" bestFit="1" customWidth="1"/>
    <col min="13" max="13" width="16.6640625" style="26" bestFit="1" customWidth="1"/>
    <col min="14" max="14" width="15.33203125" style="26" bestFit="1" customWidth="1"/>
    <col min="15" max="15" width="20.1640625" style="26" bestFit="1" customWidth="1"/>
    <col min="16" max="19" width="20.1640625" style="26" customWidth="1"/>
    <col min="20" max="20" width="1.5" style="26" customWidth="1"/>
    <col min="21" max="21" width="15.33203125" style="26" bestFit="1" customWidth="1"/>
    <col min="22" max="22" width="16.5" style="26" bestFit="1" customWidth="1"/>
    <col min="23" max="23" width="16.33203125" style="26" bestFit="1" customWidth="1"/>
    <col min="24" max="24" width="15.6640625" style="26" bestFit="1" customWidth="1"/>
    <col min="25" max="26" width="15.6640625" style="26" customWidth="1"/>
    <col min="27" max="27" width="2.6640625" style="26" customWidth="1"/>
    <col min="28" max="28" width="1.33203125" style="26" customWidth="1"/>
    <col min="29" max="29" width="16.5" style="26" bestFit="1" customWidth="1"/>
    <col min="30" max="30" width="15.33203125" style="26" bestFit="1" customWidth="1"/>
    <col min="31" max="31" width="16.5" style="26" bestFit="1" customWidth="1"/>
    <col min="32" max="32" width="16.33203125" style="26" bestFit="1" customWidth="1"/>
    <col min="33" max="33" width="1.33203125" style="32" customWidth="1"/>
    <col min="34" max="34" width="15.6640625" style="32" bestFit="1" customWidth="1"/>
    <col min="35" max="35" width="16.5" style="32" bestFit="1" customWidth="1"/>
    <col min="36" max="36" width="17" style="32" customWidth="1"/>
    <col min="37" max="39" width="17.6640625" style="32" customWidth="1"/>
    <col min="40" max="40" width="1.5" style="32" customWidth="1"/>
    <col min="41" max="42" width="16.33203125" style="26" bestFit="1" customWidth="1"/>
    <col min="43" max="43" width="15.83203125" style="26" bestFit="1" customWidth="1"/>
    <col min="44" max="45" width="16.33203125" style="26" bestFit="1" customWidth="1"/>
    <col min="46" max="46" width="2.1640625" style="26" customWidth="1"/>
    <col min="47" max="47" width="17.6640625" style="26" customWidth="1"/>
    <col min="48" max="48" width="13.5" style="26" bestFit="1" customWidth="1"/>
    <col min="49" max="49" width="14.5" style="26" bestFit="1" customWidth="1"/>
    <col min="50" max="50" width="3.5" style="26" customWidth="1"/>
    <col min="51" max="51" width="16.33203125" style="26" customWidth="1"/>
    <col min="52" max="52" width="18" style="26" customWidth="1"/>
    <col min="53" max="16384" width="10.5" style="26"/>
  </cols>
  <sheetData>
    <row r="1" spans="2:52" s="6" customFormat="1" ht="22.5" customHeight="1" x14ac:dyDescent="0.2">
      <c r="B1" s="4"/>
      <c r="C1" s="5"/>
      <c r="D1" s="5"/>
      <c r="E1" s="5"/>
      <c r="F1" s="5"/>
      <c r="G1" s="5"/>
      <c r="H1" s="4"/>
      <c r="I1" s="4"/>
      <c r="AG1" s="7"/>
      <c r="AH1" s="7"/>
      <c r="AI1" s="7"/>
      <c r="AJ1" s="7"/>
      <c r="AK1" s="7"/>
      <c r="AL1" s="7"/>
      <c r="AM1" s="7"/>
      <c r="AN1" s="7"/>
    </row>
    <row r="2" spans="2:52" s="6" customFormat="1" ht="22.5" customHeight="1" x14ac:dyDescent="0.2">
      <c r="B2" s="8"/>
      <c r="AG2" s="7"/>
      <c r="AH2" s="7"/>
      <c r="AI2" s="7"/>
      <c r="AJ2" s="7"/>
      <c r="AK2" s="7"/>
      <c r="AL2" s="7"/>
      <c r="AM2" s="7"/>
      <c r="AN2" s="7"/>
    </row>
    <row r="3" spans="2:52" s="6" customFormat="1" ht="18.75" customHeight="1" x14ac:dyDescent="0.2">
      <c r="B3" s="10"/>
      <c r="C3" s="10"/>
      <c r="D3" s="10"/>
      <c r="E3" s="10"/>
      <c r="F3" s="10"/>
      <c r="G3" s="10"/>
      <c r="H3" s="10"/>
      <c r="I3" s="10"/>
      <c r="J3" s="10"/>
      <c r="K3" s="10"/>
      <c r="L3" s="10"/>
      <c r="M3" s="10"/>
      <c r="N3" s="10"/>
      <c r="O3" s="10"/>
      <c r="P3" s="10"/>
      <c r="Q3" s="10"/>
      <c r="R3" s="10"/>
      <c r="S3" s="10"/>
      <c r="AG3" s="7"/>
      <c r="AH3" s="7"/>
      <c r="AI3" s="7"/>
      <c r="AJ3" s="7"/>
      <c r="AK3" s="7"/>
      <c r="AL3" s="7"/>
      <c r="AM3" s="7"/>
      <c r="AN3" s="7"/>
    </row>
    <row r="4" spans="2:52" s="6" customFormat="1" ht="22" customHeight="1" x14ac:dyDescent="0.2">
      <c r="B4" s="10"/>
      <c r="D4" s="174" t="s">
        <v>0</v>
      </c>
      <c r="E4" s="174"/>
      <c r="F4" s="174"/>
      <c r="G4" s="174"/>
      <c r="H4" s="174"/>
      <c r="I4" s="174"/>
      <c r="J4" s="174"/>
      <c r="K4" s="174"/>
      <c r="L4" s="174"/>
      <c r="M4" s="174"/>
      <c r="N4" s="174"/>
      <c r="O4" s="174"/>
      <c r="P4" s="174"/>
      <c r="Q4" s="174"/>
      <c r="R4" s="174"/>
      <c r="S4" s="174"/>
      <c r="T4" s="174"/>
      <c r="U4" s="174"/>
      <c r="V4" s="174"/>
      <c r="W4" s="174"/>
      <c r="X4" s="174"/>
      <c r="Y4" s="174"/>
      <c r="Z4" s="174"/>
      <c r="AA4" s="174"/>
      <c r="AB4" s="174"/>
      <c r="AC4" s="174"/>
      <c r="AD4" s="174"/>
      <c r="AE4" s="174"/>
      <c r="AF4" s="174"/>
      <c r="AG4" s="174"/>
      <c r="AH4" s="174"/>
      <c r="AI4" s="174"/>
      <c r="AJ4" s="174"/>
      <c r="AK4" s="174"/>
      <c r="AL4" s="174"/>
      <c r="AM4" s="174"/>
      <c r="AN4" s="174"/>
      <c r="AO4" s="174"/>
      <c r="AP4" s="174"/>
      <c r="AQ4" s="174"/>
      <c r="AR4" s="174"/>
      <c r="AS4" s="174"/>
      <c r="AT4" s="174"/>
      <c r="AU4" s="174"/>
      <c r="AV4" s="174"/>
      <c r="AW4" s="174"/>
      <c r="AX4" s="174"/>
      <c r="AY4" s="174"/>
      <c r="AZ4" s="174"/>
    </row>
    <row r="5" spans="2:52" s="6" customFormat="1" ht="18.75" customHeight="1" x14ac:dyDescent="0.2">
      <c r="B5" s="10"/>
      <c r="D5" s="174"/>
      <c r="E5" s="174"/>
      <c r="F5" s="174"/>
      <c r="G5" s="174"/>
      <c r="H5" s="174"/>
      <c r="I5" s="174"/>
      <c r="J5" s="174"/>
      <c r="K5" s="174"/>
      <c r="L5" s="174"/>
      <c r="M5" s="174"/>
      <c r="N5" s="174"/>
      <c r="O5" s="174"/>
      <c r="P5" s="174"/>
      <c r="Q5" s="174"/>
      <c r="R5" s="174"/>
      <c r="S5" s="174"/>
      <c r="T5" s="174"/>
      <c r="U5" s="174"/>
      <c r="V5" s="174"/>
      <c r="W5" s="174"/>
      <c r="X5" s="174"/>
      <c r="Y5" s="174"/>
      <c r="Z5" s="174"/>
      <c r="AA5" s="174"/>
      <c r="AB5" s="174"/>
      <c r="AC5" s="174"/>
      <c r="AD5" s="174"/>
      <c r="AE5" s="174"/>
      <c r="AF5" s="174"/>
      <c r="AG5" s="174"/>
      <c r="AH5" s="174"/>
      <c r="AI5" s="174"/>
      <c r="AJ5" s="174"/>
      <c r="AK5" s="174"/>
      <c r="AL5" s="174"/>
      <c r="AM5" s="174"/>
      <c r="AN5" s="174"/>
      <c r="AO5" s="174"/>
      <c r="AP5" s="174"/>
      <c r="AQ5" s="174"/>
      <c r="AR5" s="174"/>
      <c r="AS5" s="174"/>
      <c r="AT5" s="174"/>
      <c r="AU5" s="174"/>
      <c r="AV5" s="174"/>
      <c r="AW5" s="174"/>
      <c r="AX5" s="174"/>
      <c r="AY5" s="174"/>
      <c r="AZ5" s="174"/>
    </row>
    <row r="6" spans="2:52" s="6" customFormat="1" ht="18.75" customHeight="1" x14ac:dyDescent="0.2">
      <c r="B6" s="10"/>
      <c r="C6" s="10"/>
      <c r="D6" s="174"/>
      <c r="E6" s="174"/>
      <c r="F6" s="174"/>
      <c r="G6" s="174"/>
      <c r="H6" s="174"/>
      <c r="I6" s="174"/>
      <c r="J6" s="174"/>
      <c r="K6" s="174"/>
      <c r="L6" s="174"/>
      <c r="M6" s="174"/>
      <c r="N6" s="174"/>
      <c r="O6" s="174"/>
      <c r="P6" s="174"/>
      <c r="Q6" s="174"/>
      <c r="R6" s="174"/>
      <c r="S6" s="174"/>
      <c r="T6" s="174"/>
      <c r="U6" s="174"/>
      <c r="V6" s="174"/>
      <c r="W6" s="174"/>
      <c r="X6" s="174"/>
      <c r="Y6" s="174"/>
      <c r="Z6" s="174"/>
      <c r="AA6" s="174"/>
      <c r="AB6" s="174"/>
      <c r="AC6" s="174"/>
      <c r="AD6" s="174"/>
      <c r="AE6" s="174"/>
      <c r="AF6" s="174"/>
      <c r="AG6" s="174"/>
      <c r="AH6" s="174"/>
      <c r="AI6" s="174"/>
      <c r="AJ6" s="174"/>
      <c r="AK6" s="174"/>
      <c r="AL6" s="174"/>
      <c r="AM6" s="174"/>
      <c r="AN6" s="174"/>
      <c r="AO6" s="174"/>
      <c r="AP6" s="174"/>
      <c r="AQ6" s="174"/>
      <c r="AR6" s="174"/>
      <c r="AS6" s="174"/>
      <c r="AT6" s="174"/>
      <c r="AU6" s="174"/>
      <c r="AV6" s="174"/>
      <c r="AW6" s="174"/>
      <c r="AX6" s="174"/>
      <c r="AY6" s="174"/>
      <c r="AZ6" s="174"/>
    </row>
    <row r="7" spans="2:52" s="6" customFormat="1" ht="18.75" customHeight="1" x14ac:dyDescent="0.2">
      <c r="B7" s="10"/>
      <c r="C7" s="10"/>
      <c r="D7" s="174"/>
      <c r="E7" s="174"/>
      <c r="F7" s="174"/>
      <c r="G7" s="174"/>
      <c r="H7" s="174"/>
      <c r="I7" s="174"/>
      <c r="J7" s="174"/>
      <c r="K7" s="174"/>
      <c r="L7" s="174"/>
      <c r="M7" s="174"/>
      <c r="N7" s="174"/>
      <c r="O7" s="174"/>
      <c r="P7" s="174"/>
      <c r="Q7" s="174"/>
      <c r="R7" s="174"/>
      <c r="S7" s="174"/>
      <c r="T7" s="174"/>
      <c r="U7" s="174"/>
      <c r="V7" s="174"/>
      <c r="W7" s="174"/>
      <c r="X7" s="174"/>
      <c r="Y7" s="174"/>
      <c r="Z7" s="174"/>
      <c r="AA7" s="174"/>
      <c r="AB7" s="174"/>
      <c r="AC7" s="174"/>
      <c r="AD7" s="174"/>
      <c r="AE7" s="174"/>
      <c r="AF7" s="174"/>
      <c r="AG7" s="174"/>
      <c r="AH7" s="174"/>
      <c r="AI7" s="174"/>
      <c r="AJ7" s="174"/>
      <c r="AK7" s="174"/>
      <c r="AL7" s="174"/>
      <c r="AM7" s="174"/>
      <c r="AN7" s="174"/>
      <c r="AO7" s="174"/>
      <c r="AP7" s="174"/>
      <c r="AQ7" s="174"/>
      <c r="AR7" s="174"/>
      <c r="AS7" s="174"/>
      <c r="AT7" s="174"/>
      <c r="AU7" s="174"/>
      <c r="AV7" s="174"/>
      <c r="AW7" s="174"/>
      <c r="AX7" s="174"/>
      <c r="AY7" s="174"/>
      <c r="AZ7" s="174"/>
    </row>
    <row r="8" spans="2:52" s="6" customFormat="1" ht="12.75" customHeight="1" thickBot="1" x14ac:dyDescent="0.25">
      <c r="B8" s="10"/>
      <c r="C8" s="9"/>
      <c r="D8" s="9"/>
      <c r="E8" s="9"/>
      <c r="F8" s="9"/>
      <c r="G8" s="9"/>
      <c r="H8" s="9"/>
      <c r="I8" s="9"/>
      <c r="AG8" s="7"/>
      <c r="AH8" s="7"/>
      <c r="AI8" s="7"/>
      <c r="AJ8" s="7"/>
      <c r="AK8" s="7"/>
      <c r="AL8" s="7"/>
      <c r="AM8" s="7"/>
      <c r="AN8" s="7"/>
    </row>
    <row r="9" spans="2:52" s="6" customFormat="1" ht="23.25" customHeight="1" thickBot="1" x14ac:dyDescent="0.25">
      <c r="B9" s="11" t="s">
        <v>1</v>
      </c>
      <c r="C9" s="182"/>
      <c r="D9" s="183"/>
      <c r="E9" s="183"/>
      <c r="F9" s="183"/>
      <c r="G9" s="183"/>
      <c r="H9" s="183"/>
      <c r="I9" s="183"/>
      <c r="J9" s="183"/>
      <c r="K9" s="183"/>
      <c r="L9" s="183"/>
      <c r="M9" s="183"/>
      <c r="N9" s="183"/>
      <c r="O9" s="184"/>
      <c r="P9" s="145"/>
      <c r="Q9" s="145"/>
      <c r="R9" s="145"/>
      <c r="S9" s="145"/>
      <c r="AG9" s="7"/>
      <c r="AH9" s="7"/>
      <c r="AI9" s="7"/>
      <c r="AJ9" s="7"/>
      <c r="AK9" s="7"/>
      <c r="AL9" s="7"/>
      <c r="AM9" s="7"/>
      <c r="AN9" s="7"/>
      <c r="AR9" s="33"/>
    </row>
    <row r="10" spans="2:52" s="6" customFormat="1" ht="11.25" customHeight="1" thickBot="1" x14ac:dyDescent="0.2">
      <c r="B10" s="12"/>
      <c r="C10" s="13"/>
      <c r="D10" s="13"/>
      <c r="E10" s="13"/>
      <c r="F10" s="13"/>
      <c r="G10" s="13"/>
      <c r="H10" s="13"/>
      <c r="I10" s="13"/>
      <c r="AG10" s="7"/>
      <c r="AH10" s="7"/>
      <c r="AI10" s="7"/>
      <c r="AJ10" s="7"/>
      <c r="AK10" s="7"/>
      <c r="AL10" s="7"/>
      <c r="AM10" s="7"/>
      <c r="AN10" s="7"/>
    </row>
    <row r="11" spans="2:52" s="51" customFormat="1" ht="22" customHeight="1" thickBot="1" x14ac:dyDescent="0.25">
      <c r="B11" s="195" t="s">
        <v>2</v>
      </c>
      <c r="C11" s="196"/>
      <c r="D11" s="196"/>
      <c r="E11" s="196"/>
      <c r="F11" s="196"/>
      <c r="G11" s="196"/>
      <c r="H11" s="196"/>
      <c r="I11" s="196"/>
      <c r="J11" s="196"/>
      <c r="K11" s="196"/>
      <c r="L11" s="196"/>
      <c r="M11" s="196"/>
      <c r="N11" s="196"/>
      <c r="O11" s="196"/>
      <c r="P11" s="196"/>
      <c r="Q11" s="196"/>
      <c r="R11" s="196"/>
      <c r="S11" s="197"/>
      <c r="U11" s="198" t="s">
        <v>53</v>
      </c>
      <c r="V11" s="199"/>
      <c r="W11" s="199"/>
      <c r="X11" s="199"/>
      <c r="Y11" s="199"/>
      <c r="Z11" s="200"/>
      <c r="AC11" s="175" t="s">
        <v>19</v>
      </c>
      <c r="AD11" s="176"/>
      <c r="AE11" s="177"/>
      <c r="AF11" s="178"/>
      <c r="AG11" s="52"/>
      <c r="AH11" s="201" t="s">
        <v>3</v>
      </c>
      <c r="AI11" s="202"/>
      <c r="AJ11" s="202"/>
      <c r="AK11" s="202"/>
      <c r="AL11" s="202"/>
      <c r="AM11" s="202"/>
      <c r="AN11" s="52"/>
      <c r="AO11" s="175" t="s">
        <v>4</v>
      </c>
      <c r="AP11" s="176"/>
      <c r="AQ11" s="176"/>
      <c r="AR11" s="177"/>
      <c r="AS11" s="178"/>
      <c r="AU11" s="179" t="s">
        <v>5</v>
      </c>
      <c r="AV11" s="180"/>
      <c r="AW11" s="181"/>
      <c r="AY11" s="172" t="s">
        <v>82</v>
      </c>
      <c r="AZ11" s="173"/>
    </row>
    <row r="12" spans="2:52" s="7" customFormat="1" ht="12" customHeight="1" thickBot="1" x14ac:dyDescent="0.25">
      <c r="B12" s="14"/>
      <c r="C12" s="15"/>
      <c r="D12" s="15"/>
      <c r="E12" s="15"/>
      <c r="F12" s="15"/>
      <c r="G12" s="15"/>
      <c r="H12" s="15"/>
      <c r="I12" s="15"/>
      <c r="J12" s="15"/>
      <c r="K12" s="15"/>
      <c r="L12" s="15"/>
      <c r="M12" s="15"/>
      <c r="N12" s="15"/>
      <c r="O12" s="15"/>
      <c r="P12" s="15"/>
      <c r="Q12" s="15"/>
      <c r="R12" s="15"/>
      <c r="S12" s="15"/>
    </row>
    <row r="13" spans="2:52" s="6" customFormat="1" ht="58" customHeight="1" thickBot="1" x14ac:dyDescent="0.25">
      <c r="B13" s="185" t="s">
        <v>6</v>
      </c>
      <c r="C13" s="103" t="s">
        <v>54</v>
      </c>
      <c r="D13" s="190" t="s">
        <v>79</v>
      </c>
      <c r="E13" s="191"/>
      <c r="F13" s="192"/>
      <c r="G13" s="87"/>
      <c r="H13" s="187" t="s">
        <v>76</v>
      </c>
      <c r="I13" s="188"/>
      <c r="J13" s="187" t="s">
        <v>78</v>
      </c>
      <c r="K13" s="188"/>
      <c r="L13" s="189" t="s">
        <v>77</v>
      </c>
      <c r="M13" s="189"/>
      <c r="N13" s="193" t="s">
        <v>75</v>
      </c>
      <c r="O13" s="189"/>
      <c r="P13" s="193" t="s">
        <v>83</v>
      </c>
      <c r="Q13" s="194"/>
      <c r="R13" s="193" t="s">
        <v>84</v>
      </c>
      <c r="S13" s="194"/>
      <c r="U13" s="16" t="str">
        <f>H13</f>
        <v>PROVEEDOR 1 - REYVELT - SECOP</v>
      </c>
      <c r="V13" s="17" t="str">
        <f>J13</f>
        <v>PROVEEDOR 2 - QUALITAS SALUD - CORREO</v>
      </c>
      <c r="W13" s="17" t="str">
        <f>L13</f>
        <v xml:space="preserve">PROVEEDOR 3 - EVALUA SALUD - SECOP </v>
      </c>
      <c r="X13" s="17" t="str">
        <f>N13</f>
        <v>PROVEEDOR 4 - CENDIATRA -SECOP</v>
      </c>
      <c r="Y13" s="17" t="str">
        <f>P13</f>
        <v>PROVEEDOR 5 - CARIS SALUD Y SEGURIDAD LABORAL - CORREO</v>
      </c>
      <c r="Z13" s="17" t="str">
        <f>R13</f>
        <v>PROVEEDOR 6 - CAFAM - CORREO</v>
      </c>
      <c r="AB13" s="21"/>
      <c r="AC13" s="18" t="s">
        <v>55</v>
      </c>
      <c r="AD13" s="19" t="s">
        <v>56</v>
      </c>
      <c r="AE13" s="19" t="s">
        <v>57</v>
      </c>
      <c r="AF13" s="22" t="s">
        <v>58</v>
      </c>
      <c r="AG13" s="23"/>
      <c r="AH13" s="16" t="str">
        <f>U13</f>
        <v>PROVEEDOR 1 - REYVELT - SECOP</v>
      </c>
      <c r="AI13" s="17" t="str">
        <f>V13</f>
        <v>PROVEEDOR 2 - QUALITAS SALUD - CORREO</v>
      </c>
      <c r="AJ13" s="17" t="str">
        <f>W13</f>
        <v xml:space="preserve">PROVEEDOR 3 - EVALUA SALUD - SECOP </v>
      </c>
      <c r="AK13" s="17" t="str">
        <f>X13</f>
        <v>PROVEEDOR 4 - CENDIATRA -SECOP</v>
      </c>
      <c r="AL13" s="17" t="str">
        <f>P13</f>
        <v>PROVEEDOR 5 - CARIS SALUD Y SEGURIDAD LABORAL - CORREO</v>
      </c>
      <c r="AM13" s="20" t="str">
        <f>R13</f>
        <v>PROVEEDOR 6 - CAFAM - CORREO</v>
      </c>
      <c r="AN13" s="23"/>
      <c r="AO13" s="1" t="s">
        <v>7</v>
      </c>
      <c r="AP13" s="2" t="s">
        <v>8</v>
      </c>
      <c r="AQ13" s="2" t="s">
        <v>9</v>
      </c>
      <c r="AR13" s="2" t="s">
        <v>10</v>
      </c>
      <c r="AS13" s="3" t="s">
        <v>11</v>
      </c>
      <c r="AU13" s="24" t="s">
        <v>12</v>
      </c>
      <c r="AV13" s="25" t="s">
        <v>17</v>
      </c>
      <c r="AW13" s="85" t="s">
        <v>18</v>
      </c>
      <c r="AY13" s="139" t="s">
        <v>80</v>
      </c>
      <c r="AZ13" s="140" t="s">
        <v>81</v>
      </c>
    </row>
    <row r="14" spans="2:52" s="6" customFormat="1" ht="11.25" customHeight="1" thickBot="1" x14ac:dyDescent="0.25">
      <c r="B14" s="186"/>
      <c r="C14" s="100" t="s">
        <v>13</v>
      </c>
      <c r="D14" s="100" t="s">
        <v>16</v>
      </c>
      <c r="E14" s="100" t="s">
        <v>20</v>
      </c>
      <c r="F14" s="104" t="s">
        <v>21</v>
      </c>
      <c r="G14" s="87"/>
      <c r="H14" s="53" t="s">
        <v>14</v>
      </c>
      <c r="I14" s="50" t="s">
        <v>15</v>
      </c>
      <c r="J14" s="53" t="s">
        <v>14</v>
      </c>
      <c r="K14" s="50" t="s">
        <v>15</v>
      </c>
      <c r="L14" s="49" t="s">
        <v>14</v>
      </c>
      <c r="M14" s="54" t="s">
        <v>15</v>
      </c>
      <c r="N14" s="53" t="s">
        <v>14</v>
      </c>
      <c r="O14" s="54" t="s">
        <v>15</v>
      </c>
      <c r="P14" s="147" t="s">
        <v>14</v>
      </c>
      <c r="Q14" s="148" t="s">
        <v>15</v>
      </c>
      <c r="R14" s="147" t="s">
        <v>14</v>
      </c>
      <c r="S14" s="148" t="s">
        <v>15</v>
      </c>
      <c r="AG14" s="7"/>
      <c r="AH14" s="7"/>
      <c r="AI14" s="7"/>
      <c r="AJ14" s="7"/>
      <c r="AK14" s="7"/>
      <c r="AL14" s="7"/>
      <c r="AM14" s="7"/>
      <c r="AN14" s="7"/>
    </row>
    <row r="15" spans="2:52" s="73" customFormat="1" ht="77.25" customHeight="1" x14ac:dyDescent="0.2">
      <c r="B15" s="105">
        <v>1</v>
      </c>
      <c r="C15" s="42" t="s">
        <v>59</v>
      </c>
      <c r="D15" s="101">
        <v>343</v>
      </c>
      <c r="E15" s="101">
        <v>183</v>
      </c>
      <c r="F15" s="106">
        <v>160</v>
      </c>
      <c r="G15" s="88"/>
      <c r="H15" s="91">
        <v>170900</v>
      </c>
      <c r="I15" s="55">
        <f>+H15*D15</f>
        <v>58618700</v>
      </c>
      <c r="J15" s="96">
        <v>340000</v>
      </c>
      <c r="K15" s="55">
        <f>+J15*D15</f>
        <v>116620000</v>
      </c>
      <c r="L15" s="134">
        <v>394000</v>
      </c>
      <c r="M15" s="57">
        <f>+L15*D15</f>
        <v>135142000</v>
      </c>
      <c r="N15" s="56">
        <v>390000</v>
      </c>
      <c r="O15" s="57">
        <f>D15*N15</f>
        <v>133770000</v>
      </c>
      <c r="P15" s="159">
        <v>262432</v>
      </c>
      <c r="Q15" s="149">
        <f>P15*D15</f>
        <v>90014176</v>
      </c>
      <c r="R15" s="163">
        <v>274000</v>
      </c>
      <c r="S15" s="149">
        <f>R15*D15</f>
        <v>93982000</v>
      </c>
      <c r="T15" s="58"/>
      <c r="U15" s="59">
        <f t="shared" ref="U15:U30" si="0">H15</f>
        <v>170900</v>
      </c>
      <c r="V15" s="60">
        <f t="shared" ref="V15:V30" si="1">J15</f>
        <v>340000</v>
      </c>
      <c r="W15" s="60">
        <f t="shared" ref="W15:W30" si="2">L15</f>
        <v>394000</v>
      </c>
      <c r="X15" s="60">
        <f t="shared" ref="X15:X29" si="3">N15</f>
        <v>390000</v>
      </c>
      <c r="Y15" s="60">
        <f>P15</f>
        <v>262432</v>
      </c>
      <c r="Z15" s="61">
        <f>R15</f>
        <v>274000</v>
      </c>
      <c r="AA15" s="58"/>
      <c r="AB15" s="66"/>
      <c r="AC15" s="62">
        <f t="shared" ref="AC15:AC30" si="4">AVERAGE(U15:Z15)</f>
        <v>305222</v>
      </c>
      <c r="AD15" s="63">
        <f t="shared" ref="AD15:AD30" si="5">_xlfn.STDEV.P(U15:Z15)</f>
        <v>78662.304525950254</v>
      </c>
      <c r="AE15" s="64">
        <f>AC15-1*AD15</f>
        <v>226559.69547404975</v>
      </c>
      <c r="AF15" s="65">
        <f>AC15+1*AD15</f>
        <v>383884.30452595023</v>
      </c>
      <c r="AG15" s="67"/>
      <c r="AH15" s="68" t="str">
        <f t="shared" ref="AH15:AH30" si="6">IF(U15&gt;=$AE15,IF(U15&lt;=$AF15,U15,"NA"),"NA")</f>
        <v>NA</v>
      </c>
      <c r="AI15" s="69">
        <f t="shared" ref="AI15:AI30" si="7">IF(V15&gt;=$AE15,IF(V15&lt;=$AF15,V15,"NA"),"NA")</f>
        <v>340000</v>
      </c>
      <c r="AJ15" s="69" t="str">
        <f t="shared" ref="AJ15:AJ30" si="8">IF(W15&gt;=$AE15,IF(W15&lt;=$AF15,W15,"NA"),"NA")</f>
        <v>NA</v>
      </c>
      <c r="AK15" s="69" t="str">
        <f t="shared" ref="AK15:AK30" si="9">IF(X15&gt;=$AE15,IF(X15&lt;=$AF15,X15,"NA"),"NA")</f>
        <v>NA</v>
      </c>
      <c r="AL15" s="69">
        <f t="shared" ref="AL15:AL30" si="10">IF(Y15&gt;=$AE15,IF(Y15&lt;=$AF15,Y15,"NA"),"NA")</f>
        <v>262432</v>
      </c>
      <c r="AM15" s="124">
        <f t="shared" ref="AM15:AM30" si="11">IF(Z15&gt;=$AE15,IF(Z15&lt;=$AF15,Z15,"NA"),"NA")</f>
        <v>274000</v>
      </c>
      <c r="AN15" s="67"/>
      <c r="AO15" s="70">
        <f>AVERAGE(AH15:AM15)</f>
        <v>292144</v>
      </c>
      <c r="AP15" s="75">
        <f>MEDIAN(AH15:AM15)</f>
        <v>274000</v>
      </c>
      <c r="AQ15" s="75">
        <f>GEOMEAN(AH15:AM15)</f>
        <v>290234.31368058542</v>
      </c>
      <c r="AR15" s="71">
        <f>TRIMMEAN(AH15:AM15,$AR$9)</f>
        <v>292144</v>
      </c>
      <c r="AS15" s="72">
        <f>HARMEAN(AH15:AM15)</f>
        <v>288424.86356539046</v>
      </c>
      <c r="AU15" s="74" t="str">
        <f>_xlfn.XLOOKUP(AV15,AO15:AS15,$AO$13:$AS$13,0)</f>
        <v>Mediana estadística</v>
      </c>
      <c r="AV15" s="75">
        <f>MIN(AO15:AS15)</f>
        <v>274000</v>
      </c>
      <c r="AW15" s="131">
        <f t="shared" ref="AW15:AW30" si="12">AV15*D15</f>
        <v>93982000</v>
      </c>
      <c r="AX15" s="76"/>
      <c r="AY15" s="70">
        <f t="shared" ref="AY15:AY30" si="13">AV15*E15</f>
        <v>50142000</v>
      </c>
      <c r="AZ15" s="131">
        <f t="shared" ref="AZ15:AZ30" si="14">AV15*F15</f>
        <v>43840000</v>
      </c>
    </row>
    <row r="16" spans="2:52" s="73" customFormat="1" ht="45" customHeight="1" x14ac:dyDescent="0.2">
      <c r="B16" s="105">
        <v>2</v>
      </c>
      <c r="C16" s="42" t="s">
        <v>60</v>
      </c>
      <c r="D16" s="101">
        <v>3</v>
      </c>
      <c r="E16" s="101">
        <v>1</v>
      </c>
      <c r="F16" s="106">
        <v>2</v>
      </c>
      <c r="G16" s="88"/>
      <c r="H16" s="91">
        <v>175900</v>
      </c>
      <c r="I16" s="55">
        <f t="shared" ref="I16:I30" si="15">+H16*D16</f>
        <v>527700</v>
      </c>
      <c r="J16" s="96">
        <v>340000</v>
      </c>
      <c r="K16" s="55">
        <f t="shared" ref="K16:K30" si="16">+J16*D16</f>
        <v>1020000</v>
      </c>
      <c r="L16" s="134">
        <v>426500</v>
      </c>
      <c r="M16" s="57">
        <f t="shared" ref="M16:M30" si="17">+L16*D16</f>
        <v>1279500</v>
      </c>
      <c r="N16" s="56">
        <v>430000</v>
      </c>
      <c r="O16" s="57">
        <f t="shared" ref="O16:O30" si="18">D16*N16</f>
        <v>1290000</v>
      </c>
      <c r="P16" s="159">
        <v>277732</v>
      </c>
      <c r="Q16" s="149">
        <f t="shared" ref="Q16:Q30" si="19">P16*D16</f>
        <v>833196</v>
      </c>
      <c r="R16" s="163">
        <v>304000</v>
      </c>
      <c r="S16" s="149">
        <f t="shared" ref="S16:S30" si="20">R16*D16</f>
        <v>912000</v>
      </c>
      <c r="T16" s="58"/>
      <c r="U16" s="114">
        <f t="shared" si="0"/>
        <v>175900</v>
      </c>
      <c r="V16" s="113">
        <f t="shared" si="1"/>
        <v>340000</v>
      </c>
      <c r="W16" s="113">
        <f t="shared" si="2"/>
        <v>426500</v>
      </c>
      <c r="X16" s="113">
        <f t="shared" si="3"/>
        <v>430000</v>
      </c>
      <c r="Y16" s="113">
        <f t="shared" ref="Y16:Y30" si="21">P16</f>
        <v>277732</v>
      </c>
      <c r="Z16" s="115">
        <f t="shared" ref="Z16:Z30" si="22">R16</f>
        <v>304000</v>
      </c>
      <c r="AA16" s="58"/>
      <c r="AB16" s="66"/>
      <c r="AC16" s="121">
        <f t="shared" si="4"/>
        <v>325688.66666666669</v>
      </c>
      <c r="AD16" s="120">
        <f t="shared" si="5"/>
        <v>87991.9297940947</v>
      </c>
      <c r="AE16" s="119">
        <f t="shared" ref="AE16:AE30" si="23">AC16-1*AD16</f>
        <v>237696.73687257199</v>
      </c>
      <c r="AF16" s="122">
        <f t="shared" ref="AF16:AF30" si="24">AC16+1*AD16</f>
        <v>413680.59646076139</v>
      </c>
      <c r="AG16" s="67"/>
      <c r="AH16" s="125" t="str">
        <f t="shared" si="6"/>
        <v>NA</v>
      </c>
      <c r="AI16" s="123">
        <f t="shared" si="7"/>
        <v>340000</v>
      </c>
      <c r="AJ16" s="123" t="str">
        <f t="shared" si="8"/>
        <v>NA</v>
      </c>
      <c r="AK16" s="123" t="str">
        <f t="shared" si="9"/>
        <v>NA</v>
      </c>
      <c r="AL16" s="123">
        <f t="shared" si="10"/>
        <v>277732</v>
      </c>
      <c r="AM16" s="126">
        <f t="shared" si="11"/>
        <v>304000</v>
      </c>
      <c r="AN16" s="67"/>
      <c r="AO16" s="129">
        <f t="shared" ref="AO16:AO30" si="25">AVERAGE(AH16:AM16)</f>
        <v>307244</v>
      </c>
      <c r="AP16" s="127">
        <f t="shared" ref="AP16:AP30" si="26">MEDIAN(AH16:AM16)</f>
        <v>304000</v>
      </c>
      <c r="AQ16" s="127">
        <f t="shared" ref="AQ16:AQ30" si="27">GEOMEAN(AH16:AM16)</f>
        <v>306191.27233071451</v>
      </c>
      <c r="AR16" s="128">
        <f t="shared" ref="AR16:AR30" si="28">TRIMMEAN(AH16:AM16,$AR$9)</f>
        <v>307244</v>
      </c>
      <c r="AS16" s="130">
        <f t="shared" ref="AS16:AS30" si="29">HARMEAN(AH16:AM16)</f>
        <v>305149.59679881408</v>
      </c>
      <c r="AU16" s="132" t="str">
        <f t="shared" ref="AU16:AU30" si="30">_xlfn.XLOOKUP(AV16,AO16:AS16,$AO$13:$AS$13,0)</f>
        <v>Mediana estadística</v>
      </c>
      <c r="AV16" s="127">
        <f t="shared" ref="AV16:AV30" si="31">MIN(AO16:AS16)</f>
        <v>304000</v>
      </c>
      <c r="AW16" s="133">
        <f t="shared" si="12"/>
        <v>912000</v>
      </c>
      <c r="AX16" s="76"/>
      <c r="AY16" s="129">
        <f t="shared" si="13"/>
        <v>304000</v>
      </c>
      <c r="AZ16" s="133">
        <f t="shared" si="14"/>
        <v>608000</v>
      </c>
    </row>
    <row r="17" spans="2:52" s="73" customFormat="1" ht="45" customHeight="1" x14ac:dyDescent="0.2">
      <c r="B17" s="105">
        <v>3</v>
      </c>
      <c r="C17" s="42" t="s">
        <v>61</v>
      </c>
      <c r="D17" s="101">
        <v>4</v>
      </c>
      <c r="E17" s="101">
        <v>4</v>
      </c>
      <c r="F17" s="106">
        <v>0</v>
      </c>
      <c r="G17" s="88"/>
      <c r="H17" s="91">
        <v>195900</v>
      </c>
      <c r="I17" s="55">
        <f t="shared" si="15"/>
        <v>783600</v>
      </c>
      <c r="J17" s="96">
        <v>510000</v>
      </c>
      <c r="K17" s="55">
        <f t="shared" si="16"/>
        <v>2040000</v>
      </c>
      <c r="L17" s="134">
        <v>544000</v>
      </c>
      <c r="M17" s="57">
        <f t="shared" si="17"/>
        <v>2176000</v>
      </c>
      <c r="N17" s="56">
        <v>780000</v>
      </c>
      <c r="O17" s="57">
        <f t="shared" si="18"/>
        <v>3120000</v>
      </c>
      <c r="P17" s="159">
        <v>376462</v>
      </c>
      <c r="Q17" s="149">
        <f t="shared" si="19"/>
        <v>1505848</v>
      </c>
      <c r="R17" s="163">
        <v>635000</v>
      </c>
      <c r="S17" s="149">
        <f t="shared" si="20"/>
        <v>2540000</v>
      </c>
      <c r="T17" s="58"/>
      <c r="U17" s="114">
        <f t="shared" si="0"/>
        <v>195900</v>
      </c>
      <c r="V17" s="113">
        <f t="shared" si="1"/>
        <v>510000</v>
      </c>
      <c r="W17" s="113">
        <f t="shared" si="2"/>
        <v>544000</v>
      </c>
      <c r="X17" s="113">
        <f t="shared" si="3"/>
        <v>780000</v>
      </c>
      <c r="Y17" s="113">
        <f t="shared" si="21"/>
        <v>376462</v>
      </c>
      <c r="Z17" s="115">
        <f t="shared" si="22"/>
        <v>635000</v>
      </c>
      <c r="AA17" s="58"/>
      <c r="AB17" s="66"/>
      <c r="AC17" s="121">
        <f t="shared" si="4"/>
        <v>506893.66666666669</v>
      </c>
      <c r="AD17" s="120">
        <f t="shared" si="5"/>
        <v>185343.96474453172</v>
      </c>
      <c r="AE17" s="119">
        <f t="shared" si="23"/>
        <v>321549.70192213496</v>
      </c>
      <c r="AF17" s="122">
        <f t="shared" si="24"/>
        <v>692237.63141119841</v>
      </c>
      <c r="AG17" s="67"/>
      <c r="AH17" s="125" t="str">
        <f t="shared" si="6"/>
        <v>NA</v>
      </c>
      <c r="AI17" s="123">
        <f t="shared" si="7"/>
        <v>510000</v>
      </c>
      <c r="AJ17" s="123">
        <f t="shared" si="8"/>
        <v>544000</v>
      </c>
      <c r="AK17" s="123" t="str">
        <f t="shared" si="9"/>
        <v>NA</v>
      </c>
      <c r="AL17" s="123">
        <f t="shared" si="10"/>
        <v>376462</v>
      </c>
      <c r="AM17" s="126">
        <f t="shared" si="11"/>
        <v>635000</v>
      </c>
      <c r="AN17" s="67"/>
      <c r="AO17" s="129">
        <f t="shared" si="25"/>
        <v>516365.5</v>
      </c>
      <c r="AP17" s="127">
        <f t="shared" si="26"/>
        <v>527000</v>
      </c>
      <c r="AQ17" s="127">
        <f t="shared" si="27"/>
        <v>507476.55915881851</v>
      </c>
      <c r="AR17" s="128">
        <f t="shared" si="28"/>
        <v>516365.5</v>
      </c>
      <c r="AS17" s="130">
        <f t="shared" si="29"/>
        <v>498123.732620336</v>
      </c>
      <c r="AU17" s="132" t="str">
        <f t="shared" si="30"/>
        <v>Media Armónica</v>
      </c>
      <c r="AV17" s="127">
        <f t="shared" si="31"/>
        <v>498123.732620336</v>
      </c>
      <c r="AW17" s="133">
        <f t="shared" si="12"/>
        <v>1992494.930481344</v>
      </c>
      <c r="AX17" s="76"/>
      <c r="AY17" s="129">
        <f t="shared" si="13"/>
        <v>1992494.930481344</v>
      </c>
      <c r="AZ17" s="133">
        <f t="shared" si="14"/>
        <v>0</v>
      </c>
    </row>
    <row r="18" spans="2:52" s="73" customFormat="1" ht="75" x14ac:dyDescent="0.2">
      <c r="B18" s="105">
        <v>4</v>
      </c>
      <c r="C18" s="42" t="s">
        <v>62</v>
      </c>
      <c r="D18" s="101">
        <v>221</v>
      </c>
      <c r="E18" s="101">
        <v>98</v>
      </c>
      <c r="F18" s="106">
        <v>123</v>
      </c>
      <c r="G18" s="88"/>
      <c r="H18" s="91">
        <v>180900</v>
      </c>
      <c r="I18" s="55">
        <f t="shared" si="15"/>
        <v>39978900</v>
      </c>
      <c r="J18" s="96">
        <v>340000</v>
      </c>
      <c r="K18" s="55">
        <f t="shared" si="16"/>
        <v>75140000</v>
      </c>
      <c r="L18" s="134">
        <v>486500</v>
      </c>
      <c r="M18" s="57">
        <f t="shared" si="17"/>
        <v>107516500</v>
      </c>
      <c r="N18" s="56">
        <v>390000</v>
      </c>
      <c r="O18" s="57">
        <f t="shared" si="18"/>
        <v>86190000</v>
      </c>
      <c r="P18" s="159">
        <v>262432</v>
      </c>
      <c r="Q18" s="149">
        <f t="shared" si="19"/>
        <v>57997472</v>
      </c>
      <c r="R18" s="163">
        <v>274000</v>
      </c>
      <c r="S18" s="149">
        <f t="shared" si="20"/>
        <v>60554000</v>
      </c>
      <c r="T18" s="58"/>
      <c r="U18" s="114">
        <f t="shared" si="0"/>
        <v>180900</v>
      </c>
      <c r="V18" s="113">
        <f t="shared" si="1"/>
        <v>340000</v>
      </c>
      <c r="W18" s="113">
        <f t="shared" si="2"/>
        <v>486500</v>
      </c>
      <c r="X18" s="113">
        <f t="shared" si="3"/>
        <v>390000</v>
      </c>
      <c r="Y18" s="113">
        <f t="shared" si="21"/>
        <v>262432</v>
      </c>
      <c r="Z18" s="115">
        <f t="shared" si="22"/>
        <v>274000</v>
      </c>
      <c r="AA18" s="58"/>
      <c r="AB18" s="66"/>
      <c r="AC18" s="121">
        <f t="shared" si="4"/>
        <v>322305.33333333331</v>
      </c>
      <c r="AD18" s="120">
        <f t="shared" si="5"/>
        <v>98123.431837433993</v>
      </c>
      <c r="AE18" s="119">
        <f t="shared" si="23"/>
        <v>224181.90149589931</v>
      </c>
      <c r="AF18" s="122">
        <f t="shared" si="24"/>
        <v>420428.76517076732</v>
      </c>
      <c r="AG18" s="67"/>
      <c r="AH18" s="125" t="str">
        <f t="shared" si="6"/>
        <v>NA</v>
      </c>
      <c r="AI18" s="123">
        <f t="shared" si="7"/>
        <v>340000</v>
      </c>
      <c r="AJ18" s="123" t="str">
        <f t="shared" si="8"/>
        <v>NA</v>
      </c>
      <c r="AK18" s="123">
        <f t="shared" si="9"/>
        <v>390000</v>
      </c>
      <c r="AL18" s="123">
        <f t="shared" si="10"/>
        <v>262432</v>
      </c>
      <c r="AM18" s="126">
        <f t="shared" si="11"/>
        <v>274000</v>
      </c>
      <c r="AN18" s="67"/>
      <c r="AO18" s="129">
        <f t="shared" si="25"/>
        <v>316608</v>
      </c>
      <c r="AP18" s="127">
        <f t="shared" si="26"/>
        <v>307000</v>
      </c>
      <c r="AQ18" s="127">
        <f t="shared" si="27"/>
        <v>312483.95254252764</v>
      </c>
      <c r="AR18" s="128">
        <f t="shared" si="28"/>
        <v>316608</v>
      </c>
      <c r="AS18" s="130">
        <f t="shared" si="29"/>
        <v>308512.83353880874</v>
      </c>
      <c r="AU18" s="132" t="str">
        <f t="shared" si="30"/>
        <v>Mediana estadística</v>
      </c>
      <c r="AV18" s="127">
        <f t="shared" si="31"/>
        <v>307000</v>
      </c>
      <c r="AW18" s="133">
        <f t="shared" si="12"/>
        <v>67847000</v>
      </c>
      <c r="AX18" s="76"/>
      <c r="AY18" s="129">
        <f t="shared" si="13"/>
        <v>30086000</v>
      </c>
      <c r="AZ18" s="133">
        <f t="shared" si="14"/>
        <v>37761000</v>
      </c>
    </row>
    <row r="19" spans="2:52" s="73" customFormat="1" ht="45" customHeight="1" x14ac:dyDescent="0.2">
      <c r="B19" s="105">
        <v>5</v>
      </c>
      <c r="C19" s="42" t="s">
        <v>63</v>
      </c>
      <c r="D19" s="101">
        <v>24</v>
      </c>
      <c r="E19" s="101">
        <v>22</v>
      </c>
      <c r="F19" s="106">
        <v>2</v>
      </c>
      <c r="G19" s="88"/>
      <c r="H19" s="91">
        <v>185900</v>
      </c>
      <c r="I19" s="55">
        <f t="shared" si="15"/>
        <v>4461600</v>
      </c>
      <c r="J19" s="96">
        <v>390000</v>
      </c>
      <c r="K19" s="55">
        <f t="shared" si="16"/>
        <v>9360000</v>
      </c>
      <c r="L19" s="134">
        <v>519000</v>
      </c>
      <c r="M19" s="57">
        <f t="shared" si="17"/>
        <v>12456000</v>
      </c>
      <c r="N19" s="56">
        <v>430000</v>
      </c>
      <c r="O19" s="57">
        <f t="shared" si="18"/>
        <v>10320000</v>
      </c>
      <c r="P19" s="159">
        <v>277732</v>
      </c>
      <c r="Q19" s="149">
        <f t="shared" si="19"/>
        <v>6665568</v>
      </c>
      <c r="R19" s="163">
        <v>304000</v>
      </c>
      <c r="S19" s="149">
        <f t="shared" si="20"/>
        <v>7296000</v>
      </c>
      <c r="T19" s="58"/>
      <c r="U19" s="114">
        <f t="shared" si="0"/>
        <v>185900</v>
      </c>
      <c r="V19" s="113">
        <f t="shared" si="1"/>
        <v>390000</v>
      </c>
      <c r="W19" s="113">
        <f t="shared" si="2"/>
        <v>519000</v>
      </c>
      <c r="X19" s="113">
        <f t="shared" si="3"/>
        <v>430000</v>
      </c>
      <c r="Y19" s="113">
        <f t="shared" si="21"/>
        <v>277732</v>
      </c>
      <c r="Z19" s="115">
        <f t="shared" si="22"/>
        <v>304000</v>
      </c>
      <c r="AA19" s="58"/>
      <c r="AB19" s="66"/>
      <c r="AC19" s="121">
        <f t="shared" si="4"/>
        <v>351105.33333333331</v>
      </c>
      <c r="AD19" s="120">
        <f t="shared" si="5"/>
        <v>108644.02365319298</v>
      </c>
      <c r="AE19" s="119">
        <f t="shared" si="23"/>
        <v>242461.30968014034</v>
      </c>
      <c r="AF19" s="122">
        <f t="shared" si="24"/>
        <v>459749.35698652628</v>
      </c>
      <c r="AG19" s="67"/>
      <c r="AH19" s="125" t="str">
        <f t="shared" si="6"/>
        <v>NA</v>
      </c>
      <c r="AI19" s="123">
        <f t="shared" si="7"/>
        <v>390000</v>
      </c>
      <c r="AJ19" s="123" t="str">
        <f t="shared" si="8"/>
        <v>NA</v>
      </c>
      <c r="AK19" s="123">
        <f t="shared" si="9"/>
        <v>430000</v>
      </c>
      <c r="AL19" s="123">
        <f t="shared" si="10"/>
        <v>277732</v>
      </c>
      <c r="AM19" s="126">
        <f t="shared" si="11"/>
        <v>304000</v>
      </c>
      <c r="AN19" s="67"/>
      <c r="AO19" s="129">
        <f t="shared" si="25"/>
        <v>350433</v>
      </c>
      <c r="AP19" s="127">
        <f t="shared" si="26"/>
        <v>347000</v>
      </c>
      <c r="AQ19" s="127">
        <f t="shared" si="27"/>
        <v>344951.58273669082</v>
      </c>
      <c r="AR19" s="128">
        <f t="shared" si="28"/>
        <v>350433</v>
      </c>
      <c r="AS19" s="130">
        <f t="shared" si="29"/>
        <v>339565.75081392768</v>
      </c>
      <c r="AU19" s="132" t="str">
        <f t="shared" si="30"/>
        <v>Media Armónica</v>
      </c>
      <c r="AV19" s="127">
        <f t="shared" si="31"/>
        <v>339565.75081392768</v>
      </c>
      <c r="AW19" s="133">
        <f t="shared" si="12"/>
        <v>8149578.0195342638</v>
      </c>
      <c r="AX19" s="76"/>
      <c r="AY19" s="129">
        <f t="shared" si="13"/>
        <v>7470446.5179064088</v>
      </c>
      <c r="AZ19" s="133">
        <f t="shared" si="14"/>
        <v>679131.50162785535</v>
      </c>
    </row>
    <row r="20" spans="2:52" s="73" customFormat="1" ht="45" customHeight="1" x14ac:dyDescent="0.2">
      <c r="B20" s="105">
        <v>6</v>
      </c>
      <c r="C20" s="42" t="s">
        <v>64</v>
      </c>
      <c r="D20" s="101">
        <v>19</v>
      </c>
      <c r="E20" s="101">
        <v>18</v>
      </c>
      <c r="F20" s="106">
        <v>1</v>
      </c>
      <c r="G20" s="88"/>
      <c r="H20" s="91">
        <v>190900</v>
      </c>
      <c r="I20" s="55">
        <f t="shared" si="15"/>
        <v>3627100</v>
      </c>
      <c r="J20" s="96">
        <v>510000</v>
      </c>
      <c r="K20" s="55">
        <f t="shared" si="16"/>
        <v>9690000</v>
      </c>
      <c r="L20" s="134">
        <v>661500</v>
      </c>
      <c r="M20" s="57">
        <f t="shared" si="17"/>
        <v>12568500</v>
      </c>
      <c r="N20" s="56">
        <v>780000</v>
      </c>
      <c r="O20" s="57">
        <f t="shared" si="18"/>
        <v>14820000</v>
      </c>
      <c r="P20" s="159">
        <v>376462</v>
      </c>
      <c r="Q20" s="149">
        <f t="shared" si="19"/>
        <v>7152778</v>
      </c>
      <c r="R20" s="163">
        <v>635000</v>
      </c>
      <c r="S20" s="149">
        <f t="shared" si="20"/>
        <v>12065000</v>
      </c>
      <c r="T20" s="58"/>
      <c r="U20" s="114">
        <f t="shared" si="0"/>
        <v>190900</v>
      </c>
      <c r="V20" s="113">
        <f t="shared" si="1"/>
        <v>510000</v>
      </c>
      <c r="W20" s="113">
        <f t="shared" si="2"/>
        <v>661500</v>
      </c>
      <c r="X20" s="113">
        <f t="shared" si="3"/>
        <v>780000</v>
      </c>
      <c r="Y20" s="113">
        <f t="shared" si="21"/>
        <v>376462</v>
      </c>
      <c r="Z20" s="115">
        <f t="shared" si="22"/>
        <v>635000</v>
      </c>
      <c r="AA20" s="58"/>
      <c r="AB20" s="66"/>
      <c r="AC20" s="121">
        <f t="shared" si="4"/>
        <v>525643.66666666663</v>
      </c>
      <c r="AD20" s="120">
        <f t="shared" si="5"/>
        <v>195646.83812222016</v>
      </c>
      <c r="AE20" s="119">
        <f t="shared" si="23"/>
        <v>329996.8285444465</v>
      </c>
      <c r="AF20" s="122">
        <f t="shared" si="24"/>
        <v>721290.50478888676</v>
      </c>
      <c r="AG20" s="67"/>
      <c r="AH20" s="125" t="str">
        <f t="shared" si="6"/>
        <v>NA</v>
      </c>
      <c r="AI20" s="123">
        <f t="shared" si="7"/>
        <v>510000</v>
      </c>
      <c r="AJ20" s="123">
        <f t="shared" si="8"/>
        <v>661500</v>
      </c>
      <c r="AK20" s="123" t="str">
        <f t="shared" si="9"/>
        <v>NA</v>
      </c>
      <c r="AL20" s="123">
        <f t="shared" si="10"/>
        <v>376462</v>
      </c>
      <c r="AM20" s="126">
        <f t="shared" si="11"/>
        <v>635000</v>
      </c>
      <c r="AN20" s="67"/>
      <c r="AO20" s="129">
        <f t="shared" si="25"/>
        <v>545740.5</v>
      </c>
      <c r="AP20" s="127">
        <f t="shared" si="26"/>
        <v>572500</v>
      </c>
      <c r="AQ20" s="127">
        <f t="shared" si="27"/>
        <v>532903.68548072851</v>
      </c>
      <c r="AR20" s="128">
        <f t="shared" si="28"/>
        <v>545740.5</v>
      </c>
      <c r="AS20" s="130">
        <f t="shared" si="29"/>
        <v>519236.8249254027</v>
      </c>
      <c r="AU20" s="132" t="str">
        <f t="shared" si="30"/>
        <v>Media Armónica</v>
      </c>
      <c r="AV20" s="127">
        <f t="shared" si="31"/>
        <v>519236.8249254027</v>
      </c>
      <c r="AW20" s="133">
        <f t="shared" si="12"/>
        <v>9865499.6735826507</v>
      </c>
      <c r="AX20" s="76"/>
      <c r="AY20" s="129">
        <f t="shared" si="13"/>
        <v>9346262.8486572485</v>
      </c>
      <c r="AZ20" s="133">
        <f t="shared" si="14"/>
        <v>519236.8249254027</v>
      </c>
    </row>
    <row r="21" spans="2:52" s="73" customFormat="1" ht="60" x14ac:dyDescent="0.2">
      <c r="B21" s="105">
        <v>7</v>
      </c>
      <c r="C21" s="42" t="s">
        <v>65</v>
      </c>
      <c r="D21" s="101">
        <v>5</v>
      </c>
      <c r="E21" s="101">
        <v>4</v>
      </c>
      <c r="F21" s="106">
        <v>1</v>
      </c>
      <c r="G21" s="88"/>
      <c r="H21" s="91">
        <v>190900</v>
      </c>
      <c r="I21" s="55">
        <f t="shared" si="15"/>
        <v>954500</v>
      </c>
      <c r="J21" s="96">
        <v>380000</v>
      </c>
      <c r="K21" s="55">
        <f t="shared" si="16"/>
        <v>1900000</v>
      </c>
      <c r="L21" s="134">
        <v>534500</v>
      </c>
      <c r="M21" s="57">
        <f t="shared" si="17"/>
        <v>2672500</v>
      </c>
      <c r="N21" s="56">
        <v>480000</v>
      </c>
      <c r="O21" s="57">
        <f t="shared" si="18"/>
        <v>2400000</v>
      </c>
      <c r="P21" s="159">
        <v>297232</v>
      </c>
      <c r="Q21" s="149">
        <f t="shared" si="19"/>
        <v>1486160</v>
      </c>
      <c r="R21" s="163">
        <v>304000</v>
      </c>
      <c r="S21" s="149">
        <f t="shared" si="20"/>
        <v>1520000</v>
      </c>
      <c r="T21" s="58"/>
      <c r="U21" s="114">
        <f t="shared" si="0"/>
        <v>190900</v>
      </c>
      <c r="V21" s="113">
        <f t="shared" si="1"/>
        <v>380000</v>
      </c>
      <c r="W21" s="113">
        <f t="shared" si="2"/>
        <v>534500</v>
      </c>
      <c r="X21" s="113">
        <f t="shared" si="3"/>
        <v>480000</v>
      </c>
      <c r="Y21" s="113">
        <f t="shared" si="21"/>
        <v>297232</v>
      </c>
      <c r="Z21" s="115">
        <f t="shared" si="22"/>
        <v>304000</v>
      </c>
      <c r="AA21" s="58"/>
      <c r="AB21" s="66"/>
      <c r="AC21" s="121">
        <f t="shared" si="4"/>
        <v>364438.66666666669</v>
      </c>
      <c r="AD21" s="120">
        <f t="shared" si="5"/>
        <v>116047.88613135336</v>
      </c>
      <c r="AE21" s="119">
        <f t="shared" si="23"/>
        <v>248390.78053531333</v>
      </c>
      <c r="AF21" s="122">
        <f t="shared" si="24"/>
        <v>480486.55279802007</v>
      </c>
      <c r="AG21" s="67"/>
      <c r="AH21" s="125" t="str">
        <f t="shared" si="6"/>
        <v>NA</v>
      </c>
      <c r="AI21" s="123">
        <f t="shared" si="7"/>
        <v>380000</v>
      </c>
      <c r="AJ21" s="123" t="str">
        <f t="shared" si="8"/>
        <v>NA</v>
      </c>
      <c r="AK21" s="123">
        <f t="shared" si="9"/>
        <v>480000</v>
      </c>
      <c r="AL21" s="123">
        <f t="shared" si="10"/>
        <v>297232</v>
      </c>
      <c r="AM21" s="126">
        <f t="shared" si="11"/>
        <v>304000</v>
      </c>
      <c r="AN21" s="67"/>
      <c r="AO21" s="129">
        <f t="shared" si="25"/>
        <v>365308</v>
      </c>
      <c r="AP21" s="127">
        <f t="shared" si="26"/>
        <v>342000</v>
      </c>
      <c r="AQ21" s="127">
        <f t="shared" si="27"/>
        <v>358301.39194750483</v>
      </c>
      <c r="AR21" s="128">
        <f t="shared" si="28"/>
        <v>365308</v>
      </c>
      <c r="AS21" s="130">
        <f t="shared" si="29"/>
        <v>351841.32253373484</v>
      </c>
      <c r="AU21" s="132" t="str">
        <f t="shared" si="30"/>
        <v>Mediana estadística</v>
      </c>
      <c r="AV21" s="127">
        <f t="shared" si="31"/>
        <v>342000</v>
      </c>
      <c r="AW21" s="133">
        <f t="shared" si="12"/>
        <v>1710000</v>
      </c>
      <c r="AX21" s="76"/>
      <c r="AY21" s="129">
        <f t="shared" si="13"/>
        <v>1368000</v>
      </c>
      <c r="AZ21" s="133">
        <f t="shared" si="14"/>
        <v>342000</v>
      </c>
    </row>
    <row r="22" spans="2:52" s="73" customFormat="1" ht="45" customHeight="1" x14ac:dyDescent="0.2">
      <c r="B22" s="105">
        <v>8</v>
      </c>
      <c r="C22" s="42" t="s">
        <v>66</v>
      </c>
      <c r="D22" s="101">
        <v>3</v>
      </c>
      <c r="E22" s="101">
        <v>3</v>
      </c>
      <c r="F22" s="106">
        <v>0</v>
      </c>
      <c r="G22" s="88"/>
      <c r="H22" s="91">
        <v>75900</v>
      </c>
      <c r="I22" s="55">
        <f t="shared" si="15"/>
        <v>227700</v>
      </c>
      <c r="J22" s="96">
        <v>140000</v>
      </c>
      <c r="K22" s="55">
        <f t="shared" si="16"/>
        <v>420000</v>
      </c>
      <c r="L22" s="135">
        <v>154500</v>
      </c>
      <c r="M22" s="57">
        <f t="shared" si="17"/>
        <v>463500</v>
      </c>
      <c r="N22" s="56">
        <v>150000</v>
      </c>
      <c r="O22" s="168">
        <f t="shared" si="18"/>
        <v>450000</v>
      </c>
      <c r="P22" s="159">
        <v>69282</v>
      </c>
      <c r="Q22" s="149">
        <f t="shared" si="19"/>
        <v>207846</v>
      </c>
      <c r="R22" s="163">
        <v>101000</v>
      </c>
      <c r="S22" s="149">
        <f t="shared" si="20"/>
        <v>303000</v>
      </c>
      <c r="T22" s="58"/>
      <c r="U22" s="114">
        <f t="shared" si="0"/>
        <v>75900</v>
      </c>
      <c r="V22" s="113">
        <f t="shared" si="1"/>
        <v>140000</v>
      </c>
      <c r="W22" s="113">
        <f t="shared" si="2"/>
        <v>154500</v>
      </c>
      <c r="X22" s="113">
        <f t="shared" si="3"/>
        <v>150000</v>
      </c>
      <c r="Y22" s="113">
        <f t="shared" si="21"/>
        <v>69282</v>
      </c>
      <c r="Z22" s="115">
        <f t="shared" si="22"/>
        <v>101000</v>
      </c>
      <c r="AA22" s="58"/>
      <c r="AB22" s="66"/>
      <c r="AC22" s="121">
        <f t="shared" si="4"/>
        <v>115113.66666666667</v>
      </c>
      <c r="AD22" s="120">
        <f t="shared" si="5"/>
        <v>34701.388068618937</v>
      </c>
      <c r="AE22" s="119">
        <f t="shared" si="23"/>
        <v>80412.278598047735</v>
      </c>
      <c r="AF22" s="122">
        <f t="shared" si="24"/>
        <v>149815.05473528561</v>
      </c>
      <c r="AG22" s="67"/>
      <c r="AH22" s="125" t="str">
        <f t="shared" si="6"/>
        <v>NA</v>
      </c>
      <c r="AI22" s="123">
        <f t="shared" si="7"/>
        <v>140000</v>
      </c>
      <c r="AJ22" s="123" t="str">
        <f t="shared" si="8"/>
        <v>NA</v>
      </c>
      <c r="AK22" s="123" t="str">
        <f t="shared" si="9"/>
        <v>NA</v>
      </c>
      <c r="AL22" s="123" t="str">
        <f t="shared" si="10"/>
        <v>NA</v>
      </c>
      <c r="AM22" s="126">
        <f t="shared" si="11"/>
        <v>101000</v>
      </c>
      <c r="AN22" s="67"/>
      <c r="AO22" s="129">
        <f t="shared" si="25"/>
        <v>120500</v>
      </c>
      <c r="AP22" s="127">
        <f t="shared" si="26"/>
        <v>120500</v>
      </c>
      <c r="AQ22" s="127">
        <f t="shared" si="27"/>
        <v>118911.73196955799</v>
      </c>
      <c r="AR22" s="128">
        <f t="shared" si="28"/>
        <v>120500</v>
      </c>
      <c r="AS22" s="130">
        <f t="shared" si="29"/>
        <v>117344.39834024897</v>
      </c>
      <c r="AU22" s="132" t="str">
        <f t="shared" si="30"/>
        <v>Media Armónica</v>
      </c>
      <c r="AV22" s="127">
        <f t="shared" si="31"/>
        <v>117344.39834024897</v>
      </c>
      <c r="AW22" s="133">
        <f t="shared" si="12"/>
        <v>352033.19502074691</v>
      </c>
      <c r="AX22" s="76"/>
      <c r="AY22" s="129">
        <f t="shared" si="13"/>
        <v>352033.19502074691</v>
      </c>
      <c r="AZ22" s="133">
        <f t="shared" si="14"/>
        <v>0</v>
      </c>
    </row>
    <row r="23" spans="2:52" s="73" customFormat="1" ht="45" customHeight="1" x14ac:dyDescent="0.2">
      <c r="B23" s="105">
        <v>9</v>
      </c>
      <c r="C23" s="42" t="s">
        <v>67</v>
      </c>
      <c r="D23" s="101">
        <v>250</v>
      </c>
      <c r="E23" s="101">
        <v>150</v>
      </c>
      <c r="F23" s="106">
        <v>100</v>
      </c>
      <c r="G23" s="88"/>
      <c r="H23" s="91">
        <v>55900</v>
      </c>
      <c r="I23" s="55">
        <f t="shared" si="15"/>
        <v>13975000</v>
      </c>
      <c r="J23" s="96">
        <v>95000</v>
      </c>
      <c r="K23" s="55">
        <f t="shared" si="16"/>
        <v>23750000</v>
      </c>
      <c r="L23" s="134">
        <v>122000</v>
      </c>
      <c r="M23" s="57">
        <f t="shared" si="17"/>
        <v>30500000</v>
      </c>
      <c r="N23" s="56">
        <v>110000</v>
      </c>
      <c r="O23" s="57">
        <f t="shared" si="18"/>
        <v>27500000</v>
      </c>
      <c r="P23" s="159">
        <v>53982</v>
      </c>
      <c r="Q23" s="149">
        <f t="shared" si="19"/>
        <v>13495500</v>
      </c>
      <c r="R23" s="163">
        <v>70000</v>
      </c>
      <c r="S23" s="149">
        <f t="shared" si="20"/>
        <v>17500000</v>
      </c>
      <c r="T23" s="58"/>
      <c r="U23" s="114">
        <f t="shared" si="0"/>
        <v>55900</v>
      </c>
      <c r="V23" s="113">
        <f t="shared" si="1"/>
        <v>95000</v>
      </c>
      <c r="W23" s="113">
        <f t="shared" si="2"/>
        <v>122000</v>
      </c>
      <c r="X23" s="113">
        <f t="shared" si="3"/>
        <v>110000</v>
      </c>
      <c r="Y23" s="113">
        <f t="shared" si="21"/>
        <v>53982</v>
      </c>
      <c r="Z23" s="115">
        <f t="shared" si="22"/>
        <v>70000</v>
      </c>
      <c r="AA23" s="58"/>
      <c r="AB23" s="66"/>
      <c r="AC23" s="121">
        <f t="shared" si="4"/>
        <v>84480.333333333328</v>
      </c>
      <c r="AD23" s="120">
        <f t="shared" si="5"/>
        <v>26224.371626832592</v>
      </c>
      <c r="AE23" s="119">
        <f t="shared" si="23"/>
        <v>58255.961706500733</v>
      </c>
      <c r="AF23" s="122">
        <f t="shared" si="24"/>
        <v>110704.70496016592</v>
      </c>
      <c r="AG23" s="67"/>
      <c r="AH23" s="125" t="str">
        <f t="shared" si="6"/>
        <v>NA</v>
      </c>
      <c r="AI23" s="123">
        <f t="shared" si="7"/>
        <v>95000</v>
      </c>
      <c r="AJ23" s="123" t="str">
        <f t="shared" si="8"/>
        <v>NA</v>
      </c>
      <c r="AK23" s="123">
        <f t="shared" si="9"/>
        <v>110000</v>
      </c>
      <c r="AL23" s="123" t="str">
        <f t="shared" si="10"/>
        <v>NA</v>
      </c>
      <c r="AM23" s="126">
        <f t="shared" si="11"/>
        <v>70000</v>
      </c>
      <c r="AN23" s="67"/>
      <c r="AO23" s="129">
        <f t="shared" si="25"/>
        <v>91666.666666666672</v>
      </c>
      <c r="AP23" s="127">
        <f t="shared" si="26"/>
        <v>95000</v>
      </c>
      <c r="AQ23" s="127">
        <f t="shared" si="27"/>
        <v>90102.763277209102</v>
      </c>
      <c r="AR23" s="128">
        <f t="shared" si="28"/>
        <v>91666.666666666672</v>
      </c>
      <c r="AS23" s="130">
        <f t="shared" si="29"/>
        <v>88487.903225806454</v>
      </c>
      <c r="AU23" s="132" t="str">
        <f t="shared" si="30"/>
        <v>Media Armónica</v>
      </c>
      <c r="AV23" s="127">
        <f t="shared" si="31"/>
        <v>88487.903225806454</v>
      </c>
      <c r="AW23" s="133">
        <f t="shared" si="12"/>
        <v>22121975.806451615</v>
      </c>
      <c r="AX23" s="76"/>
      <c r="AY23" s="129">
        <f t="shared" si="13"/>
        <v>13273185.483870968</v>
      </c>
      <c r="AZ23" s="133">
        <f t="shared" si="14"/>
        <v>8848790.3225806449</v>
      </c>
    </row>
    <row r="24" spans="2:52" s="73" customFormat="1" ht="60" x14ac:dyDescent="0.2">
      <c r="B24" s="105">
        <v>10</v>
      </c>
      <c r="C24" s="42" t="s">
        <v>68</v>
      </c>
      <c r="D24" s="101">
        <v>3</v>
      </c>
      <c r="E24" s="101">
        <v>2</v>
      </c>
      <c r="F24" s="106">
        <v>1</v>
      </c>
      <c r="G24" s="88"/>
      <c r="H24" s="91">
        <v>45900</v>
      </c>
      <c r="I24" s="55">
        <f t="shared" si="15"/>
        <v>137700</v>
      </c>
      <c r="J24" s="96">
        <v>70000</v>
      </c>
      <c r="K24" s="55">
        <f t="shared" si="16"/>
        <v>210000</v>
      </c>
      <c r="L24" s="134">
        <v>130000</v>
      </c>
      <c r="M24" s="57">
        <f t="shared" si="17"/>
        <v>390000</v>
      </c>
      <c r="N24" s="56">
        <v>100000</v>
      </c>
      <c r="O24" s="57">
        <f t="shared" si="18"/>
        <v>300000</v>
      </c>
      <c r="P24" s="159">
        <v>76050</v>
      </c>
      <c r="Q24" s="149">
        <f t="shared" si="19"/>
        <v>228150</v>
      </c>
      <c r="R24" s="163">
        <v>144000</v>
      </c>
      <c r="S24" s="149">
        <f t="shared" si="20"/>
        <v>432000</v>
      </c>
      <c r="T24" s="58"/>
      <c r="U24" s="114">
        <f t="shared" si="0"/>
        <v>45900</v>
      </c>
      <c r="V24" s="113">
        <f t="shared" si="1"/>
        <v>70000</v>
      </c>
      <c r="W24" s="113">
        <f t="shared" si="2"/>
        <v>130000</v>
      </c>
      <c r="X24" s="113">
        <f t="shared" si="3"/>
        <v>100000</v>
      </c>
      <c r="Y24" s="113">
        <f t="shared" si="21"/>
        <v>76050</v>
      </c>
      <c r="Z24" s="115">
        <f t="shared" si="22"/>
        <v>144000</v>
      </c>
      <c r="AA24" s="58"/>
      <c r="AB24" s="66"/>
      <c r="AC24" s="121">
        <f t="shared" si="4"/>
        <v>94325</v>
      </c>
      <c r="AD24" s="120">
        <f t="shared" si="5"/>
        <v>34261.685962602598</v>
      </c>
      <c r="AE24" s="119">
        <f t="shared" si="23"/>
        <v>60063.314037397402</v>
      </c>
      <c r="AF24" s="122">
        <f t="shared" si="24"/>
        <v>128586.6859626026</v>
      </c>
      <c r="AG24" s="67"/>
      <c r="AH24" s="125" t="str">
        <f t="shared" si="6"/>
        <v>NA</v>
      </c>
      <c r="AI24" s="123">
        <f t="shared" si="7"/>
        <v>70000</v>
      </c>
      <c r="AJ24" s="123" t="str">
        <f t="shared" si="8"/>
        <v>NA</v>
      </c>
      <c r="AK24" s="123">
        <f t="shared" si="9"/>
        <v>100000</v>
      </c>
      <c r="AL24" s="123">
        <f t="shared" si="10"/>
        <v>76050</v>
      </c>
      <c r="AM24" s="126" t="str">
        <f t="shared" si="11"/>
        <v>NA</v>
      </c>
      <c r="AN24" s="67"/>
      <c r="AO24" s="129">
        <f t="shared" si="25"/>
        <v>82016.666666666672</v>
      </c>
      <c r="AP24" s="127">
        <f t="shared" si="26"/>
        <v>76050</v>
      </c>
      <c r="AQ24" s="127">
        <f t="shared" si="27"/>
        <v>81046.155678881565</v>
      </c>
      <c r="AR24" s="128">
        <f t="shared" si="28"/>
        <v>82016.666666666672</v>
      </c>
      <c r="AS24" s="130">
        <f t="shared" si="29"/>
        <v>80138.996913967421</v>
      </c>
      <c r="AU24" s="132" t="str">
        <f t="shared" si="30"/>
        <v>Mediana estadística</v>
      </c>
      <c r="AV24" s="127">
        <f t="shared" si="31"/>
        <v>76050</v>
      </c>
      <c r="AW24" s="133">
        <f t="shared" si="12"/>
        <v>228150</v>
      </c>
      <c r="AX24" s="76"/>
      <c r="AY24" s="129">
        <f t="shared" si="13"/>
        <v>152100</v>
      </c>
      <c r="AZ24" s="133">
        <f t="shared" si="14"/>
        <v>76050</v>
      </c>
    </row>
    <row r="25" spans="2:52" s="73" customFormat="1" ht="45" customHeight="1" x14ac:dyDescent="0.2">
      <c r="B25" s="105">
        <v>11</v>
      </c>
      <c r="C25" s="42" t="s">
        <v>69</v>
      </c>
      <c r="D25" s="101">
        <v>25</v>
      </c>
      <c r="E25" s="101">
        <v>20</v>
      </c>
      <c r="F25" s="106">
        <v>5</v>
      </c>
      <c r="G25" s="88"/>
      <c r="H25" s="91">
        <v>135900</v>
      </c>
      <c r="I25" s="55">
        <f t="shared" si="15"/>
        <v>3397500</v>
      </c>
      <c r="J25" s="96">
        <v>340000</v>
      </c>
      <c r="K25" s="55">
        <f t="shared" si="16"/>
        <v>8500000</v>
      </c>
      <c r="L25" s="134">
        <v>529000</v>
      </c>
      <c r="M25" s="57">
        <f t="shared" si="17"/>
        <v>13225000</v>
      </c>
      <c r="N25" s="56">
        <v>390000</v>
      </c>
      <c r="O25" s="57">
        <f t="shared" si="18"/>
        <v>9750000</v>
      </c>
      <c r="P25" s="159">
        <v>262432</v>
      </c>
      <c r="Q25" s="149">
        <f t="shared" si="19"/>
        <v>6560800</v>
      </c>
      <c r="R25" s="163">
        <v>274000</v>
      </c>
      <c r="S25" s="149">
        <f t="shared" si="20"/>
        <v>6850000</v>
      </c>
      <c r="T25" s="58"/>
      <c r="U25" s="114">
        <f t="shared" si="0"/>
        <v>135900</v>
      </c>
      <c r="V25" s="113">
        <f t="shared" si="1"/>
        <v>340000</v>
      </c>
      <c r="W25" s="113">
        <f t="shared" si="2"/>
        <v>529000</v>
      </c>
      <c r="X25" s="113">
        <f t="shared" si="3"/>
        <v>390000</v>
      </c>
      <c r="Y25" s="113">
        <f t="shared" si="21"/>
        <v>262432</v>
      </c>
      <c r="Z25" s="115">
        <f t="shared" si="22"/>
        <v>274000</v>
      </c>
      <c r="AA25" s="58"/>
      <c r="AB25" s="66"/>
      <c r="AC25" s="121">
        <f t="shared" si="4"/>
        <v>321888.66666666669</v>
      </c>
      <c r="AD25" s="120">
        <f t="shared" si="5"/>
        <v>121300.23512847046</v>
      </c>
      <c r="AE25" s="119">
        <f t="shared" si="23"/>
        <v>200588.43153819622</v>
      </c>
      <c r="AF25" s="122">
        <f t="shared" si="24"/>
        <v>443188.90179513715</v>
      </c>
      <c r="AG25" s="67"/>
      <c r="AH25" s="125" t="str">
        <f t="shared" si="6"/>
        <v>NA</v>
      </c>
      <c r="AI25" s="123">
        <f t="shared" si="7"/>
        <v>340000</v>
      </c>
      <c r="AJ25" s="123" t="str">
        <f t="shared" si="8"/>
        <v>NA</v>
      </c>
      <c r="AK25" s="123">
        <f t="shared" si="9"/>
        <v>390000</v>
      </c>
      <c r="AL25" s="123">
        <f t="shared" si="10"/>
        <v>262432</v>
      </c>
      <c r="AM25" s="126">
        <f t="shared" si="11"/>
        <v>274000</v>
      </c>
      <c r="AN25" s="67"/>
      <c r="AO25" s="129">
        <f t="shared" si="25"/>
        <v>316608</v>
      </c>
      <c r="AP25" s="127">
        <f t="shared" si="26"/>
        <v>307000</v>
      </c>
      <c r="AQ25" s="127">
        <f t="shared" si="27"/>
        <v>312483.95254252764</v>
      </c>
      <c r="AR25" s="128">
        <f t="shared" si="28"/>
        <v>316608</v>
      </c>
      <c r="AS25" s="130">
        <f t="shared" si="29"/>
        <v>308512.83353880874</v>
      </c>
      <c r="AU25" s="132" t="str">
        <f t="shared" si="30"/>
        <v>Mediana estadística</v>
      </c>
      <c r="AV25" s="127">
        <f t="shared" si="31"/>
        <v>307000</v>
      </c>
      <c r="AW25" s="133">
        <f t="shared" si="12"/>
        <v>7675000</v>
      </c>
      <c r="AX25" s="76"/>
      <c r="AY25" s="129">
        <f t="shared" si="13"/>
        <v>6140000</v>
      </c>
      <c r="AZ25" s="133">
        <f t="shared" si="14"/>
        <v>1535000</v>
      </c>
    </row>
    <row r="26" spans="2:52" s="73" customFormat="1" ht="45" customHeight="1" x14ac:dyDescent="0.2">
      <c r="B26" s="105">
        <v>12</v>
      </c>
      <c r="C26" s="42" t="s">
        <v>70</v>
      </c>
      <c r="D26" s="101">
        <v>20</v>
      </c>
      <c r="E26" s="101">
        <v>15</v>
      </c>
      <c r="F26" s="106">
        <v>5</v>
      </c>
      <c r="G26" s="88"/>
      <c r="H26" s="91">
        <v>339900</v>
      </c>
      <c r="I26" s="55">
        <f t="shared" si="15"/>
        <v>6798000</v>
      </c>
      <c r="J26" s="96">
        <v>450000</v>
      </c>
      <c r="K26" s="55">
        <f t="shared" si="16"/>
        <v>9000000</v>
      </c>
      <c r="L26" s="134"/>
      <c r="M26" s="57">
        <f t="shared" si="17"/>
        <v>0</v>
      </c>
      <c r="N26" s="56">
        <v>510000</v>
      </c>
      <c r="O26" s="57">
        <f t="shared" si="18"/>
        <v>10200000</v>
      </c>
      <c r="P26" s="159">
        <v>287452</v>
      </c>
      <c r="Q26" s="149">
        <f t="shared" si="19"/>
        <v>5749040</v>
      </c>
      <c r="R26" s="163">
        <v>304000</v>
      </c>
      <c r="S26" s="149">
        <f t="shared" si="20"/>
        <v>6080000</v>
      </c>
      <c r="T26" s="58"/>
      <c r="U26" s="114">
        <f t="shared" si="0"/>
        <v>339900</v>
      </c>
      <c r="V26" s="113">
        <f t="shared" si="1"/>
        <v>450000</v>
      </c>
      <c r="W26" s="113">
        <f t="shared" si="2"/>
        <v>0</v>
      </c>
      <c r="X26" s="113">
        <f t="shared" si="3"/>
        <v>510000</v>
      </c>
      <c r="Y26" s="113">
        <f t="shared" si="21"/>
        <v>287452</v>
      </c>
      <c r="Z26" s="115">
        <f t="shared" si="22"/>
        <v>304000</v>
      </c>
      <c r="AA26" s="58"/>
      <c r="AB26" s="66"/>
      <c r="AC26" s="121">
        <f t="shared" si="4"/>
        <v>315225.33333333331</v>
      </c>
      <c r="AD26" s="120">
        <f t="shared" si="5"/>
        <v>161748.05390551759</v>
      </c>
      <c r="AE26" s="119">
        <f t="shared" si="23"/>
        <v>153477.27942781572</v>
      </c>
      <c r="AF26" s="122">
        <f t="shared" si="24"/>
        <v>476973.38723885093</v>
      </c>
      <c r="AG26" s="67"/>
      <c r="AH26" s="125">
        <f t="shared" si="6"/>
        <v>339900</v>
      </c>
      <c r="AI26" s="123">
        <f t="shared" si="7"/>
        <v>450000</v>
      </c>
      <c r="AJ26" s="123" t="str">
        <f t="shared" si="8"/>
        <v>NA</v>
      </c>
      <c r="AK26" s="123" t="str">
        <f t="shared" si="9"/>
        <v>NA</v>
      </c>
      <c r="AL26" s="123">
        <f t="shared" si="10"/>
        <v>287452</v>
      </c>
      <c r="AM26" s="126">
        <f t="shared" si="11"/>
        <v>304000</v>
      </c>
      <c r="AN26" s="67"/>
      <c r="AO26" s="129">
        <f t="shared" si="25"/>
        <v>345338</v>
      </c>
      <c r="AP26" s="127">
        <f t="shared" si="26"/>
        <v>321950</v>
      </c>
      <c r="AQ26" s="127">
        <f t="shared" si="27"/>
        <v>340017.01404342806</v>
      </c>
      <c r="AR26" s="128">
        <f t="shared" si="28"/>
        <v>345338</v>
      </c>
      <c r="AS26" s="130">
        <f t="shared" si="29"/>
        <v>335216.7101965266</v>
      </c>
      <c r="AU26" s="132" t="str">
        <f t="shared" si="30"/>
        <v>Mediana estadística</v>
      </c>
      <c r="AV26" s="127">
        <f t="shared" si="31"/>
        <v>321950</v>
      </c>
      <c r="AW26" s="133">
        <f t="shared" si="12"/>
        <v>6439000</v>
      </c>
      <c r="AX26" s="76"/>
      <c r="AY26" s="129">
        <f t="shared" si="13"/>
        <v>4829250</v>
      </c>
      <c r="AZ26" s="133">
        <f t="shared" si="14"/>
        <v>1609750</v>
      </c>
    </row>
    <row r="27" spans="2:52" s="73" customFormat="1" ht="75" x14ac:dyDescent="0.2">
      <c r="B27" s="105">
        <v>13</v>
      </c>
      <c r="C27" s="42" t="s">
        <v>71</v>
      </c>
      <c r="D27" s="101">
        <v>6</v>
      </c>
      <c r="E27" s="101">
        <v>3</v>
      </c>
      <c r="F27" s="106">
        <v>3</v>
      </c>
      <c r="G27" s="88"/>
      <c r="H27" s="91">
        <v>185900</v>
      </c>
      <c r="I27" s="55">
        <f t="shared" si="15"/>
        <v>1115400</v>
      </c>
      <c r="J27" s="96">
        <v>100000</v>
      </c>
      <c r="K27" s="55">
        <f t="shared" si="16"/>
        <v>600000</v>
      </c>
      <c r="L27" s="134">
        <v>130000</v>
      </c>
      <c r="M27" s="57">
        <f t="shared" si="17"/>
        <v>780000</v>
      </c>
      <c r="N27" s="56">
        <v>80000</v>
      </c>
      <c r="O27" s="57">
        <f t="shared" si="18"/>
        <v>480000</v>
      </c>
      <c r="P27" s="159">
        <v>86480</v>
      </c>
      <c r="Q27" s="149">
        <f t="shared" si="19"/>
        <v>518880</v>
      </c>
      <c r="R27" s="163">
        <v>144000</v>
      </c>
      <c r="S27" s="149">
        <f t="shared" si="20"/>
        <v>864000</v>
      </c>
      <c r="T27" s="58"/>
      <c r="U27" s="114">
        <f t="shared" si="0"/>
        <v>185900</v>
      </c>
      <c r="V27" s="113">
        <f t="shared" si="1"/>
        <v>100000</v>
      </c>
      <c r="W27" s="113">
        <f t="shared" si="2"/>
        <v>130000</v>
      </c>
      <c r="X27" s="113">
        <f t="shared" si="3"/>
        <v>80000</v>
      </c>
      <c r="Y27" s="113">
        <f t="shared" si="21"/>
        <v>86480</v>
      </c>
      <c r="Z27" s="115">
        <f t="shared" si="22"/>
        <v>144000</v>
      </c>
      <c r="AA27" s="58"/>
      <c r="AB27" s="66"/>
      <c r="AC27" s="121">
        <f t="shared" si="4"/>
        <v>121063.33333333333</v>
      </c>
      <c r="AD27" s="120">
        <f t="shared" si="5"/>
        <v>36823.037022434146</v>
      </c>
      <c r="AE27" s="119">
        <f t="shared" si="23"/>
        <v>84240.296310899183</v>
      </c>
      <c r="AF27" s="122">
        <f t="shared" si="24"/>
        <v>157886.37035576749</v>
      </c>
      <c r="AG27" s="67"/>
      <c r="AH27" s="125" t="str">
        <f t="shared" si="6"/>
        <v>NA</v>
      </c>
      <c r="AI27" s="123">
        <f t="shared" si="7"/>
        <v>100000</v>
      </c>
      <c r="AJ27" s="123">
        <f t="shared" si="8"/>
        <v>130000</v>
      </c>
      <c r="AK27" s="123" t="str">
        <f t="shared" si="9"/>
        <v>NA</v>
      </c>
      <c r="AL27" s="123">
        <f t="shared" si="10"/>
        <v>86480</v>
      </c>
      <c r="AM27" s="126">
        <f t="shared" si="11"/>
        <v>144000</v>
      </c>
      <c r="AN27" s="67"/>
      <c r="AO27" s="129">
        <f t="shared" si="25"/>
        <v>115120</v>
      </c>
      <c r="AP27" s="127">
        <f t="shared" si="26"/>
        <v>115000</v>
      </c>
      <c r="AQ27" s="127">
        <f t="shared" si="27"/>
        <v>112799.03424140745</v>
      </c>
      <c r="AR27" s="128">
        <f t="shared" si="28"/>
        <v>115120</v>
      </c>
      <c r="AS27" s="130">
        <f t="shared" si="29"/>
        <v>110496.87314519603</v>
      </c>
      <c r="AU27" s="132" t="str">
        <f t="shared" si="30"/>
        <v>Media Armónica</v>
      </c>
      <c r="AV27" s="127">
        <f t="shared" si="31"/>
        <v>110496.87314519603</v>
      </c>
      <c r="AW27" s="133">
        <f t="shared" si="12"/>
        <v>662981.23887117626</v>
      </c>
      <c r="AX27" s="76"/>
      <c r="AY27" s="129">
        <f t="shared" si="13"/>
        <v>331490.61943558813</v>
      </c>
      <c r="AZ27" s="133">
        <f t="shared" si="14"/>
        <v>331490.61943558813</v>
      </c>
    </row>
    <row r="28" spans="2:52" s="73" customFormat="1" ht="120" x14ac:dyDescent="0.2">
      <c r="B28" s="105">
        <v>14</v>
      </c>
      <c r="C28" s="42" t="s">
        <v>72</v>
      </c>
      <c r="D28" s="101">
        <v>14</v>
      </c>
      <c r="E28" s="101">
        <v>7</v>
      </c>
      <c r="F28" s="106">
        <v>7</v>
      </c>
      <c r="G28" s="88"/>
      <c r="H28" s="91">
        <v>449900</v>
      </c>
      <c r="I28" s="55">
        <f t="shared" si="15"/>
        <v>6298600</v>
      </c>
      <c r="J28" s="96">
        <v>200000</v>
      </c>
      <c r="K28" s="55">
        <f t="shared" si="16"/>
        <v>2800000</v>
      </c>
      <c r="L28" s="136">
        <v>1500000</v>
      </c>
      <c r="M28" s="57">
        <f t="shared" si="17"/>
        <v>21000000</v>
      </c>
      <c r="N28" s="56">
        <v>300000</v>
      </c>
      <c r="O28" s="57">
        <f t="shared" si="18"/>
        <v>4200000</v>
      </c>
      <c r="P28" s="160">
        <v>0</v>
      </c>
      <c r="Q28" s="149">
        <f t="shared" si="19"/>
        <v>0</v>
      </c>
      <c r="R28" s="163">
        <v>512569</v>
      </c>
      <c r="S28" s="149">
        <f t="shared" si="20"/>
        <v>7175966</v>
      </c>
      <c r="T28" s="58"/>
      <c r="U28" s="114">
        <f t="shared" si="0"/>
        <v>449900</v>
      </c>
      <c r="V28" s="113">
        <f t="shared" si="1"/>
        <v>200000</v>
      </c>
      <c r="W28" s="113">
        <f t="shared" si="2"/>
        <v>1500000</v>
      </c>
      <c r="X28" s="113">
        <f t="shared" si="3"/>
        <v>300000</v>
      </c>
      <c r="Y28" s="113">
        <f t="shared" si="21"/>
        <v>0</v>
      </c>
      <c r="Z28" s="115">
        <f t="shared" si="22"/>
        <v>512569</v>
      </c>
      <c r="AA28" s="58"/>
      <c r="AB28" s="66"/>
      <c r="AC28" s="121">
        <f t="shared" si="4"/>
        <v>493744.83333333331</v>
      </c>
      <c r="AD28" s="120">
        <f t="shared" si="5"/>
        <v>480005.76855923189</v>
      </c>
      <c r="AE28" s="119">
        <f t="shared" si="23"/>
        <v>13739.064774101425</v>
      </c>
      <c r="AF28" s="122">
        <f t="shared" si="24"/>
        <v>973750.60189256514</v>
      </c>
      <c r="AG28" s="67"/>
      <c r="AH28" s="125">
        <f t="shared" si="6"/>
        <v>449900</v>
      </c>
      <c r="AI28" s="123">
        <f t="shared" si="7"/>
        <v>200000</v>
      </c>
      <c r="AJ28" s="123" t="str">
        <f t="shared" si="8"/>
        <v>NA</v>
      </c>
      <c r="AK28" s="123">
        <f t="shared" si="9"/>
        <v>300000</v>
      </c>
      <c r="AL28" s="123" t="str">
        <f t="shared" si="10"/>
        <v>NA</v>
      </c>
      <c r="AM28" s="126">
        <f t="shared" si="11"/>
        <v>512569</v>
      </c>
      <c r="AN28" s="67"/>
      <c r="AO28" s="129">
        <f t="shared" si="25"/>
        <v>365617.25</v>
      </c>
      <c r="AP28" s="127">
        <f t="shared" si="26"/>
        <v>374950</v>
      </c>
      <c r="AQ28" s="127">
        <f t="shared" si="27"/>
        <v>342969.02202348463</v>
      </c>
      <c r="AR28" s="128">
        <f t="shared" si="28"/>
        <v>365617.25</v>
      </c>
      <c r="AS28" s="130">
        <f t="shared" si="29"/>
        <v>319820.73819233116</v>
      </c>
      <c r="AU28" s="132" t="str">
        <f t="shared" si="30"/>
        <v>Media Armónica</v>
      </c>
      <c r="AV28" s="127">
        <f t="shared" si="31"/>
        <v>319820.73819233116</v>
      </c>
      <c r="AW28" s="133">
        <f t="shared" si="12"/>
        <v>4477490.3346926365</v>
      </c>
      <c r="AX28" s="76"/>
      <c r="AY28" s="129">
        <f t="shared" si="13"/>
        <v>2238745.1673463183</v>
      </c>
      <c r="AZ28" s="133">
        <f t="shared" si="14"/>
        <v>2238745.1673463183</v>
      </c>
    </row>
    <row r="29" spans="2:52" s="73" customFormat="1" ht="45" customHeight="1" x14ac:dyDescent="0.2">
      <c r="B29" s="105">
        <v>15</v>
      </c>
      <c r="C29" s="102" t="s">
        <v>73</v>
      </c>
      <c r="D29" s="101">
        <v>2</v>
      </c>
      <c r="E29" s="101">
        <v>1</v>
      </c>
      <c r="F29" s="106">
        <v>1</v>
      </c>
      <c r="G29" s="88"/>
      <c r="H29" s="92">
        <v>899900</v>
      </c>
      <c r="I29" s="55">
        <f t="shared" si="15"/>
        <v>1799800</v>
      </c>
      <c r="J29" s="97">
        <v>1100000</v>
      </c>
      <c r="K29" s="55">
        <f t="shared" si="16"/>
        <v>2200000</v>
      </c>
      <c r="L29" s="137">
        <v>1350000</v>
      </c>
      <c r="M29" s="57">
        <f t="shared" si="17"/>
        <v>2700000</v>
      </c>
      <c r="N29" s="77">
        <v>1500000</v>
      </c>
      <c r="O29" s="57">
        <f t="shared" si="18"/>
        <v>3000000</v>
      </c>
      <c r="P29" s="161">
        <v>867000</v>
      </c>
      <c r="Q29" s="149">
        <f t="shared" si="19"/>
        <v>1734000</v>
      </c>
      <c r="R29" s="163">
        <v>929830</v>
      </c>
      <c r="S29" s="149">
        <f t="shared" si="20"/>
        <v>1859660</v>
      </c>
      <c r="T29" s="58"/>
      <c r="U29" s="114">
        <f t="shared" si="0"/>
        <v>899900</v>
      </c>
      <c r="V29" s="113">
        <f t="shared" si="1"/>
        <v>1100000</v>
      </c>
      <c r="W29" s="113">
        <f t="shared" si="2"/>
        <v>1350000</v>
      </c>
      <c r="X29" s="113">
        <f t="shared" si="3"/>
        <v>1500000</v>
      </c>
      <c r="Y29" s="113">
        <f t="shared" si="21"/>
        <v>867000</v>
      </c>
      <c r="Z29" s="115">
        <f t="shared" si="22"/>
        <v>929830</v>
      </c>
      <c r="AA29" s="58"/>
      <c r="AB29" s="66"/>
      <c r="AC29" s="121">
        <f t="shared" si="4"/>
        <v>1107788.3333333333</v>
      </c>
      <c r="AD29" s="120">
        <f t="shared" si="5"/>
        <v>239938.49562034759</v>
      </c>
      <c r="AE29" s="119">
        <f t="shared" si="23"/>
        <v>867849.8377129857</v>
      </c>
      <c r="AF29" s="122">
        <f t="shared" si="24"/>
        <v>1347726.8289536808</v>
      </c>
      <c r="AG29" s="67"/>
      <c r="AH29" s="125">
        <f t="shared" si="6"/>
        <v>899900</v>
      </c>
      <c r="AI29" s="123">
        <f t="shared" si="7"/>
        <v>1100000</v>
      </c>
      <c r="AJ29" s="123" t="str">
        <f t="shared" si="8"/>
        <v>NA</v>
      </c>
      <c r="AK29" s="123" t="str">
        <f t="shared" si="9"/>
        <v>NA</v>
      </c>
      <c r="AL29" s="123" t="str">
        <f t="shared" si="10"/>
        <v>NA</v>
      </c>
      <c r="AM29" s="126">
        <f t="shared" si="11"/>
        <v>929830</v>
      </c>
      <c r="AN29" s="67"/>
      <c r="AO29" s="129">
        <f t="shared" si="25"/>
        <v>976576.66666666663</v>
      </c>
      <c r="AP29" s="127">
        <f t="shared" si="26"/>
        <v>929830</v>
      </c>
      <c r="AQ29" s="127">
        <f t="shared" si="27"/>
        <v>972740.12435866625</v>
      </c>
      <c r="AR29" s="128">
        <f t="shared" si="28"/>
        <v>976576.66666666663</v>
      </c>
      <c r="AS29" s="130">
        <f t="shared" si="29"/>
        <v>969057.69752834272</v>
      </c>
      <c r="AU29" s="132" t="str">
        <f t="shared" si="30"/>
        <v>Mediana estadística</v>
      </c>
      <c r="AV29" s="127">
        <f t="shared" si="31"/>
        <v>929830</v>
      </c>
      <c r="AW29" s="133">
        <f t="shared" si="12"/>
        <v>1859660</v>
      </c>
      <c r="AX29" s="76"/>
      <c r="AY29" s="129">
        <f t="shared" si="13"/>
        <v>929830</v>
      </c>
      <c r="AZ29" s="133">
        <f t="shared" si="14"/>
        <v>929830</v>
      </c>
    </row>
    <row r="30" spans="2:52" s="73" customFormat="1" ht="45" customHeight="1" thickBot="1" x14ac:dyDescent="0.25">
      <c r="B30" s="109">
        <v>16</v>
      </c>
      <c r="C30" s="110" t="s">
        <v>74</v>
      </c>
      <c r="D30" s="111">
        <v>16</v>
      </c>
      <c r="E30" s="111">
        <v>14</v>
      </c>
      <c r="F30" s="112">
        <v>2</v>
      </c>
      <c r="G30" s="88"/>
      <c r="H30" s="93">
        <v>70900</v>
      </c>
      <c r="I30" s="55">
        <f t="shared" si="15"/>
        <v>1134400</v>
      </c>
      <c r="J30" s="98">
        <v>40000</v>
      </c>
      <c r="K30" s="55">
        <f t="shared" si="16"/>
        <v>640000</v>
      </c>
      <c r="L30" s="138">
        <v>45000</v>
      </c>
      <c r="M30" s="57">
        <f t="shared" si="17"/>
        <v>720000</v>
      </c>
      <c r="N30" s="78">
        <v>140000</v>
      </c>
      <c r="O30" s="57">
        <f t="shared" si="18"/>
        <v>2240000</v>
      </c>
      <c r="P30" s="162">
        <v>41940</v>
      </c>
      <c r="Q30" s="149">
        <f t="shared" si="19"/>
        <v>671040</v>
      </c>
      <c r="R30" s="163">
        <v>120000</v>
      </c>
      <c r="S30" s="149">
        <f t="shared" si="20"/>
        <v>1920000</v>
      </c>
      <c r="T30" s="58"/>
      <c r="U30" s="114">
        <f t="shared" si="0"/>
        <v>70900</v>
      </c>
      <c r="V30" s="113">
        <f t="shared" si="1"/>
        <v>40000</v>
      </c>
      <c r="W30" s="113">
        <f t="shared" si="2"/>
        <v>45000</v>
      </c>
      <c r="X30" s="113">
        <f t="shared" ref="X30" si="32">N30</f>
        <v>140000</v>
      </c>
      <c r="Y30" s="113">
        <f t="shared" si="21"/>
        <v>41940</v>
      </c>
      <c r="Z30" s="115">
        <f t="shared" si="22"/>
        <v>120000</v>
      </c>
      <c r="AA30" s="58"/>
      <c r="AB30" s="66"/>
      <c r="AC30" s="121">
        <f t="shared" si="4"/>
        <v>76306.666666666672</v>
      </c>
      <c r="AD30" s="120">
        <f t="shared" si="5"/>
        <v>39737.743043889925</v>
      </c>
      <c r="AE30" s="119">
        <f t="shared" si="23"/>
        <v>36568.923622776747</v>
      </c>
      <c r="AF30" s="122">
        <f t="shared" si="24"/>
        <v>116044.40971055659</v>
      </c>
      <c r="AG30" s="67"/>
      <c r="AH30" s="125">
        <f t="shared" si="6"/>
        <v>70900</v>
      </c>
      <c r="AI30" s="123">
        <f t="shared" si="7"/>
        <v>40000</v>
      </c>
      <c r="AJ30" s="123">
        <f t="shared" si="8"/>
        <v>45000</v>
      </c>
      <c r="AK30" s="123" t="str">
        <f t="shared" si="9"/>
        <v>NA</v>
      </c>
      <c r="AL30" s="123">
        <f t="shared" si="10"/>
        <v>41940</v>
      </c>
      <c r="AM30" s="126" t="str">
        <f t="shared" si="11"/>
        <v>NA</v>
      </c>
      <c r="AN30" s="67"/>
      <c r="AO30" s="129">
        <f t="shared" si="25"/>
        <v>49460</v>
      </c>
      <c r="AP30" s="127">
        <f t="shared" si="26"/>
        <v>43470</v>
      </c>
      <c r="AQ30" s="127">
        <f t="shared" si="27"/>
        <v>48099.082434504176</v>
      </c>
      <c r="AR30" s="128">
        <f t="shared" si="28"/>
        <v>49460</v>
      </c>
      <c r="AS30" s="130">
        <f t="shared" si="29"/>
        <v>46964.794125503511</v>
      </c>
      <c r="AU30" s="132" t="str">
        <f t="shared" si="30"/>
        <v>Mediana estadística</v>
      </c>
      <c r="AV30" s="127">
        <f t="shared" si="31"/>
        <v>43470</v>
      </c>
      <c r="AW30" s="133">
        <f t="shared" si="12"/>
        <v>695520</v>
      </c>
      <c r="AX30" s="76"/>
      <c r="AY30" s="141">
        <f t="shared" si="13"/>
        <v>608580</v>
      </c>
      <c r="AZ30" s="142">
        <f t="shared" si="14"/>
        <v>86940</v>
      </c>
    </row>
    <row r="31" spans="2:52" s="84" customFormat="1" ht="26.25" customHeight="1" thickBot="1" x14ac:dyDescent="0.25">
      <c r="B31" s="107"/>
      <c r="C31" s="108"/>
      <c r="D31" s="89"/>
      <c r="E31" s="89"/>
      <c r="F31" s="89"/>
      <c r="G31" s="89"/>
      <c r="H31" s="94"/>
      <c r="I31" s="95">
        <f>SUM(I15:I30)</f>
        <v>143836200</v>
      </c>
      <c r="J31" s="99"/>
      <c r="K31" s="95">
        <f>SUM(K15:K30)</f>
        <v>263890000</v>
      </c>
      <c r="L31" s="90"/>
      <c r="M31" s="86">
        <f>SUM(M15:M30)</f>
        <v>343589500</v>
      </c>
      <c r="N31" s="79"/>
      <c r="O31" s="146">
        <f>SUM(O15:O30)</f>
        <v>310030000</v>
      </c>
      <c r="P31" s="150"/>
      <c r="Q31" s="151">
        <f>SUM(Q15:Q30)</f>
        <v>194820454</v>
      </c>
      <c r="R31" s="150"/>
      <c r="S31" s="151">
        <f>SUM(S15:S30)</f>
        <v>221853626</v>
      </c>
      <c r="T31" s="80"/>
      <c r="U31" s="116">
        <f>SUM(U15:U30)</f>
        <v>3551400</v>
      </c>
      <c r="V31" s="117">
        <f>SUM(V15:V30)</f>
        <v>5345000</v>
      </c>
      <c r="W31" s="117">
        <f>SUM(W15:W30)</f>
        <v>7526500</v>
      </c>
      <c r="X31" s="117">
        <f>SUM(X15:X30)</f>
        <v>6960000</v>
      </c>
      <c r="Y31" s="117">
        <f t="shared" ref="Y31:Z31" si="33">SUM(Y15:Y30)</f>
        <v>3875102</v>
      </c>
      <c r="Z31" s="117">
        <f t="shared" si="33"/>
        <v>5329399</v>
      </c>
      <c r="AA31" s="80"/>
      <c r="AB31" s="81"/>
      <c r="AC31" s="152">
        <f>AVERAGE(U31:W31)</f>
        <v>5474300</v>
      </c>
      <c r="AD31" s="153">
        <f>_xlfn.STDEV.P(U31:W31)</f>
        <v>1625401.2571259646</v>
      </c>
      <c r="AE31" s="154">
        <f>AC31-AD31</f>
        <v>3848898.7428740356</v>
      </c>
      <c r="AF31" s="155">
        <f>AC31+AD31</f>
        <v>7099701.2571259644</v>
      </c>
      <c r="AG31" s="82"/>
      <c r="AH31" s="116">
        <f>SUM(AH15:AH30)</f>
        <v>1760600</v>
      </c>
      <c r="AI31" s="117">
        <f>SUM(AI15:AI30)</f>
        <v>5345000</v>
      </c>
      <c r="AJ31" s="117">
        <f>SUM(AJ15:AJ30)</f>
        <v>1380500</v>
      </c>
      <c r="AK31" s="117">
        <f>SUM(AK15:AK30)</f>
        <v>2200000</v>
      </c>
      <c r="AL31" s="117">
        <f t="shared" ref="AL31:AM31" si="34">SUM(AL15:AL30)</f>
        <v>2884838</v>
      </c>
      <c r="AM31" s="118">
        <f t="shared" si="34"/>
        <v>5065399</v>
      </c>
      <c r="AN31" s="82"/>
      <c r="AO31" s="156">
        <f>SUM(AO15:AO30)</f>
        <v>5156746.25</v>
      </c>
      <c r="AP31" s="157">
        <f>SUM(AP15:AP30)</f>
        <v>5057250</v>
      </c>
      <c r="AQ31" s="157">
        <f>SUM(AQ15:AQ30)</f>
        <v>5071711.6384472372</v>
      </c>
      <c r="AR31" s="157">
        <f>SUM(AR15:AR30)</f>
        <v>5156746.25</v>
      </c>
      <c r="AS31" s="158">
        <f>SUM(AS15:AS30)</f>
        <v>4986895.8700031461</v>
      </c>
      <c r="AT31" s="83"/>
      <c r="AU31" s="164">
        <f>SUM(AU15:AU30)</f>
        <v>0</v>
      </c>
      <c r="AV31" s="165">
        <f>SUM(AV15:AV30)</f>
        <v>4898376.2212632494</v>
      </c>
      <c r="AW31" s="166">
        <f>SUM(AW15:AW30)</f>
        <v>228970383.19863442</v>
      </c>
      <c r="AY31" s="143">
        <f>SUM(AY15:AY30)</f>
        <v>129564418.76271863</v>
      </c>
      <c r="AZ31" s="144">
        <f>SUM(AZ15:AZ30)</f>
        <v>99405964.435915828</v>
      </c>
    </row>
    <row r="32" spans="2:52" x14ac:dyDescent="0.2">
      <c r="I32" s="31"/>
      <c r="AG32" s="28"/>
      <c r="AH32" s="28"/>
      <c r="AI32" s="28"/>
      <c r="AJ32" s="28"/>
      <c r="AK32" s="28"/>
      <c r="AL32" s="28"/>
      <c r="AM32" s="28"/>
      <c r="AN32" s="28"/>
    </row>
    <row r="33" spans="8:52" x14ac:dyDescent="0.2">
      <c r="H33" s="36"/>
      <c r="I33" s="36"/>
      <c r="J33" s="36"/>
      <c r="K33" s="36"/>
      <c r="L33" s="36"/>
      <c r="M33" s="36"/>
      <c r="AG33" s="28"/>
      <c r="AH33" s="28"/>
      <c r="AI33" s="28"/>
      <c r="AJ33" s="28"/>
      <c r="AK33" s="28"/>
      <c r="AL33" s="28"/>
      <c r="AM33" s="28"/>
      <c r="AN33" s="28"/>
      <c r="AZ33" s="167"/>
    </row>
    <row r="34" spans="8:52" x14ac:dyDescent="0.2">
      <c r="AG34" s="28"/>
      <c r="AH34" s="28"/>
      <c r="AI34" s="28"/>
      <c r="AJ34" s="28"/>
      <c r="AK34" s="28"/>
      <c r="AL34" s="28"/>
      <c r="AM34" s="28"/>
      <c r="AN34" s="28"/>
    </row>
    <row r="35" spans="8:52" x14ac:dyDescent="0.2">
      <c r="AG35" s="28"/>
      <c r="AH35" s="28"/>
      <c r="AI35" s="28"/>
      <c r="AJ35" s="28"/>
      <c r="AK35" s="28"/>
      <c r="AL35" s="28"/>
      <c r="AM35" s="28"/>
      <c r="AN35" s="28"/>
    </row>
    <row r="36" spans="8:52" x14ac:dyDescent="0.2">
      <c r="AG36" s="28"/>
      <c r="AH36" s="28"/>
      <c r="AI36" s="28"/>
      <c r="AJ36" s="28"/>
      <c r="AK36" s="28"/>
      <c r="AL36" s="28"/>
      <c r="AM36" s="28"/>
      <c r="AN36" s="28"/>
    </row>
    <row r="37" spans="8:52" ht="14" x14ac:dyDescent="0.15">
      <c r="AG37" s="28"/>
      <c r="AH37" s="28"/>
      <c r="AI37" s="28"/>
      <c r="AJ37" s="28"/>
      <c r="AK37" s="28"/>
      <c r="AL37" s="28"/>
      <c r="AM37" s="28"/>
      <c r="AN37" s="28"/>
      <c r="AY37" s="170">
        <v>228970383</v>
      </c>
      <c r="AZ37" s="169">
        <v>1</v>
      </c>
    </row>
    <row r="38" spans="8:52" x14ac:dyDescent="0.2">
      <c r="AG38" s="28"/>
      <c r="AH38" s="28"/>
      <c r="AI38" s="28"/>
      <c r="AJ38" s="28"/>
      <c r="AK38" s="28"/>
      <c r="AL38" s="28"/>
      <c r="AM38" s="28"/>
      <c r="AN38" s="28"/>
      <c r="AY38" s="171">
        <f>AY31*AZ37/AY37</f>
        <v>0.56585667135263795</v>
      </c>
    </row>
    <row r="39" spans="8:52" x14ac:dyDescent="0.2">
      <c r="AG39" s="28"/>
      <c r="AH39" s="28"/>
      <c r="AI39" s="28"/>
      <c r="AJ39" s="28"/>
      <c r="AK39" s="28"/>
      <c r="AL39" s="28"/>
      <c r="AM39" s="28"/>
      <c r="AN39" s="28"/>
    </row>
    <row r="40" spans="8:52" x14ac:dyDescent="0.2">
      <c r="AG40" s="28"/>
      <c r="AH40" s="28"/>
      <c r="AI40" s="28"/>
      <c r="AJ40" s="28"/>
      <c r="AK40" s="28"/>
      <c r="AL40" s="28"/>
      <c r="AM40" s="28"/>
      <c r="AN40" s="28"/>
    </row>
    <row r="41" spans="8:52" x14ac:dyDescent="0.2">
      <c r="AG41" s="28"/>
      <c r="AH41" s="28"/>
      <c r="AI41" s="28"/>
      <c r="AJ41" s="28"/>
      <c r="AK41" s="28"/>
      <c r="AL41" s="28"/>
      <c r="AM41" s="28"/>
      <c r="AN41" s="28"/>
    </row>
    <row r="42" spans="8:52" x14ac:dyDescent="0.2">
      <c r="AG42" s="28"/>
      <c r="AH42" s="28"/>
      <c r="AI42" s="28"/>
      <c r="AJ42" s="28"/>
      <c r="AK42" s="28"/>
      <c r="AL42" s="28"/>
      <c r="AM42" s="28"/>
      <c r="AN42" s="28"/>
    </row>
    <row r="43" spans="8:52" x14ac:dyDescent="0.2">
      <c r="AG43" s="28"/>
      <c r="AH43" s="28"/>
      <c r="AI43" s="28"/>
      <c r="AJ43" s="28"/>
      <c r="AK43" s="28"/>
      <c r="AL43" s="28"/>
      <c r="AM43" s="28"/>
      <c r="AN43" s="28"/>
    </row>
    <row r="44" spans="8:52" x14ac:dyDescent="0.2">
      <c r="AG44" s="28"/>
      <c r="AH44" s="28"/>
      <c r="AI44" s="28"/>
      <c r="AJ44" s="28"/>
      <c r="AK44" s="28"/>
      <c r="AL44" s="28"/>
      <c r="AM44" s="28"/>
      <c r="AN44" s="28"/>
    </row>
    <row r="45" spans="8:52" x14ac:dyDescent="0.2">
      <c r="AG45" s="28"/>
      <c r="AH45" s="28"/>
      <c r="AI45" s="28"/>
      <c r="AJ45" s="28"/>
      <c r="AK45" s="28"/>
      <c r="AL45" s="28"/>
      <c r="AM45" s="28"/>
      <c r="AN45" s="28"/>
    </row>
    <row r="46" spans="8:52" x14ac:dyDescent="0.2">
      <c r="AG46" s="28"/>
      <c r="AH46" s="28"/>
      <c r="AI46" s="28"/>
      <c r="AJ46" s="28"/>
      <c r="AK46" s="28"/>
      <c r="AL46" s="28"/>
      <c r="AM46" s="28"/>
      <c r="AN46" s="28"/>
    </row>
    <row r="47" spans="8:52" x14ac:dyDescent="0.2">
      <c r="AG47" s="28"/>
      <c r="AH47" s="28"/>
      <c r="AI47" s="28"/>
      <c r="AJ47" s="28"/>
      <c r="AK47" s="28"/>
      <c r="AL47" s="28"/>
      <c r="AM47" s="28"/>
      <c r="AN47" s="28"/>
    </row>
    <row r="48" spans="8:52" x14ac:dyDescent="0.2">
      <c r="AG48" s="28"/>
      <c r="AH48" s="28"/>
      <c r="AI48" s="28"/>
      <c r="AJ48" s="28"/>
      <c r="AK48" s="28"/>
      <c r="AL48" s="28"/>
      <c r="AM48" s="28"/>
      <c r="AN48" s="28"/>
    </row>
    <row r="49" spans="33:40" x14ac:dyDescent="0.2">
      <c r="AG49" s="28"/>
      <c r="AH49" s="28"/>
      <c r="AI49" s="28"/>
      <c r="AJ49" s="28"/>
      <c r="AK49" s="28"/>
      <c r="AL49" s="28"/>
      <c r="AM49" s="28"/>
      <c r="AN49" s="28"/>
    </row>
    <row r="50" spans="33:40" x14ac:dyDescent="0.2">
      <c r="AG50" s="28"/>
      <c r="AH50" s="28"/>
      <c r="AI50" s="28"/>
      <c r="AJ50" s="28"/>
      <c r="AK50" s="28"/>
      <c r="AL50" s="28"/>
      <c r="AM50" s="28"/>
      <c r="AN50" s="28"/>
    </row>
    <row r="51" spans="33:40" x14ac:dyDescent="0.2">
      <c r="AG51" s="28"/>
      <c r="AH51" s="28"/>
      <c r="AI51" s="28"/>
      <c r="AJ51" s="28"/>
      <c r="AK51" s="28"/>
      <c r="AL51" s="28"/>
      <c r="AM51" s="28"/>
      <c r="AN51" s="28"/>
    </row>
    <row r="52" spans="33:40" x14ac:dyDescent="0.2">
      <c r="AG52" s="28"/>
      <c r="AH52" s="28"/>
      <c r="AI52" s="28"/>
      <c r="AJ52" s="28"/>
      <c r="AK52" s="28"/>
      <c r="AL52" s="28"/>
      <c r="AM52" s="28"/>
      <c r="AN52" s="28"/>
    </row>
    <row r="53" spans="33:40" x14ac:dyDescent="0.2">
      <c r="AG53" s="28"/>
      <c r="AH53" s="28"/>
      <c r="AI53" s="28"/>
      <c r="AJ53" s="28"/>
      <c r="AK53" s="28"/>
      <c r="AL53" s="28"/>
      <c r="AM53" s="28"/>
      <c r="AN53" s="28"/>
    </row>
    <row r="54" spans="33:40" x14ac:dyDescent="0.2">
      <c r="AG54" s="28"/>
      <c r="AH54" s="28"/>
      <c r="AI54" s="28"/>
      <c r="AJ54" s="28"/>
      <c r="AK54" s="28"/>
      <c r="AL54" s="28"/>
      <c r="AM54" s="28"/>
      <c r="AN54" s="28"/>
    </row>
    <row r="55" spans="33:40" x14ac:dyDescent="0.2">
      <c r="AG55" s="28"/>
      <c r="AH55" s="28"/>
      <c r="AI55" s="28"/>
      <c r="AJ55" s="28"/>
      <c r="AK55" s="28"/>
      <c r="AL55" s="28"/>
      <c r="AM55" s="28"/>
      <c r="AN55" s="28"/>
    </row>
    <row r="56" spans="33:40" x14ac:dyDescent="0.2">
      <c r="AG56" s="28"/>
      <c r="AH56" s="28"/>
      <c r="AI56" s="28"/>
      <c r="AJ56" s="28"/>
      <c r="AK56" s="28"/>
      <c r="AL56" s="28"/>
      <c r="AM56" s="28"/>
      <c r="AN56" s="28"/>
    </row>
    <row r="57" spans="33:40" x14ac:dyDescent="0.2">
      <c r="AG57" s="28"/>
      <c r="AH57" s="28"/>
      <c r="AI57" s="28"/>
      <c r="AJ57" s="28"/>
      <c r="AK57" s="28"/>
      <c r="AL57" s="28"/>
      <c r="AM57" s="28"/>
      <c r="AN57" s="28"/>
    </row>
    <row r="58" spans="33:40" x14ac:dyDescent="0.2">
      <c r="AG58" s="28"/>
      <c r="AH58" s="28"/>
      <c r="AI58" s="28"/>
      <c r="AJ58" s="28"/>
      <c r="AK58" s="28"/>
      <c r="AL58" s="28"/>
      <c r="AM58" s="28"/>
      <c r="AN58" s="28"/>
    </row>
    <row r="59" spans="33:40" x14ac:dyDescent="0.2">
      <c r="AG59" s="28"/>
      <c r="AH59" s="28"/>
      <c r="AI59" s="28"/>
      <c r="AJ59" s="28"/>
      <c r="AK59" s="28"/>
      <c r="AL59" s="28"/>
      <c r="AM59" s="28"/>
      <c r="AN59" s="28"/>
    </row>
    <row r="60" spans="33:40" x14ac:dyDescent="0.2">
      <c r="AG60" s="28"/>
      <c r="AH60" s="28"/>
      <c r="AI60" s="28"/>
      <c r="AJ60" s="28"/>
      <c r="AK60" s="28"/>
      <c r="AL60" s="28"/>
      <c r="AM60" s="28"/>
      <c r="AN60" s="28"/>
    </row>
    <row r="61" spans="33:40" x14ac:dyDescent="0.2">
      <c r="AG61" s="28"/>
      <c r="AH61" s="28"/>
      <c r="AI61" s="28"/>
      <c r="AJ61" s="28"/>
      <c r="AK61" s="28"/>
      <c r="AL61" s="28"/>
      <c r="AM61" s="28"/>
      <c r="AN61" s="28"/>
    </row>
    <row r="62" spans="33:40" x14ac:dyDescent="0.2">
      <c r="AG62" s="28"/>
      <c r="AH62" s="28"/>
      <c r="AI62" s="28"/>
      <c r="AJ62" s="28"/>
      <c r="AK62" s="28"/>
      <c r="AL62" s="28"/>
      <c r="AM62" s="28"/>
      <c r="AN62" s="28"/>
    </row>
    <row r="63" spans="33:40" x14ac:dyDescent="0.2">
      <c r="AG63" s="28"/>
      <c r="AH63" s="28"/>
      <c r="AI63" s="28"/>
      <c r="AJ63" s="28"/>
      <c r="AK63" s="28"/>
      <c r="AL63" s="28"/>
      <c r="AM63" s="28"/>
      <c r="AN63" s="28"/>
    </row>
    <row r="64" spans="33:40" x14ac:dyDescent="0.2">
      <c r="AG64" s="28"/>
      <c r="AH64" s="28"/>
      <c r="AI64" s="28"/>
      <c r="AJ64" s="28"/>
      <c r="AK64" s="28"/>
      <c r="AL64" s="28"/>
      <c r="AM64" s="28"/>
      <c r="AN64" s="28"/>
    </row>
    <row r="65" spans="33:40" x14ac:dyDescent="0.2">
      <c r="AG65" s="28"/>
      <c r="AH65" s="28"/>
      <c r="AI65" s="28"/>
      <c r="AJ65" s="28"/>
      <c r="AK65" s="28"/>
      <c r="AL65" s="28"/>
      <c r="AM65" s="28"/>
      <c r="AN65" s="28"/>
    </row>
    <row r="66" spans="33:40" x14ac:dyDescent="0.2">
      <c r="AG66" s="28"/>
      <c r="AH66" s="28"/>
      <c r="AI66" s="28"/>
      <c r="AJ66" s="28"/>
      <c r="AK66" s="28"/>
      <c r="AL66" s="28"/>
      <c r="AM66" s="28"/>
      <c r="AN66" s="28"/>
    </row>
    <row r="67" spans="33:40" x14ac:dyDescent="0.2">
      <c r="AG67" s="28"/>
      <c r="AH67" s="28"/>
      <c r="AI67" s="28"/>
      <c r="AJ67" s="28"/>
      <c r="AK67" s="28"/>
      <c r="AL67" s="28"/>
      <c r="AM67" s="28"/>
      <c r="AN67" s="28"/>
    </row>
    <row r="68" spans="33:40" x14ac:dyDescent="0.2">
      <c r="AG68" s="28"/>
      <c r="AH68" s="28"/>
      <c r="AI68" s="28"/>
      <c r="AJ68" s="28"/>
      <c r="AK68" s="28"/>
      <c r="AL68" s="28"/>
      <c r="AM68" s="28"/>
      <c r="AN68" s="28"/>
    </row>
    <row r="69" spans="33:40" x14ac:dyDescent="0.2">
      <c r="AG69" s="28"/>
      <c r="AH69" s="28"/>
      <c r="AI69" s="28"/>
      <c r="AJ69" s="28"/>
      <c r="AK69" s="28"/>
      <c r="AL69" s="28"/>
      <c r="AM69" s="28"/>
      <c r="AN69" s="28"/>
    </row>
    <row r="70" spans="33:40" x14ac:dyDescent="0.2">
      <c r="AG70" s="28"/>
      <c r="AH70" s="28"/>
      <c r="AI70" s="28"/>
      <c r="AJ70" s="28"/>
      <c r="AK70" s="28"/>
      <c r="AL70" s="28"/>
      <c r="AM70" s="28"/>
      <c r="AN70" s="28"/>
    </row>
    <row r="71" spans="33:40" x14ac:dyDescent="0.2">
      <c r="AG71" s="28"/>
      <c r="AH71" s="28"/>
      <c r="AI71" s="28"/>
      <c r="AJ71" s="28"/>
      <c r="AK71" s="28"/>
      <c r="AL71" s="28"/>
      <c r="AM71" s="28"/>
      <c r="AN71" s="28"/>
    </row>
    <row r="72" spans="33:40" x14ac:dyDescent="0.2">
      <c r="AG72" s="28"/>
      <c r="AH72" s="28"/>
      <c r="AI72" s="28"/>
      <c r="AJ72" s="28"/>
      <c r="AK72" s="28"/>
      <c r="AL72" s="28"/>
      <c r="AM72" s="28"/>
      <c r="AN72" s="28"/>
    </row>
    <row r="73" spans="33:40" x14ac:dyDescent="0.2">
      <c r="AG73" s="28"/>
      <c r="AH73" s="28"/>
      <c r="AI73" s="28"/>
      <c r="AJ73" s="28"/>
      <c r="AK73" s="28"/>
      <c r="AL73" s="28"/>
      <c r="AM73" s="28"/>
      <c r="AN73" s="28"/>
    </row>
    <row r="74" spans="33:40" x14ac:dyDescent="0.2">
      <c r="AG74" s="28"/>
      <c r="AH74" s="28"/>
      <c r="AI74" s="28"/>
      <c r="AJ74" s="28"/>
      <c r="AK74" s="28"/>
      <c r="AL74" s="28"/>
      <c r="AM74" s="28"/>
      <c r="AN74" s="28"/>
    </row>
    <row r="75" spans="33:40" ht="30" customHeight="1" x14ac:dyDescent="0.2">
      <c r="AG75" s="28"/>
      <c r="AH75" s="28"/>
      <c r="AI75" s="28"/>
      <c r="AJ75" s="28"/>
      <c r="AK75" s="28"/>
      <c r="AL75" s="28"/>
      <c r="AM75" s="28"/>
      <c r="AN75" s="28"/>
    </row>
    <row r="76" spans="33:40" x14ac:dyDescent="0.2">
      <c r="AG76" s="28"/>
      <c r="AH76" s="28"/>
      <c r="AI76" s="28"/>
      <c r="AJ76" s="28"/>
      <c r="AK76" s="28"/>
      <c r="AL76" s="28"/>
      <c r="AM76" s="28"/>
      <c r="AN76" s="28"/>
    </row>
    <row r="77" spans="33:40" x14ac:dyDescent="0.2">
      <c r="AG77" s="28"/>
      <c r="AH77" s="28"/>
      <c r="AI77" s="28"/>
      <c r="AJ77" s="28"/>
      <c r="AK77" s="28"/>
      <c r="AL77" s="28"/>
      <c r="AM77" s="28"/>
      <c r="AN77" s="28"/>
    </row>
    <row r="78" spans="33:40" x14ac:dyDescent="0.2">
      <c r="AG78" s="28"/>
      <c r="AH78" s="28"/>
      <c r="AI78" s="28"/>
      <c r="AJ78" s="28"/>
      <c r="AK78" s="28"/>
      <c r="AL78" s="28"/>
      <c r="AM78" s="28"/>
      <c r="AN78" s="28"/>
    </row>
    <row r="79" spans="33:40" x14ac:dyDescent="0.2">
      <c r="AG79" s="28"/>
      <c r="AH79" s="28"/>
      <c r="AI79" s="28"/>
      <c r="AJ79" s="28"/>
      <c r="AK79" s="28"/>
      <c r="AL79" s="28"/>
      <c r="AM79" s="28"/>
      <c r="AN79" s="28"/>
    </row>
    <row r="80" spans="33:40" x14ac:dyDescent="0.2">
      <c r="AG80" s="28"/>
      <c r="AH80" s="28"/>
      <c r="AI80" s="28"/>
      <c r="AJ80" s="28"/>
      <c r="AK80" s="28"/>
      <c r="AL80" s="28"/>
      <c r="AM80" s="28"/>
      <c r="AN80" s="28"/>
    </row>
    <row r="81" spans="33:40" x14ac:dyDescent="0.2">
      <c r="AG81" s="28"/>
      <c r="AH81" s="28"/>
      <c r="AI81" s="28"/>
      <c r="AJ81" s="28"/>
      <c r="AK81" s="28"/>
      <c r="AL81" s="28"/>
      <c r="AM81" s="28"/>
      <c r="AN81" s="28"/>
    </row>
    <row r="82" spans="33:40" x14ac:dyDescent="0.2">
      <c r="AG82" s="28"/>
      <c r="AH82" s="28"/>
      <c r="AI82" s="28"/>
      <c r="AJ82" s="28"/>
      <c r="AK82" s="28"/>
      <c r="AL82" s="28"/>
      <c r="AM82" s="28"/>
      <c r="AN82" s="28"/>
    </row>
    <row r="83" spans="33:40" x14ac:dyDescent="0.2">
      <c r="AG83" s="28"/>
      <c r="AH83" s="28"/>
      <c r="AI83" s="28"/>
      <c r="AJ83" s="28"/>
      <c r="AK83" s="28"/>
      <c r="AL83" s="28"/>
      <c r="AM83" s="28"/>
      <c r="AN83" s="28"/>
    </row>
    <row r="84" spans="33:40" ht="25.5" customHeight="1" x14ac:dyDescent="0.2">
      <c r="AG84" s="28"/>
      <c r="AH84" s="28"/>
      <c r="AI84" s="28"/>
      <c r="AJ84" s="28"/>
      <c r="AK84" s="28"/>
      <c r="AL84" s="28"/>
      <c r="AM84" s="28"/>
      <c r="AN84" s="28"/>
    </row>
    <row r="85" spans="33:40" x14ac:dyDescent="0.2">
      <c r="AG85" s="28"/>
      <c r="AH85" s="28"/>
      <c r="AI85" s="28"/>
      <c r="AJ85" s="28"/>
      <c r="AK85" s="28"/>
      <c r="AL85" s="28"/>
      <c r="AM85" s="28"/>
      <c r="AN85" s="28"/>
    </row>
    <row r="86" spans="33:40" x14ac:dyDescent="0.2">
      <c r="AG86" s="28"/>
      <c r="AH86" s="28"/>
      <c r="AI86" s="28"/>
      <c r="AJ86" s="28"/>
      <c r="AK86" s="28"/>
      <c r="AL86" s="28"/>
      <c r="AM86" s="28"/>
      <c r="AN86" s="28"/>
    </row>
    <row r="87" spans="33:40" x14ac:dyDescent="0.2">
      <c r="AG87" s="28"/>
      <c r="AH87" s="28"/>
      <c r="AI87" s="28"/>
      <c r="AJ87" s="28"/>
      <c r="AK87" s="28"/>
      <c r="AL87" s="28"/>
      <c r="AM87" s="28"/>
      <c r="AN87" s="28"/>
    </row>
    <row r="88" spans="33:40" ht="13.5" customHeight="1" x14ac:dyDescent="0.2">
      <c r="AG88" s="28"/>
      <c r="AH88" s="28"/>
      <c r="AI88" s="28"/>
      <c r="AJ88" s="28"/>
      <c r="AK88" s="28"/>
      <c r="AL88" s="28"/>
      <c r="AM88" s="28"/>
      <c r="AN88" s="28"/>
    </row>
    <row r="89" spans="33:40" x14ac:dyDescent="0.2">
      <c r="AG89" s="28"/>
      <c r="AH89" s="28"/>
      <c r="AI89" s="28"/>
      <c r="AJ89" s="28"/>
      <c r="AK89" s="28"/>
      <c r="AL89" s="28"/>
      <c r="AM89" s="28"/>
      <c r="AN89" s="28"/>
    </row>
    <row r="90" spans="33:40" x14ac:dyDescent="0.2">
      <c r="AG90" s="28"/>
      <c r="AH90" s="28"/>
      <c r="AI90" s="28"/>
      <c r="AJ90" s="28"/>
      <c r="AK90" s="28"/>
      <c r="AL90" s="28"/>
      <c r="AM90" s="28"/>
      <c r="AN90" s="28"/>
    </row>
    <row r="91" spans="33:40" x14ac:dyDescent="0.2">
      <c r="AG91" s="28"/>
      <c r="AH91" s="28"/>
      <c r="AI91" s="28"/>
      <c r="AJ91" s="28"/>
      <c r="AK91" s="28"/>
      <c r="AL91" s="28"/>
      <c r="AM91" s="28"/>
      <c r="AN91" s="28"/>
    </row>
    <row r="92" spans="33:40" x14ac:dyDescent="0.2">
      <c r="AG92" s="28"/>
      <c r="AH92" s="28"/>
      <c r="AI92" s="28"/>
      <c r="AJ92" s="28"/>
      <c r="AK92" s="28"/>
      <c r="AL92" s="28"/>
      <c r="AM92" s="28"/>
      <c r="AN92" s="28"/>
    </row>
    <row r="93" spans="33:40" x14ac:dyDescent="0.2">
      <c r="AG93" s="28"/>
      <c r="AH93" s="28"/>
      <c r="AI93" s="28"/>
      <c r="AJ93" s="28"/>
      <c r="AK93" s="28"/>
      <c r="AL93" s="28"/>
      <c r="AM93" s="28"/>
      <c r="AN93" s="28"/>
    </row>
    <row r="94" spans="33:40" x14ac:dyDescent="0.2">
      <c r="AG94" s="28"/>
      <c r="AH94" s="28"/>
      <c r="AI94" s="28"/>
      <c r="AJ94" s="28"/>
      <c r="AK94" s="28"/>
      <c r="AL94" s="28"/>
      <c r="AM94" s="28"/>
      <c r="AN94" s="28"/>
    </row>
    <row r="95" spans="33:40" x14ac:dyDescent="0.2">
      <c r="AG95" s="28"/>
      <c r="AH95" s="28"/>
      <c r="AI95" s="28"/>
      <c r="AJ95" s="28"/>
      <c r="AK95" s="28"/>
      <c r="AL95" s="28"/>
      <c r="AM95" s="28"/>
      <c r="AN95" s="28"/>
    </row>
    <row r="96" spans="33:40" x14ac:dyDescent="0.2">
      <c r="AG96" s="28"/>
      <c r="AH96" s="28"/>
      <c r="AI96" s="28"/>
      <c r="AJ96" s="28"/>
      <c r="AK96" s="28"/>
      <c r="AL96" s="28"/>
      <c r="AM96" s="28"/>
      <c r="AN96" s="28"/>
    </row>
    <row r="97" spans="33:40" ht="30.75" customHeight="1" x14ac:dyDescent="0.2">
      <c r="AG97" s="28"/>
      <c r="AH97" s="28"/>
      <c r="AI97" s="28"/>
      <c r="AJ97" s="28"/>
      <c r="AK97" s="28"/>
      <c r="AL97" s="28"/>
      <c r="AM97" s="28"/>
      <c r="AN97" s="28"/>
    </row>
    <row r="98" spans="33:40" x14ac:dyDescent="0.2">
      <c r="AG98" s="28"/>
      <c r="AH98" s="28"/>
      <c r="AI98" s="28"/>
      <c r="AJ98" s="28"/>
      <c r="AK98" s="28"/>
      <c r="AL98" s="28"/>
      <c r="AM98" s="28"/>
      <c r="AN98" s="28"/>
    </row>
    <row r="99" spans="33:40" x14ac:dyDescent="0.2">
      <c r="AG99" s="28"/>
      <c r="AH99" s="28"/>
      <c r="AI99" s="28"/>
      <c r="AJ99" s="28"/>
      <c r="AK99" s="28"/>
      <c r="AL99" s="28"/>
      <c r="AM99" s="28"/>
      <c r="AN99" s="28"/>
    </row>
    <row r="100" spans="33:40" x14ac:dyDescent="0.2">
      <c r="AG100" s="28"/>
      <c r="AH100" s="28"/>
      <c r="AI100" s="28"/>
      <c r="AJ100" s="28"/>
      <c r="AK100" s="28"/>
      <c r="AL100" s="28"/>
      <c r="AM100" s="28"/>
      <c r="AN100" s="28"/>
    </row>
    <row r="101" spans="33:40" ht="28.5" customHeight="1" x14ac:dyDescent="0.2">
      <c r="AG101" s="28"/>
      <c r="AH101" s="28"/>
      <c r="AI101" s="28"/>
      <c r="AJ101" s="28"/>
      <c r="AK101" s="28"/>
      <c r="AL101" s="28"/>
      <c r="AM101" s="28"/>
      <c r="AN101" s="28"/>
    </row>
    <row r="102" spans="33:40" x14ac:dyDescent="0.2">
      <c r="AG102" s="28"/>
      <c r="AH102" s="28"/>
      <c r="AI102" s="28"/>
      <c r="AJ102" s="28"/>
      <c r="AK102" s="28"/>
      <c r="AL102" s="28"/>
      <c r="AM102" s="28"/>
      <c r="AN102" s="28"/>
    </row>
    <row r="103" spans="33:40" x14ac:dyDescent="0.2">
      <c r="AG103" s="28"/>
      <c r="AH103" s="28"/>
      <c r="AI103" s="28"/>
      <c r="AJ103" s="28"/>
      <c r="AK103" s="28"/>
      <c r="AL103" s="28"/>
      <c r="AM103" s="28"/>
      <c r="AN103" s="28"/>
    </row>
    <row r="104" spans="33:40" x14ac:dyDescent="0.2">
      <c r="AG104" s="28"/>
      <c r="AH104" s="28"/>
      <c r="AI104" s="28"/>
      <c r="AJ104" s="28"/>
      <c r="AK104" s="28"/>
      <c r="AL104" s="28"/>
      <c r="AM104" s="28"/>
      <c r="AN104" s="28"/>
    </row>
    <row r="105" spans="33:40" x14ac:dyDescent="0.2">
      <c r="AG105" s="28"/>
      <c r="AH105" s="28"/>
      <c r="AI105" s="28"/>
      <c r="AJ105" s="28"/>
      <c r="AK105" s="28"/>
      <c r="AL105" s="28"/>
      <c r="AM105" s="28"/>
      <c r="AN105" s="28"/>
    </row>
    <row r="106" spans="33:40" x14ac:dyDescent="0.2">
      <c r="AG106" s="28"/>
      <c r="AH106" s="28"/>
      <c r="AI106" s="28"/>
      <c r="AJ106" s="28"/>
      <c r="AK106" s="28"/>
      <c r="AL106" s="28"/>
      <c r="AM106" s="28"/>
      <c r="AN106" s="28"/>
    </row>
    <row r="107" spans="33:40" x14ac:dyDescent="0.2">
      <c r="AG107" s="28"/>
      <c r="AH107" s="28"/>
      <c r="AI107" s="28"/>
      <c r="AJ107" s="28"/>
      <c r="AK107" s="28"/>
      <c r="AL107" s="28"/>
      <c r="AM107" s="28"/>
      <c r="AN107" s="28"/>
    </row>
    <row r="108" spans="33:40" x14ac:dyDescent="0.2">
      <c r="AG108" s="28"/>
      <c r="AH108" s="28"/>
      <c r="AI108" s="28"/>
      <c r="AJ108" s="28"/>
      <c r="AK108" s="28"/>
      <c r="AL108" s="28"/>
      <c r="AM108" s="28"/>
      <c r="AN108" s="28"/>
    </row>
    <row r="109" spans="33:40" x14ac:dyDescent="0.2">
      <c r="AG109" s="28"/>
      <c r="AH109" s="28"/>
      <c r="AI109" s="28"/>
      <c r="AJ109" s="28"/>
      <c r="AK109" s="28"/>
      <c r="AL109" s="28"/>
      <c r="AM109" s="28"/>
      <c r="AN109" s="28"/>
    </row>
    <row r="110" spans="33:40" ht="23.25" customHeight="1" x14ac:dyDescent="0.2">
      <c r="AG110" s="28"/>
      <c r="AH110" s="28"/>
      <c r="AI110" s="28"/>
      <c r="AJ110" s="28"/>
      <c r="AK110" s="28"/>
      <c r="AL110" s="28"/>
      <c r="AM110" s="28"/>
      <c r="AN110" s="28"/>
    </row>
    <row r="111" spans="33:40" x14ac:dyDescent="0.2">
      <c r="AG111" s="28"/>
      <c r="AH111" s="28"/>
      <c r="AI111" s="28"/>
      <c r="AJ111" s="28"/>
      <c r="AK111" s="28"/>
      <c r="AL111" s="28"/>
      <c r="AM111" s="28"/>
      <c r="AN111" s="28"/>
    </row>
    <row r="112" spans="33:40" x14ac:dyDescent="0.2">
      <c r="AG112" s="28"/>
      <c r="AH112" s="28"/>
      <c r="AI112" s="28"/>
      <c r="AJ112" s="28"/>
      <c r="AK112" s="28"/>
      <c r="AL112" s="28"/>
      <c r="AM112" s="28"/>
      <c r="AN112" s="28"/>
    </row>
    <row r="113" spans="33:40" x14ac:dyDescent="0.2">
      <c r="AG113" s="28"/>
      <c r="AH113" s="28"/>
      <c r="AI113" s="28"/>
      <c r="AJ113" s="28"/>
      <c r="AK113" s="28"/>
      <c r="AL113" s="28"/>
      <c r="AM113" s="28"/>
      <c r="AN113" s="28"/>
    </row>
    <row r="114" spans="33:40" ht="26.25" customHeight="1" x14ac:dyDescent="0.2">
      <c r="AG114" s="28"/>
      <c r="AH114" s="28"/>
      <c r="AI114" s="28"/>
      <c r="AJ114" s="28"/>
      <c r="AK114" s="28"/>
      <c r="AL114" s="28"/>
      <c r="AM114" s="28"/>
      <c r="AN114" s="28"/>
    </row>
    <row r="115" spans="33:40" x14ac:dyDescent="0.2">
      <c r="AG115" s="28"/>
      <c r="AH115" s="28"/>
      <c r="AI115" s="28"/>
      <c r="AJ115" s="28"/>
      <c r="AK115" s="28"/>
      <c r="AL115" s="28"/>
      <c r="AM115" s="28"/>
      <c r="AN115" s="28"/>
    </row>
    <row r="116" spans="33:40" x14ac:dyDescent="0.2">
      <c r="AG116" s="28"/>
      <c r="AH116" s="28"/>
      <c r="AI116" s="28"/>
      <c r="AJ116" s="28"/>
      <c r="AK116" s="28"/>
      <c r="AL116" s="28"/>
      <c r="AM116" s="28"/>
      <c r="AN116" s="28"/>
    </row>
    <row r="117" spans="33:40" x14ac:dyDescent="0.2">
      <c r="AG117" s="28"/>
      <c r="AH117" s="28"/>
      <c r="AI117" s="28"/>
      <c r="AJ117" s="28"/>
      <c r="AK117" s="28"/>
      <c r="AL117" s="28"/>
      <c r="AM117" s="28"/>
      <c r="AN117" s="28"/>
    </row>
    <row r="118" spans="33:40" x14ac:dyDescent="0.2">
      <c r="AG118" s="28"/>
      <c r="AH118" s="28"/>
      <c r="AI118" s="28"/>
      <c r="AJ118" s="28"/>
      <c r="AK118" s="28"/>
      <c r="AL118" s="28"/>
      <c r="AM118" s="28"/>
      <c r="AN118" s="28"/>
    </row>
    <row r="119" spans="33:40" x14ac:dyDescent="0.2">
      <c r="AG119" s="28"/>
      <c r="AH119" s="28"/>
      <c r="AI119" s="28"/>
      <c r="AJ119" s="28"/>
      <c r="AK119" s="28"/>
      <c r="AL119" s="28"/>
      <c r="AM119" s="28"/>
      <c r="AN119" s="28"/>
    </row>
    <row r="120" spans="33:40" x14ac:dyDescent="0.2">
      <c r="AG120" s="28"/>
      <c r="AH120" s="28"/>
      <c r="AI120" s="28"/>
      <c r="AJ120" s="28"/>
      <c r="AK120" s="28"/>
      <c r="AL120" s="28"/>
      <c r="AM120" s="28"/>
      <c r="AN120" s="28"/>
    </row>
    <row r="121" spans="33:40" x14ac:dyDescent="0.2">
      <c r="AG121" s="28"/>
      <c r="AH121" s="28"/>
      <c r="AI121" s="28"/>
      <c r="AJ121" s="28"/>
      <c r="AK121" s="28"/>
      <c r="AL121" s="28"/>
      <c r="AM121" s="28"/>
      <c r="AN121" s="28"/>
    </row>
    <row r="122" spans="33:40" x14ac:dyDescent="0.2">
      <c r="AG122" s="28"/>
      <c r="AH122" s="28"/>
      <c r="AI122" s="28"/>
      <c r="AJ122" s="28"/>
      <c r="AK122" s="28"/>
      <c r="AL122" s="28"/>
      <c r="AM122" s="28"/>
      <c r="AN122" s="28"/>
    </row>
    <row r="123" spans="33:40" x14ac:dyDescent="0.2">
      <c r="AG123" s="28"/>
      <c r="AH123" s="28"/>
      <c r="AI123" s="28"/>
      <c r="AJ123" s="28"/>
      <c r="AK123" s="28"/>
      <c r="AL123" s="28"/>
      <c r="AM123" s="28"/>
      <c r="AN123" s="28"/>
    </row>
    <row r="124" spans="33:40" x14ac:dyDescent="0.2">
      <c r="AG124" s="28"/>
      <c r="AH124" s="28"/>
      <c r="AI124" s="28"/>
      <c r="AJ124" s="28"/>
      <c r="AK124" s="28"/>
      <c r="AL124" s="28"/>
      <c r="AM124" s="28"/>
      <c r="AN124" s="28"/>
    </row>
    <row r="125" spans="33:40" x14ac:dyDescent="0.2">
      <c r="AG125" s="28"/>
      <c r="AH125" s="28"/>
      <c r="AI125" s="28"/>
      <c r="AJ125" s="28"/>
      <c r="AK125" s="28"/>
      <c r="AL125" s="28"/>
      <c r="AM125" s="28"/>
      <c r="AN125" s="28"/>
    </row>
    <row r="126" spans="33:40" x14ac:dyDescent="0.2">
      <c r="AG126" s="28"/>
      <c r="AH126" s="28"/>
      <c r="AI126" s="28"/>
      <c r="AJ126" s="28"/>
      <c r="AK126" s="28"/>
      <c r="AL126" s="28"/>
      <c r="AM126" s="28"/>
      <c r="AN126" s="28"/>
    </row>
    <row r="127" spans="33:40" x14ac:dyDescent="0.2">
      <c r="AG127" s="28"/>
      <c r="AH127" s="28"/>
      <c r="AI127" s="28"/>
      <c r="AJ127" s="28"/>
      <c r="AK127" s="28"/>
      <c r="AL127" s="28"/>
      <c r="AM127" s="28"/>
      <c r="AN127" s="28"/>
    </row>
    <row r="128" spans="33:40" x14ac:dyDescent="0.2">
      <c r="AG128" s="28"/>
      <c r="AH128" s="28"/>
      <c r="AI128" s="28"/>
      <c r="AJ128" s="28"/>
      <c r="AK128" s="28"/>
      <c r="AL128" s="28"/>
      <c r="AM128" s="28"/>
      <c r="AN128" s="28"/>
    </row>
    <row r="129" spans="33:40" x14ac:dyDescent="0.2">
      <c r="AG129" s="28"/>
      <c r="AH129" s="28"/>
      <c r="AI129" s="28"/>
      <c r="AJ129" s="28"/>
      <c r="AK129" s="28"/>
      <c r="AL129" s="28"/>
      <c r="AM129" s="28"/>
      <c r="AN129" s="28"/>
    </row>
    <row r="130" spans="33:40" x14ac:dyDescent="0.2">
      <c r="AG130" s="28"/>
      <c r="AH130" s="28"/>
      <c r="AI130" s="28"/>
      <c r="AJ130" s="28"/>
      <c r="AK130" s="28"/>
      <c r="AL130" s="28"/>
      <c r="AM130" s="28"/>
      <c r="AN130" s="28"/>
    </row>
    <row r="131" spans="33:40" x14ac:dyDescent="0.2">
      <c r="AG131" s="28"/>
      <c r="AH131" s="28"/>
      <c r="AI131" s="28"/>
      <c r="AJ131" s="28"/>
      <c r="AK131" s="28"/>
      <c r="AL131" s="28"/>
      <c r="AM131" s="28"/>
      <c r="AN131" s="28"/>
    </row>
    <row r="132" spans="33:40" x14ac:dyDescent="0.2">
      <c r="AG132" s="28"/>
      <c r="AH132" s="28"/>
      <c r="AI132" s="28"/>
      <c r="AJ132" s="28"/>
      <c r="AK132" s="28"/>
      <c r="AL132" s="28"/>
      <c r="AM132" s="28"/>
      <c r="AN132" s="28"/>
    </row>
    <row r="133" spans="33:40" x14ac:dyDescent="0.2">
      <c r="AG133" s="28"/>
      <c r="AH133" s="28"/>
      <c r="AI133" s="28"/>
      <c r="AJ133" s="28"/>
      <c r="AK133" s="28"/>
      <c r="AL133" s="28"/>
      <c r="AM133" s="28"/>
      <c r="AN133" s="28"/>
    </row>
    <row r="134" spans="33:40" x14ac:dyDescent="0.2">
      <c r="AG134" s="28"/>
      <c r="AH134" s="28"/>
      <c r="AI134" s="28"/>
      <c r="AJ134" s="28"/>
      <c r="AK134" s="28"/>
      <c r="AL134" s="28"/>
      <c r="AM134" s="28"/>
      <c r="AN134" s="28"/>
    </row>
    <row r="135" spans="33:40" x14ac:dyDescent="0.2">
      <c r="AG135" s="28"/>
      <c r="AH135" s="28"/>
      <c r="AI135" s="28"/>
      <c r="AJ135" s="28"/>
      <c r="AK135" s="28"/>
      <c r="AL135" s="28"/>
      <c r="AM135" s="28"/>
      <c r="AN135" s="28"/>
    </row>
    <row r="136" spans="33:40" x14ac:dyDescent="0.2">
      <c r="AG136" s="28"/>
      <c r="AH136" s="28"/>
      <c r="AI136" s="28"/>
      <c r="AJ136" s="28"/>
      <c r="AK136" s="28"/>
      <c r="AL136" s="28"/>
      <c r="AM136" s="28"/>
      <c r="AN136" s="28"/>
    </row>
    <row r="137" spans="33:40" x14ac:dyDescent="0.2">
      <c r="AG137" s="28"/>
      <c r="AH137" s="28"/>
      <c r="AI137" s="28"/>
      <c r="AJ137" s="28"/>
      <c r="AK137" s="28"/>
      <c r="AL137" s="28"/>
      <c r="AM137" s="28"/>
      <c r="AN137" s="28"/>
    </row>
    <row r="138" spans="33:40" x14ac:dyDescent="0.2">
      <c r="AG138" s="28"/>
      <c r="AH138" s="28"/>
      <c r="AI138" s="28"/>
      <c r="AJ138" s="28"/>
      <c r="AK138" s="28"/>
      <c r="AL138" s="28"/>
      <c r="AM138" s="28"/>
      <c r="AN138" s="28"/>
    </row>
    <row r="139" spans="33:40" x14ac:dyDescent="0.2">
      <c r="AG139" s="28"/>
      <c r="AH139" s="28"/>
      <c r="AI139" s="28"/>
      <c r="AJ139" s="28"/>
      <c r="AK139" s="28"/>
      <c r="AL139" s="28"/>
      <c r="AM139" s="28"/>
      <c r="AN139" s="28"/>
    </row>
    <row r="140" spans="33:40" x14ac:dyDescent="0.2">
      <c r="AG140" s="28"/>
      <c r="AH140" s="28"/>
      <c r="AI140" s="28"/>
      <c r="AJ140" s="28"/>
      <c r="AK140" s="28"/>
      <c r="AL140" s="28"/>
      <c r="AM140" s="28"/>
      <c r="AN140" s="28"/>
    </row>
    <row r="141" spans="33:40" x14ac:dyDescent="0.2">
      <c r="AG141" s="28"/>
      <c r="AH141" s="28"/>
      <c r="AI141" s="28"/>
      <c r="AJ141" s="28"/>
      <c r="AK141" s="28"/>
      <c r="AL141" s="28"/>
      <c r="AM141" s="28"/>
      <c r="AN141" s="28"/>
    </row>
    <row r="142" spans="33:40" x14ac:dyDescent="0.2">
      <c r="AG142" s="28"/>
      <c r="AH142" s="28"/>
      <c r="AI142" s="28"/>
      <c r="AJ142" s="28"/>
      <c r="AK142" s="28"/>
      <c r="AL142" s="28"/>
      <c r="AM142" s="28"/>
      <c r="AN142" s="28"/>
    </row>
    <row r="143" spans="33:40" x14ac:dyDescent="0.2">
      <c r="AG143" s="28"/>
      <c r="AH143" s="28"/>
      <c r="AI143" s="28"/>
      <c r="AJ143" s="28"/>
      <c r="AK143" s="28"/>
      <c r="AL143" s="28"/>
      <c r="AM143" s="28"/>
      <c r="AN143" s="28"/>
    </row>
    <row r="144" spans="33:40" x14ac:dyDescent="0.2">
      <c r="AG144" s="28"/>
      <c r="AH144" s="28"/>
      <c r="AI144" s="28"/>
      <c r="AJ144" s="28"/>
      <c r="AK144" s="28"/>
      <c r="AL144" s="28"/>
      <c r="AM144" s="28"/>
      <c r="AN144" s="28"/>
    </row>
    <row r="145" spans="33:40" x14ac:dyDescent="0.2">
      <c r="AG145" s="28"/>
      <c r="AH145" s="28"/>
      <c r="AI145" s="28"/>
      <c r="AJ145" s="28"/>
      <c r="AK145" s="28"/>
      <c r="AL145" s="28"/>
      <c r="AM145" s="28"/>
      <c r="AN145" s="28"/>
    </row>
    <row r="146" spans="33:40" x14ac:dyDescent="0.2">
      <c r="AG146" s="28"/>
      <c r="AH146" s="28"/>
      <c r="AI146" s="28"/>
      <c r="AJ146" s="28"/>
      <c r="AK146" s="28"/>
      <c r="AL146" s="28"/>
      <c r="AM146" s="28"/>
      <c r="AN146" s="28"/>
    </row>
    <row r="147" spans="33:40" x14ac:dyDescent="0.2">
      <c r="AG147" s="28"/>
      <c r="AH147" s="28"/>
      <c r="AI147" s="28"/>
      <c r="AJ147" s="28"/>
      <c r="AK147" s="28"/>
      <c r="AL147" s="28"/>
      <c r="AM147" s="28"/>
      <c r="AN147" s="28"/>
    </row>
    <row r="148" spans="33:40" x14ac:dyDescent="0.2">
      <c r="AG148" s="28"/>
      <c r="AH148" s="28"/>
      <c r="AI148" s="28"/>
      <c r="AJ148" s="28"/>
      <c r="AK148" s="28"/>
      <c r="AL148" s="28"/>
      <c r="AM148" s="28"/>
      <c r="AN148" s="28"/>
    </row>
    <row r="149" spans="33:40" x14ac:dyDescent="0.2">
      <c r="AG149" s="28"/>
      <c r="AH149" s="28"/>
      <c r="AI149" s="28"/>
      <c r="AJ149" s="28"/>
      <c r="AK149" s="28"/>
      <c r="AL149" s="28"/>
      <c r="AM149" s="28"/>
      <c r="AN149" s="28"/>
    </row>
    <row r="150" spans="33:40" x14ac:dyDescent="0.2">
      <c r="AG150" s="28"/>
      <c r="AH150" s="28"/>
      <c r="AI150" s="28"/>
      <c r="AJ150" s="28"/>
      <c r="AK150" s="28"/>
      <c r="AL150" s="28"/>
      <c r="AM150" s="28"/>
      <c r="AN150" s="28"/>
    </row>
    <row r="151" spans="33:40" x14ac:dyDescent="0.2">
      <c r="AG151" s="28"/>
      <c r="AH151" s="28"/>
      <c r="AI151" s="28"/>
      <c r="AJ151" s="28"/>
      <c r="AK151" s="28"/>
      <c r="AL151" s="28"/>
      <c r="AM151" s="28"/>
      <c r="AN151" s="28"/>
    </row>
    <row r="152" spans="33:40" x14ac:dyDescent="0.2">
      <c r="AG152" s="28"/>
      <c r="AH152" s="28"/>
      <c r="AI152" s="28"/>
      <c r="AJ152" s="28"/>
      <c r="AK152" s="28"/>
      <c r="AL152" s="28"/>
      <c r="AM152" s="28"/>
      <c r="AN152" s="28"/>
    </row>
    <row r="153" spans="33:40" x14ac:dyDescent="0.2">
      <c r="AG153" s="28"/>
      <c r="AH153" s="28"/>
      <c r="AI153" s="28"/>
      <c r="AJ153" s="28"/>
      <c r="AK153" s="28"/>
      <c r="AL153" s="28"/>
      <c r="AM153" s="28"/>
      <c r="AN153" s="28"/>
    </row>
    <row r="154" spans="33:40" x14ac:dyDescent="0.2">
      <c r="AG154" s="28"/>
      <c r="AH154" s="28"/>
      <c r="AI154" s="28"/>
      <c r="AJ154" s="28"/>
      <c r="AK154" s="28"/>
      <c r="AL154" s="28"/>
      <c r="AM154" s="28"/>
      <c r="AN154" s="28"/>
    </row>
    <row r="155" spans="33:40" x14ac:dyDescent="0.2">
      <c r="AG155" s="28"/>
      <c r="AH155" s="28"/>
      <c r="AI155" s="28"/>
      <c r="AJ155" s="28"/>
      <c r="AK155" s="28"/>
      <c r="AL155" s="28"/>
      <c r="AM155" s="28"/>
      <c r="AN155" s="28"/>
    </row>
    <row r="156" spans="33:40" x14ac:dyDescent="0.2">
      <c r="AG156" s="28"/>
      <c r="AH156" s="28"/>
      <c r="AI156" s="28"/>
      <c r="AJ156" s="28"/>
      <c r="AK156" s="28"/>
      <c r="AL156" s="28"/>
      <c r="AM156" s="28"/>
      <c r="AN156" s="28"/>
    </row>
    <row r="157" spans="33:40" x14ac:dyDescent="0.2">
      <c r="AG157" s="28"/>
      <c r="AH157" s="28"/>
      <c r="AI157" s="28"/>
      <c r="AJ157" s="28"/>
      <c r="AK157" s="28"/>
      <c r="AL157" s="28"/>
      <c r="AM157" s="28"/>
      <c r="AN157" s="28"/>
    </row>
    <row r="158" spans="33:40" x14ac:dyDescent="0.2">
      <c r="AG158" s="28"/>
      <c r="AH158" s="28"/>
      <c r="AI158" s="28"/>
      <c r="AJ158" s="28"/>
      <c r="AK158" s="28"/>
      <c r="AL158" s="28"/>
      <c r="AM158" s="28"/>
      <c r="AN158" s="28"/>
    </row>
    <row r="159" spans="33:40" x14ac:dyDescent="0.2">
      <c r="AG159" s="28"/>
      <c r="AH159" s="28"/>
      <c r="AI159" s="28"/>
      <c r="AJ159" s="28"/>
      <c r="AK159" s="28"/>
      <c r="AL159" s="28"/>
      <c r="AM159" s="28"/>
      <c r="AN159" s="28"/>
    </row>
    <row r="160" spans="33:40" x14ac:dyDescent="0.2">
      <c r="AG160" s="28"/>
      <c r="AH160" s="28"/>
      <c r="AI160" s="28"/>
      <c r="AJ160" s="28"/>
      <c r="AK160" s="28"/>
      <c r="AL160" s="28"/>
      <c r="AM160" s="28"/>
      <c r="AN160" s="28"/>
    </row>
    <row r="161" spans="1:40" x14ac:dyDescent="0.2">
      <c r="AG161" s="28"/>
      <c r="AH161" s="28"/>
      <c r="AI161" s="28"/>
      <c r="AJ161" s="28"/>
      <c r="AK161" s="28"/>
      <c r="AL161" s="28"/>
      <c r="AM161" s="28"/>
      <c r="AN161" s="28"/>
    </row>
    <row r="162" spans="1:40" x14ac:dyDescent="0.2">
      <c r="AG162" s="28"/>
      <c r="AH162" s="28"/>
      <c r="AI162" s="28"/>
      <c r="AJ162" s="28"/>
      <c r="AK162" s="28"/>
      <c r="AL162" s="28"/>
      <c r="AM162" s="28"/>
      <c r="AN162" s="28"/>
    </row>
    <row r="163" spans="1:40" x14ac:dyDescent="0.2">
      <c r="AG163" s="28"/>
      <c r="AH163" s="28"/>
      <c r="AI163" s="28"/>
      <c r="AJ163" s="28"/>
      <c r="AK163" s="28"/>
      <c r="AL163" s="28"/>
      <c r="AM163" s="28"/>
      <c r="AN163" s="28"/>
    </row>
    <row r="164" spans="1:40" x14ac:dyDescent="0.2">
      <c r="AG164" s="28"/>
      <c r="AH164" s="28"/>
      <c r="AI164" s="28"/>
      <c r="AJ164" s="28"/>
      <c r="AK164" s="28"/>
      <c r="AL164" s="28"/>
      <c r="AM164" s="28"/>
      <c r="AN164" s="28"/>
    </row>
    <row r="165" spans="1:40" x14ac:dyDescent="0.2">
      <c r="AG165" s="28"/>
      <c r="AH165" s="28"/>
      <c r="AI165" s="28"/>
      <c r="AJ165" s="28"/>
      <c r="AK165" s="28"/>
      <c r="AL165" s="28"/>
      <c r="AM165" s="28"/>
      <c r="AN165" s="28"/>
    </row>
    <row r="166" spans="1:40" x14ac:dyDescent="0.2">
      <c r="A166" s="27"/>
      <c r="AG166" s="8"/>
      <c r="AH166" s="8"/>
      <c r="AI166" s="8"/>
      <c r="AJ166" s="8"/>
      <c r="AK166" s="8"/>
      <c r="AL166" s="8"/>
      <c r="AM166" s="8"/>
      <c r="AN166" s="8"/>
    </row>
    <row r="167" spans="1:40" x14ac:dyDescent="0.2">
      <c r="AG167" s="8"/>
      <c r="AH167" s="8"/>
      <c r="AI167" s="8"/>
      <c r="AJ167" s="8"/>
      <c r="AK167" s="8"/>
      <c r="AL167" s="8"/>
      <c r="AM167" s="8"/>
      <c r="AN167" s="8"/>
    </row>
    <row r="168" spans="1:40" x14ac:dyDescent="0.2">
      <c r="AG168" s="8"/>
      <c r="AH168" s="8"/>
      <c r="AI168" s="8"/>
      <c r="AJ168" s="8"/>
      <c r="AK168" s="8"/>
      <c r="AL168" s="8"/>
      <c r="AM168" s="8"/>
      <c r="AN168" s="8"/>
    </row>
    <row r="169" spans="1:40" ht="12.75" customHeight="1" x14ac:dyDescent="0.2"/>
    <row r="170" spans="1:40" ht="12.75" customHeight="1" x14ac:dyDescent="0.2"/>
    <row r="171" spans="1:40" ht="12.75" customHeight="1" x14ac:dyDescent="0.2"/>
    <row r="172" spans="1:40" s="29" customFormat="1" ht="12.75" customHeight="1" x14ac:dyDescent="0.2">
      <c r="C172" s="5"/>
      <c r="D172" s="30"/>
      <c r="E172" s="30"/>
      <c r="F172" s="30"/>
      <c r="G172" s="30"/>
      <c r="J172" s="26"/>
      <c r="K172" s="26"/>
      <c r="L172" s="26"/>
      <c r="M172" s="26"/>
      <c r="N172" s="26"/>
      <c r="O172" s="26"/>
      <c r="P172" s="26"/>
      <c r="Q172" s="26"/>
      <c r="R172" s="26"/>
      <c r="S172" s="26"/>
      <c r="T172" s="26"/>
      <c r="U172" s="26"/>
      <c r="V172" s="26"/>
      <c r="W172" s="26"/>
      <c r="X172" s="26"/>
      <c r="Y172" s="26"/>
      <c r="Z172" s="26"/>
      <c r="AA172" s="26"/>
      <c r="AB172" s="26"/>
      <c r="AC172" s="26"/>
      <c r="AD172" s="26"/>
      <c r="AE172" s="26"/>
      <c r="AF172" s="26"/>
      <c r="AG172" s="32"/>
      <c r="AH172" s="32"/>
      <c r="AI172" s="32"/>
      <c r="AJ172" s="32"/>
      <c r="AK172" s="32"/>
      <c r="AL172" s="32"/>
      <c r="AM172" s="32"/>
      <c r="AN172" s="32"/>
    </row>
    <row r="173" spans="1:40" s="29" customFormat="1" ht="12.75" customHeight="1" x14ac:dyDescent="0.2">
      <c r="C173" s="5"/>
      <c r="D173" s="30"/>
      <c r="E173" s="30"/>
      <c r="F173" s="30"/>
      <c r="G173" s="30"/>
      <c r="J173" s="26"/>
      <c r="K173" s="26"/>
      <c r="L173" s="26"/>
      <c r="M173" s="26"/>
      <c r="N173" s="26"/>
      <c r="O173" s="26"/>
      <c r="P173" s="26"/>
      <c r="Q173" s="26"/>
      <c r="R173" s="26"/>
      <c r="S173" s="26"/>
      <c r="T173" s="26"/>
      <c r="U173" s="26"/>
      <c r="V173" s="26"/>
      <c r="W173" s="26"/>
      <c r="X173" s="26"/>
      <c r="Y173" s="26"/>
      <c r="Z173" s="26"/>
      <c r="AA173" s="26"/>
      <c r="AB173" s="26"/>
      <c r="AC173" s="26"/>
      <c r="AD173" s="26"/>
      <c r="AE173" s="26"/>
      <c r="AF173" s="26"/>
      <c r="AG173" s="32"/>
      <c r="AH173" s="32"/>
      <c r="AI173" s="32"/>
      <c r="AJ173" s="32"/>
      <c r="AK173" s="32"/>
      <c r="AL173" s="32"/>
      <c r="AM173" s="32"/>
      <c r="AN173" s="32"/>
    </row>
    <row r="174" spans="1:40" s="29" customFormat="1" ht="12.75" customHeight="1" x14ac:dyDescent="0.2">
      <c r="C174" s="5"/>
      <c r="D174" s="30"/>
      <c r="E174" s="30"/>
      <c r="F174" s="30"/>
      <c r="G174" s="30"/>
      <c r="J174" s="26"/>
      <c r="K174" s="26"/>
      <c r="L174" s="26"/>
      <c r="M174" s="26"/>
      <c r="N174" s="26"/>
      <c r="O174" s="26"/>
      <c r="P174" s="26"/>
      <c r="Q174" s="26"/>
      <c r="R174" s="26"/>
      <c r="S174" s="26"/>
      <c r="T174" s="26"/>
      <c r="U174" s="26"/>
      <c r="V174" s="26"/>
      <c r="W174" s="26"/>
      <c r="X174" s="26"/>
      <c r="Y174" s="26"/>
      <c r="Z174" s="26"/>
      <c r="AA174" s="26"/>
      <c r="AB174" s="26"/>
      <c r="AC174" s="26"/>
      <c r="AD174" s="26"/>
      <c r="AE174" s="26"/>
      <c r="AF174" s="26"/>
      <c r="AG174" s="32"/>
      <c r="AH174" s="32"/>
      <c r="AI174" s="32"/>
      <c r="AJ174" s="32"/>
      <c r="AK174" s="32"/>
      <c r="AL174" s="32"/>
      <c r="AM174" s="32"/>
      <c r="AN174" s="32"/>
    </row>
    <row r="175" spans="1:40" s="29" customFormat="1" ht="12.75" customHeight="1" x14ac:dyDescent="0.2">
      <c r="C175" s="5"/>
      <c r="D175" s="30"/>
      <c r="E175" s="30"/>
      <c r="F175" s="30"/>
      <c r="G175" s="30"/>
      <c r="J175" s="26"/>
      <c r="K175" s="26"/>
      <c r="L175" s="26"/>
      <c r="M175" s="26"/>
      <c r="N175" s="26"/>
      <c r="O175" s="26"/>
      <c r="P175" s="26"/>
      <c r="Q175" s="26"/>
      <c r="R175" s="26"/>
      <c r="S175" s="26"/>
      <c r="T175" s="26"/>
      <c r="U175" s="26"/>
      <c r="V175" s="26"/>
      <c r="W175" s="26"/>
      <c r="X175" s="26"/>
      <c r="Y175" s="26"/>
      <c r="Z175" s="26"/>
      <c r="AA175" s="26"/>
      <c r="AB175" s="26"/>
      <c r="AC175" s="26"/>
      <c r="AD175" s="26"/>
      <c r="AE175" s="26"/>
      <c r="AF175" s="26"/>
      <c r="AG175" s="32"/>
      <c r="AH175" s="32"/>
      <c r="AI175" s="32"/>
      <c r="AJ175" s="32"/>
      <c r="AK175" s="32"/>
      <c r="AL175" s="32"/>
      <c r="AM175" s="32"/>
      <c r="AN175" s="32"/>
    </row>
    <row r="176" spans="1:40" s="29" customFormat="1" ht="12.75" customHeight="1" x14ac:dyDescent="0.2">
      <c r="C176" s="5"/>
      <c r="D176" s="30"/>
      <c r="E176" s="30"/>
      <c r="F176" s="30"/>
      <c r="G176" s="30"/>
      <c r="J176" s="26"/>
      <c r="K176" s="26"/>
      <c r="L176" s="26"/>
      <c r="M176" s="26"/>
      <c r="N176" s="26"/>
      <c r="O176" s="26"/>
      <c r="P176" s="26"/>
      <c r="Q176" s="26"/>
      <c r="R176" s="26"/>
      <c r="S176" s="26"/>
      <c r="T176" s="26"/>
      <c r="U176" s="26"/>
      <c r="V176" s="26"/>
      <c r="W176" s="26"/>
      <c r="X176" s="26"/>
      <c r="Y176" s="26"/>
      <c r="Z176" s="26"/>
      <c r="AA176" s="26"/>
      <c r="AB176" s="26"/>
      <c r="AC176" s="26"/>
      <c r="AD176" s="26"/>
      <c r="AE176" s="26"/>
      <c r="AF176" s="26"/>
      <c r="AG176" s="32"/>
      <c r="AH176" s="32"/>
      <c r="AI176" s="32"/>
      <c r="AJ176" s="32"/>
      <c r="AK176" s="32"/>
      <c r="AL176" s="32"/>
      <c r="AM176" s="32"/>
      <c r="AN176" s="32"/>
    </row>
  </sheetData>
  <mergeCells count="17">
    <mergeCell ref="B13:B14"/>
    <mergeCell ref="H13:I13"/>
    <mergeCell ref="J13:K13"/>
    <mergeCell ref="L13:M13"/>
    <mergeCell ref="AO11:AS11"/>
    <mergeCell ref="D13:F13"/>
    <mergeCell ref="N13:O13"/>
    <mergeCell ref="P13:Q13"/>
    <mergeCell ref="R13:S13"/>
    <mergeCell ref="B11:S11"/>
    <mergeCell ref="U11:Z11"/>
    <mergeCell ref="AH11:AM11"/>
    <mergeCell ref="AY11:AZ11"/>
    <mergeCell ref="D4:AZ7"/>
    <mergeCell ref="AC11:AF11"/>
    <mergeCell ref="AU11:AW11"/>
    <mergeCell ref="C9:O9"/>
  </mergeCells>
  <conditionalFormatting sqref="I31 K31 M31:S31">
    <cfRule type="expression" dxfId="0" priority="1">
      <formula>$I31&lt;=#REF!</formula>
    </cfRule>
  </conditionalFormatting>
  <dataValidations count="1">
    <dataValidation type="whole" allowBlank="1" showInputMessage="1" showErrorMessage="1" sqref="H15:H31 L15:L31 J15:J31" xr:uid="{E329D987-F54C-154C-AFCD-F2B9B83CD52C}">
      <formula1>1</formula1>
      <formula2>10000000000</formula2>
    </dataValidation>
  </dataValidation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CBBC0A-8352-3247-88DF-396D57EB8C14}">
  <dimension ref="C3:E8"/>
  <sheetViews>
    <sheetView workbookViewId="0">
      <selection activeCell="D4" sqref="D4"/>
    </sheetView>
  </sheetViews>
  <sheetFormatPr baseColWidth="10" defaultRowHeight="15" x14ac:dyDescent="0.2"/>
  <cols>
    <col min="4" max="4" width="12.5" bestFit="1" customWidth="1"/>
  </cols>
  <sheetData>
    <row r="3" spans="3:5" x14ac:dyDescent="0.2">
      <c r="D3" s="34" t="e">
        <f>ANALISIS!#REF!</f>
        <v>#REF!</v>
      </c>
    </row>
    <row r="4" spans="3:5" x14ac:dyDescent="0.2">
      <c r="C4" t="s">
        <v>20</v>
      </c>
      <c r="D4" s="34" t="e">
        <f>$D$3*E6</f>
        <v>#REF!</v>
      </c>
    </row>
    <row r="5" spans="3:5" x14ac:dyDescent="0.2">
      <c r="C5" t="s">
        <v>21</v>
      </c>
      <c r="D5" s="34" t="e">
        <f>$D$3*E7</f>
        <v>#REF!</v>
      </c>
    </row>
    <row r="6" spans="3:5" x14ac:dyDescent="0.2">
      <c r="C6" t="s">
        <v>20</v>
      </c>
      <c r="D6" s="34">
        <v>120000000</v>
      </c>
      <c r="E6" s="35">
        <f>D6/$D$8</f>
        <v>0.5714285714285714</v>
      </c>
    </row>
    <row r="7" spans="3:5" x14ac:dyDescent="0.2">
      <c r="C7" t="s">
        <v>21</v>
      </c>
      <c r="D7" s="34">
        <v>90000000</v>
      </c>
      <c r="E7" s="35">
        <f>D7/$D$8</f>
        <v>0.42857142857142855</v>
      </c>
    </row>
    <row r="8" spans="3:5" x14ac:dyDescent="0.2">
      <c r="C8" t="s">
        <v>16</v>
      </c>
      <c r="D8" s="34">
        <f>SUM(D6:D7)</f>
        <v>210000000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505749-C628-E04D-9EBF-06BE20C805DE}">
  <dimension ref="B2:G17"/>
  <sheetViews>
    <sheetView showGridLines="0" workbookViewId="0">
      <selection activeCell="E7" sqref="E7"/>
    </sheetView>
  </sheetViews>
  <sheetFormatPr baseColWidth="10" defaultRowHeight="15" x14ac:dyDescent="0.2"/>
  <cols>
    <col min="2" max="2" width="6.33203125" customWidth="1"/>
    <col min="3" max="3" width="56.6640625" customWidth="1"/>
    <col min="4" max="4" width="12.83203125" customWidth="1"/>
    <col min="5" max="7" width="12.6640625" customWidth="1"/>
  </cols>
  <sheetData>
    <row r="2" spans="2:7" ht="42" customHeight="1" x14ac:dyDescent="0.2">
      <c r="B2" s="39" t="s">
        <v>22</v>
      </c>
      <c r="C2" s="39" t="s">
        <v>23</v>
      </c>
      <c r="D2" s="39" t="s">
        <v>24</v>
      </c>
      <c r="E2" s="39" t="s">
        <v>25</v>
      </c>
      <c r="F2" s="39" t="s">
        <v>26</v>
      </c>
      <c r="G2" s="39" t="s">
        <v>27</v>
      </c>
    </row>
    <row r="3" spans="2:7" ht="68.25" customHeight="1" x14ac:dyDescent="0.2">
      <c r="B3" s="40">
        <v>1</v>
      </c>
      <c r="C3" s="38" t="s">
        <v>35</v>
      </c>
      <c r="D3" s="42" t="s">
        <v>28</v>
      </c>
      <c r="E3" s="46">
        <v>175613</v>
      </c>
      <c r="F3" s="42">
        <v>24</v>
      </c>
      <c r="G3" s="47">
        <v>4214716</v>
      </c>
    </row>
    <row r="4" spans="2:7" ht="72" x14ac:dyDescent="0.2">
      <c r="B4" s="40">
        <v>2</v>
      </c>
      <c r="C4" s="38" t="s">
        <v>36</v>
      </c>
      <c r="D4" s="42" t="s">
        <v>28</v>
      </c>
      <c r="E4" s="41">
        <v>217639</v>
      </c>
      <c r="F4" s="42">
        <v>24</v>
      </c>
      <c r="G4" s="47">
        <v>5223324</v>
      </c>
    </row>
    <row r="5" spans="2:7" ht="72" x14ac:dyDescent="0.2">
      <c r="B5" s="40">
        <v>3</v>
      </c>
      <c r="C5" s="38" t="s">
        <v>37</v>
      </c>
      <c r="D5" s="42" t="s">
        <v>29</v>
      </c>
      <c r="E5" s="41">
        <v>51265</v>
      </c>
      <c r="F5" s="42">
        <v>1660</v>
      </c>
      <c r="G5" s="47">
        <v>85099261</v>
      </c>
    </row>
    <row r="6" spans="2:7" ht="84" customHeight="1" x14ac:dyDescent="0.2">
      <c r="B6" s="40">
        <v>4</v>
      </c>
      <c r="C6" s="38" t="s">
        <v>38</v>
      </c>
      <c r="D6" s="42" t="s">
        <v>48</v>
      </c>
      <c r="E6" s="41">
        <v>200530</v>
      </c>
      <c r="F6" s="42">
        <v>178</v>
      </c>
      <c r="G6" s="47">
        <v>35694391</v>
      </c>
    </row>
    <row r="7" spans="2:7" ht="64" customHeight="1" x14ac:dyDescent="0.2">
      <c r="B7" s="40">
        <v>5</v>
      </c>
      <c r="C7" s="38" t="s">
        <v>39</v>
      </c>
      <c r="D7" s="42" t="s">
        <v>49</v>
      </c>
      <c r="E7" s="41">
        <v>1112364</v>
      </c>
      <c r="F7" s="42">
        <v>2</v>
      </c>
      <c r="G7" s="47">
        <v>2224727</v>
      </c>
    </row>
    <row r="8" spans="2:7" ht="72" x14ac:dyDescent="0.2">
      <c r="B8" s="40">
        <v>6</v>
      </c>
      <c r="C8" s="38" t="s">
        <v>40</v>
      </c>
      <c r="D8" s="42" t="s">
        <v>49</v>
      </c>
      <c r="E8" s="41">
        <v>2275000</v>
      </c>
      <c r="F8" s="42">
        <v>2</v>
      </c>
      <c r="G8" s="47">
        <v>4550000</v>
      </c>
    </row>
    <row r="9" spans="2:7" ht="64" customHeight="1" x14ac:dyDescent="0.2">
      <c r="B9" s="40">
        <v>7</v>
      </c>
      <c r="C9" s="38" t="s">
        <v>41</v>
      </c>
      <c r="D9" s="42" t="s">
        <v>30</v>
      </c>
      <c r="E9" s="41">
        <v>69700</v>
      </c>
      <c r="F9" s="42">
        <v>200</v>
      </c>
      <c r="G9" s="47">
        <v>13940093</v>
      </c>
    </row>
    <row r="10" spans="2:7" ht="84" x14ac:dyDescent="0.2">
      <c r="B10" s="40">
        <v>8</v>
      </c>
      <c r="C10" s="38" t="s">
        <v>42</v>
      </c>
      <c r="D10" s="42" t="s">
        <v>50</v>
      </c>
      <c r="E10" s="41">
        <v>5269919</v>
      </c>
      <c r="F10" s="42">
        <v>8</v>
      </c>
      <c r="G10" s="47">
        <v>42159355</v>
      </c>
    </row>
    <row r="11" spans="2:7" ht="84" x14ac:dyDescent="0.2">
      <c r="B11" s="40">
        <v>9</v>
      </c>
      <c r="C11" s="38" t="s">
        <v>43</v>
      </c>
      <c r="D11" s="42" t="s">
        <v>32</v>
      </c>
      <c r="E11" s="41">
        <v>833139</v>
      </c>
      <c r="F11" s="42">
        <v>4</v>
      </c>
      <c r="G11" s="47">
        <v>3332555</v>
      </c>
    </row>
    <row r="12" spans="2:7" ht="72" x14ac:dyDescent="0.2">
      <c r="B12" s="40">
        <v>10</v>
      </c>
      <c r="C12" s="38" t="s">
        <v>44</v>
      </c>
      <c r="D12" s="42" t="s">
        <v>31</v>
      </c>
      <c r="E12" s="41">
        <v>149223</v>
      </c>
      <c r="F12" s="42">
        <v>3</v>
      </c>
      <c r="G12" s="47">
        <v>447668</v>
      </c>
    </row>
    <row r="13" spans="2:7" ht="48" x14ac:dyDescent="0.2">
      <c r="B13" s="40">
        <v>11</v>
      </c>
      <c r="C13" s="38" t="s">
        <v>47</v>
      </c>
      <c r="D13" s="42" t="s">
        <v>31</v>
      </c>
      <c r="E13" s="41">
        <v>315350</v>
      </c>
      <c r="F13" s="42">
        <v>4</v>
      </c>
      <c r="G13" s="47">
        <v>1261400</v>
      </c>
    </row>
    <row r="14" spans="2:7" ht="96" x14ac:dyDescent="0.2">
      <c r="B14" s="40">
        <v>12</v>
      </c>
      <c r="C14" s="38" t="s">
        <v>45</v>
      </c>
      <c r="D14" s="42" t="s">
        <v>51</v>
      </c>
      <c r="E14" s="41">
        <v>5171415</v>
      </c>
      <c r="F14" s="42">
        <v>2</v>
      </c>
      <c r="G14" s="47">
        <v>10342830</v>
      </c>
    </row>
    <row r="15" spans="2:7" ht="36" x14ac:dyDescent="0.2">
      <c r="B15" s="40">
        <v>13</v>
      </c>
      <c r="C15" s="38" t="s">
        <v>46</v>
      </c>
      <c r="D15" s="42" t="s">
        <v>52</v>
      </c>
      <c r="E15" s="41">
        <v>312228</v>
      </c>
      <c r="F15" s="42">
        <v>4</v>
      </c>
      <c r="G15" s="47">
        <v>1248912</v>
      </c>
    </row>
    <row r="16" spans="2:7" x14ac:dyDescent="0.2">
      <c r="B16" s="43"/>
      <c r="C16" s="44"/>
      <c r="D16" s="45" t="s">
        <v>33</v>
      </c>
      <c r="E16" s="48">
        <f>SUM(E3:E15)</f>
        <v>16153385</v>
      </c>
      <c r="F16" s="48">
        <f>SUM(F3:F15)</f>
        <v>2115</v>
      </c>
      <c r="G16" s="48">
        <f>SUM(G3:G15)+1</f>
        <v>209739233</v>
      </c>
    </row>
    <row r="17" spans="2:2" x14ac:dyDescent="0.2">
      <c r="B17" s="37" t="s">
        <v>34</v>
      </c>
    </row>
  </sheetData>
  <pageMargins left="0.70866141732283472" right="0.70866141732283472" top="0.74803149606299213" bottom="0.74803149606299213" header="0.31496062992125984" footer="0.31496062992125984"/>
  <pageSetup orientation="portrait" horizontalDpi="0" verticalDpi="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9BF2A605B52BDE4F8F10F9F2CB0D4576" ma:contentTypeVersion="17" ma:contentTypeDescription="Crear nuevo documento." ma:contentTypeScope="" ma:versionID="7674d832ccc71e4449a373ffb34a8e0b">
  <xsd:schema xmlns:xsd="http://www.w3.org/2001/XMLSchema" xmlns:xs="http://www.w3.org/2001/XMLSchema" xmlns:p="http://schemas.microsoft.com/office/2006/metadata/properties" xmlns:ns2="da246138-71ff-4395-b992-2a422f808f4d" xmlns:ns3="5a8e3a45-8f97-4ff3-88bd-ad0a5c54eaf8" targetNamespace="http://schemas.microsoft.com/office/2006/metadata/properties" ma:root="true" ma:fieldsID="34e93fdf88c51dabfddd286f14198fb5" ns2:_="" ns3:_="">
    <xsd:import namespace="da246138-71ff-4395-b992-2a422f808f4d"/>
    <xsd:import namespace="5a8e3a45-8f97-4ff3-88bd-ad0a5c54eaf8"/>
    <xsd:element name="properties">
      <xsd:complexType>
        <xsd:sequence>
          <xsd:element name="documentManagement">
            <xsd:complexType>
              <xsd:all>
                <xsd:element ref="ns2:MediaServiceMetadata" minOccurs="0"/>
                <xsd:element ref="ns2:MediaServiceFastMetadata" minOccurs="0"/>
                <xsd:element ref="ns2:MediaServiceDateTaken" minOccurs="0"/>
                <xsd:element ref="ns2:_Flow_SignoffStatus" minOccurs="0"/>
                <xsd:element ref="ns3:SharedWithUsers" minOccurs="0"/>
                <xsd:element ref="ns3:SharedWithDetails" minOccurs="0"/>
                <xsd:element ref="ns2:MediaServiceAutoTags" minOccurs="0"/>
                <xsd:element ref="ns2:MediaServiceGenerationTime" minOccurs="0"/>
                <xsd:element ref="ns2:MediaServiceEventHashCode" minOccurs="0"/>
                <xsd:element ref="ns2:MediaServiceOCR" minOccurs="0"/>
                <xsd:element ref="ns2:MediaLengthInSeconds" minOccurs="0"/>
                <xsd:element ref="ns2:lcf76f155ced4ddcb4097134ff3c332f" minOccurs="0"/>
                <xsd:element ref="ns3:TaxCatchAll" minOccurs="0"/>
                <xsd:element ref="ns2:MediaServiceLocation"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a246138-71ff-4395-b992-2a422f808f4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_Flow_SignoffStatus" ma:index="11" nillable="true" ma:displayName="Sign-off status" ma:internalName="Sign_x002d_off_x0020_status">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LengthInSeconds" ma:index="18" nillable="true" ma:displayName="MediaLengthInSeconds" ma:hidden="true" ma:internalName="MediaLengthInSeconds" ma:readOnly="true">
      <xsd:simpleType>
        <xsd:restriction base="dms:Unknown"/>
      </xsd:simpleType>
    </xsd:element>
    <xsd:element name="lcf76f155ced4ddcb4097134ff3c332f" ma:index="20" nillable="true" ma:taxonomy="true" ma:internalName="lcf76f155ced4ddcb4097134ff3c332f" ma:taxonomyFieldName="MediaServiceImageTags" ma:displayName="Etiquetas de imagen" ma:readOnly="false" ma:fieldId="{5cf76f15-5ced-4ddc-b409-7134ff3c332f}" ma:taxonomyMulti="true" ma:sspId="b62b1f75-36e8-497c-b113-7998821e9fb4" ma:termSetId="09814cd3-568e-fe90-9814-8d621ff8fb84" ma:anchorId="fba54fb3-c3e1-fe81-a776-ca4b69148c4d" ma:open="true" ma:isKeyword="false">
      <xsd:complexType>
        <xsd:sequence>
          <xsd:element ref="pc:Terms" minOccurs="0" maxOccurs="1"/>
        </xsd:sequence>
      </xsd:complexType>
    </xsd:element>
    <xsd:element name="MediaServiceLocation" ma:index="22" nillable="true" ma:displayName="Location" ma:indexed="true" ma:internalName="MediaServiceLocation" ma:readOnly="true">
      <xsd:simpleType>
        <xsd:restriction base="dms:Text"/>
      </xsd:simple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5a8e3a45-8f97-4ff3-88bd-ad0a5c54eaf8"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1" nillable="true" ma:displayName="Taxonomy Catch All Column" ma:hidden="true" ma:list="{f89583e9-b7ee-4839-a23e-723d4805aa73}" ma:internalName="TaxCatchAll" ma:showField="CatchAllData" ma:web="5a8e3a45-8f97-4ff3-88bd-ad0a5c54eaf8">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5a8e3a45-8f97-4ff3-88bd-ad0a5c54eaf8" xsi:nil="true"/>
    <lcf76f155ced4ddcb4097134ff3c332f xmlns="da246138-71ff-4395-b992-2a422f808f4d">
      <Terms xmlns="http://schemas.microsoft.com/office/infopath/2007/PartnerControls"/>
    </lcf76f155ced4ddcb4097134ff3c332f>
    <_Flow_SignoffStatus xmlns="da246138-71ff-4395-b992-2a422f808f4d"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EF89A83-0881-41D0-91C9-D1DE12C38429}"/>
</file>

<file path=customXml/itemProps2.xml><?xml version="1.0" encoding="utf-8"?>
<ds:datastoreItem xmlns:ds="http://schemas.openxmlformats.org/officeDocument/2006/customXml" ds:itemID="{FDC7B56C-9A11-460D-AD5C-21BBEBF3736D}">
  <ds:schemaRefs>
    <ds:schemaRef ds:uri="http://purl.org/dc/elements/1.1/"/>
    <ds:schemaRef ds:uri="da246138-71ff-4395-b992-2a422f808f4d"/>
    <ds:schemaRef ds:uri="http://purl.org/dc/dcmitype/"/>
    <ds:schemaRef ds:uri="http://purl.org/dc/terms/"/>
    <ds:schemaRef ds:uri="http://schemas.microsoft.com/office/2006/metadata/properties"/>
    <ds:schemaRef ds:uri="http://schemas.microsoft.com/office/2006/documentManagement/types"/>
    <ds:schemaRef ds:uri="http://schemas.openxmlformats.org/package/2006/metadata/core-properties"/>
    <ds:schemaRef ds:uri="http://schemas.microsoft.com/office/infopath/2007/PartnerControls"/>
    <ds:schemaRef ds:uri="5a8e3a45-8f97-4ff3-88bd-ad0a5c54eaf8"/>
    <ds:schemaRef ds:uri="http://www.w3.org/XML/1998/namespace"/>
  </ds:schemaRefs>
</ds:datastoreItem>
</file>

<file path=customXml/itemProps3.xml><?xml version="1.0" encoding="utf-8"?>
<ds:datastoreItem xmlns:ds="http://schemas.openxmlformats.org/officeDocument/2006/customXml" ds:itemID="{59F55D70-B80B-4516-8239-D1629785643E}">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ANALISIS</vt:lpstr>
      <vt:lpstr>Hoja1</vt:lpstr>
      <vt:lpstr>Hoja2</vt:lpstr>
      <vt:lpstr>Hoja2!Área_de_impresión</vt:lpstr>
      <vt:lpstr>Hoja2!Títulos_a_imprimir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Johan Serpa</dc:creator>
  <cp:lastModifiedBy>Angie Paola Rueda Trujillo</cp:lastModifiedBy>
  <dcterms:created xsi:type="dcterms:W3CDTF">2025-04-02T19:07:37Z</dcterms:created>
  <dcterms:modified xsi:type="dcterms:W3CDTF">2026-05-28T20:47:24Z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0x0101009BF2A605B52BDE4F8F10F9F2CB0D4576</vt:lpwstr>
  </property>
  <property fmtid="{D5CDD505-2E9C-101B-9397-08002B2CF9AE}" pid="3" name="MediaServiceImageTags">
    <vt:lpwstr/>
  </property>
</Properties>
</file>