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vsdx" ContentType="application/vnd.ms-visio.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4.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6.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7.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8.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9.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drawings/drawing10.xml" ContentType="application/vnd.openxmlformats-officedocument.drawing+xml"/>
  <Override PartName="/xl/charts/chart17.xml" ContentType="application/vnd.openxmlformats-officedocument.drawingml.chart+xml"/>
  <Override PartName="/xl/charts/chart18.xml" ContentType="application/vnd.openxmlformats-officedocument.drawingml.chart+xml"/>
  <Override PartName="/xl/drawings/drawing11.xml" ContentType="application/vnd.openxmlformats-officedocument.drawing+xml"/>
  <Override PartName="/xl/charts/chart19.xml" ContentType="application/vnd.openxmlformats-officedocument.drawingml.chart+xml"/>
  <Override PartName="/xl/charts/chart20.xml" ContentType="application/vnd.openxmlformats-officedocument.drawingml.chart+xml"/>
  <Override PartName="/xl/drawings/drawing12.xml" ContentType="application/vnd.openxmlformats-officedocument.drawing+xml"/>
  <Override PartName="/xl/charts/chart21.xml" ContentType="application/vnd.openxmlformats-officedocument.drawingml.chart+xml"/>
  <Override PartName="/xl/charts/chart22.xml" ContentType="application/vnd.openxmlformats-officedocument.drawingml.chart+xml"/>
  <Override PartName="/xl/drawings/drawing13.xml" ContentType="application/vnd.openxmlformats-officedocument.drawing+xml"/>
  <Override PartName="/xl/charts/chart23.xml" ContentType="application/vnd.openxmlformats-officedocument.drawingml.chart+xml"/>
  <Override PartName="/xl/charts/chart24.xml" ContentType="application/vnd.openxmlformats-officedocument.drawingml.chart+xml"/>
  <Override PartName="/xl/drawings/drawing14.xml" ContentType="application/vnd.openxmlformats-officedocument.drawing+xml"/>
  <Override PartName="/xl/charts/chart25.xml" ContentType="application/vnd.openxmlformats-officedocument.drawingml.chart+xml"/>
  <Override PartName="/xl/charts/chart26.xml" ContentType="application/vnd.openxmlformats-officedocument.drawingml.chart+xml"/>
  <Override PartName="/xl/drawings/drawing15.xml" ContentType="application/vnd.openxmlformats-officedocument.drawing+xml"/>
  <Override PartName="/xl/charts/chart27.xml" ContentType="application/vnd.openxmlformats-officedocument.drawingml.chart+xml"/>
  <Override PartName="/xl/charts/chart28.xml" ContentType="application/vnd.openxmlformats-officedocument.drawingml.chart+xml"/>
  <Override PartName="/xl/drawings/drawing16.xml" ContentType="application/vnd.openxmlformats-officedocument.drawing+xml"/>
  <Override PartName="/xl/charts/chart29.xml" ContentType="application/vnd.openxmlformats-officedocument.drawingml.chart+xml"/>
  <Override PartName="/xl/charts/chart30.xml" ContentType="application/vnd.openxmlformats-officedocument.drawingml.chart+xml"/>
  <Override PartName="/xl/drawings/drawing17.xml" ContentType="application/vnd.openxmlformats-officedocument.drawing+xml"/>
  <Override PartName="/xl/charts/chart31.xml" ContentType="application/vnd.openxmlformats-officedocument.drawingml.chart+xml"/>
  <Override PartName="/xl/charts/chart32.xml" ContentType="application/vnd.openxmlformats-officedocument.drawingml.chart+xml"/>
  <Override PartName="/xl/drawings/drawing18.xml" ContentType="application/vnd.openxmlformats-officedocument.drawing+xml"/>
  <Override PartName="/xl/charts/chart33.xml" ContentType="application/vnd.openxmlformats-officedocument.drawingml.chart+xml"/>
  <Override PartName="/xl/charts/chart34.xml" ContentType="application/vnd.openxmlformats-officedocument.drawingml.chart+xml"/>
  <Override PartName="/xl/drawings/drawing19.xml" ContentType="application/vnd.openxmlformats-officedocument.drawing+xml"/>
  <Override PartName="/xl/charts/chart35.xml" ContentType="application/vnd.openxmlformats-officedocument.drawingml.chart+xml"/>
  <Override PartName="/xl/charts/chart36.xml" ContentType="application/vnd.openxmlformats-officedocument.drawingml.chart+xml"/>
  <Override PartName="/xl/drawings/drawing20.xml" ContentType="application/vnd.openxmlformats-officedocument.drawing+xml"/>
  <Override PartName="/xl/charts/chart37.xml" ContentType="application/vnd.openxmlformats-officedocument.drawingml.chart+xml"/>
  <Override PartName="/xl/charts/chart38.xml" ContentType="application/vnd.openxmlformats-officedocument.drawingml.chart+xml"/>
  <Override PartName="/xl/drawings/drawing21.xml" ContentType="application/vnd.openxmlformats-officedocument.drawing+xml"/>
  <Override PartName="/xl/charts/chart39.xml" ContentType="application/vnd.openxmlformats-officedocument.drawingml.chart+xml"/>
  <Override PartName="/xl/charts/chart40.xml" ContentType="application/vnd.openxmlformats-officedocument.drawingml.chart+xml"/>
  <Override PartName="/xl/drawings/drawing22.xml" ContentType="application/vnd.openxmlformats-officedocument.drawing+xml"/>
  <Override PartName="/xl/charts/chart41.xml" ContentType="application/vnd.openxmlformats-officedocument.drawingml.chart+xml"/>
  <Override PartName="/xl/charts/chart42.xml" ContentType="application/vnd.openxmlformats-officedocument.drawingml.chart+xml"/>
  <Override PartName="/xl/drawings/drawing23.xml" ContentType="application/vnd.openxmlformats-officedocument.drawing+xml"/>
  <Override PartName="/xl/charts/chart43.xml" ContentType="application/vnd.openxmlformats-officedocument.drawingml.chart+xml"/>
  <Override PartName="/xl/charts/chart44.xml" ContentType="application/vnd.openxmlformats-officedocument.drawingml.chart+xml"/>
  <Override PartName="/xl/drawings/drawing24.xml" ContentType="application/vnd.openxmlformats-officedocument.drawing+xml"/>
  <Override PartName="/xl/charts/chart45.xml" ContentType="application/vnd.openxmlformats-officedocument.drawingml.chart+xml"/>
  <Override PartName="/xl/charts/chart46.xml" ContentType="application/vnd.openxmlformats-officedocument.drawingml.chart+xml"/>
  <Override PartName="/xl/drawings/drawing25.xml" ContentType="application/vnd.openxmlformats-officedocument.drawing+xml"/>
  <Override PartName="/xl/charts/chart47.xml" ContentType="application/vnd.openxmlformats-officedocument.drawingml.chart+xml"/>
  <Override PartName="/xl/charts/chart48.xml" ContentType="application/vnd.openxmlformats-officedocument.drawingml.chart+xml"/>
  <Override PartName="/xl/drawings/drawing26.xml" ContentType="application/vnd.openxmlformats-officedocument.drawing+xml"/>
  <Override PartName="/xl/charts/chart49.xml" ContentType="application/vnd.openxmlformats-officedocument.drawingml.chart+xml"/>
  <Override PartName="/xl/charts/chart50.xml" ContentType="application/vnd.openxmlformats-officedocument.drawingml.chart+xml"/>
  <Override PartName="/xl/drawings/drawing27.xml" ContentType="application/vnd.openxmlformats-officedocument.drawing+xml"/>
  <Override PartName="/xl/charts/chart51.xml" ContentType="application/vnd.openxmlformats-officedocument.drawingml.chart+xml"/>
  <Override PartName="/xl/charts/chart52.xml" ContentType="application/vnd.openxmlformats-officedocument.drawingml.chart+xml"/>
  <Override PartName="/xl/drawings/drawing28.xml" ContentType="application/vnd.openxmlformats-officedocument.drawing+xml"/>
  <Override PartName="/xl/charts/chart53.xml" ContentType="application/vnd.openxmlformats-officedocument.drawingml.chart+xml"/>
  <Override PartName="/xl/charts/chart54.xml" ContentType="application/vnd.openxmlformats-officedocument.drawingml.chart+xml"/>
  <Override PartName="/xl/drawings/drawing29.xml" ContentType="application/vnd.openxmlformats-officedocument.drawing+xml"/>
  <Override PartName="/xl/charts/chart55.xml" ContentType="application/vnd.openxmlformats-officedocument.drawingml.chart+xml"/>
  <Override PartName="/xl/charts/chart56.xml" ContentType="application/vnd.openxmlformats-officedocument.drawingml.chart+xml"/>
  <Override PartName="/xl/drawings/drawing30.xml" ContentType="application/vnd.openxmlformats-officedocument.drawing+xml"/>
  <Override PartName="/xl/charts/chart57.xml" ContentType="application/vnd.openxmlformats-officedocument.drawingml.chart+xml"/>
  <Override PartName="/xl/charts/chart58.xml" ContentType="application/vnd.openxmlformats-officedocument.drawingml.chart+xml"/>
  <Override PartName="/xl/drawings/drawing31.xml" ContentType="application/vnd.openxmlformats-officedocument.drawing+xml"/>
  <Override PartName="/xl/charts/chart59.xml" ContentType="application/vnd.openxmlformats-officedocument.drawingml.chart+xml"/>
  <Override PartName="/xl/charts/chart60.xml" ContentType="application/vnd.openxmlformats-officedocument.drawingml.chart+xml"/>
  <Override PartName="/xl/drawings/drawing32.xml" ContentType="application/vnd.openxmlformats-officedocument.drawing+xml"/>
  <Override PartName="/xl/charts/chart61.xml" ContentType="application/vnd.openxmlformats-officedocument.drawingml.chart+xml"/>
  <Override PartName="/xl/charts/chart62.xml" ContentType="application/vnd.openxmlformats-officedocument.drawingml.chart+xml"/>
  <Override PartName="/xl/drawings/drawing33.xml" ContentType="application/vnd.openxmlformats-officedocument.drawing+xml"/>
  <Override PartName="/xl/charts/chart63.xml" ContentType="application/vnd.openxmlformats-officedocument.drawingml.chart+xml"/>
  <Override PartName="/xl/charts/chart64.xml" ContentType="application/vnd.openxmlformats-officedocument.drawingml.chart+xml"/>
  <Override PartName="/xl/drawings/drawing34.xml" ContentType="application/vnd.openxmlformats-officedocument.drawing+xml"/>
  <Override PartName="/xl/charts/chart65.xml" ContentType="application/vnd.openxmlformats-officedocument.drawingml.chart+xml"/>
  <Override PartName="/xl/charts/chart66.xml" ContentType="application/vnd.openxmlformats-officedocument.drawingml.chart+xml"/>
  <Override PartName="/xl/drawings/drawing35.xml" ContentType="application/vnd.openxmlformats-officedocument.drawing+xml"/>
  <Override PartName="/xl/charts/chart67.xml" ContentType="application/vnd.openxmlformats-officedocument.drawingml.chart+xml"/>
  <Override PartName="/xl/charts/chart68.xml" ContentType="application/vnd.openxmlformats-officedocument.drawingml.chart+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05"/>
  <workbookPr/>
  <mc:AlternateContent xmlns:mc="http://schemas.openxmlformats.org/markup-compatibility/2006">
    <mc:Choice Requires="x15">
      <x15ac:absPath xmlns:x15ac="http://schemas.microsoft.com/office/spreadsheetml/2010/11/ac" url="/Users/hectormariolondonotovar/Desktop/PROYECTO Y OBRA CENTRO SALUD TERRON COLORADO/OBRA CENTRO DE SALUD TERRON COLORADO/ACTA DE OBRA Nº. 1, Nº. 2/ACTA DE BALANCE DE OBRA Nº. 2 /BALANCE DE OBRA/"/>
    </mc:Choice>
  </mc:AlternateContent>
  <xr:revisionPtr revIDLastSave="0" documentId="8_{DF1CC299-08DE-42FF-B165-D207DABF5617}" xr6:coauthVersionLast="47" xr6:coauthVersionMax="47" xr10:uidLastSave="{00000000-0000-0000-0000-000000000000}"/>
  <bookViews>
    <workbookView xWindow="160" yWindow="660" windowWidth="50880" windowHeight="26280" tabRatio="900" xr2:uid="{00000000-000D-0000-FFFF-FFFF00000000}"/>
  </bookViews>
  <sheets>
    <sheet name="ACTA 1 TERRON" sheetId="79" r:id="rId1"/>
    <sheet name="PRELIMINARES MOVIMIENTOS TIERRA" sheetId="80" r:id="rId2"/>
    <sheet name="PRELIMINARES" sheetId="81" r:id="rId3"/>
    <sheet name="DESAGUE" sheetId="82" r:id="rId4"/>
    <sheet name="CIMENTACION" sheetId="83" r:id="rId5"/>
    <sheet name="ESTRUCTURA" sheetId="84" r:id="rId6"/>
    <sheet name="MAMPOSTERIA" sheetId="85" r:id="rId7"/>
    <sheet name="CUBIERTA" sheetId="86" r:id="rId8"/>
    <sheet name="INST. SANITARIAS" sheetId="87" r:id="rId9"/>
    <sheet name="ALCANTARILADO" sheetId="89" r:id="rId10"/>
    <sheet name="INST. HIDRAULICAS" sheetId="90" r:id="rId11"/>
    <sheet name="INST. ELECTRICAS" sheetId="93" r:id="rId12"/>
    <sheet name="COMUNICACIONES" sheetId="96" r:id="rId13"/>
    <sheet name="RED. ELECTRICA" sheetId="97" r:id="rId14"/>
    <sheet name="REVESTIMIENTOS" sheetId="98" r:id="rId15"/>
    <sheet name="PISOS" sheetId="99" r:id="rId16"/>
    <sheet name="CARP. MADERA" sheetId="100" r:id="rId17"/>
    <sheet name="CARP. METALICA" sheetId="101" r:id="rId18"/>
    <sheet name="DIVISIONES" sheetId="102" r:id="rId19"/>
    <sheet name="EQUIPAMIENTO BAÑOS" sheetId="103" r:id="rId20"/>
    <sheet name="PINTURA" sheetId="104" r:id="rId21"/>
    <sheet name="OBRAS EXTERIORES" sheetId="105" r:id="rId22"/>
    <sheet name="LIMPIEZA VARIOS" sheetId="106" r:id="rId23"/>
    <sheet name="RCI" sheetId="107" r:id="rId24"/>
    <sheet name="AIRE ACONDICIONADO" sheetId="108" r:id="rId25"/>
    <sheet name="GASES MEDICINALES" sheetId="109" r:id="rId26"/>
    <sheet name="SEÑALETICA" sheetId="110" r:id="rId27"/>
    <sheet name="OBRAS COMPLEMENTARIAS" sheetId="94" r:id="rId28"/>
    <sheet name="EQUIPOS ELECTR." sheetId="111" r:id="rId29"/>
    <sheet name="EQUIPOS SENSORES" sheetId="112" r:id="rId30"/>
    <sheet name="EQUIPOS TRANSMISION" sheetId="113" r:id="rId31"/>
    <sheet name="EQUIPOS FIJO ELEVACION" sheetId="114" r:id="rId32"/>
    <sheet name="EQUIPOS FIJO BOMBEO" sheetId="115" r:id="rId33"/>
    <sheet name="EQUIPOS AIRE " sheetId="116" r:id="rId34"/>
    <sheet name="RESUMEN" sheetId="95" r:id="rId35"/>
  </sheets>
  <definedNames>
    <definedName name="_xlnm._FilterDatabase" localSheetId="0" hidden="1">#N/A</definedName>
    <definedName name="_xlnm.Print_Area" localSheetId="0">'ACTA 1 TERRON'!$A$1:$AI$904</definedName>
    <definedName name="_xlnm.Print_Area" localSheetId="24">'AIRE ACONDICIONADO'!$A$1:$L$53</definedName>
    <definedName name="_xlnm.Print_Area" localSheetId="9">ALCANTARILADO!$A$1:$L$52</definedName>
    <definedName name="_xlnm.Print_Area" localSheetId="16">'CARP. MADERA'!$A$1:$L$53</definedName>
    <definedName name="_xlnm.Print_Area" localSheetId="17">'CARP. METALICA'!$A$1:$L$53</definedName>
    <definedName name="_xlnm.Print_Area" localSheetId="4">CIMENTACION!$A$1:$L$52</definedName>
    <definedName name="_xlnm.Print_Area" localSheetId="12">COMUNICACIONES!$A$1:$L$53</definedName>
    <definedName name="_xlnm.Print_Area" localSheetId="7">CUBIERTA!$A$1:$L$52</definedName>
    <definedName name="_xlnm.Print_Area" localSheetId="3">DESAGUE!$A$1:$L$53</definedName>
    <definedName name="_xlnm.Print_Area" localSheetId="18">DIVISIONES!$A$1:$L$53</definedName>
    <definedName name="_xlnm.Print_Area" localSheetId="19">'EQUIPAMIENTO BAÑOS'!$A$1:$L$53</definedName>
    <definedName name="_xlnm.Print_Area" localSheetId="33">'EQUIPOS AIRE '!$A$1:$L$53</definedName>
    <definedName name="_xlnm.Print_Area" localSheetId="28">'EQUIPOS ELECTR.'!$A$1:$L$53</definedName>
    <definedName name="_xlnm.Print_Area" localSheetId="32">'EQUIPOS FIJO BOMBEO'!$A$1:$L$53</definedName>
    <definedName name="_xlnm.Print_Area" localSheetId="31">'EQUIPOS FIJO ELEVACION'!$A$1:$L$53</definedName>
    <definedName name="_xlnm.Print_Area" localSheetId="29">'EQUIPOS SENSORES'!$A$1:$L$53</definedName>
    <definedName name="_xlnm.Print_Area" localSheetId="30">'EQUIPOS TRANSMISION'!$A$1:$L$53</definedName>
    <definedName name="_xlnm.Print_Area" localSheetId="5">ESTRUCTURA!$A$1:$L$52</definedName>
    <definedName name="_xlnm.Print_Area" localSheetId="25">'GASES MEDICINALES'!$A$1:$L$53</definedName>
    <definedName name="_xlnm.Print_Area" localSheetId="11">'INST. ELECTRICAS'!$A$1:$L$53</definedName>
    <definedName name="_xlnm.Print_Area" localSheetId="10">'INST. HIDRAULICAS'!$A$1:$L$53</definedName>
    <definedName name="_xlnm.Print_Area" localSheetId="8">'INST. SANITARIAS'!$A$1:$L$52</definedName>
    <definedName name="_xlnm.Print_Area" localSheetId="22">'LIMPIEZA VARIOS'!$A$1:$L$53</definedName>
    <definedName name="_xlnm.Print_Area" localSheetId="6">MAMPOSTERIA!$A$1:$L$52</definedName>
    <definedName name="_xlnm.Print_Area" localSheetId="27">'OBRAS COMPLEMENTARIAS'!$A$1:$L$51</definedName>
    <definedName name="_xlnm.Print_Area" localSheetId="21">'OBRAS EXTERIORES'!$A$1:$L$53</definedName>
    <definedName name="_xlnm.Print_Area" localSheetId="20">PINTURA!$A$1:$L$53</definedName>
    <definedName name="_xlnm.Print_Area" localSheetId="15">PISOS!$A$1:$L$53</definedName>
    <definedName name="_xlnm.Print_Area" localSheetId="2">PRELIMINARES!$A$1:$L$53</definedName>
    <definedName name="_xlnm.Print_Area" localSheetId="1">'PRELIMINARES MOVIMIENTOS TIERRA'!$A$1:$L$53</definedName>
    <definedName name="_xlnm.Print_Area" localSheetId="23">RCI!$A$1:$L$53</definedName>
    <definedName name="_xlnm.Print_Area" localSheetId="13">'RED. ELECTRICA'!$A$1:$L$53</definedName>
    <definedName name="_xlnm.Print_Area" localSheetId="34">RESUMEN!$A$1:$L$172</definedName>
    <definedName name="_xlnm.Print_Area" localSheetId="14">REVESTIMIENTOS!$A$1:$L$53</definedName>
    <definedName name="_xlnm.Print_Area" localSheetId="26">SEÑALETICA!$A$1:$L$53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66" i="79" l="1"/>
  <c r="J567" i="79"/>
  <c r="J846" i="79"/>
  <c r="J847" i="79"/>
  <c r="J845" i="79"/>
  <c r="J837" i="79"/>
  <c r="J838" i="79"/>
  <c r="J839" i="79"/>
  <c r="J836" i="79"/>
  <c r="J825" i="79"/>
  <c r="J826" i="79"/>
  <c r="J827" i="79"/>
  <c r="J828" i="79"/>
  <c r="J829" i="79"/>
  <c r="J830" i="79"/>
  <c r="J824" i="79"/>
  <c r="J818" i="79"/>
  <c r="J812" i="79"/>
  <c r="J813" i="79"/>
  <c r="J814" i="79"/>
  <c r="J815" i="79"/>
  <c r="J816" i="79"/>
  <c r="J817" i="79"/>
  <c r="J811" i="79"/>
  <c r="J802" i="79"/>
  <c r="J744" i="79"/>
  <c r="J745" i="79"/>
  <c r="J741" i="79"/>
  <c r="O777" i="79"/>
  <c r="O778" i="79"/>
  <c r="O779" i="79"/>
  <c r="O780" i="79"/>
  <c r="O781" i="79"/>
  <c r="N777" i="79"/>
  <c r="N778" i="79"/>
  <c r="N779" i="79"/>
  <c r="N780" i="79"/>
  <c r="N781" i="79"/>
  <c r="AI777" i="79"/>
  <c r="AI778" i="79"/>
  <c r="AI779" i="79"/>
  <c r="AI780" i="79"/>
  <c r="AI781" i="79"/>
  <c r="AH777" i="79"/>
  <c r="AH778" i="79"/>
  <c r="AH779" i="79"/>
  <c r="AH780" i="79"/>
  <c r="AH781" i="79"/>
  <c r="AF777" i="79"/>
  <c r="AF778" i="79"/>
  <c r="AF779" i="79"/>
  <c r="AF780" i="79"/>
  <c r="AF781" i="79"/>
  <c r="U768" i="79"/>
  <c r="V777" i="79"/>
  <c r="V778" i="79"/>
  <c r="V779" i="79"/>
  <c r="V780" i="79"/>
  <c r="V781" i="79"/>
  <c r="J82" i="79"/>
  <c r="V802" i="79"/>
  <c r="V803" i="79"/>
  <c r="Y756" i="79" l="1"/>
  <c r="Y757" i="79"/>
  <c r="AF521" i="79" l="1"/>
  <c r="J521" i="79" s="1"/>
  <c r="AA769" i="79" l="1"/>
  <c r="AA770" i="79"/>
  <c r="AA771" i="79"/>
  <c r="AA772" i="79"/>
  <c r="AA773" i="79"/>
  <c r="AA774" i="79"/>
  <c r="AA775" i="79"/>
  <c r="AA776" i="79"/>
  <c r="Y769" i="79"/>
  <c r="Y770" i="79"/>
  <c r="Y771" i="79"/>
  <c r="Y772" i="79"/>
  <c r="Y773" i="79"/>
  <c r="Y774" i="79"/>
  <c r="Y775" i="79"/>
  <c r="Y776" i="79"/>
  <c r="AF88" i="79" l="1"/>
  <c r="AF776" i="79"/>
  <c r="AH776" i="79" s="1"/>
  <c r="N776" i="79"/>
  <c r="O776" i="79" s="1"/>
  <c r="V776" i="79"/>
  <c r="V775" i="79" l="1"/>
  <c r="V774" i="79" l="1"/>
  <c r="N775" i="79"/>
  <c r="O775" i="79" s="1"/>
  <c r="AF775" i="79"/>
  <c r="AH775" i="79" s="1"/>
  <c r="N774" i="79"/>
  <c r="O774" i="79" s="1"/>
  <c r="AF774" i="79"/>
  <c r="AH774" i="79" s="1"/>
  <c r="N773" i="79"/>
  <c r="O773" i="79" s="1"/>
  <c r="AF773" i="79"/>
  <c r="AH773" i="79" s="1"/>
  <c r="V773" i="79" l="1"/>
  <c r="N772" i="79" l="1"/>
  <c r="O772" i="79" l="1"/>
  <c r="N771" i="79"/>
  <c r="O771" i="79" s="1"/>
  <c r="N770" i="79"/>
  <c r="O770" i="79" s="1"/>
  <c r="V770" i="79"/>
  <c r="AF770" i="79"/>
  <c r="AH770" i="79" s="1"/>
  <c r="AF768" i="79"/>
  <c r="AF769" i="79"/>
  <c r="AH769" i="79" s="1"/>
  <c r="AF771" i="79"/>
  <c r="AH771" i="79" s="1"/>
  <c r="AF772" i="79"/>
  <c r="AH772" i="79" s="1"/>
  <c r="V768" i="79"/>
  <c r="V769" i="79"/>
  <c r="V771" i="79"/>
  <c r="V772" i="79"/>
  <c r="N769" i="79"/>
  <c r="O769" i="79" s="1"/>
  <c r="N768" i="79"/>
  <c r="AH768" i="79" l="1"/>
  <c r="D41" i="95"/>
  <c r="F41" i="95"/>
  <c r="V22" i="79"/>
  <c r="AK874" i="79" l="1"/>
  <c r="N876" i="79"/>
  <c r="O876" i="79" s="1"/>
  <c r="V876" i="79"/>
  <c r="Y876" i="79"/>
  <c r="AA876" i="79"/>
  <c r="AF876" i="79"/>
  <c r="AG876" i="79" s="1"/>
  <c r="AK876" i="79"/>
  <c r="AM876" i="79" s="1"/>
  <c r="N877" i="79"/>
  <c r="O877" i="79" s="1"/>
  <c r="V877" i="79"/>
  <c r="Y877" i="79"/>
  <c r="AA877" i="79"/>
  <c r="AC877" i="79"/>
  <c r="AF877" i="79"/>
  <c r="AL877" i="79" s="1"/>
  <c r="AK877" i="79"/>
  <c r="AM877" i="79" s="1"/>
  <c r="AN877" i="79" s="1"/>
  <c r="N878" i="79"/>
  <c r="O878" i="79" s="1"/>
  <c r="V878" i="79"/>
  <c r="Y878" i="79"/>
  <c r="AA878" i="79"/>
  <c r="AF878" i="79"/>
  <c r="AG878" i="79" s="1"/>
  <c r="AK879" i="79"/>
  <c r="AM879" i="79" s="1"/>
  <c r="AL879" i="79"/>
  <c r="Q880" i="79"/>
  <c r="S880" i="79"/>
  <c r="AK873" i="79"/>
  <c r="AN873" i="79"/>
  <c r="S785" i="79"/>
  <c r="Q785" i="79"/>
  <c r="AL784" i="79"/>
  <c r="AK784" i="79"/>
  <c r="AM784" i="79" s="1"/>
  <c r="AL783" i="79"/>
  <c r="AK783" i="79"/>
  <c r="AM783" i="79" s="1"/>
  <c r="AN783" i="79" s="1"/>
  <c r="AK768" i="79"/>
  <c r="AM768" i="79" s="1"/>
  <c r="AN768" i="79" s="1"/>
  <c r="AE768" i="79"/>
  <c r="AC768" i="79"/>
  <c r="AA768" i="79"/>
  <c r="Y768" i="79"/>
  <c r="O768" i="79"/>
  <c r="AK767" i="79"/>
  <c r="AM767" i="79" s="1"/>
  <c r="AN767" i="79" s="1"/>
  <c r="AF767" i="79"/>
  <c r="AE767" i="79"/>
  <c r="AC767" i="79"/>
  <c r="AA767" i="79"/>
  <c r="Y767" i="79"/>
  <c r="V767" i="79"/>
  <c r="N767" i="79"/>
  <c r="O767" i="79" s="1"/>
  <c r="AK766" i="79"/>
  <c r="AM766" i="79" s="1"/>
  <c r="AN766" i="79" s="1"/>
  <c r="AF766" i="79"/>
  <c r="AH766" i="79" s="1"/>
  <c r="AE766" i="79"/>
  <c r="AC766" i="79"/>
  <c r="AA766" i="79"/>
  <c r="Y766" i="79"/>
  <c r="V766" i="79"/>
  <c r="N766" i="79"/>
  <c r="O766" i="79" s="1"/>
  <c r="AF765" i="79"/>
  <c r="AH765" i="79" s="1"/>
  <c r="AA765" i="79"/>
  <c r="Y765" i="79"/>
  <c r="V765" i="79"/>
  <c r="N765" i="79"/>
  <c r="O765" i="79" s="1"/>
  <c r="AF764" i="79"/>
  <c r="AH764" i="79" s="1"/>
  <c r="AA764" i="79"/>
  <c r="Y764" i="79"/>
  <c r="V764" i="79"/>
  <c r="N764" i="79"/>
  <c r="O764" i="79" s="1"/>
  <c r="AF763" i="79"/>
  <c r="AH763" i="79" s="1"/>
  <c r="AA763" i="79"/>
  <c r="Y763" i="79"/>
  <c r="V763" i="79"/>
  <c r="N763" i="79"/>
  <c r="O763" i="79" s="1"/>
  <c r="AF762" i="79"/>
  <c r="AH762" i="79" s="1"/>
  <c r="AA762" i="79"/>
  <c r="Y762" i="79"/>
  <c r="V762" i="79"/>
  <c r="N762" i="79"/>
  <c r="O762" i="79" s="1"/>
  <c r="AF761" i="79"/>
  <c r="AH761" i="79" s="1"/>
  <c r="AA761" i="79"/>
  <c r="Y761" i="79"/>
  <c r="V761" i="79"/>
  <c r="N761" i="79"/>
  <c r="O761" i="79" s="1"/>
  <c r="AF760" i="79"/>
  <c r="AH760" i="79" s="1"/>
  <c r="AA760" i="79"/>
  <c r="Y760" i="79"/>
  <c r="V760" i="79"/>
  <c r="N760" i="79"/>
  <c r="O760" i="79" s="1"/>
  <c r="AF759" i="79"/>
  <c r="AH759" i="79" s="1"/>
  <c r="AA759" i="79"/>
  <c r="Y759" i="79"/>
  <c r="V759" i="79"/>
  <c r="N759" i="79"/>
  <c r="O759" i="79" s="1"/>
  <c r="AF758" i="79"/>
  <c r="AH758" i="79" s="1"/>
  <c r="AA758" i="79"/>
  <c r="Y758" i="79"/>
  <c r="V758" i="79"/>
  <c r="N758" i="79"/>
  <c r="O758" i="79" s="1"/>
  <c r="AF757" i="79"/>
  <c r="AH757" i="79" s="1"/>
  <c r="AA757" i="79"/>
  <c r="V757" i="79"/>
  <c r="N757" i="79"/>
  <c r="O757" i="79" s="1"/>
  <c r="AF756" i="79"/>
  <c r="AH756" i="79" s="1"/>
  <c r="AA756" i="79"/>
  <c r="V756" i="79"/>
  <c r="N756" i="79"/>
  <c r="O756" i="79" s="1"/>
  <c r="AK753" i="79"/>
  <c r="D791" i="79"/>
  <c r="S797" i="79"/>
  <c r="AM792" i="79"/>
  <c r="AH792" i="79"/>
  <c r="AE791" i="79"/>
  <c r="AC791" i="79"/>
  <c r="AN787" i="79"/>
  <c r="AF870" i="79"/>
  <c r="AG870" i="79" s="1"/>
  <c r="AA870" i="79"/>
  <c r="Y870" i="79"/>
  <c r="V870" i="79"/>
  <c r="F870" i="79"/>
  <c r="G870" i="79" s="1"/>
  <c r="AF869" i="79"/>
  <c r="AG869" i="79" s="1"/>
  <c r="AA869" i="79"/>
  <c r="Y869" i="79"/>
  <c r="V869" i="79"/>
  <c r="F869" i="79"/>
  <c r="G869" i="79" s="1"/>
  <c r="AF868" i="79"/>
  <c r="AH868" i="79" s="1"/>
  <c r="AA868" i="79"/>
  <c r="Y868" i="79"/>
  <c r="V868" i="79"/>
  <c r="F868" i="79"/>
  <c r="G868" i="79" s="1"/>
  <c r="AF867" i="79"/>
  <c r="R867" i="79" s="1"/>
  <c r="S867" i="79" s="1"/>
  <c r="AA867" i="79"/>
  <c r="Y867" i="79"/>
  <c r="V867" i="79"/>
  <c r="F867" i="79"/>
  <c r="G867" i="79" s="1"/>
  <c r="AF866" i="79"/>
  <c r="L866" i="79" s="1"/>
  <c r="M866" i="79" s="1"/>
  <c r="AA866" i="79"/>
  <c r="Y866" i="79"/>
  <c r="V866" i="79"/>
  <c r="F866" i="79"/>
  <c r="G866" i="79" s="1"/>
  <c r="AF865" i="79"/>
  <c r="AG865" i="79" s="1"/>
  <c r="AA865" i="79"/>
  <c r="Y865" i="79"/>
  <c r="V865" i="79"/>
  <c r="F865" i="79"/>
  <c r="G865" i="79" s="1"/>
  <c r="AF864" i="79"/>
  <c r="AH864" i="79" s="1"/>
  <c r="AA864" i="79"/>
  <c r="Y864" i="79"/>
  <c r="V864" i="79"/>
  <c r="F864" i="79"/>
  <c r="G864" i="79" s="1"/>
  <c r="AF863" i="79"/>
  <c r="R863" i="79" s="1"/>
  <c r="S863" i="79" s="1"/>
  <c r="AA863" i="79"/>
  <c r="Y863" i="79"/>
  <c r="V863" i="79"/>
  <c r="F863" i="79"/>
  <c r="G863" i="79" s="1"/>
  <c r="AF862" i="79"/>
  <c r="L862" i="79" s="1"/>
  <c r="M862" i="79" s="1"/>
  <c r="AA862" i="79"/>
  <c r="Y862" i="79"/>
  <c r="V862" i="79"/>
  <c r="F862" i="79"/>
  <c r="G862" i="79" s="1"/>
  <c r="AF861" i="79"/>
  <c r="AG861" i="79" s="1"/>
  <c r="AA861" i="79"/>
  <c r="Y861" i="79"/>
  <c r="V861" i="79"/>
  <c r="F861" i="79"/>
  <c r="G861" i="79" s="1"/>
  <c r="AF860" i="79"/>
  <c r="AH860" i="79" s="1"/>
  <c r="AA860" i="79"/>
  <c r="Y860" i="79"/>
  <c r="V860" i="79"/>
  <c r="F860" i="79"/>
  <c r="G860" i="79" s="1"/>
  <c r="AF859" i="79"/>
  <c r="R859" i="79" s="1"/>
  <c r="S859" i="79" s="1"/>
  <c r="AA859" i="79"/>
  <c r="Y859" i="79"/>
  <c r="V859" i="79"/>
  <c r="F859" i="79"/>
  <c r="G859" i="79" s="1"/>
  <c r="AF858" i="79"/>
  <c r="AH858" i="79" s="1"/>
  <c r="AA858" i="79"/>
  <c r="Y858" i="79"/>
  <c r="V858" i="79"/>
  <c r="F858" i="79"/>
  <c r="G858" i="79" s="1"/>
  <c r="AF857" i="79"/>
  <c r="AG857" i="79" s="1"/>
  <c r="AA857" i="79"/>
  <c r="Y857" i="79"/>
  <c r="V857" i="79"/>
  <c r="F857" i="79"/>
  <c r="G857" i="79" s="1"/>
  <c r="AF856" i="79"/>
  <c r="AH856" i="79" s="1"/>
  <c r="AA856" i="79"/>
  <c r="Y856" i="79"/>
  <c r="V856" i="79"/>
  <c r="F856" i="79"/>
  <c r="G856" i="79" s="1"/>
  <c r="AF855" i="79"/>
  <c r="R855" i="79" s="1"/>
  <c r="S855" i="79" s="1"/>
  <c r="AA855" i="79"/>
  <c r="Y855" i="79"/>
  <c r="V855" i="79"/>
  <c r="F855" i="79"/>
  <c r="G855" i="79" s="1"/>
  <c r="AF854" i="79"/>
  <c r="AG854" i="79" s="1"/>
  <c r="AA854" i="79"/>
  <c r="Y854" i="79"/>
  <c r="V854" i="79"/>
  <c r="F854" i="79"/>
  <c r="G854" i="79" s="1"/>
  <c r="AF853" i="79"/>
  <c r="AG853" i="79" s="1"/>
  <c r="AA853" i="79"/>
  <c r="Y853" i="79"/>
  <c r="V853" i="79"/>
  <c r="F853" i="79"/>
  <c r="G853" i="79" s="1"/>
  <c r="AM872" i="79"/>
  <c r="AK872" i="79"/>
  <c r="AE872" i="79"/>
  <c r="AC872" i="79"/>
  <c r="AK851" i="79"/>
  <c r="AN850" i="79"/>
  <c r="AK850" i="79"/>
  <c r="AM849" i="79"/>
  <c r="AK849" i="79"/>
  <c r="AE849" i="79"/>
  <c r="AC849" i="79"/>
  <c r="AF847" i="79"/>
  <c r="R847" i="79" s="1"/>
  <c r="S847" i="79" s="1"/>
  <c r="AA847" i="79"/>
  <c r="Y847" i="79"/>
  <c r="V847" i="79"/>
  <c r="F847" i="79"/>
  <c r="G847" i="79" s="1"/>
  <c r="AF846" i="79"/>
  <c r="R846" i="79" s="1"/>
  <c r="S846" i="79" s="1"/>
  <c r="AA846" i="79"/>
  <c r="Y846" i="79"/>
  <c r="V846" i="79"/>
  <c r="F846" i="79"/>
  <c r="G846" i="79" s="1"/>
  <c r="AF845" i="79"/>
  <c r="L845" i="79" s="1"/>
  <c r="M845" i="79" s="1"/>
  <c r="AA845" i="79"/>
  <c r="Y845" i="79"/>
  <c r="V845" i="79"/>
  <c r="F845" i="79"/>
  <c r="G845" i="79" s="1"/>
  <c r="AK843" i="79"/>
  <c r="AN842" i="79"/>
  <c r="AK842" i="79"/>
  <c r="AM841" i="79"/>
  <c r="AK841" i="79"/>
  <c r="AE841" i="79"/>
  <c r="AC841" i="79"/>
  <c r="AF839" i="79"/>
  <c r="AG839" i="79" s="1"/>
  <c r="AA839" i="79"/>
  <c r="Y839" i="79"/>
  <c r="V839" i="79"/>
  <c r="F839" i="79"/>
  <c r="G839" i="79" s="1"/>
  <c r="AF838" i="79"/>
  <c r="R838" i="79" s="1"/>
  <c r="S838" i="79" s="1"/>
  <c r="AA838" i="79"/>
  <c r="Y838" i="79"/>
  <c r="V838" i="79"/>
  <c r="F838" i="79"/>
  <c r="G838" i="79" s="1"/>
  <c r="AF837" i="79"/>
  <c r="R837" i="79" s="1"/>
  <c r="S837" i="79" s="1"/>
  <c r="AA837" i="79"/>
  <c r="Y837" i="79"/>
  <c r="V837" i="79"/>
  <c r="F837" i="79"/>
  <c r="G837" i="79" s="1"/>
  <c r="AF836" i="79"/>
  <c r="AH836" i="79" s="1"/>
  <c r="AA836" i="79"/>
  <c r="Y836" i="79"/>
  <c r="V836" i="79"/>
  <c r="F836" i="79"/>
  <c r="G836" i="79" s="1"/>
  <c r="AK834" i="79"/>
  <c r="AN833" i="79"/>
  <c r="AK833" i="79"/>
  <c r="AM832" i="79"/>
  <c r="AK832" i="79"/>
  <c r="AE832" i="79"/>
  <c r="AC832" i="79"/>
  <c r="AF830" i="79"/>
  <c r="R830" i="79" s="1"/>
  <c r="S830" i="79" s="1"/>
  <c r="AA830" i="79"/>
  <c r="Y830" i="79"/>
  <c r="V830" i="79"/>
  <c r="F830" i="79"/>
  <c r="AF829" i="79"/>
  <c r="L829" i="79" s="1"/>
  <c r="M829" i="79" s="1"/>
  <c r="AA829" i="79"/>
  <c r="Y829" i="79"/>
  <c r="V829" i="79"/>
  <c r="F829" i="79"/>
  <c r="AF828" i="79"/>
  <c r="AG828" i="79" s="1"/>
  <c r="AA828" i="79"/>
  <c r="Y828" i="79"/>
  <c r="V828" i="79"/>
  <c r="F828" i="79"/>
  <c r="AF827" i="79"/>
  <c r="AH827" i="79" s="1"/>
  <c r="AA827" i="79"/>
  <c r="Y827" i="79"/>
  <c r="V827" i="79"/>
  <c r="F827" i="79"/>
  <c r="AF826" i="79"/>
  <c r="R826" i="79" s="1"/>
  <c r="S826" i="79" s="1"/>
  <c r="AA826" i="79"/>
  <c r="Y826" i="79"/>
  <c r="V826" i="79"/>
  <c r="F826" i="79"/>
  <c r="AF825" i="79"/>
  <c r="AH825" i="79" s="1"/>
  <c r="AA825" i="79"/>
  <c r="Y825" i="79"/>
  <c r="V825" i="79"/>
  <c r="F825" i="79"/>
  <c r="AF824" i="79"/>
  <c r="AG824" i="79" s="1"/>
  <c r="AA824" i="79"/>
  <c r="Y824" i="79"/>
  <c r="V824" i="79"/>
  <c r="F824" i="79"/>
  <c r="AK822" i="79"/>
  <c r="AF814" i="79"/>
  <c r="R814" i="79" s="1"/>
  <c r="S814" i="79" s="1"/>
  <c r="AA814" i="79"/>
  <c r="Y814" i="79"/>
  <c r="V814" i="79"/>
  <c r="F814" i="79"/>
  <c r="AF813" i="79"/>
  <c r="AH813" i="79" s="1"/>
  <c r="AA813" i="79"/>
  <c r="Y813" i="79"/>
  <c r="V813" i="79"/>
  <c r="F813" i="79"/>
  <c r="AF812" i="79"/>
  <c r="AG812" i="79" s="1"/>
  <c r="AA812" i="79"/>
  <c r="Y812" i="79"/>
  <c r="V812" i="79"/>
  <c r="F812" i="79"/>
  <c r="AF811" i="79"/>
  <c r="AH811" i="79" s="1"/>
  <c r="AA811" i="79"/>
  <c r="Y811" i="79"/>
  <c r="V811" i="79"/>
  <c r="F811" i="79"/>
  <c r="AN821" i="79"/>
  <c r="AK821" i="79"/>
  <c r="AM820" i="79"/>
  <c r="AK820" i="79"/>
  <c r="AE820" i="79"/>
  <c r="AC820" i="79"/>
  <c r="AF818" i="79"/>
  <c r="AH818" i="79" s="1"/>
  <c r="AA818" i="79"/>
  <c r="Y818" i="79"/>
  <c r="V818" i="79"/>
  <c r="F818" i="79"/>
  <c r="AF817" i="79"/>
  <c r="R817" i="79" s="1"/>
  <c r="S817" i="79" s="1"/>
  <c r="AA817" i="79"/>
  <c r="Y817" i="79"/>
  <c r="V817" i="79"/>
  <c r="F817" i="79"/>
  <c r="AF816" i="79"/>
  <c r="AG816" i="79" s="1"/>
  <c r="AA816" i="79"/>
  <c r="Y816" i="79"/>
  <c r="V816" i="79"/>
  <c r="F816" i="79"/>
  <c r="AF815" i="79"/>
  <c r="AG815" i="79" s="1"/>
  <c r="AA815" i="79"/>
  <c r="Y815" i="79"/>
  <c r="V815" i="79"/>
  <c r="F815" i="79"/>
  <c r="AK809" i="79"/>
  <c r="AK800" i="79"/>
  <c r="AN808" i="79"/>
  <c r="AK808" i="79"/>
  <c r="AK807" i="79"/>
  <c r="AE807" i="79"/>
  <c r="AC807" i="79"/>
  <c r="AF805" i="79"/>
  <c r="AH805" i="79" s="1"/>
  <c r="AA805" i="79"/>
  <c r="Y805" i="79"/>
  <c r="V805" i="79"/>
  <c r="F805" i="79"/>
  <c r="AF804" i="79"/>
  <c r="AA804" i="79"/>
  <c r="Y804" i="79"/>
  <c r="V804" i="79"/>
  <c r="F804" i="79"/>
  <c r="AF803" i="79"/>
  <c r="AH803" i="79" s="1"/>
  <c r="AA803" i="79"/>
  <c r="Y803" i="79"/>
  <c r="F803" i="79"/>
  <c r="AF802" i="79"/>
  <c r="AG802" i="79" s="1"/>
  <c r="AA802" i="79"/>
  <c r="Y802" i="79"/>
  <c r="F802" i="79"/>
  <c r="AK799" i="79"/>
  <c r="F741" i="79"/>
  <c r="AN752" i="79"/>
  <c r="AK752" i="79"/>
  <c r="AK751" i="79"/>
  <c r="AE751" i="79"/>
  <c r="AE787" i="79" s="1"/>
  <c r="AE789" i="79" s="1"/>
  <c r="AC751" i="79"/>
  <c r="AC787" i="79" s="1"/>
  <c r="AF749" i="79"/>
  <c r="AH749" i="79" s="1"/>
  <c r="AA749" i="79"/>
  <c r="Y749" i="79"/>
  <c r="V749" i="79"/>
  <c r="F749" i="79"/>
  <c r="AF748" i="79"/>
  <c r="AH748" i="79" s="1"/>
  <c r="AA748" i="79"/>
  <c r="Y748" i="79"/>
  <c r="V748" i="79"/>
  <c r="F748" i="79"/>
  <c r="AF747" i="79"/>
  <c r="AG747" i="79" s="1"/>
  <c r="AA747" i="79"/>
  <c r="Y747" i="79"/>
  <c r="V747" i="79"/>
  <c r="F747" i="79"/>
  <c r="AF746" i="79"/>
  <c r="R746" i="79" s="1"/>
  <c r="S746" i="79" s="1"/>
  <c r="AA746" i="79"/>
  <c r="Y746" i="79"/>
  <c r="V746" i="79"/>
  <c r="F746" i="79"/>
  <c r="AF745" i="79"/>
  <c r="L745" i="79" s="1"/>
  <c r="M745" i="79" s="1"/>
  <c r="AA745" i="79"/>
  <c r="Y745" i="79"/>
  <c r="V745" i="79"/>
  <c r="F745" i="79"/>
  <c r="AF744" i="79"/>
  <c r="R744" i="79" s="1"/>
  <c r="S744" i="79" s="1"/>
  <c r="AA744" i="79"/>
  <c r="Y744" i="79"/>
  <c r="V744" i="79"/>
  <c r="F744" i="79"/>
  <c r="AF743" i="79"/>
  <c r="R743" i="79" s="1"/>
  <c r="S743" i="79" s="1"/>
  <c r="AA743" i="79"/>
  <c r="Y743" i="79"/>
  <c r="V743" i="79"/>
  <c r="F743" i="79"/>
  <c r="AF742" i="79"/>
  <c r="R742" i="79" s="1"/>
  <c r="S742" i="79" s="1"/>
  <c r="AA742" i="79"/>
  <c r="Y742" i="79"/>
  <c r="V742" i="79"/>
  <c r="F742" i="79"/>
  <c r="AF741" i="79"/>
  <c r="AH741" i="79" s="1"/>
  <c r="AA741" i="79"/>
  <c r="Y741" i="79"/>
  <c r="V741" i="79"/>
  <c r="AL740" i="79"/>
  <c r="AK740" i="79"/>
  <c r="AM740" i="79" s="1"/>
  <c r="AK739" i="79"/>
  <c r="AF719" i="79"/>
  <c r="R719" i="79" s="1"/>
  <c r="S719" i="79" s="1"/>
  <c r="AA719" i="79"/>
  <c r="Y719" i="79"/>
  <c r="V719" i="79"/>
  <c r="F719" i="79"/>
  <c r="AF718" i="79"/>
  <c r="AH718" i="79" s="1"/>
  <c r="AA718" i="79"/>
  <c r="Y718" i="79"/>
  <c r="V718" i="79"/>
  <c r="F718" i="79"/>
  <c r="AF717" i="79"/>
  <c r="AG717" i="79" s="1"/>
  <c r="AA717" i="79"/>
  <c r="Y717" i="79"/>
  <c r="V717" i="79"/>
  <c r="F717" i="79"/>
  <c r="AF716" i="79"/>
  <c r="AH716" i="79" s="1"/>
  <c r="AA716" i="79"/>
  <c r="Y716" i="79"/>
  <c r="V716" i="79"/>
  <c r="F716" i="79"/>
  <c r="AF715" i="79"/>
  <c r="R715" i="79" s="1"/>
  <c r="S715" i="79" s="1"/>
  <c r="AA715" i="79"/>
  <c r="Y715" i="79"/>
  <c r="V715" i="79"/>
  <c r="F715" i="79"/>
  <c r="AF714" i="79"/>
  <c r="AH714" i="79" s="1"/>
  <c r="AA714" i="79"/>
  <c r="Y714" i="79"/>
  <c r="V714" i="79"/>
  <c r="F714" i="79"/>
  <c r="AF713" i="79"/>
  <c r="AG713" i="79" s="1"/>
  <c r="AA713" i="79"/>
  <c r="Y713" i="79"/>
  <c r="V713" i="79"/>
  <c r="F713" i="79"/>
  <c r="AF712" i="79"/>
  <c r="AH712" i="79" s="1"/>
  <c r="AA712" i="79"/>
  <c r="Y712" i="79"/>
  <c r="V712" i="79"/>
  <c r="F712" i="79"/>
  <c r="AN738" i="79"/>
  <c r="AK738" i="79"/>
  <c r="AK737" i="79"/>
  <c r="AE737" i="79"/>
  <c r="AC737" i="79"/>
  <c r="AF735" i="79"/>
  <c r="AA735" i="79"/>
  <c r="Y735" i="79"/>
  <c r="V735" i="79"/>
  <c r="F735" i="79"/>
  <c r="AF734" i="79"/>
  <c r="AH734" i="79" s="1"/>
  <c r="AA734" i="79"/>
  <c r="Y734" i="79"/>
  <c r="V734" i="79"/>
  <c r="F734" i="79"/>
  <c r="AF731" i="79"/>
  <c r="AH731" i="79" s="1"/>
  <c r="AA731" i="79"/>
  <c r="Y731" i="79"/>
  <c r="V731" i="79"/>
  <c r="F731" i="79"/>
  <c r="AF730" i="79"/>
  <c r="AA730" i="79"/>
  <c r="Y730" i="79"/>
  <c r="V730" i="79"/>
  <c r="F730" i="79"/>
  <c r="AF729" i="79"/>
  <c r="AH729" i="79" s="1"/>
  <c r="AA729" i="79"/>
  <c r="Y729" i="79"/>
  <c r="V729" i="79"/>
  <c r="F729" i="79"/>
  <c r="AF725" i="79"/>
  <c r="AH725" i="79" s="1"/>
  <c r="AA725" i="79"/>
  <c r="Y725" i="79"/>
  <c r="V725" i="79"/>
  <c r="F725" i="79"/>
  <c r="AF724" i="79"/>
  <c r="R724" i="79" s="1"/>
  <c r="S724" i="79" s="1"/>
  <c r="AA724" i="79"/>
  <c r="Y724" i="79"/>
  <c r="V724" i="79"/>
  <c r="F724" i="79"/>
  <c r="AF723" i="79"/>
  <c r="K723" i="79" s="1"/>
  <c r="AA723" i="79"/>
  <c r="Y723" i="79"/>
  <c r="V723" i="79"/>
  <c r="F723" i="79"/>
  <c r="AF711" i="79"/>
  <c r="R711" i="79" s="1"/>
  <c r="S711" i="79" s="1"/>
  <c r="AA711" i="79"/>
  <c r="Y711" i="79"/>
  <c r="V711" i="79"/>
  <c r="F711" i="79"/>
  <c r="AF710" i="79"/>
  <c r="AG710" i="79" s="1"/>
  <c r="AA710" i="79"/>
  <c r="Y710" i="79"/>
  <c r="V710" i="79"/>
  <c r="F710" i="79"/>
  <c r="AF706" i="79"/>
  <c r="K706" i="79" s="1"/>
  <c r="AA706" i="79"/>
  <c r="Y706" i="79"/>
  <c r="V706" i="79"/>
  <c r="F706" i="79"/>
  <c r="AF705" i="79"/>
  <c r="AH705" i="79" s="1"/>
  <c r="AA705" i="79"/>
  <c r="Y705" i="79"/>
  <c r="V705" i="79"/>
  <c r="F705" i="79"/>
  <c r="AF704" i="79"/>
  <c r="R704" i="79" s="1"/>
  <c r="S704" i="79" s="1"/>
  <c r="AA704" i="79"/>
  <c r="Y704" i="79"/>
  <c r="V704" i="79"/>
  <c r="F704" i="79"/>
  <c r="AF703" i="79"/>
  <c r="AH703" i="79" s="1"/>
  <c r="AA703" i="79"/>
  <c r="Y703" i="79"/>
  <c r="V703" i="79"/>
  <c r="F703" i="79"/>
  <c r="AF702" i="79"/>
  <c r="AG702" i="79" s="1"/>
  <c r="AA702" i="79"/>
  <c r="Y702" i="79"/>
  <c r="V702" i="79"/>
  <c r="F702" i="79"/>
  <c r="AF701" i="79"/>
  <c r="R701" i="79" s="1"/>
  <c r="S701" i="79" s="1"/>
  <c r="AA701" i="79"/>
  <c r="Y701" i="79"/>
  <c r="V701" i="79"/>
  <c r="F701" i="79"/>
  <c r="AF697" i="79"/>
  <c r="AH697" i="79" s="1"/>
  <c r="AA697" i="79"/>
  <c r="Y697" i="79"/>
  <c r="V697" i="79"/>
  <c r="F697" i="79"/>
  <c r="AF696" i="79"/>
  <c r="R696" i="79" s="1"/>
  <c r="S696" i="79" s="1"/>
  <c r="AA696" i="79"/>
  <c r="Y696" i="79"/>
  <c r="V696" i="79"/>
  <c r="F696" i="79"/>
  <c r="AF695" i="79"/>
  <c r="R695" i="79" s="1"/>
  <c r="S695" i="79" s="1"/>
  <c r="AA695" i="79"/>
  <c r="Y695" i="79"/>
  <c r="V695" i="79"/>
  <c r="F695" i="79"/>
  <c r="AF694" i="79"/>
  <c r="AH694" i="79" s="1"/>
  <c r="AA694" i="79"/>
  <c r="Y694" i="79"/>
  <c r="V694" i="79"/>
  <c r="F694" i="79"/>
  <c r="AF693" i="79"/>
  <c r="AG693" i="79" s="1"/>
  <c r="AA693" i="79"/>
  <c r="Y693" i="79"/>
  <c r="V693" i="79"/>
  <c r="F693" i="79"/>
  <c r="AL690" i="79"/>
  <c r="AK690" i="79"/>
  <c r="AM690" i="79" s="1"/>
  <c r="AK689" i="79"/>
  <c r="AF685" i="79"/>
  <c r="AA685" i="79"/>
  <c r="Y685" i="79"/>
  <c r="V685" i="79"/>
  <c r="F685" i="79"/>
  <c r="AF684" i="79"/>
  <c r="AH684" i="79" s="1"/>
  <c r="AA684" i="79"/>
  <c r="Y684" i="79"/>
  <c r="V684" i="79"/>
  <c r="F684" i="79"/>
  <c r="AF683" i="79"/>
  <c r="AG683" i="79" s="1"/>
  <c r="AA683" i="79"/>
  <c r="Y683" i="79"/>
  <c r="V683" i="79"/>
  <c r="F683" i="79"/>
  <c r="AF682" i="79"/>
  <c r="AH682" i="79" s="1"/>
  <c r="AA682" i="79"/>
  <c r="Y682" i="79"/>
  <c r="V682" i="79"/>
  <c r="F682" i="79"/>
  <c r="AF681" i="79"/>
  <c r="AA681" i="79"/>
  <c r="Y681" i="79"/>
  <c r="V681" i="79"/>
  <c r="F681" i="79"/>
  <c r="AF680" i="79"/>
  <c r="AH680" i="79" s="1"/>
  <c r="AA680" i="79"/>
  <c r="Y680" i="79"/>
  <c r="V680" i="79"/>
  <c r="F680" i="79"/>
  <c r="AF679" i="79"/>
  <c r="AG679" i="79" s="1"/>
  <c r="AA679" i="79"/>
  <c r="Y679" i="79"/>
  <c r="V679" i="79"/>
  <c r="F679" i="79"/>
  <c r="AF678" i="79"/>
  <c r="AH678" i="79" s="1"/>
  <c r="AA678" i="79"/>
  <c r="Y678" i="79"/>
  <c r="V678" i="79"/>
  <c r="F678" i="79"/>
  <c r="AF677" i="79"/>
  <c r="AA677" i="79"/>
  <c r="Y677" i="79"/>
  <c r="V677" i="79"/>
  <c r="F677" i="79"/>
  <c r="AF676" i="79"/>
  <c r="AH676" i="79" s="1"/>
  <c r="AA676" i="79"/>
  <c r="Y676" i="79"/>
  <c r="V676" i="79"/>
  <c r="F676" i="79"/>
  <c r="AF675" i="79"/>
  <c r="AG675" i="79" s="1"/>
  <c r="AA675" i="79"/>
  <c r="Y675" i="79"/>
  <c r="V675" i="79"/>
  <c r="F675" i="79"/>
  <c r="AF674" i="79"/>
  <c r="AH674" i="79" s="1"/>
  <c r="AA674" i="79"/>
  <c r="Y674" i="79"/>
  <c r="V674" i="79"/>
  <c r="F674" i="79"/>
  <c r="AF673" i="79"/>
  <c r="AA673" i="79"/>
  <c r="Y673" i="79"/>
  <c r="V673" i="79"/>
  <c r="F673" i="79"/>
  <c r="AF672" i="79"/>
  <c r="AH672" i="79" s="1"/>
  <c r="AA672" i="79"/>
  <c r="Y672" i="79"/>
  <c r="V672" i="79"/>
  <c r="F672" i="79"/>
  <c r="AF671" i="79"/>
  <c r="AG671" i="79" s="1"/>
  <c r="AA671" i="79"/>
  <c r="Y671" i="79"/>
  <c r="V671" i="79"/>
  <c r="F671" i="79"/>
  <c r="AF670" i="79"/>
  <c r="AH670" i="79" s="1"/>
  <c r="AA670" i="79"/>
  <c r="Y670" i="79"/>
  <c r="V670" i="79"/>
  <c r="F670" i="79"/>
  <c r="AF669" i="79"/>
  <c r="AA669" i="79"/>
  <c r="Y669" i="79"/>
  <c r="V669" i="79"/>
  <c r="F669" i="79"/>
  <c r="AF668" i="79"/>
  <c r="AH668" i="79" s="1"/>
  <c r="AA668" i="79"/>
  <c r="Y668" i="79"/>
  <c r="V668" i="79"/>
  <c r="F668" i="79"/>
  <c r="AF667" i="79"/>
  <c r="AG667" i="79" s="1"/>
  <c r="AA667" i="79"/>
  <c r="Y667" i="79"/>
  <c r="V667" i="79"/>
  <c r="F667" i="79"/>
  <c r="AF666" i="79"/>
  <c r="AH666" i="79" s="1"/>
  <c r="AA666" i="79"/>
  <c r="Y666" i="79"/>
  <c r="V666" i="79"/>
  <c r="F666" i="79"/>
  <c r="AF665" i="79"/>
  <c r="AG665" i="79" s="1"/>
  <c r="AA665" i="79"/>
  <c r="Y665" i="79"/>
  <c r="V665" i="79"/>
  <c r="F665" i="79"/>
  <c r="AF664" i="79"/>
  <c r="R664" i="79" s="1"/>
  <c r="S664" i="79" s="1"/>
  <c r="AA664" i="79"/>
  <c r="Y664" i="79"/>
  <c r="V664" i="79"/>
  <c r="F664" i="79"/>
  <c r="AF663" i="79"/>
  <c r="AA663" i="79"/>
  <c r="Y663" i="79"/>
  <c r="V663" i="79"/>
  <c r="F663" i="79"/>
  <c r="AF662" i="79"/>
  <c r="AG662" i="79" s="1"/>
  <c r="AA662" i="79"/>
  <c r="Y662" i="79"/>
  <c r="V662" i="79"/>
  <c r="F662" i="79"/>
  <c r="AF661" i="79"/>
  <c r="R661" i="79" s="1"/>
  <c r="S661" i="79" s="1"/>
  <c r="AA661" i="79"/>
  <c r="Y661" i="79"/>
  <c r="V661" i="79"/>
  <c r="F661" i="79"/>
  <c r="AF657" i="79"/>
  <c r="R657" i="79" s="1"/>
  <c r="S657" i="79" s="1"/>
  <c r="AA657" i="79"/>
  <c r="Y657" i="79"/>
  <c r="V657" i="79"/>
  <c r="F657" i="79"/>
  <c r="AF656" i="79"/>
  <c r="AH656" i="79" s="1"/>
  <c r="AA656" i="79"/>
  <c r="Y656" i="79"/>
  <c r="V656" i="79"/>
  <c r="F656" i="79"/>
  <c r="AF655" i="79"/>
  <c r="AG655" i="79" s="1"/>
  <c r="AA655" i="79"/>
  <c r="Y655" i="79"/>
  <c r="V655" i="79"/>
  <c r="F655" i="79"/>
  <c r="AF654" i="79"/>
  <c r="L654" i="79" s="1"/>
  <c r="M654" i="79" s="1"/>
  <c r="AA654" i="79"/>
  <c r="Y654" i="79"/>
  <c r="V654" i="79"/>
  <c r="F654" i="79"/>
  <c r="AF653" i="79"/>
  <c r="R653" i="79" s="1"/>
  <c r="S653" i="79" s="1"/>
  <c r="AA653" i="79"/>
  <c r="Y653" i="79"/>
  <c r="V653" i="79"/>
  <c r="F653" i="79"/>
  <c r="AF652" i="79"/>
  <c r="AH652" i="79" s="1"/>
  <c r="AA652" i="79"/>
  <c r="Y652" i="79"/>
  <c r="V652" i="79"/>
  <c r="F652" i="79"/>
  <c r="F648" i="79"/>
  <c r="V648" i="79"/>
  <c r="Y648" i="79"/>
  <c r="AA648" i="79"/>
  <c r="AF648" i="79"/>
  <c r="K648" i="79" s="1"/>
  <c r="AF647" i="79"/>
  <c r="AA647" i="79"/>
  <c r="Y647" i="79"/>
  <c r="V647" i="79"/>
  <c r="F647" i="79"/>
  <c r="AF646" i="79"/>
  <c r="L646" i="79" s="1"/>
  <c r="M646" i="79" s="1"/>
  <c r="AA646" i="79"/>
  <c r="Y646" i="79"/>
  <c r="V646" i="79"/>
  <c r="F646" i="79"/>
  <c r="AF645" i="79"/>
  <c r="AA645" i="79"/>
  <c r="Y645" i="79"/>
  <c r="V645" i="79"/>
  <c r="F645" i="79"/>
  <c r="AF644" i="79"/>
  <c r="AH644" i="79" s="1"/>
  <c r="AA644" i="79"/>
  <c r="Y644" i="79"/>
  <c r="V644" i="79"/>
  <c r="F644" i="79"/>
  <c r="AF643" i="79"/>
  <c r="AA643" i="79"/>
  <c r="Y643" i="79"/>
  <c r="V643" i="79"/>
  <c r="F643" i="79"/>
  <c r="AF642" i="79"/>
  <c r="L642" i="79" s="1"/>
  <c r="AA642" i="79"/>
  <c r="Y642" i="79"/>
  <c r="V642" i="79"/>
  <c r="F642" i="79"/>
  <c r="AF641" i="79"/>
  <c r="AH641" i="79" s="1"/>
  <c r="AA641" i="79"/>
  <c r="Y641" i="79"/>
  <c r="V641" i="79"/>
  <c r="F641" i="79"/>
  <c r="AF640" i="79"/>
  <c r="AH640" i="79" s="1"/>
  <c r="AA640" i="79"/>
  <c r="Y640" i="79"/>
  <c r="V640" i="79"/>
  <c r="F640" i="79"/>
  <c r="AF639" i="79"/>
  <c r="AH639" i="79" s="1"/>
  <c r="AA639" i="79"/>
  <c r="Y639" i="79"/>
  <c r="V639" i="79"/>
  <c r="F639" i="79"/>
  <c r="AF638" i="79"/>
  <c r="AH638" i="79" s="1"/>
  <c r="AA638" i="79"/>
  <c r="Y638" i="79"/>
  <c r="V638" i="79"/>
  <c r="F638" i="79"/>
  <c r="AF637" i="79"/>
  <c r="AH637" i="79" s="1"/>
  <c r="AA637" i="79"/>
  <c r="Y637" i="79"/>
  <c r="V637" i="79"/>
  <c r="F637" i="79"/>
  <c r="AF636" i="79"/>
  <c r="AH636" i="79" s="1"/>
  <c r="AA636" i="79"/>
  <c r="Y636" i="79"/>
  <c r="V636" i="79"/>
  <c r="F636" i="79"/>
  <c r="AF635" i="79"/>
  <c r="AH635" i="79" s="1"/>
  <c r="AA635" i="79"/>
  <c r="Y635" i="79"/>
  <c r="V635" i="79"/>
  <c r="F635" i="79"/>
  <c r="AF634" i="79"/>
  <c r="AG634" i="79" s="1"/>
  <c r="AA634" i="79"/>
  <c r="Y634" i="79"/>
  <c r="V634" i="79"/>
  <c r="F634" i="79"/>
  <c r="AF633" i="79"/>
  <c r="K633" i="79" s="1"/>
  <c r="AA633" i="79"/>
  <c r="Y633" i="79"/>
  <c r="V633" i="79"/>
  <c r="F633" i="79"/>
  <c r="AF632" i="79"/>
  <c r="AH632" i="79" s="1"/>
  <c r="AA632" i="79"/>
  <c r="Y632" i="79"/>
  <c r="V632" i="79"/>
  <c r="F632" i="79"/>
  <c r="AF631" i="79"/>
  <c r="R631" i="79" s="1"/>
  <c r="S631" i="79" s="1"/>
  <c r="AA631" i="79"/>
  <c r="Y631" i="79"/>
  <c r="V631" i="79"/>
  <c r="F631" i="79"/>
  <c r="AF630" i="79"/>
  <c r="L630" i="79" s="1"/>
  <c r="M630" i="79" s="1"/>
  <c r="AA630" i="79"/>
  <c r="Y630" i="79"/>
  <c r="V630" i="79"/>
  <c r="F630" i="79"/>
  <c r="AF629" i="79"/>
  <c r="K629" i="79" s="1"/>
  <c r="AA629" i="79"/>
  <c r="Y629" i="79"/>
  <c r="V629" i="79"/>
  <c r="F629" i="79"/>
  <c r="AF628" i="79"/>
  <c r="AA628" i="79"/>
  <c r="Y628" i="79"/>
  <c r="V628" i="79"/>
  <c r="F628" i="79"/>
  <c r="AF627" i="79"/>
  <c r="L627" i="79" s="1"/>
  <c r="M627" i="79" s="1"/>
  <c r="AA627" i="79"/>
  <c r="Y627" i="79"/>
  <c r="V627" i="79"/>
  <c r="F627" i="79"/>
  <c r="AF626" i="79"/>
  <c r="AG626" i="79" s="1"/>
  <c r="AA626" i="79"/>
  <c r="Y626" i="79"/>
  <c r="V626" i="79"/>
  <c r="F626" i="79"/>
  <c r="AF625" i="79"/>
  <c r="K625" i="79" s="1"/>
  <c r="AA625" i="79"/>
  <c r="Y625" i="79"/>
  <c r="V625" i="79"/>
  <c r="F625" i="79"/>
  <c r="AF624" i="79"/>
  <c r="AH624" i="79" s="1"/>
  <c r="AA624" i="79"/>
  <c r="Y624" i="79"/>
  <c r="V624" i="79"/>
  <c r="F624" i="79"/>
  <c r="AF623" i="79"/>
  <c r="AG623" i="79" s="1"/>
  <c r="AA623" i="79"/>
  <c r="Y623" i="79"/>
  <c r="V623" i="79"/>
  <c r="F623" i="79"/>
  <c r="AF622" i="79"/>
  <c r="AA622" i="79"/>
  <c r="Y622" i="79"/>
  <c r="V622" i="79"/>
  <c r="F622" i="79"/>
  <c r="AF621" i="79"/>
  <c r="H621" i="79" s="1"/>
  <c r="AA621" i="79"/>
  <c r="Y621" i="79"/>
  <c r="V621" i="79"/>
  <c r="F621" i="79"/>
  <c r="AF620" i="79"/>
  <c r="AG620" i="79" s="1"/>
  <c r="AA620" i="79"/>
  <c r="Y620" i="79"/>
  <c r="V620" i="79"/>
  <c r="F620" i="79"/>
  <c r="AF619" i="79"/>
  <c r="R619" i="79" s="1"/>
  <c r="S619" i="79" s="1"/>
  <c r="AA619" i="79"/>
  <c r="Y619" i="79"/>
  <c r="V619" i="79"/>
  <c r="F619" i="79"/>
  <c r="AN688" i="79"/>
  <c r="AK688" i="79"/>
  <c r="AK687" i="79"/>
  <c r="AK639" i="79"/>
  <c r="AM639" i="79" s="1"/>
  <c r="AF618" i="79"/>
  <c r="AH618" i="79" s="1"/>
  <c r="AA618" i="79"/>
  <c r="Y618" i="79"/>
  <c r="V618" i="79"/>
  <c r="F618" i="79"/>
  <c r="AF614" i="79"/>
  <c r="AH614" i="79" s="1"/>
  <c r="AA614" i="79"/>
  <c r="Y614" i="79"/>
  <c r="V614" i="79"/>
  <c r="F614" i="79"/>
  <c r="AF613" i="79"/>
  <c r="R613" i="79" s="1"/>
  <c r="S613" i="79" s="1"/>
  <c r="AA613" i="79"/>
  <c r="Y613" i="79"/>
  <c r="V613" i="79"/>
  <c r="F613" i="79"/>
  <c r="AF612" i="79"/>
  <c r="R612" i="79" s="1"/>
  <c r="S612" i="79" s="1"/>
  <c r="AA612" i="79"/>
  <c r="Y612" i="79"/>
  <c r="V612" i="79"/>
  <c r="F612" i="79"/>
  <c r="AF611" i="79"/>
  <c r="AH611" i="79" s="1"/>
  <c r="AA611" i="79"/>
  <c r="Y611" i="79"/>
  <c r="V611" i="79"/>
  <c r="F611" i="79"/>
  <c r="AF610" i="79"/>
  <c r="AG610" i="79" s="1"/>
  <c r="AA610" i="79"/>
  <c r="Y610" i="79"/>
  <c r="V610" i="79"/>
  <c r="F610" i="79"/>
  <c r="AF609" i="79"/>
  <c r="L609" i="79" s="1"/>
  <c r="M609" i="79" s="1"/>
  <c r="AA609" i="79"/>
  <c r="Y609" i="79"/>
  <c r="V609" i="79"/>
  <c r="F609" i="79"/>
  <c r="AF608" i="79"/>
  <c r="R608" i="79" s="1"/>
  <c r="S608" i="79" s="1"/>
  <c r="AA608" i="79"/>
  <c r="Y608" i="79"/>
  <c r="V608" i="79"/>
  <c r="F608" i="79"/>
  <c r="AL605" i="79"/>
  <c r="AK605" i="79"/>
  <c r="AM605" i="79" s="1"/>
  <c r="AK604" i="79"/>
  <c r="AF600" i="79"/>
  <c r="AA600" i="79"/>
  <c r="Y600" i="79"/>
  <c r="V600" i="79"/>
  <c r="F600" i="79"/>
  <c r="AF599" i="79"/>
  <c r="L599" i="79" s="1"/>
  <c r="M599" i="79" s="1"/>
  <c r="AA599" i="79"/>
  <c r="Y599" i="79"/>
  <c r="V599" i="79"/>
  <c r="F599" i="79"/>
  <c r="AF598" i="79"/>
  <c r="AH598" i="79" s="1"/>
  <c r="AA598" i="79"/>
  <c r="Y598" i="79"/>
  <c r="V598" i="79"/>
  <c r="F598" i="79"/>
  <c r="AF597" i="79"/>
  <c r="AH597" i="79" s="1"/>
  <c r="AA597" i="79"/>
  <c r="Y597" i="79"/>
  <c r="V597" i="79"/>
  <c r="F597" i="79"/>
  <c r="AF596" i="79"/>
  <c r="AH596" i="79" s="1"/>
  <c r="AA596" i="79"/>
  <c r="Y596" i="79"/>
  <c r="V596" i="79"/>
  <c r="F596" i="79"/>
  <c r="AF595" i="79"/>
  <c r="L595" i="79" s="1"/>
  <c r="M595" i="79" s="1"/>
  <c r="AA595" i="79"/>
  <c r="Y595" i="79"/>
  <c r="V595" i="79"/>
  <c r="F595" i="79"/>
  <c r="AF594" i="79"/>
  <c r="AH594" i="79" s="1"/>
  <c r="AA594" i="79"/>
  <c r="Y594" i="79"/>
  <c r="V594" i="79"/>
  <c r="F594" i="79"/>
  <c r="AF593" i="79"/>
  <c r="AH593" i="79" s="1"/>
  <c r="AA593" i="79"/>
  <c r="Y593" i="79"/>
  <c r="V593" i="79"/>
  <c r="F593" i="79"/>
  <c r="AF592" i="79"/>
  <c r="L592" i="79" s="1"/>
  <c r="M592" i="79" s="1"/>
  <c r="AA592" i="79"/>
  <c r="Y592" i="79"/>
  <c r="V592" i="79"/>
  <c r="F592" i="79"/>
  <c r="AF591" i="79"/>
  <c r="L591" i="79" s="1"/>
  <c r="M591" i="79" s="1"/>
  <c r="AA591" i="79"/>
  <c r="Y591" i="79"/>
  <c r="V591" i="79"/>
  <c r="F591" i="79"/>
  <c r="AF590" i="79"/>
  <c r="AH590" i="79" s="1"/>
  <c r="AA590" i="79"/>
  <c r="Y590" i="79"/>
  <c r="V590" i="79"/>
  <c r="F590" i="79"/>
  <c r="AF589" i="79"/>
  <c r="AH589" i="79" s="1"/>
  <c r="AA589" i="79"/>
  <c r="Y589" i="79"/>
  <c r="V589" i="79"/>
  <c r="F589" i="79"/>
  <c r="AF588" i="79"/>
  <c r="AH588" i="79" s="1"/>
  <c r="AA588" i="79"/>
  <c r="Y588" i="79"/>
  <c r="V588" i="79"/>
  <c r="F588" i="79"/>
  <c r="AF587" i="79"/>
  <c r="L587" i="79" s="1"/>
  <c r="M587" i="79" s="1"/>
  <c r="AA587" i="79"/>
  <c r="Y587" i="79"/>
  <c r="V587" i="79"/>
  <c r="F587" i="79"/>
  <c r="AF586" i="79"/>
  <c r="AH586" i="79" s="1"/>
  <c r="AA586" i="79"/>
  <c r="Y586" i="79"/>
  <c r="V586" i="79"/>
  <c r="F586" i="79"/>
  <c r="AF585" i="79"/>
  <c r="AH585" i="79" s="1"/>
  <c r="AA585" i="79"/>
  <c r="Y585" i="79"/>
  <c r="V585" i="79"/>
  <c r="F585" i="79"/>
  <c r="AF584" i="79"/>
  <c r="AH584" i="79" s="1"/>
  <c r="AA584" i="79"/>
  <c r="Y584" i="79"/>
  <c r="V584" i="79"/>
  <c r="F584" i="79"/>
  <c r="AF583" i="79"/>
  <c r="AH583" i="79" s="1"/>
  <c r="AA583" i="79"/>
  <c r="Y583" i="79"/>
  <c r="V583" i="79"/>
  <c r="F583" i="79"/>
  <c r="AF582" i="79"/>
  <c r="AH582" i="79" s="1"/>
  <c r="AA582" i="79"/>
  <c r="Y582" i="79"/>
  <c r="V582" i="79"/>
  <c r="F582" i="79"/>
  <c r="AF581" i="79"/>
  <c r="AH581" i="79" s="1"/>
  <c r="AA581" i="79"/>
  <c r="Y581" i="79"/>
  <c r="V581" i="79"/>
  <c r="F581" i="79"/>
  <c r="AF580" i="79"/>
  <c r="AH580" i="79" s="1"/>
  <c r="AA580" i="79"/>
  <c r="Y580" i="79"/>
  <c r="V580" i="79"/>
  <c r="F580" i="79"/>
  <c r="AF579" i="79"/>
  <c r="L579" i="79" s="1"/>
  <c r="M579" i="79" s="1"/>
  <c r="AA579" i="79"/>
  <c r="Y579" i="79"/>
  <c r="V579" i="79"/>
  <c r="F579" i="79"/>
  <c r="AF578" i="79"/>
  <c r="AH578" i="79" s="1"/>
  <c r="AA578" i="79"/>
  <c r="Y578" i="79"/>
  <c r="V578" i="79"/>
  <c r="F578" i="79"/>
  <c r="AF577" i="79"/>
  <c r="AH577" i="79" s="1"/>
  <c r="AA577" i="79"/>
  <c r="Y577" i="79"/>
  <c r="V577" i="79"/>
  <c r="F577" i="79"/>
  <c r="AF576" i="79"/>
  <c r="AG576" i="79" s="1"/>
  <c r="AA576" i="79"/>
  <c r="Y576" i="79"/>
  <c r="V576" i="79"/>
  <c r="F576" i="79"/>
  <c r="AF575" i="79"/>
  <c r="AH575" i="79" s="1"/>
  <c r="AA575" i="79"/>
  <c r="Y575" i="79"/>
  <c r="V575" i="79"/>
  <c r="F575" i="79"/>
  <c r="AF574" i="79"/>
  <c r="L574" i="79" s="1"/>
  <c r="M574" i="79" s="1"/>
  <c r="AA574" i="79"/>
  <c r="Y574" i="79"/>
  <c r="V574" i="79"/>
  <c r="F574" i="79"/>
  <c r="AF573" i="79"/>
  <c r="R573" i="79" s="1"/>
  <c r="S573" i="79" s="1"/>
  <c r="AA573" i="79"/>
  <c r="Y573" i="79"/>
  <c r="V573" i="79"/>
  <c r="F573" i="79"/>
  <c r="AN603" i="79"/>
  <c r="AK603" i="79"/>
  <c r="AK602" i="79"/>
  <c r="AE602" i="79"/>
  <c r="AC602" i="79"/>
  <c r="AK591" i="79"/>
  <c r="AM591" i="79" s="1"/>
  <c r="AL572" i="79"/>
  <c r="AK572" i="79"/>
  <c r="AM572" i="79" s="1"/>
  <c r="AK571" i="79"/>
  <c r="F565" i="79"/>
  <c r="F566" i="79"/>
  <c r="F567" i="79"/>
  <c r="AN570" i="79"/>
  <c r="AK570" i="79"/>
  <c r="AK569" i="79"/>
  <c r="AE569" i="79"/>
  <c r="AC569" i="79"/>
  <c r="AF567" i="79"/>
  <c r="AA567" i="79"/>
  <c r="Y567" i="79"/>
  <c r="V567" i="79"/>
  <c r="AF566" i="79"/>
  <c r="AA566" i="79"/>
  <c r="Y566" i="79"/>
  <c r="V566" i="79"/>
  <c r="AK565" i="79"/>
  <c r="AM565" i="79" s="1"/>
  <c r="AF565" i="79"/>
  <c r="AA565" i="79"/>
  <c r="Y565" i="79"/>
  <c r="V565" i="79"/>
  <c r="AL564" i="79"/>
  <c r="AK564" i="79"/>
  <c r="AM564" i="79" s="1"/>
  <c r="AK563" i="79"/>
  <c r="V556" i="79"/>
  <c r="AN562" i="79"/>
  <c r="AK562" i="79"/>
  <c r="AK561" i="79"/>
  <c r="AE561" i="79"/>
  <c r="AC561" i="79"/>
  <c r="AF559" i="79"/>
  <c r="R559" i="79" s="1"/>
  <c r="S559" i="79" s="1"/>
  <c r="AA559" i="79"/>
  <c r="Y559" i="79"/>
  <c r="V559" i="79"/>
  <c r="F559" i="79"/>
  <c r="AF558" i="79"/>
  <c r="R558" i="79" s="1"/>
  <c r="S558" i="79" s="1"/>
  <c r="AA558" i="79"/>
  <c r="Y558" i="79"/>
  <c r="V558" i="79"/>
  <c r="F558" i="79"/>
  <c r="AF557" i="79"/>
  <c r="AH557" i="79" s="1"/>
  <c r="AA557" i="79"/>
  <c r="Y557" i="79"/>
  <c r="V557" i="79"/>
  <c r="F557" i="79"/>
  <c r="AF556" i="79"/>
  <c r="H556" i="79" s="1"/>
  <c r="Y556" i="79"/>
  <c r="AF555" i="79"/>
  <c r="R555" i="79" s="1"/>
  <c r="S555" i="79" s="1"/>
  <c r="AA555" i="79"/>
  <c r="Y555" i="79"/>
  <c r="V555" i="79"/>
  <c r="F555" i="79"/>
  <c r="AF554" i="79"/>
  <c r="R554" i="79" s="1"/>
  <c r="S554" i="79" s="1"/>
  <c r="AA554" i="79"/>
  <c r="Y554" i="79"/>
  <c r="V554" i="79"/>
  <c r="F554" i="79"/>
  <c r="AF553" i="79"/>
  <c r="AH553" i="79" s="1"/>
  <c r="AA553" i="79"/>
  <c r="Y553" i="79"/>
  <c r="V553" i="79"/>
  <c r="F553" i="79"/>
  <c r="AK552" i="79"/>
  <c r="AM552" i="79" s="1"/>
  <c r="AF552" i="79"/>
  <c r="AL552" i="79" s="1"/>
  <c r="V552" i="79"/>
  <c r="AL551" i="79"/>
  <c r="AK551" i="79"/>
  <c r="AM551" i="79" s="1"/>
  <c r="AK550" i="79"/>
  <c r="AN549" i="79"/>
  <c r="AK549" i="79"/>
  <c r="AK548" i="79"/>
  <c r="AE548" i="79"/>
  <c r="AC548" i="79"/>
  <c r="AF546" i="79"/>
  <c r="AH546" i="79" s="1"/>
  <c r="AA546" i="79"/>
  <c r="Y546" i="79"/>
  <c r="V546" i="79"/>
  <c r="F546" i="79"/>
  <c r="AF545" i="79"/>
  <c r="R545" i="79" s="1"/>
  <c r="S545" i="79" s="1"/>
  <c r="AA545" i="79"/>
  <c r="Y545" i="79"/>
  <c r="V545" i="79"/>
  <c r="F545" i="79"/>
  <c r="AF544" i="79"/>
  <c r="L544" i="79" s="1"/>
  <c r="M544" i="79" s="1"/>
  <c r="AA544" i="79"/>
  <c r="Y544" i="79"/>
  <c r="V544" i="79"/>
  <c r="F544" i="79"/>
  <c r="AF543" i="79"/>
  <c r="AG543" i="79" s="1"/>
  <c r="AA543" i="79"/>
  <c r="Y543" i="79"/>
  <c r="V543" i="79"/>
  <c r="F543" i="79"/>
  <c r="AF542" i="79"/>
  <c r="AH542" i="79" s="1"/>
  <c r="AA542" i="79"/>
  <c r="Y542" i="79"/>
  <c r="V542" i="79"/>
  <c r="F542" i="79"/>
  <c r="AF541" i="79"/>
  <c r="R541" i="79" s="1"/>
  <c r="S541" i="79" s="1"/>
  <c r="AA541" i="79"/>
  <c r="Y541" i="79"/>
  <c r="V541" i="79"/>
  <c r="F541" i="79"/>
  <c r="AF540" i="79"/>
  <c r="L540" i="79" s="1"/>
  <c r="M540" i="79" s="1"/>
  <c r="AA540" i="79"/>
  <c r="Y540" i="79"/>
  <c r="V540" i="79"/>
  <c r="F540" i="79"/>
  <c r="AK539" i="79"/>
  <c r="AM539" i="79" s="1"/>
  <c r="AF539" i="79"/>
  <c r="AL539" i="79" s="1"/>
  <c r="AA539" i="79"/>
  <c r="Y539" i="79"/>
  <c r="V539" i="79"/>
  <c r="F539" i="79"/>
  <c r="AL538" i="79"/>
  <c r="AK538" i="79"/>
  <c r="AM538" i="79" s="1"/>
  <c r="AK537" i="79"/>
  <c r="AN536" i="79"/>
  <c r="AK536" i="79"/>
  <c r="AF530" i="79"/>
  <c r="AA530" i="79"/>
  <c r="Y530" i="79"/>
  <c r="V530" i="79"/>
  <c r="F530" i="79"/>
  <c r="AF529" i="79"/>
  <c r="AA529" i="79"/>
  <c r="Y529" i="79"/>
  <c r="V529" i="79"/>
  <c r="F529" i="79"/>
  <c r="AF528" i="79"/>
  <c r="AA528" i="79"/>
  <c r="Y528" i="79"/>
  <c r="V528" i="79"/>
  <c r="F528" i="79"/>
  <c r="V532" i="79"/>
  <c r="AA526" i="79"/>
  <c r="Y524" i="79"/>
  <c r="V520" i="79"/>
  <c r="V518" i="79"/>
  <c r="AK535" i="79"/>
  <c r="AE535" i="79"/>
  <c r="AC535" i="79"/>
  <c r="AF533" i="79"/>
  <c r="AA533" i="79"/>
  <c r="Y533" i="79"/>
  <c r="V533" i="79"/>
  <c r="F533" i="79"/>
  <c r="AF532" i="79"/>
  <c r="AH532" i="79" s="1"/>
  <c r="Y532" i="79"/>
  <c r="F532" i="79"/>
  <c r="AF531" i="79"/>
  <c r="AA531" i="79"/>
  <c r="Y531" i="79"/>
  <c r="V531" i="79"/>
  <c r="F531" i="79"/>
  <c r="AF527" i="79"/>
  <c r="AA527" i="79"/>
  <c r="Y527" i="79"/>
  <c r="V527" i="79"/>
  <c r="F527" i="79"/>
  <c r="AF526" i="79"/>
  <c r="F526" i="79"/>
  <c r="AF525" i="79"/>
  <c r="AA525" i="79"/>
  <c r="Y525" i="79"/>
  <c r="V525" i="79"/>
  <c r="F525" i="79"/>
  <c r="AF524" i="79"/>
  <c r="AA524" i="79"/>
  <c r="V524" i="79"/>
  <c r="AF523" i="79"/>
  <c r="AA523" i="79"/>
  <c r="Y523" i="79"/>
  <c r="V523" i="79"/>
  <c r="F523" i="79"/>
  <c r="AF522" i="79"/>
  <c r="AG522" i="79" s="1"/>
  <c r="Y522" i="79"/>
  <c r="AA521" i="79"/>
  <c r="Y521" i="79"/>
  <c r="V521" i="79"/>
  <c r="F521" i="79"/>
  <c r="AF520" i="79"/>
  <c r="Y520" i="79"/>
  <c r="F520" i="79"/>
  <c r="AF519" i="79"/>
  <c r="J519" i="79" s="1"/>
  <c r="AA519" i="79"/>
  <c r="Y519" i="79"/>
  <c r="V519" i="79"/>
  <c r="F519" i="79"/>
  <c r="AK518" i="79"/>
  <c r="AF518" i="79"/>
  <c r="Y518" i="79"/>
  <c r="AL517" i="79"/>
  <c r="AK517" i="79"/>
  <c r="AM517" i="79" s="1"/>
  <c r="AK516" i="79"/>
  <c r="AN515" i="79"/>
  <c r="AK515" i="79"/>
  <c r="AK514" i="79"/>
  <c r="AE514" i="79"/>
  <c r="AC514" i="79"/>
  <c r="AF512" i="79"/>
  <c r="AH512" i="79" s="1"/>
  <c r="AA512" i="79"/>
  <c r="Y512" i="79"/>
  <c r="V512" i="79"/>
  <c r="F512" i="79"/>
  <c r="AF511" i="79"/>
  <c r="L511" i="79" s="1"/>
  <c r="M511" i="79" s="1"/>
  <c r="AA511" i="79"/>
  <c r="Y511" i="79"/>
  <c r="V511" i="79"/>
  <c r="F511" i="79"/>
  <c r="AK510" i="79"/>
  <c r="AM510" i="79" s="1"/>
  <c r="AF510" i="79"/>
  <c r="R510" i="79" s="1"/>
  <c r="S510" i="79" s="1"/>
  <c r="AA510" i="79"/>
  <c r="Y510" i="79"/>
  <c r="V510" i="79"/>
  <c r="F510" i="79"/>
  <c r="AL509" i="79"/>
  <c r="AK509" i="79"/>
  <c r="AM509" i="79" s="1"/>
  <c r="AK508" i="79"/>
  <c r="AF504" i="79"/>
  <c r="R504" i="79" s="1"/>
  <c r="S504" i="79" s="1"/>
  <c r="AA504" i="79"/>
  <c r="Y504" i="79"/>
  <c r="V504" i="79"/>
  <c r="F504" i="79"/>
  <c r="AF503" i="79"/>
  <c r="L503" i="79" s="1"/>
  <c r="M503" i="79" s="1"/>
  <c r="AA503" i="79"/>
  <c r="Y503" i="79"/>
  <c r="V503" i="79"/>
  <c r="F503" i="79"/>
  <c r="AF502" i="79"/>
  <c r="AG502" i="79" s="1"/>
  <c r="AA502" i="79"/>
  <c r="Y502" i="79"/>
  <c r="V502" i="79"/>
  <c r="F502" i="79"/>
  <c r="AF501" i="79"/>
  <c r="AH501" i="79" s="1"/>
  <c r="AA501" i="79"/>
  <c r="Y501" i="79"/>
  <c r="V501" i="79"/>
  <c r="F501" i="79"/>
  <c r="AF500" i="79"/>
  <c r="R500" i="79" s="1"/>
  <c r="S500" i="79" s="1"/>
  <c r="AA500" i="79"/>
  <c r="Y500" i="79"/>
  <c r="V500" i="79"/>
  <c r="F500" i="79"/>
  <c r="AF499" i="79"/>
  <c r="AG499" i="79" s="1"/>
  <c r="AA499" i="79"/>
  <c r="Y499" i="79"/>
  <c r="V499" i="79"/>
  <c r="F499" i="79"/>
  <c r="AF498" i="79"/>
  <c r="AG498" i="79" s="1"/>
  <c r="AA498" i="79"/>
  <c r="Y498" i="79"/>
  <c r="V498" i="79"/>
  <c r="F498" i="79"/>
  <c r="AF497" i="79"/>
  <c r="AH497" i="79" s="1"/>
  <c r="AA497" i="79"/>
  <c r="Y497" i="79"/>
  <c r="V497" i="79"/>
  <c r="F497" i="79"/>
  <c r="AF496" i="79"/>
  <c r="R496" i="79" s="1"/>
  <c r="S496" i="79" s="1"/>
  <c r="AA496" i="79"/>
  <c r="Y496" i="79"/>
  <c r="V496" i="79"/>
  <c r="F496" i="79"/>
  <c r="AF495" i="79"/>
  <c r="L495" i="79" s="1"/>
  <c r="M495" i="79" s="1"/>
  <c r="AA495" i="79"/>
  <c r="Y495" i="79"/>
  <c r="V495" i="79"/>
  <c r="F495" i="79"/>
  <c r="AF494" i="79"/>
  <c r="AG494" i="79" s="1"/>
  <c r="AA494" i="79"/>
  <c r="Y494" i="79"/>
  <c r="V494" i="79"/>
  <c r="F494" i="79"/>
  <c r="AF493" i="79"/>
  <c r="AH493" i="79" s="1"/>
  <c r="AA493" i="79"/>
  <c r="Y493" i="79"/>
  <c r="V493" i="79"/>
  <c r="F493" i="79"/>
  <c r="AN507" i="79"/>
  <c r="AK507" i="79"/>
  <c r="AK506" i="79"/>
  <c r="AE506" i="79"/>
  <c r="AC506" i="79"/>
  <c r="AK492" i="79"/>
  <c r="AM492" i="79" s="1"/>
  <c r="AF492" i="79"/>
  <c r="AH492" i="79" s="1"/>
  <c r="AA492" i="79"/>
  <c r="Y492" i="79"/>
  <c r="V492" i="79"/>
  <c r="F492" i="79"/>
  <c r="AL491" i="79"/>
  <c r="AK491" i="79"/>
  <c r="AM491" i="79" s="1"/>
  <c r="AK490" i="79"/>
  <c r="AK489" i="79"/>
  <c r="AK488" i="79"/>
  <c r="AE488" i="79"/>
  <c r="AC488" i="79"/>
  <c r="AN489" i="79"/>
  <c r="AF486" i="79"/>
  <c r="L486" i="79" s="1"/>
  <c r="M486" i="79" s="1"/>
  <c r="AA486" i="79"/>
  <c r="Y486" i="79"/>
  <c r="V486" i="79"/>
  <c r="F486" i="79"/>
  <c r="AF485" i="79"/>
  <c r="AG485" i="79" s="1"/>
  <c r="AA485" i="79"/>
  <c r="Y485" i="79"/>
  <c r="V485" i="79"/>
  <c r="F485" i="79"/>
  <c r="AF484" i="79"/>
  <c r="AH484" i="79" s="1"/>
  <c r="AA484" i="79"/>
  <c r="Y484" i="79"/>
  <c r="V484" i="79"/>
  <c r="F484" i="79"/>
  <c r="AF483" i="79"/>
  <c r="R483" i="79" s="1"/>
  <c r="S483" i="79" s="1"/>
  <c r="AA483" i="79"/>
  <c r="Y483" i="79"/>
  <c r="V483" i="79"/>
  <c r="F483" i="79"/>
  <c r="AF482" i="79"/>
  <c r="L482" i="79" s="1"/>
  <c r="M482" i="79" s="1"/>
  <c r="AA482" i="79"/>
  <c r="Y482" i="79"/>
  <c r="V482" i="79"/>
  <c r="F482" i="79"/>
  <c r="AF481" i="79"/>
  <c r="AG481" i="79" s="1"/>
  <c r="AA481" i="79"/>
  <c r="Y481" i="79"/>
  <c r="V481" i="79"/>
  <c r="F481" i="79"/>
  <c r="AK480" i="79"/>
  <c r="AM480" i="79" s="1"/>
  <c r="AF480" i="79"/>
  <c r="AH480" i="79" s="1"/>
  <c r="AA480" i="79"/>
  <c r="Y480" i="79"/>
  <c r="V480" i="79"/>
  <c r="F480" i="79"/>
  <c r="AL479" i="79"/>
  <c r="AK479" i="79"/>
  <c r="AM479" i="79" s="1"/>
  <c r="AK478" i="79"/>
  <c r="AF474" i="79"/>
  <c r="R474" i="79" s="1"/>
  <c r="S474" i="79" s="1"/>
  <c r="AA474" i="79"/>
  <c r="Y474" i="79"/>
  <c r="V474" i="79"/>
  <c r="AF473" i="79"/>
  <c r="AG473" i="79" s="1"/>
  <c r="AA473" i="79"/>
  <c r="Y473" i="79"/>
  <c r="V473" i="79"/>
  <c r="AF472" i="79"/>
  <c r="R472" i="79" s="1"/>
  <c r="S472" i="79" s="1"/>
  <c r="AA472" i="79"/>
  <c r="Y472" i="79"/>
  <c r="V472" i="79"/>
  <c r="AF471" i="79"/>
  <c r="AG471" i="79" s="1"/>
  <c r="AA471" i="79"/>
  <c r="Y471" i="79"/>
  <c r="V471" i="79"/>
  <c r="AF470" i="79"/>
  <c r="R470" i="79" s="1"/>
  <c r="S470" i="79" s="1"/>
  <c r="AA470" i="79"/>
  <c r="Y470" i="79"/>
  <c r="V470" i="79"/>
  <c r="AF469" i="79"/>
  <c r="AG469" i="79" s="1"/>
  <c r="AA469" i="79"/>
  <c r="Y469" i="79"/>
  <c r="V469" i="79"/>
  <c r="AF468" i="79"/>
  <c r="R468" i="79" s="1"/>
  <c r="S468" i="79" s="1"/>
  <c r="AA468" i="79"/>
  <c r="Y468" i="79"/>
  <c r="V468" i="79"/>
  <c r="AF467" i="79"/>
  <c r="AG467" i="79" s="1"/>
  <c r="AA467" i="79"/>
  <c r="Y467" i="79"/>
  <c r="V467" i="79"/>
  <c r="F467" i="79"/>
  <c r="F468" i="79"/>
  <c r="F469" i="79"/>
  <c r="F470" i="79"/>
  <c r="F471" i="79"/>
  <c r="F472" i="79"/>
  <c r="F473" i="79"/>
  <c r="F474" i="79"/>
  <c r="AK477" i="79"/>
  <c r="AK476" i="79"/>
  <c r="AE476" i="79"/>
  <c r="AC476" i="79"/>
  <c r="AK474" i="79"/>
  <c r="AM474" i="79" s="1"/>
  <c r="AK466" i="79"/>
  <c r="AM466" i="79" s="1"/>
  <c r="AF466" i="79"/>
  <c r="AL466" i="79" s="1"/>
  <c r="AA466" i="79"/>
  <c r="Y466" i="79"/>
  <c r="V466" i="79"/>
  <c r="F466" i="79"/>
  <c r="AL465" i="79"/>
  <c r="AK465" i="79"/>
  <c r="AM465" i="79" s="1"/>
  <c r="AK464" i="79"/>
  <c r="Y459" i="79"/>
  <c r="V457" i="79"/>
  <c r="AK463" i="79"/>
  <c r="AK462" i="79"/>
  <c r="AE462" i="79"/>
  <c r="AC462" i="79"/>
  <c r="AL461" i="79"/>
  <c r="AK461" i="79"/>
  <c r="AM461" i="79" s="1"/>
  <c r="AF460" i="79"/>
  <c r="R460" i="79" s="1"/>
  <c r="S460" i="79" s="1"/>
  <c r="AA460" i="79"/>
  <c r="Y460" i="79"/>
  <c r="V460" i="79"/>
  <c r="F460" i="79"/>
  <c r="AF459" i="79"/>
  <c r="L459" i="79" s="1"/>
  <c r="AA459" i="79"/>
  <c r="V459" i="79"/>
  <c r="AF458" i="79"/>
  <c r="AG458" i="79" s="1"/>
  <c r="AA458" i="79"/>
  <c r="Y458" i="79"/>
  <c r="V458" i="79"/>
  <c r="F458" i="79"/>
  <c r="AK457" i="79"/>
  <c r="AF457" i="79"/>
  <c r="AL456" i="79"/>
  <c r="AK456" i="79"/>
  <c r="AM456" i="79" s="1"/>
  <c r="AK455" i="79"/>
  <c r="AK454" i="79"/>
  <c r="AF451" i="79"/>
  <c r="L451" i="79" s="1"/>
  <c r="M451" i="79" s="1"/>
  <c r="AA451" i="79"/>
  <c r="Y451" i="79"/>
  <c r="V451" i="79"/>
  <c r="F451" i="79"/>
  <c r="AF450" i="79"/>
  <c r="AG450" i="79" s="1"/>
  <c r="AA450" i="79"/>
  <c r="Y450" i="79"/>
  <c r="V450" i="79"/>
  <c r="F450" i="79"/>
  <c r="AF449" i="79"/>
  <c r="AH449" i="79" s="1"/>
  <c r="AA449" i="79"/>
  <c r="Y449" i="79"/>
  <c r="V449" i="79"/>
  <c r="F449" i="79"/>
  <c r="AF448" i="79"/>
  <c r="R448" i="79" s="1"/>
  <c r="S448" i="79" s="1"/>
  <c r="AA448" i="79"/>
  <c r="Y448" i="79"/>
  <c r="V448" i="79"/>
  <c r="F448" i="79"/>
  <c r="AF447" i="79"/>
  <c r="L447" i="79" s="1"/>
  <c r="M447" i="79" s="1"/>
  <c r="AA447" i="79"/>
  <c r="Y447" i="79"/>
  <c r="V447" i="79"/>
  <c r="F447" i="79"/>
  <c r="AF446" i="79"/>
  <c r="AG446" i="79" s="1"/>
  <c r="AA446" i="79"/>
  <c r="Y446" i="79"/>
  <c r="V446" i="79"/>
  <c r="F446" i="79"/>
  <c r="AF445" i="79"/>
  <c r="AH445" i="79" s="1"/>
  <c r="AA445" i="79"/>
  <c r="Y445" i="79"/>
  <c r="V445" i="79"/>
  <c r="F445" i="79"/>
  <c r="AF444" i="79"/>
  <c r="R444" i="79" s="1"/>
  <c r="S444" i="79" s="1"/>
  <c r="AA444" i="79"/>
  <c r="Y444" i="79"/>
  <c r="V444" i="79"/>
  <c r="F444" i="79"/>
  <c r="AF443" i="79"/>
  <c r="AG443" i="79" s="1"/>
  <c r="AA443" i="79"/>
  <c r="Y443" i="79"/>
  <c r="V443" i="79"/>
  <c r="F443" i="79"/>
  <c r="AF442" i="79"/>
  <c r="AG442" i="79" s="1"/>
  <c r="AA442" i="79"/>
  <c r="Y442" i="79"/>
  <c r="V442" i="79"/>
  <c r="F442" i="79"/>
  <c r="AF441" i="79"/>
  <c r="AH441" i="79" s="1"/>
  <c r="AA441" i="79"/>
  <c r="Y441" i="79"/>
  <c r="V441" i="79"/>
  <c r="F441" i="79"/>
  <c r="AF440" i="79"/>
  <c r="R440" i="79" s="1"/>
  <c r="S440" i="79" s="1"/>
  <c r="AA440" i="79"/>
  <c r="Y440" i="79"/>
  <c r="V440" i="79"/>
  <c r="F440" i="79"/>
  <c r="AF439" i="79"/>
  <c r="AH439" i="79" s="1"/>
  <c r="AA439" i="79"/>
  <c r="Y439" i="79"/>
  <c r="V439" i="79"/>
  <c r="F439" i="79"/>
  <c r="AF438" i="79"/>
  <c r="AG438" i="79" s="1"/>
  <c r="AA438" i="79"/>
  <c r="Y438" i="79"/>
  <c r="V438" i="79"/>
  <c r="F438" i="79"/>
  <c r="AF437" i="79"/>
  <c r="AH437" i="79" s="1"/>
  <c r="AA437" i="79"/>
  <c r="Y437" i="79"/>
  <c r="V437" i="79"/>
  <c r="F437" i="79"/>
  <c r="AF436" i="79"/>
  <c r="R436" i="79" s="1"/>
  <c r="S436" i="79" s="1"/>
  <c r="AA436" i="79"/>
  <c r="Y436" i="79"/>
  <c r="V436" i="79"/>
  <c r="F436" i="79"/>
  <c r="AF435" i="79"/>
  <c r="L435" i="79" s="1"/>
  <c r="M435" i="79" s="1"/>
  <c r="AA435" i="79"/>
  <c r="Y435" i="79"/>
  <c r="V435" i="79"/>
  <c r="F435" i="79"/>
  <c r="F431" i="79"/>
  <c r="AF431" i="79"/>
  <c r="R431" i="79" s="1"/>
  <c r="S431" i="79" s="1"/>
  <c r="AA431" i="79"/>
  <c r="Y431" i="79"/>
  <c r="V431" i="79"/>
  <c r="AF430" i="79"/>
  <c r="AG430" i="79" s="1"/>
  <c r="AA430" i="79"/>
  <c r="Y430" i="79"/>
  <c r="V430" i="79"/>
  <c r="F430" i="79"/>
  <c r="AF429" i="79"/>
  <c r="AG429" i="79" s="1"/>
  <c r="AA429" i="79"/>
  <c r="Y429" i="79"/>
  <c r="V429" i="79"/>
  <c r="F429" i="79"/>
  <c r="AF428" i="79"/>
  <c r="AH428" i="79" s="1"/>
  <c r="AA428" i="79"/>
  <c r="Y428" i="79"/>
  <c r="V428" i="79"/>
  <c r="F428" i="79"/>
  <c r="AF427" i="79"/>
  <c r="R427" i="79" s="1"/>
  <c r="S427" i="79" s="1"/>
  <c r="AA427" i="79"/>
  <c r="Y427" i="79"/>
  <c r="V427" i="79"/>
  <c r="F427" i="79"/>
  <c r="AF426" i="79"/>
  <c r="AH426" i="79" s="1"/>
  <c r="AA426" i="79"/>
  <c r="Y426" i="79"/>
  <c r="V426" i="79"/>
  <c r="F426" i="79"/>
  <c r="AF425" i="79"/>
  <c r="AG425" i="79" s="1"/>
  <c r="AA425" i="79"/>
  <c r="Y425" i="79"/>
  <c r="V425" i="79"/>
  <c r="F425" i="79"/>
  <c r="AF424" i="79"/>
  <c r="AH424" i="79" s="1"/>
  <c r="AA424" i="79"/>
  <c r="Y424" i="79"/>
  <c r="V424" i="79"/>
  <c r="F424" i="79"/>
  <c r="AF423" i="79"/>
  <c r="R423" i="79" s="1"/>
  <c r="S423" i="79" s="1"/>
  <c r="AA423" i="79"/>
  <c r="Y423" i="79"/>
  <c r="V423" i="79"/>
  <c r="F423" i="79"/>
  <c r="AF422" i="79"/>
  <c r="L422" i="79" s="1"/>
  <c r="M422" i="79" s="1"/>
  <c r="AA422" i="79"/>
  <c r="Y422" i="79"/>
  <c r="V422" i="79"/>
  <c r="F422" i="79"/>
  <c r="AF421" i="79"/>
  <c r="AG421" i="79" s="1"/>
  <c r="AA421" i="79"/>
  <c r="Y421" i="79"/>
  <c r="V421" i="79"/>
  <c r="F421" i="79"/>
  <c r="AF420" i="79"/>
  <c r="AH420" i="79" s="1"/>
  <c r="AA420" i="79"/>
  <c r="Y420" i="79"/>
  <c r="V420" i="79"/>
  <c r="F420" i="79"/>
  <c r="AF419" i="79"/>
  <c r="R419" i="79" s="1"/>
  <c r="S419" i="79" s="1"/>
  <c r="AA419" i="79"/>
  <c r="Y419" i="79"/>
  <c r="V419" i="79"/>
  <c r="F419" i="79"/>
  <c r="AF418" i="79"/>
  <c r="L418" i="79" s="1"/>
  <c r="M418" i="79" s="1"/>
  <c r="AA418" i="79"/>
  <c r="Y418" i="79"/>
  <c r="V418" i="79"/>
  <c r="F418" i="79"/>
  <c r="AK453" i="79"/>
  <c r="AL452" i="79"/>
  <c r="AK452" i="79"/>
  <c r="AM452" i="79" s="1"/>
  <c r="AC453" i="79"/>
  <c r="AK418" i="79"/>
  <c r="AM418" i="79" s="1"/>
  <c r="AE453" i="79"/>
  <c r="AL415" i="79"/>
  <c r="AK415" i="79"/>
  <c r="AM415" i="79" s="1"/>
  <c r="AK414" i="79"/>
  <c r="AF410" i="79"/>
  <c r="R410" i="79" s="1"/>
  <c r="S410" i="79" s="1"/>
  <c r="AA410" i="79"/>
  <c r="Y410" i="79"/>
  <c r="V410" i="79"/>
  <c r="F410" i="79"/>
  <c r="AF409" i="79"/>
  <c r="L409" i="79" s="1"/>
  <c r="M409" i="79" s="1"/>
  <c r="AA409" i="79"/>
  <c r="Y409" i="79"/>
  <c r="V409" i="79"/>
  <c r="F409" i="79"/>
  <c r="AF408" i="79"/>
  <c r="AG408" i="79" s="1"/>
  <c r="AA408" i="79"/>
  <c r="Y408" i="79"/>
  <c r="V408" i="79"/>
  <c r="F408" i="79"/>
  <c r="AF404" i="79"/>
  <c r="R404" i="79" s="1"/>
  <c r="S404" i="79" s="1"/>
  <c r="AA404" i="79"/>
  <c r="Y404" i="79"/>
  <c r="V404" i="79"/>
  <c r="F404" i="79"/>
  <c r="AF403" i="79"/>
  <c r="AH403" i="79" s="1"/>
  <c r="AA403" i="79"/>
  <c r="Y403" i="79"/>
  <c r="V403" i="79"/>
  <c r="F403" i="79"/>
  <c r="AF402" i="79"/>
  <c r="L402" i="79" s="1"/>
  <c r="M402" i="79" s="1"/>
  <c r="AA402" i="79"/>
  <c r="Y402" i="79"/>
  <c r="V402" i="79"/>
  <c r="F402" i="79"/>
  <c r="AF401" i="79"/>
  <c r="R401" i="79" s="1"/>
  <c r="S401" i="79" s="1"/>
  <c r="AA401" i="79"/>
  <c r="Y401" i="79"/>
  <c r="V401" i="79"/>
  <c r="F401" i="79"/>
  <c r="AF400" i="79"/>
  <c r="R400" i="79" s="1"/>
  <c r="S400" i="79" s="1"/>
  <c r="AA400" i="79"/>
  <c r="Y400" i="79"/>
  <c r="V400" i="79"/>
  <c r="F400" i="79"/>
  <c r="AF399" i="79"/>
  <c r="AH399" i="79" s="1"/>
  <c r="AA399" i="79"/>
  <c r="Y399" i="79"/>
  <c r="V399" i="79"/>
  <c r="F399" i="79"/>
  <c r="AF398" i="79"/>
  <c r="AH398" i="79" s="1"/>
  <c r="AA398" i="79"/>
  <c r="Y398" i="79"/>
  <c r="V398" i="79"/>
  <c r="F398" i="79"/>
  <c r="AF397" i="79"/>
  <c r="R397" i="79" s="1"/>
  <c r="S397" i="79" s="1"/>
  <c r="AA397" i="79"/>
  <c r="Y397" i="79"/>
  <c r="V397" i="79"/>
  <c r="F397" i="79"/>
  <c r="AF396" i="79"/>
  <c r="AA396" i="79"/>
  <c r="Y396" i="79"/>
  <c r="V396" i="79"/>
  <c r="F396" i="79"/>
  <c r="AF395" i="79"/>
  <c r="AH395" i="79" s="1"/>
  <c r="AA395" i="79"/>
  <c r="Y395" i="79"/>
  <c r="V395" i="79"/>
  <c r="F395" i="79"/>
  <c r="AF394" i="79"/>
  <c r="AH394" i="79" s="1"/>
  <c r="AA394" i="79"/>
  <c r="Y394" i="79"/>
  <c r="V394" i="79"/>
  <c r="F394" i="79"/>
  <c r="AF393" i="79"/>
  <c r="R393" i="79" s="1"/>
  <c r="S393" i="79" s="1"/>
  <c r="AA393" i="79"/>
  <c r="Y393" i="79"/>
  <c r="V393" i="79"/>
  <c r="F393" i="79"/>
  <c r="AF392" i="79"/>
  <c r="AA392" i="79"/>
  <c r="Y392" i="79"/>
  <c r="V392" i="79"/>
  <c r="F392" i="79"/>
  <c r="AF391" i="79"/>
  <c r="AH391" i="79" s="1"/>
  <c r="AA391" i="79"/>
  <c r="Y391" i="79"/>
  <c r="V391" i="79"/>
  <c r="F391" i="79"/>
  <c r="AF390" i="79"/>
  <c r="AG390" i="79" s="1"/>
  <c r="AA390" i="79"/>
  <c r="Y390" i="79"/>
  <c r="V390" i="79"/>
  <c r="F390" i="79"/>
  <c r="AF389" i="79"/>
  <c r="R389" i="79" s="1"/>
  <c r="S389" i="79" s="1"/>
  <c r="AA389" i="79"/>
  <c r="Y389" i="79"/>
  <c r="V389" i="79"/>
  <c r="F389" i="79"/>
  <c r="AF388" i="79"/>
  <c r="AA388" i="79"/>
  <c r="Y388" i="79"/>
  <c r="V388" i="79"/>
  <c r="F388" i="79"/>
  <c r="AF387" i="79"/>
  <c r="AH387" i="79" s="1"/>
  <c r="AA387" i="79"/>
  <c r="Y387" i="79"/>
  <c r="V387" i="79"/>
  <c r="F387" i="79"/>
  <c r="AF386" i="79"/>
  <c r="L386" i="79" s="1"/>
  <c r="M386" i="79" s="1"/>
  <c r="AA386" i="79"/>
  <c r="Y386" i="79"/>
  <c r="V386" i="79"/>
  <c r="F386" i="79"/>
  <c r="AF385" i="79"/>
  <c r="R385" i="79" s="1"/>
  <c r="S385" i="79" s="1"/>
  <c r="AA385" i="79"/>
  <c r="Y385" i="79"/>
  <c r="V385" i="79"/>
  <c r="F385" i="79"/>
  <c r="AF384" i="79"/>
  <c r="AA384" i="79"/>
  <c r="Y384" i="79"/>
  <c r="V384" i="79"/>
  <c r="F384" i="79"/>
  <c r="AF383" i="79"/>
  <c r="AH383" i="79" s="1"/>
  <c r="AA383" i="79"/>
  <c r="Y383" i="79"/>
  <c r="V383" i="79"/>
  <c r="F383" i="79"/>
  <c r="AF382" i="79"/>
  <c r="AH382" i="79" s="1"/>
  <c r="AA382" i="79"/>
  <c r="Y382" i="79"/>
  <c r="V382" i="79"/>
  <c r="F382" i="79"/>
  <c r="AF378" i="79"/>
  <c r="R378" i="79" s="1"/>
  <c r="S378" i="79" s="1"/>
  <c r="AA378" i="79"/>
  <c r="Y378" i="79"/>
  <c r="V378" i="79"/>
  <c r="F378" i="79"/>
  <c r="AF377" i="79"/>
  <c r="AH377" i="79" s="1"/>
  <c r="AA377" i="79"/>
  <c r="Y377" i="79"/>
  <c r="V377" i="79"/>
  <c r="F377" i="79"/>
  <c r="AF376" i="79"/>
  <c r="AG376" i="79" s="1"/>
  <c r="AA376" i="79"/>
  <c r="Y376" i="79"/>
  <c r="V376" i="79"/>
  <c r="F376" i="79"/>
  <c r="AF372" i="79"/>
  <c r="R372" i="79" s="1"/>
  <c r="S372" i="79" s="1"/>
  <c r="AA372" i="79"/>
  <c r="Y372" i="79"/>
  <c r="V372" i="79"/>
  <c r="F372" i="79"/>
  <c r="AF371" i="79"/>
  <c r="L371" i="79" s="1"/>
  <c r="M371" i="79" s="1"/>
  <c r="AA371" i="79"/>
  <c r="Y371" i="79"/>
  <c r="V371" i="79"/>
  <c r="F371" i="79"/>
  <c r="AF370" i="79"/>
  <c r="AG370" i="79" s="1"/>
  <c r="AA370" i="79"/>
  <c r="Y370" i="79"/>
  <c r="V370" i="79"/>
  <c r="F370" i="79"/>
  <c r="AF369" i="79"/>
  <c r="AH369" i="79" s="1"/>
  <c r="AA369" i="79"/>
  <c r="Y369" i="79"/>
  <c r="V369" i="79"/>
  <c r="F369" i="79"/>
  <c r="AF368" i="79"/>
  <c r="R368" i="79" s="1"/>
  <c r="S368" i="79" s="1"/>
  <c r="AA368" i="79"/>
  <c r="Y368" i="79"/>
  <c r="V368" i="79"/>
  <c r="F368" i="79"/>
  <c r="AF367" i="79"/>
  <c r="L367" i="79" s="1"/>
  <c r="M367" i="79" s="1"/>
  <c r="AA367" i="79"/>
  <c r="Y367" i="79"/>
  <c r="V367" i="79"/>
  <c r="F367" i="79"/>
  <c r="AF366" i="79"/>
  <c r="AG366" i="79" s="1"/>
  <c r="AA366" i="79"/>
  <c r="Y366" i="79"/>
  <c r="V366" i="79"/>
  <c r="F366" i="79"/>
  <c r="AF365" i="79"/>
  <c r="AH365" i="79" s="1"/>
  <c r="AA365" i="79"/>
  <c r="Y365" i="79"/>
  <c r="V365" i="79"/>
  <c r="F365" i="79"/>
  <c r="AF361" i="79"/>
  <c r="AH361" i="79" s="1"/>
  <c r="AA361" i="79"/>
  <c r="Y361" i="79"/>
  <c r="V361" i="79"/>
  <c r="F361" i="79"/>
  <c r="AF360" i="79"/>
  <c r="AG360" i="79" s="1"/>
  <c r="AA360" i="79"/>
  <c r="Y360" i="79"/>
  <c r="V360" i="79"/>
  <c r="F360" i="79"/>
  <c r="AF359" i="79"/>
  <c r="AH359" i="79" s="1"/>
  <c r="AA359" i="79"/>
  <c r="Y359" i="79"/>
  <c r="V359" i="79"/>
  <c r="F359" i="79"/>
  <c r="AF358" i="79"/>
  <c r="R358" i="79" s="1"/>
  <c r="S358" i="79" s="1"/>
  <c r="AA358" i="79"/>
  <c r="Y358" i="79"/>
  <c r="V358" i="79"/>
  <c r="F358" i="79"/>
  <c r="AF357" i="79"/>
  <c r="AH357" i="79" s="1"/>
  <c r="AA357" i="79"/>
  <c r="Y357" i="79"/>
  <c r="V357" i="79"/>
  <c r="F357" i="79"/>
  <c r="AF356" i="79"/>
  <c r="AG356" i="79" s="1"/>
  <c r="AA356" i="79"/>
  <c r="Y356" i="79"/>
  <c r="V356" i="79"/>
  <c r="F356" i="79"/>
  <c r="AF355" i="79"/>
  <c r="AH355" i="79" s="1"/>
  <c r="AA355" i="79"/>
  <c r="Y355" i="79"/>
  <c r="V355" i="79"/>
  <c r="F355" i="79"/>
  <c r="AF354" i="79"/>
  <c r="R354" i="79" s="1"/>
  <c r="S354" i="79" s="1"/>
  <c r="AA354" i="79"/>
  <c r="Y354" i="79"/>
  <c r="V354" i="79"/>
  <c r="F354" i="79"/>
  <c r="AF350" i="79"/>
  <c r="R350" i="79" s="1"/>
  <c r="S350" i="79" s="1"/>
  <c r="AA350" i="79"/>
  <c r="Y350" i="79"/>
  <c r="V350" i="79"/>
  <c r="F350" i="79"/>
  <c r="AF349" i="79"/>
  <c r="L349" i="79" s="1"/>
  <c r="M349" i="79" s="1"/>
  <c r="AA349" i="79"/>
  <c r="Y349" i="79"/>
  <c r="V349" i="79"/>
  <c r="F349" i="79"/>
  <c r="AF348" i="79"/>
  <c r="AG348" i="79" s="1"/>
  <c r="AA348" i="79"/>
  <c r="Y348" i="79"/>
  <c r="V348" i="79"/>
  <c r="F348" i="79"/>
  <c r="AF347" i="79"/>
  <c r="AH347" i="79" s="1"/>
  <c r="AA347" i="79"/>
  <c r="Y347" i="79"/>
  <c r="V347" i="79"/>
  <c r="F347" i="79"/>
  <c r="AF346" i="79"/>
  <c r="R346" i="79" s="1"/>
  <c r="S346" i="79" s="1"/>
  <c r="AA346" i="79"/>
  <c r="Y346" i="79"/>
  <c r="V346" i="79"/>
  <c r="F346" i="79"/>
  <c r="AF345" i="79"/>
  <c r="L345" i="79" s="1"/>
  <c r="M345" i="79" s="1"/>
  <c r="AA345" i="79"/>
  <c r="Y345" i="79"/>
  <c r="V345" i="79"/>
  <c r="F345" i="79"/>
  <c r="AF344" i="79"/>
  <c r="AG344" i="79" s="1"/>
  <c r="AA344" i="79"/>
  <c r="Y344" i="79"/>
  <c r="V344" i="79"/>
  <c r="F344" i="79"/>
  <c r="AF343" i="79"/>
  <c r="AH343" i="79" s="1"/>
  <c r="AA343" i="79"/>
  <c r="Y343" i="79"/>
  <c r="V343" i="79"/>
  <c r="F343" i="79"/>
  <c r="AF342" i="79"/>
  <c r="R342" i="79" s="1"/>
  <c r="S342" i="79" s="1"/>
  <c r="AA342" i="79"/>
  <c r="Y342" i="79"/>
  <c r="V342" i="79"/>
  <c r="F342" i="79"/>
  <c r="AF341" i="79"/>
  <c r="L341" i="79" s="1"/>
  <c r="M341" i="79" s="1"/>
  <c r="AA341" i="79"/>
  <c r="Y341" i="79"/>
  <c r="V341" i="79"/>
  <c r="F341" i="79"/>
  <c r="AF340" i="79"/>
  <c r="AG340" i="79" s="1"/>
  <c r="AA340" i="79"/>
  <c r="Y340" i="79"/>
  <c r="V340" i="79"/>
  <c r="F340" i="79"/>
  <c r="AF333" i="79"/>
  <c r="R333" i="79" s="1"/>
  <c r="S333" i="79" s="1"/>
  <c r="AA333" i="79"/>
  <c r="Y333" i="79"/>
  <c r="V333" i="79"/>
  <c r="AF332" i="79"/>
  <c r="AG332" i="79" s="1"/>
  <c r="AA332" i="79"/>
  <c r="Y332" i="79"/>
  <c r="V332" i="79"/>
  <c r="AF331" i="79"/>
  <c r="R331" i="79" s="1"/>
  <c r="S331" i="79" s="1"/>
  <c r="AA331" i="79"/>
  <c r="Y331" i="79"/>
  <c r="V331" i="79"/>
  <c r="AF330" i="79"/>
  <c r="AG330" i="79" s="1"/>
  <c r="AA330" i="79"/>
  <c r="Y330" i="79"/>
  <c r="V330" i="79"/>
  <c r="AF329" i="79"/>
  <c r="R329" i="79" s="1"/>
  <c r="S329" i="79" s="1"/>
  <c r="AA329" i="79"/>
  <c r="Y329" i="79"/>
  <c r="V329" i="79"/>
  <c r="AF328" i="79"/>
  <c r="AG328" i="79" s="1"/>
  <c r="AA328" i="79"/>
  <c r="Y328" i="79"/>
  <c r="V328" i="79"/>
  <c r="F333" i="79"/>
  <c r="F332" i="79"/>
  <c r="F331" i="79"/>
  <c r="F330" i="79"/>
  <c r="F329" i="79"/>
  <c r="F328" i="79"/>
  <c r="AF324" i="79"/>
  <c r="R324" i="79" s="1"/>
  <c r="S324" i="79" s="1"/>
  <c r="AA324" i="79"/>
  <c r="Y324" i="79"/>
  <c r="V324" i="79"/>
  <c r="F324" i="79"/>
  <c r="AF323" i="79"/>
  <c r="L323" i="79" s="1"/>
  <c r="M323" i="79" s="1"/>
  <c r="AA323" i="79"/>
  <c r="Y323" i="79"/>
  <c r="V323" i="79"/>
  <c r="F323" i="79"/>
  <c r="AF322" i="79"/>
  <c r="AG322" i="79" s="1"/>
  <c r="AA322" i="79"/>
  <c r="Y322" i="79"/>
  <c r="V322" i="79"/>
  <c r="F322" i="79"/>
  <c r="AF321" i="79"/>
  <c r="AH321" i="79" s="1"/>
  <c r="AA321" i="79"/>
  <c r="Y321" i="79"/>
  <c r="V321" i="79"/>
  <c r="F321" i="79"/>
  <c r="AF320" i="79"/>
  <c r="R320" i="79" s="1"/>
  <c r="S320" i="79" s="1"/>
  <c r="AA320" i="79"/>
  <c r="Y320" i="79"/>
  <c r="V320" i="79"/>
  <c r="F320" i="79"/>
  <c r="AF319" i="79"/>
  <c r="L319" i="79" s="1"/>
  <c r="M319" i="79" s="1"/>
  <c r="AA319" i="79"/>
  <c r="Y319" i="79"/>
  <c r="V319" i="79"/>
  <c r="F319" i="79"/>
  <c r="AF318" i="79"/>
  <c r="AG318" i="79" s="1"/>
  <c r="AA318" i="79"/>
  <c r="Y318" i="79"/>
  <c r="V318" i="79"/>
  <c r="F318" i="79"/>
  <c r="AF317" i="79"/>
  <c r="AH317" i="79" s="1"/>
  <c r="AA317" i="79"/>
  <c r="Y317" i="79"/>
  <c r="V317" i="79"/>
  <c r="F317" i="79"/>
  <c r="AF316" i="79"/>
  <c r="R316" i="79" s="1"/>
  <c r="S316" i="79" s="1"/>
  <c r="AA316" i="79"/>
  <c r="Y316" i="79"/>
  <c r="V316" i="79"/>
  <c r="F316" i="79"/>
  <c r="AF315" i="79"/>
  <c r="L315" i="79" s="1"/>
  <c r="M315" i="79" s="1"/>
  <c r="AA315" i="79"/>
  <c r="Y315" i="79"/>
  <c r="V315" i="79"/>
  <c r="F315" i="79"/>
  <c r="AF314" i="79"/>
  <c r="AG314" i="79" s="1"/>
  <c r="AA314" i="79"/>
  <c r="Y314" i="79"/>
  <c r="V314" i="79"/>
  <c r="F314" i="79"/>
  <c r="AF313" i="79"/>
  <c r="AH313" i="79" s="1"/>
  <c r="AA313" i="79"/>
  <c r="Y313" i="79"/>
  <c r="V313" i="79"/>
  <c r="F313" i="79"/>
  <c r="AF309" i="79"/>
  <c r="R309" i="79" s="1"/>
  <c r="S309" i="79" s="1"/>
  <c r="AA309" i="79"/>
  <c r="Y309" i="79"/>
  <c r="V309" i="79"/>
  <c r="F309" i="79"/>
  <c r="AF308" i="79"/>
  <c r="AH308" i="79" s="1"/>
  <c r="AA308" i="79"/>
  <c r="Y308" i="79"/>
  <c r="V308" i="79"/>
  <c r="F308" i="79"/>
  <c r="AF307" i="79"/>
  <c r="AG307" i="79" s="1"/>
  <c r="AA307" i="79"/>
  <c r="Y307" i="79"/>
  <c r="V307" i="79"/>
  <c r="F307" i="79"/>
  <c r="AF306" i="79"/>
  <c r="R306" i="79" s="1"/>
  <c r="S306" i="79" s="1"/>
  <c r="AA306" i="79"/>
  <c r="Y306" i="79"/>
  <c r="V306" i="79"/>
  <c r="F306" i="79"/>
  <c r="AF305" i="79"/>
  <c r="R305" i="79" s="1"/>
  <c r="S305" i="79" s="1"/>
  <c r="AA305" i="79"/>
  <c r="Y305" i="79"/>
  <c r="V305" i="79"/>
  <c r="F305" i="79"/>
  <c r="AF304" i="79"/>
  <c r="AH304" i="79" s="1"/>
  <c r="AA304" i="79"/>
  <c r="Y304" i="79"/>
  <c r="V304" i="79"/>
  <c r="F304" i="79"/>
  <c r="AF303" i="79"/>
  <c r="L303" i="79" s="1"/>
  <c r="M303" i="79" s="1"/>
  <c r="AA303" i="79"/>
  <c r="Y303" i="79"/>
  <c r="V303" i="79"/>
  <c r="F303" i="79"/>
  <c r="AF302" i="79"/>
  <c r="R302" i="79" s="1"/>
  <c r="S302" i="79" s="1"/>
  <c r="AA302" i="79"/>
  <c r="Y302" i="79"/>
  <c r="V302" i="79"/>
  <c r="F302" i="79"/>
  <c r="AF301" i="79"/>
  <c r="R301" i="79" s="1"/>
  <c r="S301" i="79" s="1"/>
  <c r="AA301" i="79"/>
  <c r="Y301" i="79"/>
  <c r="V301" i="79"/>
  <c r="F301" i="79"/>
  <c r="AF300" i="79"/>
  <c r="AH300" i="79" s="1"/>
  <c r="AA300" i="79"/>
  <c r="Y300" i="79"/>
  <c r="V300" i="79"/>
  <c r="F300" i="79"/>
  <c r="AF299" i="79"/>
  <c r="L299" i="79" s="1"/>
  <c r="M299" i="79" s="1"/>
  <c r="AA299" i="79"/>
  <c r="Y299" i="79"/>
  <c r="V299" i="79"/>
  <c r="F299" i="79"/>
  <c r="AF295" i="79"/>
  <c r="R295" i="79" s="1"/>
  <c r="S295" i="79" s="1"/>
  <c r="AA295" i="79"/>
  <c r="Y295" i="79"/>
  <c r="V295" i="79"/>
  <c r="F295" i="79"/>
  <c r="AF294" i="79"/>
  <c r="AH294" i="79" s="1"/>
  <c r="AA294" i="79"/>
  <c r="Y294" i="79"/>
  <c r="V294" i="79"/>
  <c r="F294" i="79"/>
  <c r="AF293" i="79"/>
  <c r="AG293" i="79" s="1"/>
  <c r="AA293" i="79"/>
  <c r="Y293" i="79"/>
  <c r="V293" i="79"/>
  <c r="F293" i="79"/>
  <c r="AF292" i="79"/>
  <c r="AH292" i="79" s="1"/>
  <c r="AA292" i="79"/>
  <c r="Y292" i="79"/>
  <c r="V292" i="79"/>
  <c r="F292" i="79"/>
  <c r="AF288" i="79"/>
  <c r="R288" i="79" s="1"/>
  <c r="S288" i="79" s="1"/>
  <c r="AA288" i="79"/>
  <c r="Y288" i="79"/>
  <c r="V288" i="79"/>
  <c r="F288" i="79"/>
  <c r="AF284" i="79"/>
  <c r="H284" i="79" s="1"/>
  <c r="AF283" i="79"/>
  <c r="AH283" i="79" s="1"/>
  <c r="AF282" i="79"/>
  <c r="H282" i="79" s="1"/>
  <c r="I282" i="79" s="1"/>
  <c r="AF281" i="79"/>
  <c r="H281" i="79" s="1"/>
  <c r="AF280" i="79"/>
  <c r="K280" i="79" s="1"/>
  <c r="AF279" i="79"/>
  <c r="H279" i="79" s="1"/>
  <c r="AF278" i="79"/>
  <c r="H278" i="79" s="1"/>
  <c r="AF277" i="79"/>
  <c r="R277" i="79" s="1"/>
  <c r="S277" i="79" s="1"/>
  <c r="AF276" i="79"/>
  <c r="K276" i="79" s="1"/>
  <c r="AF275" i="79"/>
  <c r="AF274" i="79"/>
  <c r="K274" i="79" s="1"/>
  <c r="AF273" i="79"/>
  <c r="K273" i="79" s="1"/>
  <c r="AF272" i="79"/>
  <c r="K272" i="79" s="1"/>
  <c r="AF271" i="79"/>
  <c r="H271" i="79" s="1"/>
  <c r="I271" i="79" s="1"/>
  <c r="AF270" i="79"/>
  <c r="H270" i="79" s="1"/>
  <c r="AF269" i="79"/>
  <c r="H269" i="79" s="1"/>
  <c r="AF268" i="79"/>
  <c r="K268" i="79" s="1"/>
  <c r="AF267" i="79"/>
  <c r="L267" i="79" s="1"/>
  <c r="M267" i="79" s="1"/>
  <c r="AF266" i="79"/>
  <c r="L266" i="79" s="1"/>
  <c r="M266" i="79" s="1"/>
  <c r="AF265" i="79"/>
  <c r="L265" i="79" s="1"/>
  <c r="M265" i="79" s="1"/>
  <c r="AF264" i="79"/>
  <c r="L264" i="79" s="1"/>
  <c r="M264" i="79" s="1"/>
  <c r="AF263" i="79"/>
  <c r="AG263" i="79" s="1"/>
  <c r="AF262" i="79"/>
  <c r="L262" i="79" s="1"/>
  <c r="M262" i="79" s="1"/>
  <c r="AF261" i="79"/>
  <c r="AG261" i="79" s="1"/>
  <c r="AF260" i="79"/>
  <c r="L260" i="79" s="1"/>
  <c r="M260" i="79" s="1"/>
  <c r="AF259" i="79"/>
  <c r="AG259" i="79" s="1"/>
  <c r="AF258" i="79"/>
  <c r="L258" i="79" s="1"/>
  <c r="M258" i="79" s="1"/>
  <c r="AF257" i="79"/>
  <c r="L257" i="79" s="1"/>
  <c r="M257" i="79" s="1"/>
  <c r="AF256" i="79"/>
  <c r="K256" i="79" s="1"/>
  <c r="AF255" i="79"/>
  <c r="AG255" i="79" s="1"/>
  <c r="AF254" i="79"/>
  <c r="AH254" i="79" s="1"/>
  <c r="AF253" i="79"/>
  <c r="AG253" i="79" s="1"/>
  <c r="AF252" i="79"/>
  <c r="K252" i="79" s="1"/>
  <c r="AF251" i="79"/>
  <c r="AG251" i="79" s="1"/>
  <c r="AF250" i="79"/>
  <c r="K250" i="79" s="1"/>
  <c r="AF249" i="79"/>
  <c r="L249" i="79" s="1"/>
  <c r="M249" i="79" s="1"/>
  <c r="AF248" i="79"/>
  <c r="L248" i="79" s="1"/>
  <c r="M248" i="79" s="1"/>
  <c r="AF247" i="79"/>
  <c r="AG247" i="79" s="1"/>
  <c r="AF246" i="79"/>
  <c r="AH246" i="79" s="1"/>
  <c r="AF245" i="79"/>
  <c r="AG245" i="79" s="1"/>
  <c r="AF244" i="79"/>
  <c r="L244" i="79" s="1"/>
  <c r="M244" i="79" s="1"/>
  <c r="AF243" i="79"/>
  <c r="AG243" i="79" s="1"/>
  <c r="AF242" i="79"/>
  <c r="L242" i="79" s="1"/>
  <c r="M242" i="79" s="1"/>
  <c r="AF241" i="79"/>
  <c r="L241" i="79" s="1"/>
  <c r="M241" i="79" s="1"/>
  <c r="AF240" i="79"/>
  <c r="L240" i="79" s="1"/>
  <c r="M240" i="79" s="1"/>
  <c r="AF239" i="79"/>
  <c r="AG239" i="79" s="1"/>
  <c r="AA284" i="79"/>
  <c r="Y284" i="79"/>
  <c r="V284" i="79"/>
  <c r="AA283" i="79"/>
  <c r="Y283" i="79"/>
  <c r="V283" i="79"/>
  <c r="AA282" i="79"/>
  <c r="Y282" i="79"/>
  <c r="V282" i="79"/>
  <c r="AA281" i="79"/>
  <c r="Y281" i="79"/>
  <c r="V281" i="79"/>
  <c r="AA280" i="79"/>
  <c r="Y280" i="79"/>
  <c r="V280" i="79"/>
  <c r="AA279" i="79"/>
  <c r="Y279" i="79"/>
  <c r="V279" i="79"/>
  <c r="AA278" i="79"/>
  <c r="Y278" i="79"/>
  <c r="V278" i="79"/>
  <c r="AA277" i="79"/>
  <c r="Y277" i="79"/>
  <c r="V277" i="79"/>
  <c r="AA276" i="79"/>
  <c r="Y276" i="79"/>
  <c r="V276" i="79"/>
  <c r="AA275" i="79"/>
  <c r="Y275" i="79"/>
  <c r="V275" i="79"/>
  <c r="AA274" i="79"/>
  <c r="Y274" i="79"/>
  <c r="V274" i="79"/>
  <c r="AA273" i="79"/>
  <c r="Y273" i="79"/>
  <c r="V273" i="79"/>
  <c r="AA272" i="79"/>
  <c r="Y272" i="79"/>
  <c r="V272" i="79"/>
  <c r="AA271" i="79"/>
  <c r="Y271" i="79"/>
  <c r="V271" i="79"/>
  <c r="AA270" i="79"/>
  <c r="Y270" i="79"/>
  <c r="V270" i="79"/>
  <c r="AA269" i="79"/>
  <c r="Y269" i="79"/>
  <c r="V269" i="79"/>
  <c r="AA268" i="79"/>
  <c r="Y268" i="79"/>
  <c r="V268" i="79"/>
  <c r="AA267" i="79"/>
  <c r="Y267" i="79"/>
  <c r="V267" i="79"/>
  <c r="AA266" i="79"/>
  <c r="Y266" i="79"/>
  <c r="V266" i="79"/>
  <c r="AA265" i="79"/>
  <c r="Y265" i="79"/>
  <c r="V265" i="79"/>
  <c r="AA264" i="79"/>
  <c r="Y264" i="79"/>
  <c r="V264" i="79"/>
  <c r="AA263" i="79"/>
  <c r="Y263" i="79"/>
  <c r="V263" i="79"/>
  <c r="AA262" i="79"/>
  <c r="Y262" i="79"/>
  <c r="V262" i="79"/>
  <c r="AA261" i="79"/>
  <c r="Y261" i="79"/>
  <c r="V261" i="79"/>
  <c r="AA260" i="79"/>
  <c r="Y260" i="79"/>
  <c r="V260" i="79"/>
  <c r="AA259" i="79"/>
  <c r="Y259" i="79"/>
  <c r="V259" i="79"/>
  <c r="AA258" i="79"/>
  <c r="Y258" i="79"/>
  <c r="V258" i="79"/>
  <c r="AA257" i="79"/>
  <c r="Y257" i="79"/>
  <c r="V257" i="79"/>
  <c r="AA256" i="79"/>
  <c r="Y256" i="79"/>
  <c r="V256" i="79"/>
  <c r="AA255" i="79"/>
  <c r="Y255" i="79"/>
  <c r="V255" i="79"/>
  <c r="AA254" i="79"/>
  <c r="Y254" i="79"/>
  <c r="V254" i="79"/>
  <c r="AA253" i="79"/>
  <c r="Y253" i="79"/>
  <c r="V253" i="79"/>
  <c r="AA252" i="79"/>
  <c r="Y252" i="79"/>
  <c r="V252" i="79"/>
  <c r="AA251" i="79"/>
  <c r="Y251" i="79"/>
  <c r="V251" i="79"/>
  <c r="AA250" i="79"/>
  <c r="Y250" i="79"/>
  <c r="V250" i="79"/>
  <c r="AA249" i="79"/>
  <c r="Y249" i="79"/>
  <c r="V249" i="79"/>
  <c r="AA248" i="79"/>
  <c r="Y248" i="79"/>
  <c r="V248" i="79"/>
  <c r="AA247" i="79"/>
  <c r="Y247" i="79"/>
  <c r="V247" i="79"/>
  <c r="AA246" i="79"/>
  <c r="Y246" i="79"/>
  <c r="V246" i="79"/>
  <c r="AA245" i="79"/>
  <c r="Y245" i="79"/>
  <c r="V245" i="79"/>
  <c r="AA244" i="79"/>
  <c r="Y244" i="79"/>
  <c r="V244" i="79"/>
  <c r="AA243" i="79"/>
  <c r="Y243" i="79"/>
  <c r="V243" i="79"/>
  <c r="AA242" i="79"/>
  <c r="Y242" i="79"/>
  <c r="V242" i="79"/>
  <c r="AA241" i="79"/>
  <c r="Y241" i="79"/>
  <c r="V241" i="79"/>
  <c r="AA240" i="79"/>
  <c r="Y240" i="79"/>
  <c r="V240" i="79"/>
  <c r="AA239" i="79"/>
  <c r="Y239" i="79"/>
  <c r="V239" i="79"/>
  <c r="F284" i="79"/>
  <c r="F283" i="79"/>
  <c r="F282" i="79"/>
  <c r="F281" i="79"/>
  <c r="F280" i="79"/>
  <c r="F279" i="79"/>
  <c r="F278" i="79"/>
  <c r="F277" i="79"/>
  <c r="F276" i="79"/>
  <c r="F275" i="79"/>
  <c r="F274" i="79"/>
  <c r="F273" i="79"/>
  <c r="F272" i="79"/>
  <c r="F271" i="79"/>
  <c r="F270" i="79"/>
  <c r="F269" i="79"/>
  <c r="F268" i="79"/>
  <c r="F267" i="79"/>
  <c r="F266" i="79"/>
  <c r="F265" i="79"/>
  <c r="F264" i="79"/>
  <c r="F263" i="79"/>
  <c r="F262" i="79"/>
  <c r="F261" i="79"/>
  <c r="F260" i="79"/>
  <c r="F259" i="79"/>
  <c r="F258" i="79"/>
  <c r="F257" i="79"/>
  <c r="F256" i="79"/>
  <c r="F255" i="79"/>
  <c r="F254" i="79"/>
  <c r="F253" i="79"/>
  <c r="F252" i="79"/>
  <c r="F251" i="79"/>
  <c r="F250" i="79"/>
  <c r="F249" i="79"/>
  <c r="F248" i="79"/>
  <c r="F247" i="79"/>
  <c r="F246" i="79"/>
  <c r="F245" i="79"/>
  <c r="F244" i="79"/>
  <c r="F243" i="79"/>
  <c r="F242" i="79"/>
  <c r="F241" i="79"/>
  <c r="F240" i="79"/>
  <c r="F239" i="79"/>
  <c r="AF235" i="79"/>
  <c r="AG235" i="79" s="1"/>
  <c r="AF234" i="79"/>
  <c r="AG234" i="79" s="1"/>
  <c r="AF233" i="79"/>
  <c r="AH233" i="79" s="1"/>
  <c r="AF232" i="79"/>
  <c r="AG232" i="79" s="1"/>
  <c r="AF231" i="79"/>
  <c r="AG231" i="79" s="1"/>
  <c r="AF230" i="79"/>
  <c r="AG230" i="79" s="1"/>
  <c r="AF229" i="79"/>
  <c r="R229" i="79" s="1"/>
  <c r="S229" i="79" s="1"/>
  <c r="AF228" i="79"/>
  <c r="R228" i="79" s="1"/>
  <c r="S228" i="79" s="1"/>
  <c r="AF227" i="79"/>
  <c r="AG227" i="79" s="1"/>
  <c r="AF226" i="79"/>
  <c r="AG226" i="79" s="1"/>
  <c r="AF225" i="79"/>
  <c r="AH225" i="79" s="1"/>
  <c r="AF224" i="79"/>
  <c r="AG224" i="79" s="1"/>
  <c r="AF223" i="79"/>
  <c r="AG223" i="79" s="1"/>
  <c r="AF222" i="79"/>
  <c r="AG222" i="79" s="1"/>
  <c r="AF221" i="79"/>
  <c r="AH221" i="79" s="1"/>
  <c r="AF220" i="79"/>
  <c r="AG220" i="79" s="1"/>
  <c r="AF219" i="79"/>
  <c r="AG219" i="79" s="1"/>
  <c r="AF218" i="79"/>
  <c r="AG218" i="79" s="1"/>
  <c r="AF217" i="79"/>
  <c r="AH217" i="79" s="1"/>
  <c r="AA235" i="79"/>
  <c r="AA234" i="79"/>
  <c r="AA233" i="79"/>
  <c r="AA232" i="79"/>
  <c r="AA231" i="79"/>
  <c r="AA230" i="79"/>
  <c r="AA229" i="79"/>
  <c r="AA228" i="79"/>
  <c r="AA227" i="79"/>
  <c r="AA226" i="79"/>
  <c r="AA225" i="79"/>
  <c r="AA224" i="79"/>
  <c r="AA223" i="79"/>
  <c r="AA222" i="79"/>
  <c r="AA221" i="79"/>
  <c r="AA220" i="79"/>
  <c r="AA219" i="79"/>
  <c r="AA218" i="79"/>
  <c r="AA217" i="79"/>
  <c r="Y235" i="79"/>
  <c r="Y234" i="79"/>
  <c r="Y233" i="79"/>
  <c r="Y232" i="79"/>
  <c r="Y231" i="79"/>
  <c r="Y230" i="79"/>
  <c r="Y229" i="79"/>
  <c r="Y228" i="79"/>
  <c r="Y227" i="79"/>
  <c r="Y226" i="79"/>
  <c r="Y225" i="79"/>
  <c r="Y224" i="79"/>
  <c r="Y223" i="79"/>
  <c r="Y222" i="79"/>
  <c r="Y221" i="79"/>
  <c r="Y220" i="79"/>
  <c r="Y219" i="79"/>
  <c r="Y218" i="79"/>
  <c r="Y217" i="79"/>
  <c r="V234" i="79"/>
  <c r="V233" i="79"/>
  <c r="V232" i="79"/>
  <c r="V231" i="79"/>
  <c r="V230" i="79"/>
  <c r="V229" i="79"/>
  <c r="V228" i="79"/>
  <c r="V227" i="79"/>
  <c r="V226" i="79"/>
  <c r="V225" i="79"/>
  <c r="V224" i="79"/>
  <c r="V223" i="79"/>
  <c r="V222" i="79"/>
  <c r="V221" i="79"/>
  <c r="V220" i="79"/>
  <c r="V219" i="79"/>
  <c r="V218" i="79"/>
  <c r="V217" i="79"/>
  <c r="F234" i="79"/>
  <c r="F233" i="79"/>
  <c r="F232" i="79"/>
  <c r="F231" i="79"/>
  <c r="F230" i="79"/>
  <c r="F229" i="79"/>
  <c r="F228" i="79"/>
  <c r="F227" i="79"/>
  <c r="F226" i="79"/>
  <c r="F225" i="79"/>
  <c r="F224" i="79"/>
  <c r="F223" i="79"/>
  <c r="F222" i="79"/>
  <c r="F221" i="79"/>
  <c r="F220" i="79"/>
  <c r="F219" i="79"/>
  <c r="F218" i="79"/>
  <c r="F217" i="79"/>
  <c r="F213" i="79"/>
  <c r="AF181" i="79"/>
  <c r="AH181" i="79" s="1"/>
  <c r="AF182" i="79"/>
  <c r="AG182" i="79" s="1"/>
  <c r="AF183" i="79"/>
  <c r="R183" i="79" s="1"/>
  <c r="S183" i="79" s="1"/>
  <c r="AF184" i="79"/>
  <c r="R184" i="79" s="1"/>
  <c r="S184" i="79" s="1"/>
  <c r="AF185" i="79"/>
  <c r="AH185" i="79" s="1"/>
  <c r="AF186" i="79"/>
  <c r="AG186" i="79" s="1"/>
  <c r="AF187" i="79"/>
  <c r="R187" i="79" s="1"/>
  <c r="S187" i="79" s="1"/>
  <c r="AF188" i="79"/>
  <c r="R188" i="79" s="1"/>
  <c r="S188" i="79" s="1"/>
  <c r="AF189" i="79"/>
  <c r="AH189" i="79" s="1"/>
  <c r="AF190" i="79"/>
  <c r="AG190" i="79" s="1"/>
  <c r="AF191" i="79"/>
  <c r="R191" i="79" s="1"/>
  <c r="S191" i="79" s="1"/>
  <c r="AF192" i="79"/>
  <c r="R192" i="79" s="1"/>
  <c r="S192" i="79" s="1"/>
  <c r="AF193" i="79"/>
  <c r="AH193" i="79" s="1"/>
  <c r="AF194" i="79"/>
  <c r="AG194" i="79" s="1"/>
  <c r="AF195" i="79"/>
  <c r="R195" i="79" s="1"/>
  <c r="S195" i="79" s="1"/>
  <c r="AF196" i="79"/>
  <c r="R196" i="79" s="1"/>
  <c r="S196" i="79" s="1"/>
  <c r="AF197" i="79"/>
  <c r="AH197" i="79" s="1"/>
  <c r="AF198" i="79"/>
  <c r="AG198" i="79" s="1"/>
  <c r="AF199" i="79"/>
  <c r="R199" i="79" s="1"/>
  <c r="S199" i="79" s="1"/>
  <c r="AF200" i="79"/>
  <c r="R200" i="79" s="1"/>
  <c r="S200" i="79" s="1"/>
  <c r="AF201" i="79"/>
  <c r="AH201" i="79" s="1"/>
  <c r="AF202" i="79"/>
  <c r="AG202" i="79" s="1"/>
  <c r="AF203" i="79"/>
  <c r="R203" i="79" s="1"/>
  <c r="S203" i="79" s="1"/>
  <c r="AF204" i="79"/>
  <c r="R204" i="79" s="1"/>
  <c r="S204" i="79" s="1"/>
  <c r="AF205" i="79"/>
  <c r="AH205" i="79" s="1"/>
  <c r="AF206" i="79"/>
  <c r="AG206" i="79" s="1"/>
  <c r="AF207" i="79"/>
  <c r="AH207" i="79" s="1"/>
  <c r="AF208" i="79"/>
  <c r="AG208" i="79" s="1"/>
  <c r="AF209" i="79"/>
  <c r="AH209" i="79" s="1"/>
  <c r="AF213" i="79"/>
  <c r="AA181" i="79"/>
  <c r="AA182" i="79"/>
  <c r="AA183" i="79"/>
  <c r="AA184" i="79"/>
  <c r="AA185" i="79"/>
  <c r="AA186" i="79"/>
  <c r="AA187" i="79"/>
  <c r="AA188" i="79"/>
  <c r="AA189" i="79"/>
  <c r="AA190" i="79"/>
  <c r="AA191" i="79"/>
  <c r="AA192" i="79"/>
  <c r="AA193" i="79"/>
  <c r="AA194" i="79"/>
  <c r="AA195" i="79"/>
  <c r="AA196" i="79"/>
  <c r="AA197" i="79"/>
  <c r="AA198" i="79"/>
  <c r="AA199" i="79"/>
  <c r="AA200" i="79"/>
  <c r="AA201" i="79"/>
  <c r="AA202" i="79"/>
  <c r="AA203" i="79"/>
  <c r="AA204" i="79"/>
  <c r="AA205" i="79"/>
  <c r="AA206" i="79"/>
  <c r="AA207" i="79"/>
  <c r="AA208" i="79"/>
  <c r="AA209" i="79"/>
  <c r="AA213" i="79"/>
  <c r="Y181" i="79"/>
  <c r="Y182" i="79"/>
  <c r="Y183" i="79"/>
  <c r="Y184" i="79"/>
  <c r="Y185" i="79"/>
  <c r="Y186" i="79"/>
  <c r="Y187" i="79"/>
  <c r="Y188" i="79"/>
  <c r="Y189" i="79"/>
  <c r="Y190" i="79"/>
  <c r="Y191" i="79"/>
  <c r="Y192" i="79"/>
  <c r="Y193" i="79"/>
  <c r="Y194" i="79"/>
  <c r="Y195" i="79"/>
  <c r="Y196" i="79"/>
  <c r="Y197" i="79"/>
  <c r="Y198" i="79"/>
  <c r="Y199" i="79"/>
  <c r="Y200" i="79"/>
  <c r="Y201" i="79"/>
  <c r="Y202" i="79"/>
  <c r="Y203" i="79"/>
  <c r="Y204" i="79"/>
  <c r="Y205" i="79"/>
  <c r="Y206" i="79"/>
  <c r="Y207" i="79"/>
  <c r="Y208" i="79"/>
  <c r="Y209" i="79"/>
  <c r="Y213" i="79"/>
  <c r="V181" i="79"/>
  <c r="V182" i="79"/>
  <c r="V183" i="79"/>
  <c r="V184" i="79"/>
  <c r="V185" i="79"/>
  <c r="V186" i="79"/>
  <c r="V187" i="79"/>
  <c r="V188" i="79"/>
  <c r="V189" i="79"/>
  <c r="V190" i="79"/>
  <c r="V191" i="79"/>
  <c r="V192" i="79"/>
  <c r="V193" i="79"/>
  <c r="V194" i="79"/>
  <c r="V195" i="79"/>
  <c r="V196" i="79"/>
  <c r="V197" i="79"/>
  <c r="V198" i="79"/>
  <c r="V199" i="79"/>
  <c r="V200" i="79"/>
  <c r="V201" i="79"/>
  <c r="V202" i="79"/>
  <c r="V203" i="79"/>
  <c r="V204" i="79"/>
  <c r="V205" i="79"/>
  <c r="V206" i="79"/>
  <c r="V207" i="79"/>
  <c r="V208" i="79"/>
  <c r="V209" i="79"/>
  <c r="V235" i="79"/>
  <c r="F235" i="79"/>
  <c r="F181" i="79"/>
  <c r="F182" i="79"/>
  <c r="F183" i="79"/>
  <c r="F184" i="79"/>
  <c r="F185" i="79"/>
  <c r="F186" i="79"/>
  <c r="F187" i="79"/>
  <c r="F188" i="79"/>
  <c r="F189" i="79"/>
  <c r="F190" i="79"/>
  <c r="F191" i="79"/>
  <c r="F192" i="79"/>
  <c r="F193" i="79"/>
  <c r="F194" i="79"/>
  <c r="F195" i="79"/>
  <c r="F196" i="79"/>
  <c r="F197" i="79"/>
  <c r="F198" i="79"/>
  <c r="F199" i="79"/>
  <c r="F200" i="79"/>
  <c r="F201" i="79"/>
  <c r="F202" i="79"/>
  <c r="F203" i="79"/>
  <c r="F204" i="79"/>
  <c r="F205" i="79"/>
  <c r="F206" i="79"/>
  <c r="F207" i="79"/>
  <c r="F208" i="79"/>
  <c r="F209" i="79"/>
  <c r="AF151" i="79"/>
  <c r="AF152" i="79"/>
  <c r="AF153" i="79"/>
  <c r="AF154" i="79"/>
  <c r="AF155" i="79"/>
  <c r="AF156" i="79"/>
  <c r="AF157" i="79"/>
  <c r="AF158" i="79"/>
  <c r="AF159" i="79"/>
  <c r="AF160" i="79"/>
  <c r="AF161" i="79"/>
  <c r="AF162" i="79"/>
  <c r="AF163" i="79"/>
  <c r="AF164" i="79"/>
  <c r="AF165" i="79"/>
  <c r="AF166" i="79"/>
  <c r="AF167" i="79"/>
  <c r="AH167" i="79" s="1"/>
  <c r="AF168" i="79"/>
  <c r="AF169" i="79"/>
  <c r="AF170" i="79"/>
  <c r="L170" i="79" s="1"/>
  <c r="M170" i="79" s="1"/>
  <c r="AF171" i="79"/>
  <c r="AF172" i="79"/>
  <c r="AF173" i="79"/>
  <c r="L173" i="79" s="1"/>
  <c r="M173" i="79" s="1"/>
  <c r="AF174" i="79"/>
  <c r="AA151" i="79"/>
  <c r="AA152" i="79"/>
  <c r="AA153" i="79"/>
  <c r="AA154" i="79"/>
  <c r="AA155" i="79"/>
  <c r="AA156" i="79"/>
  <c r="AA157" i="79"/>
  <c r="AA158" i="79"/>
  <c r="AA159" i="79"/>
  <c r="AA160" i="79"/>
  <c r="AA161" i="79"/>
  <c r="AA162" i="79"/>
  <c r="AA163" i="79"/>
  <c r="AA164" i="79"/>
  <c r="AA165" i="79"/>
  <c r="AA166" i="79"/>
  <c r="AA167" i="79"/>
  <c r="AA168" i="79"/>
  <c r="AA169" i="79"/>
  <c r="AA170" i="79"/>
  <c r="AA171" i="79"/>
  <c r="AA172" i="79"/>
  <c r="AA173" i="79"/>
  <c r="AA174" i="79"/>
  <c r="Y151" i="79"/>
  <c r="Y152" i="79"/>
  <c r="Y153" i="79"/>
  <c r="Y154" i="79"/>
  <c r="Y155" i="79"/>
  <c r="Y156" i="79"/>
  <c r="Y157" i="79"/>
  <c r="Y158" i="79"/>
  <c r="Y159" i="79"/>
  <c r="Y160" i="79"/>
  <c r="Y161" i="79"/>
  <c r="Y162" i="79"/>
  <c r="Y163" i="79"/>
  <c r="Y164" i="79"/>
  <c r="Y165" i="79"/>
  <c r="Y166" i="79"/>
  <c r="Y167" i="79"/>
  <c r="Y168" i="79"/>
  <c r="Y169" i="79"/>
  <c r="Y170" i="79"/>
  <c r="Y171" i="79"/>
  <c r="Y172" i="79"/>
  <c r="Y173" i="79"/>
  <c r="Y174" i="79"/>
  <c r="V151" i="79"/>
  <c r="V152" i="79"/>
  <c r="V153" i="79"/>
  <c r="V154" i="79"/>
  <c r="V155" i="79"/>
  <c r="V156" i="79"/>
  <c r="V157" i="79"/>
  <c r="V158" i="79"/>
  <c r="V159" i="79"/>
  <c r="V160" i="79"/>
  <c r="V161" i="79"/>
  <c r="V162" i="79"/>
  <c r="V163" i="79"/>
  <c r="V164" i="79"/>
  <c r="V165" i="79"/>
  <c r="V166" i="79"/>
  <c r="V167" i="79"/>
  <c r="V168" i="79"/>
  <c r="V169" i="79"/>
  <c r="V170" i="79"/>
  <c r="V171" i="79"/>
  <c r="V172" i="79"/>
  <c r="V173" i="79"/>
  <c r="V174" i="79"/>
  <c r="F151" i="79"/>
  <c r="G151" i="79" s="1"/>
  <c r="F152" i="79"/>
  <c r="G152" i="79" s="1"/>
  <c r="F153" i="79"/>
  <c r="G153" i="79" s="1"/>
  <c r="F154" i="79"/>
  <c r="G154" i="79" s="1"/>
  <c r="F155" i="79"/>
  <c r="G155" i="79" s="1"/>
  <c r="F156" i="79"/>
  <c r="G156" i="79" s="1"/>
  <c r="F157" i="79"/>
  <c r="G157" i="79" s="1"/>
  <c r="F158" i="79"/>
  <c r="G158" i="79" s="1"/>
  <c r="F159" i="79"/>
  <c r="G159" i="79" s="1"/>
  <c r="F160" i="79"/>
  <c r="G160" i="79" s="1"/>
  <c r="F161" i="79"/>
  <c r="G161" i="79" s="1"/>
  <c r="F162" i="79"/>
  <c r="G162" i="79" s="1"/>
  <c r="F163" i="79"/>
  <c r="G163" i="79" s="1"/>
  <c r="F164" i="79"/>
  <c r="G164" i="79" s="1"/>
  <c r="F165" i="79"/>
  <c r="G165" i="79" s="1"/>
  <c r="F166" i="79"/>
  <c r="G166" i="79" s="1"/>
  <c r="F167" i="79"/>
  <c r="G167" i="79" s="1"/>
  <c r="F168" i="79"/>
  <c r="G168" i="79" s="1"/>
  <c r="F169" i="79"/>
  <c r="G169" i="79" s="1"/>
  <c r="F170" i="79"/>
  <c r="G170" i="79" s="1"/>
  <c r="F171" i="79"/>
  <c r="G171" i="79" s="1"/>
  <c r="F172" i="79"/>
  <c r="G172" i="79" s="1"/>
  <c r="F173" i="79"/>
  <c r="G173" i="79" s="1"/>
  <c r="F174" i="79"/>
  <c r="G174" i="79" s="1"/>
  <c r="AF142" i="79"/>
  <c r="AH142" i="79" s="1"/>
  <c r="AF143" i="79"/>
  <c r="AH143" i="79" s="1"/>
  <c r="AF144" i="79"/>
  <c r="AH144" i="79" s="1"/>
  <c r="AA143" i="79"/>
  <c r="Y143" i="79"/>
  <c r="V141" i="79"/>
  <c r="V142" i="79"/>
  <c r="V143" i="79"/>
  <c r="V144" i="79"/>
  <c r="F141" i="79"/>
  <c r="G141" i="79" s="1"/>
  <c r="F142" i="79"/>
  <c r="G142" i="79" s="1"/>
  <c r="F143" i="79"/>
  <c r="G143" i="79" s="1"/>
  <c r="F144" i="79"/>
  <c r="G144" i="79" s="1"/>
  <c r="AF126" i="79"/>
  <c r="R126" i="79" s="1"/>
  <c r="S126" i="79" s="1"/>
  <c r="AF127" i="79"/>
  <c r="AH127" i="79" s="1"/>
  <c r="AF128" i="79"/>
  <c r="AH128" i="79" s="1"/>
  <c r="AF129" i="79"/>
  <c r="R129" i="79" s="1"/>
  <c r="S129" i="79" s="1"/>
  <c r="AF130" i="79"/>
  <c r="R130" i="79" s="1"/>
  <c r="S130" i="79" s="1"/>
  <c r="AF131" i="79"/>
  <c r="AG131" i="79" s="1"/>
  <c r="AF132" i="79"/>
  <c r="AH132" i="79" s="1"/>
  <c r="AA126" i="79"/>
  <c r="AA127" i="79"/>
  <c r="AA128" i="79"/>
  <c r="AA129" i="79"/>
  <c r="AA130" i="79"/>
  <c r="AA131" i="79"/>
  <c r="AA132" i="79"/>
  <c r="AA133" i="79"/>
  <c r="Y126" i="79"/>
  <c r="Y127" i="79"/>
  <c r="Y128" i="79"/>
  <c r="Y129" i="79"/>
  <c r="Y130" i="79"/>
  <c r="Y131" i="79"/>
  <c r="Y132" i="79"/>
  <c r="Y133" i="79"/>
  <c r="Y134" i="79"/>
  <c r="V126" i="79"/>
  <c r="V127" i="79"/>
  <c r="V128" i="79"/>
  <c r="V129" i="79"/>
  <c r="V130" i="79"/>
  <c r="V131" i="79"/>
  <c r="V132" i="79"/>
  <c r="V133" i="79"/>
  <c r="V134" i="79"/>
  <c r="F126" i="79"/>
  <c r="G126" i="79" s="1"/>
  <c r="F127" i="79"/>
  <c r="G127" i="79" s="1"/>
  <c r="F128" i="79"/>
  <c r="G128" i="79" s="1"/>
  <c r="F129" i="79"/>
  <c r="G129" i="79" s="1"/>
  <c r="F130" i="79"/>
  <c r="G130" i="79" s="1"/>
  <c r="F131" i="79"/>
  <c r="G131" i="79" s="1"/>
  <c r="F132" i="79"/>
  <c r="G132" i="79" s="1"/>
  <c r="F133" i="79"/>
  <c r="G133" i="79" s="1"/>
  <c r="F134" i="79"/>
  <c r="G134" i="79" s="1"/>
  <c r="AF115" i="79"/>
  <c r="K115" i="79" s="1"/>
  <c r="AF116" i="79"/>
  <c r="AF117" i="79"/>
  <c r="AF118" i="79"/>
  <c r="AH118" i="79" s="1"/>
  <c r="AF119" i="79"/>
  <c r="K119" i="79" s="1"/>
  <c r="AA115" i="79"/>
  <c r="AA116" i="79"/>
  <c r="AA117" i="79"/>
  <c r="AA118" i="79"/>
  <c r="Y115" i="79"/>
  <c r="Y116" i="79"/>
  <c r="Y117" i="79"/>
  <c r="Y118" i="79"/>
  <c r="Y119" i="79"/>
  <c r="V115" i="79"/>
  <c r="V116" i="79"/>
  <c r="V117" i="79"/>
  <c r="F115" i="79"/>
  <c r="G115" i="79" s="1"/>
  <c r="F116" i="79"/>
  <c r="G116" i="79" s="1"/>
  <c r="F117" i="79"/>
  <c r="G117" i="79" s="1"/>
  <c r="F118" i="79"/>
  <c r="G118" i="79" s="1"/>
  <c r="F119" i="79"/>
  <c r="G119" i="79" s="1"/>
  <c r="AF89" i="79"/>
  <c r="AF90" i="79"/>
  <c r="AH90" i="79" s="1"/>
  <c r="AF91" i="79"/>
  <c r="AG91" i="79" s="1"/>
  <c r="AF92" i="79"/>
  <c r="R92" i="79" s="1"/>
  <c r="S92" i="79" s="1"/>
  <c r="AF93" i="79"/>
  <c r="AH93" i="79" s="1"/>
  <c r="AF94" i="79"/>
  <c r="H94" i="79" s="1"/>
  <c r="AF95" i="79"/>
  <c r="L95" i="79" s="1"/>
  <c r="M95" i="79" s="1"/>
  <c r="AF96" i="79"/>
  <c r="R96" i="79" s="1"/>
  <c r="S96" i="79" s="1"/>
  <c r="AF97" i="79"/>
  <c r="AH97" i="79" s="1"/>
  <c r="AF98" i="79"/>
  <c r="AH98" i="79" s="1"/>
  <c r="AF99" i="79"/>
  <c r="R99" i="79" s="1"/>
  <c r="S99" i="79" s="1"/>
  <c r="AA90" i="79"/>
  <c r="AA91" i="79"/>
  <c r="AA92" i="79"/>
  <c r="AA93" i="79"/>
  <c r="AA94" i="79"/>
  <c r="AA95" i="79"/>
  <c r="AA96" i="79"/>
  <c r="AA97" i="79"/>
  <c r="AA98" i="79"/>
  <c r="AA99" i="79"/>
  <c r="Y89" i="79"/>
  <c r="Y90" i="79"/>
  <c r="Y91" i="79"/>
  <c r="Y92" i="79"/>
  <c r="Y93" i="79"/>
  <c r="Y94" i="79"/>
  <c r="Y95" i="79"/>
  <c r="Y96" i="79"/>
  <c r="Y97" i="79"/>
  <c r="Y98" i="79"/>
  <c r="Y99" i="79"/>
  <c r="V89" i="79"/>
  <c r="V90" i="79"/>
  <c r="V91" i="79"/>
  <c r="V92" i="79"/>
  <c r="V93" i="79"/>
  <c r="V94" i="79"/>
  <c r="V95" i="79"/>
  <c r="V96" i="79"/>
  <c r="V97" i="79"/>
  <c r="V98" i="79"/>
  <c r="V99" i="79"/>
  <c r="F89" i="79"/>
  <c r="G89" i="79" s="1"/>
  <c r="F90" i="79"/>
  <c r="G90" i="79" s="1"/>
  <c r="F91" i="79"/>
  <c r="G91" i="79" s="1"/>
  <c r="F92" i="79"/>
  <c r="G92" i="79" s="1"/>
  <c r="F93" i="79"/>
  <c r="G93" i="79" s="1"/>
  <c r="F94" i="79"/>
  <c r="G94" i="79" s="1"/>
  <c r="F95" i="79"/>
  <c r="G95" i="79" s="1"/>
  <c r="F96" i="79"/>
  <c r="G96" i="79" s="1"/>
  <c r="F97" i="79"/>
  <c r="G97" i="79" s="1"/>
  <c r="F98" i="79"/>
  <c r="G98" i="79" s="1"/>
  <c r="F99" i="79"/>
  <c r="G99" i="79" s="1"/>
  <c r="AF74" i="79"/>
  <c r="AF75" i="79"/>
  <c r="AF76" i="79"/>
  <c r="J76" i="79" s="1"/>
  <c r="AF77" i="79"/>
  <c r="AF78" i="79"/>
  <c r="AF79" i="79"/>
  <c r="AF80" i="79"/>
  <c r="AF81" i="79"/>
  <c r="AF82" i="79"/>
  <c r="AA74" i="79"/>
  <c r="AA75" i="79"/>
  <c r="AA76" i="79"/>
  <c r="AA77" i="79"/>
  <c r="AA78" i="79"/>
  <c r="AA79" i="79"/>
  <c r="AA80" i="79"/>
  <c r="AA81" i="79"/>
  <c r="AA82" i="79"/>
  <c r="Y74" i="79"/>
  <c r="Y75" i="79"/>
  <c r="Y76" i="79"/>
  <c r="Y77" i="79"/>
  <c r="Y78" i="79"/>
  <c r="Y79" i="79"/>
  <c r="Y80" i="79"/>
  <c r="Y81" i="79"/>
  <c r="Y82" i="79"/>
  <c r="V74" i="79"/>
  <c r="V75" i="79"/>
  <c r="V76" i="79"/>
  <c r="V77" i="79"/>
  <c r="V78" i="79"/>
  <c r="V79" i="79"/>
  <c r="V80" i="79"/>
  <c r="V81" i="79"/>
  <c r="V82" i="79"/>
  <c r="V73" i="79"/>
  <c r="F74" i="79"/>
  <c r="G74" i="79" s="1"/>
  <c r="F75" i="79"/>
  <c r="G75" i="79" s="1"/>
  <c r="F76" i="79"/>
  <c r="G76" i="79" s="1"/>
  <c r="F77" i="79"/>
  <c r="G77" i="79" s="1"/>
  <c r="F78" i="79"/>
  <c r="G78" i="79" s="1"/>
  <c r="F79" i="79"/>
  <c r="G79" i="79" s="1"/>
  <c r="F80" i="79"/>
  <c r="G80" i="79" s="1"/>
  <c r="F81" i="79"/>
  <c r="G81" i="79" s="1"/>
  <c r="F82" i="79"/>
  <c r="G82" i="79" s="1"/>
  <c r="AF59" i="79"/>
  <c r="R59" i="79" s="1"/>
  <c r="S59" i="79" s="1"/>
  <c r="AF60" i="79"/>
  <c r="AG60" i="79" s="1"/>
  <c r="AF61" i="79"/>
  <c r="AH61" i="79" s="1"/>
  <c r="AF62" i="79"/>
  <c r="R62" i="79" s="1"/>
  <c r="S62" i="79" s="1"/>
  <c r="AF63" i="79"/>
  <c r="R63" i="79" s="1"/>
  <c r="S63" i="79" s="1"/>
  <c r="AF64" i="79"/>
  <c r="R64" i="79" s="1"/>
  <c r="S64" i="79" s="1"/>
  <c r="AF65" i="79"/>
  <c r="AH65" i="79" s="1"/>
  <c r="AF66" i="79"/>
  <c r="R66" i="79" s="1"/>
  <c r="S66" i="79" s="1"/>
  <c r="AF67" i="79"/>
  <c r="R67" i="79" s="1"/>
  <c r="S67" i="79" s="1"/>
  <c r="AA59" i="79"/>
  <c r="AA60" i="79"/>
  <c r="AA61" i="79"/>
  <c r="AA62" i="79"/>
  <c r="AA63" i="79"/>
  <c r="AA64" i="79"/>
  <c r="AA65" i="79"/>
  <c r="AA66" i="79"/>
  <c r="AA67" i="79"/>
  <c r="Y59" i="79"/>
  <c r="Y60" i="79"/>
  <c r="Y61" i="79"/>
  <c r="Y62" i="79"/>
  <c r="Y63" i="79"/>
  <c r="Y64" i="79"/>
  <c r="Y65" i="79"/>
  <c r="Y66" i="79"/>
  <c r="Y67" i="79"/>
  <c r="V59" i="79"/>
  <c r="V60" i="79"/>
  <c r="V61" i="79"/>
  <c r="V62" i="79"/>
  <c r="V63" i="79"/>
  <c r="V64" i="79"/>
  <c r="V65" i="79"/>
  <c r="V66" i="79"/>
  <c r="V67" i="79"/>
  <c r="F59" i="79"/>
  <c r="G59" i="79" s="1"/>
  <c r="F60" i="79"/>
  <c r="G60" i="79" s="1"/>
  <c r="F61" i="79"/>
  <c r="G61" i="79" s="1"/>
  <c r="F62" i="79"/>
  <c r="G62" i="79" s="1"/>
  <c r="F63" i="79"/>
  <c r="G63" i="79" s="1"/>
  <c r="F64" i="79"/>
  <c r="G64" i="79" s="1"/>
  <c r="F65" i="79"/>
  <c r="G65" i="79" s="1"/>
  <c r="F66" i="79"/>
  <c r="G66" i="79" s="1"/>
  <c r="F67" i="79"/>
  <c r="G67" i="79" s="1"/>
  <c r="AF35" i="79"/>
  <c r="AH35" i="79" s="1"/>
  <c r="AF36" i="79"/>
  <c r="AG36" i="79" s="1"/>
  <c r="AF37" i="79"/>
  <c r="AG37" i="79" s="1"/>
  <c r="AF38" i="79"/>
  <c r="R38" i="79" s="1"/>
  <c r="S38" i="79" s="1"/>
  <c r="AF39" i="79"/>
  <c r="AH39" i="79" s="1"/>
  <c r="AF40" i="79"/>
  <c r="AG40" i="79" s="1"/>
  <c r="AF41" i="79"/>
  <c r="AG41" i="79" s="1"/>
  <c r="AF42" i="79"/>
  <c r="R42" i="79" s="1"/>
  <c r="S42" i="79" s="1"/>
  <c r="AF43" i="79"/>
  <c r="AH43" i="79" s="1"/>
  <c r="AF45" i="79"/>
  <c r="AG45" i="79" s="1"/>
  <c r="AF46" i="79"/>
  <c r="R46" i="79" s="1"/>
  <c r="S46" i="79" s="1"/>
  <c r="AF47" i="79"/>
  <c r="AG47" i="79" s="1"/>
  <c r="AA35" i="79"/>
  <c r="AA36" i="79"/>
  <c r="AA37" i="79"/>
  <c r="AA38" i="79"/>
  <c r="AA39" i="79"/>
  <c r="AA40" i="79"/>
  <c r="AA41" i="79"/>
  <c r="AA42" i="79"/>
  <c r="AA43" i="79"/>
  <c r="AA45" i="79"/>
  <c r="AA46" i="79"/>
  <c r="AA47" i="79"/>
  <c r="AA48" i="79"/>
  <c r="AA49" i="79"/>
  <c r="AA50" i="79"/>
  <c r="AA51" i="79"/>
  <c r="AA52" i="79"/>
  <c r="Y35" i="79"/>
  <c r="Y36" i="79"/>
  <c r="Y37" i="79"/>
  <c r="Y38" i="79"/>
  <c r="Y39" i="79"/>
  <c r="Y40" i="79"/>
  <c r="Y41" i="79"/>
  <c r="Y42" i="79"/>
  <c r="Y43" i="79"/>
  <c r="Y45" i="79"/>
  <c r="Y46" i="79"/>
  <c r="Y47" i="79"/>
  <c r="Y48" i="79"/>
  <c r="Y49" i="79"/>
  <c r="Y50" i="79"/>
  <c r="Y51" i="79"/>
  <c r="Y52" i="79"/>
  <c r="V35" i="79"/>
  <c r="V36" i="79"/>
  <c r="V37" i="79"/>
  <c r="V38" i="79"/>
  <c r="V39" i="79"/>
  <c r="V40" i="79"/>
  <c r="V41" i="79"/>
  <c r="V42" i="79"/>
  <c r="V43" i="79"/>
  <c r="V45" i="79"/>
  <c r="V46" i="79"/>
  <c r="V47" i="79"/>
  <c r="V48" i="79"/>
  <c r="V49" i="79"/>
  <c r="V50" i="79"/>
  <c r="V51" i="79"/>
  <c r="V52" i="79"/>
  <c r="F35" i="79"/>
  <c r="G35" i="79" s="1"/>
  <c r="F36" i="79"/>
  <c r="G36" i="79" s="1"/>
  <c r="F37" i="79"/>
  <c r="G37" i="79" s="1"/>
  <c r="F38" i="79"/>
  <c r="G38" i="79" s="1"/>
  <c r="F39" i="79"/>
  <c r="G39" i="79" s="1"/>
  <c r="F40" i="79"/>
  <c r="G40" i="79" s="1"/>
  <c r="F41" i="79"/>
  <c r="G41" i="79" s="1"/>
  <c r="F42" i="79"/>
  <c r="G42" i="79" s="1"/>
  <c r="F43" i="79"/>
  <c r="G43" i="79" s="1"/>
  <c r="F45" i="79"/>
  <c r="G45" i="79" s="1"/>
  <c r="F46" i="79"/>
  <c r="G46" i="79" s="1"/>
  <c r="F47" i="79"/>
  <c r="G47" i="79" s="1"/>
  <c r="F48" i="79"/>
  <c r="G48" i="79" s="1"/>
  <c r="F49" i="79"/>
  <c r="G49" i="79" s="1"/>
  <c r="F50" i="79"/>
  <c r="G50" i="79" s="1"/>
  <c r="F51" i="79"/>
  <c r="G51" i="79" s="1"/>
  <c r="F52" i="79"/>
  <c r="G52" i="79" s="1"/>
  <c r="V34" i="79"/>
  <c r="F34" i="79"/>
  <c r="G34" i="79" s="1"/>
  <c r="AF23" i="79"/>
  <c r="AH23" i="79" s="1"/>
  <c r="AF24" i="79"/>
  <c r="L24" i="79" s="1"/>
  <c r="M24" i="79" s="1"/>
  <c r="AF25" i="79"/>
  <c r="AH25" i="79" s="1"/>
  <c r="AF26" i="79"/>
  <c r="R26" i="79" s="1"/>
  <c r="S26" i="79" s="1"/>
  <c r="AF27" i="79"/>
  <c r="AH27" i="79" s="1"/>
  <c r="AF28" i="79"/>
  <c r="L28" i="79" s="1"/>
  <c r="M28" i="79" s="1"/>
  <c r="AA23" i="79"/>
  <c r="AA24" i="79"/>
  <c r="AA25" i="79"/>
  <c r="AA26" i="79"/>
  <c r="AA27" i="79"/>
  <c r="AA28" i="79"/>
  <c r="Y23" i="79"/>
  <c r="Y24" i="79"/>
  <c r="Y25" i="79"/>
  <c r="Y26" i="79"/>
  <c r="Y27" i="79"/>
  <c r="Y28" i="79"/>
  <c r="V23" i="79"/>
  <c r="V24" i="79"/>
  <c r="V25" i="79"/>
  <c r="V26" i="79"/>
  <c r="V27" i="79"/>
  <c r="V28" i="79"/>
  <c r="F23" i="79"/>
  <c r="G23" i="79" s="1"/>
  <c r="F24" i="79"/>
  <c r="G24" i="79" s="1"/>
  <c r="F25" i="79"/>
  <c r="G25" i="79" s="1"/>
  <c r="F26" i="79"/>
  <c r="G26" i="79" s="1"/>
  <c r="F27" i="79"/>
  <c r="G27" i="79" s="1"/>
  <c r="F28" i="79"/>
  <c r="G28" i="79" s="1"/>
  <c r="L166" i="79" l="1"/>
  <c r="M166" i="79" s="1"/>
  <c r="J166" i="79"/>
  <c r="AH528" i="79"/>
  <c r="J528" i="79"/>
  <c r="R77" i="79"/>
  <c r="S77" i="79" s="1"/>
  <c r="AH171" i="79"/>
  <c r="J171" i="79"/>
  <c r="L165" i="79"/>
  <c r="M165" i="79" s="1"/>
  <c r="J165" i="79"/>
  <c r="AH159" i="79"/>
  <c r="J159" i="79"/>
  <c r="J153" i="79"/>
  <c r="K153" i="79" s="1"/>
  <c r="L158" i="79"/>
  <c r="M158" i="79" s="1"/>
  <c r="J158" i="79"/>
  <c r="AH78" i="79"/>
  <c r="J78" i="79"/>
  <c r="AH172" i="79"/>
  <c r="J172" i="79"/>
  <c r="AH82" i="79"/>
  <c r="AH164" i="79"/>
  <c r="J164" i="79"/>
  <c r="AH152" i="79"/>
  <c r="J152" i="79"/>
  <c r="R81" i="79"/>
  <c r="S81" i="79" s="1"/>
  <c r="AG75" i="79"/>
  <c r="J75" i="79"/>
  <c r="AH163" i="79"/>
  <c r="J163" i="79"/>
  <c r="L157" i="79"/>
  <c r="M157" i="79" s="1"/>
  <c r="J157" i="79"/>
  <c r="AH151" i="79"/>
  <c r="J151" i="79"/>
  <c r="AH160" i="79"/>
  <c r="J160" i="79"/>
  <c r="R80" i="79"/>
  <c r="S80" i="79" s="1"/>
  <c r="J80" i="79"/>
  <c r="AH74" i="79"/>
  <c r="J74" i="79"/>
  <c r="L174" i="79"/>
  <c r="M174" i="79" s="1"/>
  <c r="J174" i="79"/>
  <c r="R162" i="79"/>
  <c r="S162" i="79" s="1"/>
  <c r="J162" i="79"/>
  <c r="AH156" i="79"/>
  <c r="J156" i="79"/>
  <c r="R524" i="79"/>
  <c r="J524" i="79"/>
  <c r="AG527" i="79"/>
  <c r="J527" i="79"/>
  <c r="L154" i="79"/>
  <c r="M154" i="79" s="1"/>
  <c r="J154" i="79"/>
  <c r="AG79" i="79"/>
  <c r="J79" i="79"/>
  <c r="L161" i="79"/>
  <c r="M161" i="79" s="1"/>
  <c r="J161" i="79"/>
  <c r="AH155" i="79"/>
  <c r="J155" i="79"/>
  <c r="AG526" i="79"/>
  <c r="J526" i="79"/>
  <c r="AG533" i="79"/>
  <c r="J533" i="79"/>
  <c r="AH168" i="79"/>
  <c r="J168" i="79"/>
  <c r="L169" i="79"/>
  <c r="M169" i="79" s="1"/>
  <c r="R531" i="79"/>
  <c r="S531" i="79" s="1"/>
  <c r="J531" i="79"/>
  <c r="R530" i="79"/>
  <c r="S530" i="79" s="1"/>
  <c r="J530" i="79"/>
  <c r="K530" i="79" s="1"/>
  <c r="AH529" i="79"/>
  <c r="J529" i="79"/>
  <c r="AH525" i="79"/>
  <c r="AH523" i="79"/>
  <c r="AL518" i="79"/>
  <c r="J518" i="79"/>
  <c r="K518" i="79" s="1"/>
  <c r="AH521" i="79"/>
  <c r="R520" i="79"/>
  <c r="S520" i="79" s="1"/>
  <c r="L519" i="79"/>
  <c r="M519" i="79" s="1"/>
  <c r="K519" i="79"/>
  <c r="AM785" i="79"/>
  <c r="AG213" i="79"/>
  <c r="R213" i="79"/>
  <c r="AH566" i="79"/>
  <c r="L566" i="79"/>
  <c r="AL565" i="79"/>
  <c r="L565" i="79"/>
  <c r="J565" i="79"/>
  <c r="R567" i="79"/>
  <c r="S567" i="79" s="1"/>
  <c r="L567" i="79"/>
  <c r="M567" i="79" s="1"/>
  <c r="I94" i="79"/>
  <c r="R76" i="79"/>
  <c r="S76" i="79" s="1"/>
  <c r="L76" i="79"/>
  <c r="M76" i="79" s="1"/>
  <c r="V880" i="79"/>
  <c r="AL876" i="79"/>
  <c r="AH876" i="79"/>
  <c r="Y880" i="79"/>
  <c r="AE880" i="79"/>
  <c r="AA880" i="79"/>
  <c r="AC880" i="79"/>
  <c r="L38" i="79"/>
  <c r="M38" i="79" s="1"/>
  <c r="L43" i="79"/>
  <c r="M43" i="79" s="1"/>
  <c r="L42" i="79"/>
  <c r="M42" i="79" s="1"/>
  <c r="L41" i="79"/>
  <c r="L39" i="79"/>
  <c r="M39" i="79" s="1"/>
  <c r="L40" i="79"/>
  <c r="AH878" i="79"/>
  <c r="O880" i="79"/>
  <c r="O882" i="79" s="1"/>
  <c r="O883" i="79" s="1"/>
  <c r="AH877" i="79"/>
  <c r="AG877" i="79"/>
  <c r="AM880" i="79"/>
  <c r="G873" i="79"/>
  <c r="Y785" i="79"/>
  <c r="R23" i="79"/>
  <c r="S23" i="79" s="1"/>
  <c r="AL766" i="79"/>
  <c r="AL767" i="79"/>
  <c r="O785" i="79"/>
  <c r="V785" i="79"/>
  <c r="AA785" i="79"/>
  <c r="AE785" i="79"/>
  <c r="AC785" i="79"/>
  <c r="AH767" i="79"/>
  <c r="AL768" i="79"/>
  <c r="K559" i="79"/>
  <c r="R718" i="79"/>
  <c r="S718" i="79" s="1"/>
  <c r="R127" i="79"/>
  <c r="S127" i="79" s="1"/>
  <c r="R860" i="79"/>
  <c r="S860" i="79" s="1"/>
  <c r="K743" i="79"/>
  <c r="R803" i="79"/>
  <c r="S803" i="79" s="1"/>
  <c r="R656" i="79"/>
  <c r="S656" i="79" s="1"/>
  <c r="R716" i="79"/>
  <c r="S716" i="79" s="1"/>
  <c r="R741" i="79"/>
  <c r="S741" i="79" s="1"/>
  <c r="R870" i="79"/>
  <c r="S870" i="79" s="1"/>
  <c r="R825" i="79"/>
  <c r="S825" i="79" s="1"/>
  <c r="R540" i="79"/>
  <c r="S540" i="79" s="1"/>
  <c r="K578" i="79"/>
  <c r="R710" i="79"/>
  <c r="S710" i="79" s="1"/>
  <c r="R858" i="79"/>
  <c r="S858" i="79" s="1"/>
  <c r="L79" i="79"/>
  <c r="M79" i="79" s="1"/>
  <c r="R805" i="79"/>
  <c r="S805" i="79" s="1"/>
  <c r="K397" i="79"/>
  <c r="R566" i="79"/>
  <c r="S566" i="79" s="1"/>
  <c r="K665" i="79"/>
  <c r="K696" i="79"/>
  <c r="R714" i="79"/>
  <c r="S714" i="79" s="1"/>
  <c r="H748" i="79"/>
  <c r="I748" i="79" s="1"/>
  <c r="R813" i="79"/>
  <c r="S813" i="79" s="1"/>
  <c r="K838" i="79"/>
  <c r="R839" i="79"/>
  <c r="S839" i="79" s="1"/>
  <c r="K847" i="79"/>
  <c r="R854" i="79"/>
  <c r="S854" i="79" s="1"/>
  <c r="R866" i="79"/>
  <c r="S866" i="79" s="1"/>
  <c r="K284" i="79"/>
  <c r="K623" i="79"/>
  <c r="R644" i="79"/>
  <c r="S644" i="79" s="1"/>
  <c r="R671" i="79"/>
  <c r="S671" i="79" s="1"/>
  <c r="R672" i="79"/>
  <c r="S672" i="79" s="1"/>
  <c r="R811" i="79"/>
  <c r="S811" i="79" s="1"/>
  <c r="R836" i="79"/>
  <c r="S836" i="79" s="1"/>
  <c r="R845" i="79"/>
  <c r="S845" i="79" s="1"/>
  <c r="S849" i="79" s="1"/>
  <c r="R864" i="79"/>
  <c r="S864" i="79" s="1"/>
  <c r="R642" i="79"/>
  <c r="S642" i="79" s="1"/>
  <c r="R862" i="79"/>
  <c r="S862" i="79" s="1"/>
  <c r="R128" i="79"/>
  <c r="S128" i="79" s="1"/>
  <c r="R856" i="79"/>
  <c r="S856" i="79" s="1"/>
  <c r="R868" i="79"/>
  <c r="S868" i="79" s="1"/>
  <c r="K860" i="79"/>
  <c r="R587" i="79"/>
  <c r="S587" i="79" s="1"/>
  <c r="K701" i="79"/>
  <c r="R749" i="79"/>
  <c r="S749" i="79" s="1"/>
  <c r="R627" i="79"/>
  <c r="S627" i="79" s="1"/>
  <c r="AC789" i="79"/>
  <c r="AC790" i="79" s="1"/>
  <c r="L860" i="79"/>
  <c r="M860" i="79" s="1"/>
  <c r="AE790" i="79"/>
  <c r="AE793" i="79" s="1"/>
  <c r="AE797" i="79" s="1"/>
  <c r="R674" i="79"/>
  <c r="S674" i="79" s="1"/>
  <c r="R437" i="79"/>
  <c r="S437" i="79" s="1"/>
  <c r="R712" i="79"/>
  <c r="S712" i="79" s="1"/>
  <c r="R745" i="79"/>
  <c r="S745" i="79" s="1"/>
  <c r="H858" i="79"/>
  <c r="I858" i="79" s="1"/>
  <c r="H860" i="79"/>
  <c r="I860" i="79" s="1"/>
  <c r="AG860" i="79"/>
  <c r="AH862" i="79"/>
  <c r="K858" i="79"/>
  <c r="H866" i="79"/>
  <c r="AG866" i="79"/>
  <c r="H868" i="79"/>
  <c r="I868" i="79" s="1"/>
  <c r="K866" i="79"/>
  <c r="AH866" i="79"/>
  <c r="K868" i="79"/>
  <c r="AG858" i="79"/>
  <c r="AH865" i="79"/>
  <c r="L868" i="79"/>
  <c r="M868" i="79" s="1"/>
  <c r="AH857" i="79"/>
  <c r="L858" i="79"/>
  <c r="M858" i="79" s="1"/>
  <c r="K862" i="79"/>
  <c r="K856" i="79"/>
  <c r="AG868" i="79"/>
  <c r="K854" i="79"/>
  <c r="AH854" i="79"/>
  <c r="K864" i="79"/>
  <c r="K870" i="79"/>
  <c r="AH870" i="79"/>
  <c r="AH853" i="79"/>
  <c r="L854" i="79"/>
  <c r="M854" i="79" s="1"/>
  <c r="H856" i="79"/>
  <c r="I856" i="79" s="1"/>
  <c r="AG856" i="79"/>
  <c r="H862" i="79"/>
  <c r="I862" i="79" s="1"/>
  <c r="AG862" i="79"/>
  <c r="L864" i="79"/>
  <c r="M864" i="79" s="1"/>
  <c r="AH869" i="79"/>
  <c r="L870" i="79"/>
  <c r="M870" i="79" s="1"/>
  <c r="H854" i="79"/>
  <c r="I854" i="79" s="1"/>
  <c r="L856" i="79"/>
  <c r="M856" i="79" s="1"/>
  <c r="AH861" i="79"/>
  <c r="H864" i="79"/>
  <c r="I864" i="79" s="1"/>
  <c r="AG864" i="79"/>
  <c r="H870" i="79"/>
  <c r="I870" i="79" s="1"/>
  <c r="H853" i="79"/>
  <c r="L853" i="79"/>
  <c r="M853" i="79" s="1"/>
  <c r="R853" i="79"/>
  <c r="S853" i="79" s="1"/>
  <c r="K855" i="79"/>
  <c r="AG855" i="79"/>
  <c r="H857" i="79"/>
  <c r="L857" i="79"/>
  <c r="M857" i="79" s="1"/>
  <c r="R857" i="79"/>
  <c r="S857" i="79" s="1"/>
  <c r="K859" i="79"/>
  <c r="AG859" i="79"/>
  <c r="H861" i="79"/>
  <c r="L861" i="79"/>
  <c r="M861" i="79" s="1"/>
  <c r="R861" i="79"/>
  <c r="S861" i="79" s="1"/>
  <c r="K863" i="79"/>
  <c r="AG863" i="79"/>
  <c r="H865" i="79"/>
  <c r="L865" i="79"/>
  <c r="M865" i="79" s="1"/>
  <c r="R865" i="79"/>
  <c r="S865" i="79" s="1"/>
  <c r="K867" i="79"/>
  <c r="AG867" i="79"/>
  <c r="H869" i="79"/>
  <c r="L869" i="79"/>
  <c r="M869" i="79" s="1"/>
  <c r="R869" i="79"/>
  <c r="S869" i="79" s="1"/>
  <c r="AH855" i="79"/>
  <c r="AH859" i="79"/>
  <c r="AH863" i="79"/>
  <c r="AH867" i="79"/>
  <c r="K853" i="79"/>
  <c r="H855" i="79"/>
  <c r="L855" i="79"/>
  <c r="M855" i="79" s="1"/>
  <c r="K857" i="79"/>
  <c r="H859" i="79"/>
  <c r="L859" i="79"/>
  <c r="M859" i="79" s="1"/>
  <c r="K861" i="79"/>
  <c r="H863" i="79"/>
  <c r="L863" i="79"/>
  <c r="M863" i="79" s="1"/>
  <c r="K865" i="79"/>
  <c r="H867" i="79"/>
  <c r="L867" i="79"/>
  <c r="M867" i="79" s="1"/>
  <c r="K869" i="79"/>
  <c r="R636" i="79"/>
  <c r="S636" i="79" s="1"/>
  <c r="R678" i="79"/>
  <c r="S678" i="79" s="1"/>
  <c r="R634" i="79"/>
  <c r="S634" i="79" s="1"/>
  <c r="R682" i="79"/>
  <c r="S682" i="79" s="1"/>
  <c r="R611" i="79"/>
  <c r="S611" i="79" s="1"/>
  <c r="R151" i="79"/>
  <c r="S151" i="79" s="1"/>
  <c r="R827" i="79"/>
  <c r="S827" i="79" s="1"/>
  <c r="K510" i="79"/>
  <c r="R725" i="79"/>
  <c r="S725" i="79" s="1"/>
  <c r="R731" i="79"/>
  <c r="S731" i="79" s="1"/>
  <c r="R816" i="79"/>
  <c r="S816" i="79" s="1"/>
  <c r="R829" i="79"/>
  <c r="S829" i="79" s="1"/>
  <c r="R609" i="79"/>
  <c r="S609" i="79" s="1"/>
  <c r="R802" i="79"/>
  <c r="S802" i="79" s="1"/>
  <c r="R667" i="79"/>
  <c r="S667" i="79" s="1"/>
  <c r="L825" i="79"/>
  <c r="M825" i="79" s="1"/>
  <c r="H827" i="79"/>
  <c r="I827" i="79" s="1"/>
  <c r="AA872" i="79"/>
  <c r="Y872" i="79"/>
  <c r="F872" i="79"/>
  <c r="F873" i="79" s="1"/>
  <c r="AH824" i="79"/>
  <c r="AG827" i="79"/>
  <c r="V872" i="79"/>
  <c r="AG845" i="79"/>
  <c r="R638" i="79"/>
  <c r="S638" i="79" s="1"/>
  <c r="R693" i="79"/>
  <c r="S693" i="79" s="1"/>
  <c r="H845" i="79"/>
  <c r="AH845" i="79"/>
  <c r="K845" i="79"/>
  <c r="Y849" i="79"/>
  <c r="AG847" i="79"/>
  <c r="V849" i="79"/>
  <c r="F849" i="79"/>
  <c r="F850" i="79" s="1"/>
  <c r="AA849" i="79"/>
  <c r="K846" i="79"/>
  <c r="AG846" i="79"/>
  <c r="AH847" i="79"/>
  <c r="AH846" i="79"/>
  <c r="H847" i="79"/>
  <c r="L847" i="79"/>
  <c r="M847" i="79" s="1"/>
  <c r="H846" i="79"/>
  <c r="L846" i="79"/>
  <c r="M846" i="79" s="1"/>
  <c r="H816" i="79"/>
  <c r="I816" i="79" s="1"/>
  <c r="V841" i="79"/>
  <c r="R581" i="79"/>
  <c r="S581" i="79" s="1"/>
  <c r="H836" i="79"/>
  <c r="I836" i="79" s="1"/>
  <c r="K749" i="79"/>
  <c r="AH816" i="79"/>
  <c r="L836" i="79"/>
  <c r="M836" i="79" s="1"/>
  <c r="AA841" i="79"/>
  <c r="K816" i="79"/>
  <c r="K827" i="79"/>
  <c r="AG838" i="79"/>
  <c r="H839" i="79"/>
  <c r="I839" i="79" s="1"/>
  <c r="AH839" i="79"/>
  <c r="L816" i="79"/>
  <c r="M816" i="79" s="1"/>
  <c r="L811" i="79"/>
  <c r="M811" i="79" s="1"/>
  <c r="L827" i="79"/>
  <c r="M827" i="79" s="1"/>
  <c r="AH838" i="79"/>
  <c r="K839" i="79"/>
  <c r="L839" i="79"/>
  <c r="M839" i="79" s="1"/>
  <c r="Y841" i="79"/>
  <c r="F841" i="79"/>
  <c r="F842" i="79" s="1"/>
  <c r="K837" i="79"/>
  <c r="AG837" i="79"/>
  <c r="K836" i="79"/>
  <c r="AG836" i="79"/>
  <c r="AH837" i="79"/>
  <c r="H838" i="79"/>
  <c r="L838" i="79"/>
  <c r="M838" i="79" s="1"/>
  <c r="H837" i="79"/>
  <c r="L837" i="79"/>
  <c r="M837" i="79" s="1"/>
  <c r="V832" i="79"/>
  <c r="H813" i="79"/>
  <c r="I813" i="79" s="1"/>
  <c r="AG813" i="79"/>
  <c r="Y832" i="79"/>
  <c r="H829" i="79"/>
  <c r="I829" i="79" s="1"/>
  <c r="AG829" i="79"/>
  <c r="H811" i="79"/>
  <c r="I811" i="79" s="1"/>
  <c r="AG811" i="79"/>
  <c r="K813" i="79"/>
  <c r="F832" i="79"/>
  <c r="AA832" i="79"/>
  <c r="H825" i="79"/>
  <c r="AG825" i="79"/>
  <c r="K829" i="79"/>
  <c r="AH829" i="79"/>
  <c r="K811" i="79"/>
  <c r="AH812" i="79"/>
  <c r="L813" i="79"/>
  <c r="M813" i="79" s="1"/>
  <c r="K825" i="79"/>
  <c r="AH828" i="79"/>
  <c r="H824" i="79"/>
  <c r="L824" i="79"/>
  <c r="M824" i="79" s="1"/>
  <c r="R824" i="79"/>
  <c r="S824" i="79" s="1"/>
  <c r="K826" i="79"/>
  <c r="AG826" i="79"/>
  <c r="H828" i="79"/>
  <c r="L828" i="79"/>
  <c r="M828" i="79" s="1"/>
  <c r="R828" i="79"/>
  <c r="S828" i="79" s="1"/>
  <c r="K830" i="79"/>
  <c r="AG830" i="79"/>
  <c r="AH826" i="79"/>
  <c r="AH830" i="79"/>
  <c r="K824" i="79"/>
  <c r="H826" i="79"/>
  <c r="L826" i="79"/>
  <c r="M826" i="79" s="1"/>
  <c r="K828" i="79"/>
  <c r="H830" i="79"/>
  <c r="L830" i="79"/>
  <c r="M830" i="79" s="1"/>
  <c r="H812" i="79"/>
  <c r="L812" i="79"/>
  <c r="M812" i="79" s="1"/>
  <c r="R812" i="79"/>
  <c r="S812" i="79" s="1"/>
  <c r="K814" i="79"/>
  <c r="AG814" i="79"/>
  <c r="AH814" i="79"/>
  <c r="K812" i="79"/>
  <c r="H814" i="79"/>
  <c r="L814" i="79"/>
  <c r="M814" i="79" s="1"/>
  <c r="V820" i="79"/>
  <c r="AH815" i="79"/>
  <c r="H818" i="79"/>
  <c r="I818" i="79" s="1"/>
  <c r="AG818" i="79"/>
  <c r="H802" i="79"/>
  <c r="I802" i="79" s="1"/>
  <c r="Y820" i="79"/>
  <c r="K818" i="79"/>
  <c r="R818" i="79"/>
  <c r="S818" i="79" s="1"/>
  <c r="L802" i="79"/>
  <c r="M802" i="79" s="1"/>
  <c r="F820" i="79"/>
  <c r="AA820" i="79"/>
  <c r="L818" i="79"/>
  <c r="M818" i="79" s="1"/>
  <c r="H815" i="79"/>
  <c r="L815" i="79"/>
  <c r="M815" i="79" s="1"/>
  <c r="R815" i="79"/>
  <c r="S815" i="79" s="1"/>
  <c r="K817" i="79"/>
  <c r="AG817" i="79"/>
  <c r="AH817" i="79"/>
  <c r="K815" i="79"/>
  <c r="H817" i="79"/>
  <c r="L817" i="79"/>
  <c r="M817" i="79" s="1"/>
  <c r="H805" i="79"/>
  <c r="I805" i="79" s="1"/>
  <c r="V807" i="79"/>
  <c r="H803" i="79"/>
  <c r="I803" i="79" s="1"/>
  <c r="K805" i="79"/>
  <c r="AG805" i="79"/>
  <c r="F807" i="79"/>
  <c r="Y807" i="79"/>
  <c r="L803" i="79"/>
  <c r="M803" i="79" s="1"/>
  <c r="L805" i="79"/>
  <c r="M805" i="79" s="1"/>
  <c r="AM807" i="79"/>
  <c r="K802" i="79"/>
  <c r="AH802" i="79"/>
  <c r="R804" i="79"/>
  <c r="S804" i="79" s="1"/>
  <c r="L804" i="79"/>
  <c r="M804" i="79" s="1"/>
  <c r="H804" i="79"/>
  <c r="AH804" i="79"/>
  <c r="AG804" i="79"/>
  <c r="K804" i="79"/>
  <c r="AA807" i="79"/>
  <c r="K803" i="79"/>
  <c r="AG803" i="79"/>
  <c r="R676" i="79"/>
  <c r="S676" i="79" s="1"/>
  <c r="R528" i="79"/>
  <c r="S528" i="79" s="1"/>
  <c r="R597" i="79"/>
  <c r="S597" i="79" s="1"/>
  <c r="F751" i="79"/>
  <c r="R670" i="79"/>
  <c r="S670" i="79" s="1"/>
  <c r="R702" i="79"/>
  <c r="S702" i="79" s="1"/>
  <c r="R630" i="79"/>
  <c r="S630" i="79" s="1"/>
  <c r="R680" i="79"/>
  <c r="S680" i="79" s="1"/>
  <c r="R705" i="79"/>
  <c r="S705" i="79" s="1"/>
  <c r="H746" i="79"/>
  <c r="I746" i="79" s="1"/>
  <c r="R652" i="79"/>
  <c r="S652" i="79" s="1"/>
  <c r="AH747" i="79"/>
  <c r="K744" i="79"/>
  <c r="R747" i="79"/>
  <c r="S747" i="79" s="1"/>
  <c r="H747" i="79"/>
  <c r="I747" i="79" s="1"/>
  <c r="K718" i="79"/>
  <c r="H741" i="79"/>
  <c r="AG741" i="79"/>
  <c r="H745" i="79"/>
  <c r="I745" i="79" s="1"/>
  <c r="L746" i="79"/>
  <c r="M746" i="79" s="1"/>
  <c r="L749" i="79"/>
  <c r="M749" i="79" s="1"/>
  <c r="K741" i="79"/>
  <c r="K705" i="79"/>
  <c r="L741" i="79"/>
  <c r="M741" i="79" s="1"/>
  <c r="AG744" i="79"/>
  <c r="H749" i="79"/>
  <c r="I749" i="79" s="1"/>
  <c r="AG749" i="79"/>
  <c r="R593" i="79"/>
  <c r="S593" i="79" s="1"/>
  <c r="R734" i="79"/>
  <c r="S734" i="79" s="1"/>
  <c r="L705" i="79"/>
  <c r="M705" i="79" s="1"/>
  <c r="H718" i="79"/>
  <c r="AH744" i="79"/>
  <c r="K745" i="79"/>
  <c r="AG745" i="79"/>
  <c r="L747" i="79"/>
  <c r="M747" i="79" s="1"/>
  <c r="AA751" i="79"/>
  <c r="AH745" i="79"/>
  <c r="R620" i="79"/>
  <c r="S620" i="79" s="1"/>
  <c r="R632" i="79"/>
  <c r="S632" i="79" s="1"/>
  <c r="H705" i="79"/>
  <c r="I705" i="79" s="1"/>
  <c r="AG743" i="79"/>
  <c r="AG746" i="79"/>
  <c r="K747" i="79"/>
  <c r="AM751" i="79"/>
  <c r="K742" i="79"/>
  <c r="AG742" i="79"/>
  <c r="AH743" i="79"/>
  <c r="H744" i="79"/>
  <c r="L744" i="79"/>
  <c r="M744" i="79" s="1"/>
  <c r="K746" i="79"/>
  <c r="AH746" i="79"/>
  <c r="R748" i="79"/>
  <c r="S748" i="79" s="1"/>
  <c r="L748" i="79"/>
  <c r="M748" i="79" s="1"/>
  <c r="AG748" i="79"/>
  <c r="K748" i="79"/>
  <c r="V751" i="79"/>
  <c r="AH742" i="79"/>
  <c r="H743" i="79"/>
  <c r="L743" i="79"/>
  <c r="M743" i="79" s="1"/>
  <c r="Y751" i="79"/>
  <c r="H742" i="79"/>
  <c r="L742" i="79"/>
  <c r="M742" i="79" s="1"/>
  <c r="AH713" i="79"/>
  <c r="L718" i="79"/>
  <c r="M718" i="79" s="1"/>
  <c r="L725" i="79"/>
  <c r="M725" i="79" s="1"/>
  <c r="L734" i="79"/>
  <c r="M734" i="79" s="1"/>
  <c r="L724" i="79"/>
  <c r="M724" i="79" s="1"/>
  <c r="L731" i="79"/>
  <c r="M731" i="79" s="1"/>
  <c r="L714" i="79"/>
  <c r="M714" i="79" s="1"/>
  <c r="L716" i="79"/>
  <c r="M716" i="79" s="1"/>
  <c r="H712" i="79"/>
  <c r="I712" i="79" s="1"/>
  <c r="AG712" i="79"/>
  <c r="AH717" i="79"/>
  <c r="K712" i="79"/>
  <c r="H714" i="79"/>
  <c r="I714" i="79" s="1"/>
  <c r="AG714" i="79"/>
  <c r="H716" i="79"/>
  <c r="I716" i="79" s="1"/>
  <c r="AG716" i="79"/>
  <c r="H702" i="79"/>
  <c r="I702" i="79" s="1"/>
  <c r="L712" i="79"/>
  <c r="M712" i="79" s="1"/>
  <c r="K714" i="79"/>
  <c r="K716" i="79"/>
  <c r="H713" i="79"/>
  <c r="L713" i="79"/>
  <c r="M713" i="79" s="1"/>
  <c r="R713" i="79"/>
  <c r="S713" i="79" s="1"/>
  <c r="K715" i="79"/>
  <c r="AG715" i="79"/>
  <c r="H717" i="79"/>
  <c r="L717" i="79"/>
  <c r="M717" i="79" s="1"/>
  <c r="R717" i="79"/>
  <c r="S717" i="79" s="1"/>
  <c r="I718" i="79"/>
  <c r="K719" i="79"/>
  <c r="AG719" i="79"/>
  <c r="AH715" i="79"/>
  <c r="AG718" i="79"/>
  <c r="AH719" i="79"/>
  <c r="L710" i="79"/>
  <c r="M710" i="79" s="1"/>
  <c r="K713" i="79"/>
  <c r="H715" i="79"/>
  <c r="L715" i="79"/>
  <c r="M715" i="79" s="1"/>
  <c r="K717" i="79"/>
  <c r="H719" i="79"/>
  <c r="L719" i="79"/>
  <c r="M719" i="79" s="1"/>
  <c r="AA737" i="79"/>
  <c r="R626" i="79"/>
  <c r="S626" i="79" s="1"/>
  <c r="H724" i="79"/>
  <c r="I724" i="79" s="1"/>
  <c r="H731" i="79"/>
  <c r="I731" i="79" s="1"/>
  <c r="AG731" i="79"/>
  <c r="AG701" i="79"/>
  <c r="AH702" i="79"/>
  <c r="K724" i="79"/>
  <c r="H725" i="79"/>
  <c r="I725" i="79" s="1"/>
  <c r="K731" i="79"/>
  <c r="R583" i="79"/>
  <c r="S583" i="79" s="1"/>
  <c r="L631" i="79"/>
  <c r="M631" i="79" s="1"/>
  <c r="R666" i="79"/>
  <c r="S666" i="79" s="1"/>
  <c r="R697" i="79"/>
  <c r="S697" i="79" s="1"/>
  <c r="AH693" i="79"/>
  <c r="H697" i="79"/>
  <c r="I697" i="79" s="1"/>
  <c r="H729" i="79"/>
  <c r="I729" i="79" s="1"/>
  <c r="AG729" i="79"/>
  <c r="R684" i="79"/>
  <c r="S684" i="79" s="1"/>
  <c r="R694" i="79"/>
  <c r="S694" i="79" s="1"/>
  <c r="R703" i="79"/>
  <c r="S703" i="79" s="1"/>
  <c r="R729" i="79"/>
  <c r="S729" i="79" s="1"/>
  <c r="H693" i="79"/>
  <c r="I693" i="79" s="1"/>
  <c r="K697" i="79"/>
  <c r="L702" i="79"/>
  <c r="M702" i="79" s="1"/>
  <c r="H703" i="79"/>
  <c r="I703" i="79" s="1"/>
  <c r="K729" i="79"/>
  <c r="L693" i="79"/>
  <c r="M693" i="79" s="1"/>
  <c r="L694" i="79"/>
  <c r="M694" i="79" s="1"/>
  <c r="L697" i="79"/>
  <c r="M697" i="79" s="1"/>
  <c r="L703" i="79"/>
  <c r="M703" i="79" s="1"/>
  <c r="H710" i="79"/>
  <c r="I710" i="79" s="1"/>
  <c r="L729" i="79"/>
  <c r="M729" i="79" s="1"/>
  <c r="Y737" i="79"/>
  <c r="AM737" i="79"/>
  <c r="R662" i="79"/>
  <c r="S662" i="79" s="1"/>
  <c r="AG696" i="79"/>
  <c r="R424" i="79"/>
  <c r="S424" i="79" s="1"/>
  <c r="AH696" i="79"/>
  <c r="AG697" i="79"/>
  <c r="AG705" i="79"/>
  <c r="AH710" i="79"/>
  <c r="K725" i="79"/>
  <c r="AG725" i="79"/>
  <c r="H734" i="79"/>
  <c r="I734" i="79" s="1"/>
  <c r="AG734" i="79"/>
  <c r="K693" i="79"/>
  <c r="H694" i="79"/>
  <c r="I694" i="79" s="1"/>
  <c r="AH701" i="79"/>
  <c r="K702" i="79"/>
  <c r="AH724" i="79"/>
  <c r="K734" i="79"/>
  <c r="K695" i="79"/>
  <c r="AG695" i="79"/>
  <c r="K704" i="79"/>
  <c r="AG704" i="79"/>
  <c r="R706" i="79"/>
  <c r="S706" i="79" s="1"/>
  <c r="L706" i="79"/>
  <c r="M706" i="79" s="1"/>
  <c r="H706" i="79"/>
  <c r="AH711" i="79"/>
  <c r="AG711" i="79"/>
  <c r="K711" i="79"/>
  <c r="L711" i="79"/>
  <c r="M711" i="79" s="1"/>
  <c r="R723" i="79"/>
  <c r="S723" i="79" s="1"/>
  <c r="L723" i="79"/>
  <c r="M723" i="79" s="1"/>
  <c r="H723" i="79"/>
  <c r="AH723" i="79"/>
  <c r="K694" i="79"/>
  <c r="AG694" i="79"/>
  <c r="AH695" i="79"/>
  <c r="H696" i="79"/>
  <c r="L696" i="79"/>
  <c r="M696" i="79" s="1"/>
  <c r="H701" i="79"/>
  <c r="L701" i="79"/>
  <c r="M701" i="79" s="1"/>
  <c r="K703" i="79"/>
  <c r="AG703" i="79"/>
  <c r="AH704" i="79"/>
  <c r="AG706" i="79"/>
  <c r="H711" i="79"/>
  <c r="AG723" i="79"/>
  <c r="F737" i="79"/>
  <c r="V737" i="79"/>
  <c r="H695" i="79"/>
  <c r="L695" i="79"/>
  <c r="M695" i="79" s="1"/>
  <c r="H704" i="79"/>
  <c r="L704" i="79"/>
  <c r="M704" i="79" s="1"/>
  <c r="AH706" i="79"/>
  <c r="AG730" i="79"/>
  <c r="K730" i="79"/>
  <c r="R730" i="79"/>
  <c r="S730" i="79" s="1"/>
  <c r="L730" i="79"/>
  <c r="M730" i="79" s="1"/>
  <c r="H730" i="79"/>
  <c r="AH730" i="79"/>
  <c r="AG735" i="79"/>
  <c r="K735" i="79"/>
  <c r="R735" i="79"/>
  <c r="S735" i="79" s="1"/>
  <c r="L735" i="79"/>
  <c r="M735" i="79" s="1"/>
  <c r="H735" i="79"/>
  <c r="K710" i="79"/>
  <c r="AG724" i="79"/>
  <c r="AH735" i="79"/>
  <c r="AG678" i="79"/>
  <c r="R579" i="79"/>
  <c r="S579" i="79" s="1"/>
  <c r="R591" i="79"/>
  <c r="S591" i="79" s="1"/>
  <c r="R683" i="79"/>
  <c r="S683" i="79" s="1"/>
  <c r="H678" i="79"/>
  <c r="I678" i="79" s="1"/>
  <c r="L678" i="79"/>
  <c r="M678" i="79" s="1"/>
  <c r="R675" i="79"/>
  <c r="S675" i="79" s="1"/>
  <c r="L672" i="79"/>
  <c r="M672" i="79" s="1"/>
  <c r="H674" i="79"/>
  <c r="I674" i="79" s="1"/>
  <c r="H680" i="79"/>
  <c r="I680" i="79" s="1"/>
  <c r="K586" i="79"/>
  <c r="R668" i="79"/>
  <c r="S668" i="79" s="1"/>
  <c r="L671" i="79"/>
  <c r="M671" i="79" s="1"/>
  <c r="K674" i="79"/>
  <c r="H675" i="79"/>
  <c r="I675" i="79" s="1"/>
  <c r="H676" i="79"/>
  <c r="I676" i="79" s="1"/>
  <c r="L680" i="79"/>
  <c r="M680" i="79" s="1"/>
  <c r="H670" i="79"/>
  <c r="I670" i="79" s="1"/>
  <c r="L674" i="79"/>
  <c r="M674" i="79" s="1"/>
  <c r="L675" i="79"/>
  <c r="M675" i="79" s="1"/>
  <c r="L676" i="79"/>
  <c r="M676" i="79" s="1"/>
  <c r="K302" i="79"/>
  <c r="AG666" i="79"/>
  <c r="K670" i="79"/>
  <c r="AG682" i="79"/>
  <c r="H684" i="79"/>
  <c r="I684" i="79" s="1"/>
  <c r="H666" i="79"/>
  <c r="I666" i="79" s="1"/>
  <c r="H682" i="79"/>
  <c r="I682" i="79" s="1"/>
  <c r="K662" i="79"/>
  <c r="L666" i="79"/>
  <c r="M666" i="79" s="1"/>
  <c r="H672" i="79"/>
  <c r="I672" i="79" s="1"/>
  <c r="K678" i="79"/>
  <c r="L682" i="79"/>
  <c r="M682" i="79" s="1"/>
  <c r="K666" i="79"/>
  <c r="L670" i="79"/>
  <c r="M670" i="79" s="1"/>
  <c r="H671" i="79"/>
  <c r="I671" i="79" s="1"/>
  <c r="H683" i="79"/>
  <c r="I683" i="79" s="1"/>
  <c r="L684" i="79"/>
  <c r="M684" i="79" s="1"/>
  <c r="R595" i="79"/>
  <c r="S595" i="79" s="1"/>
  <c r="F687" i="79"/>
  <c r="H664" i="79"/>
  <c r="I664" i="79" s="1"/>
  <c r="H667" i="79"/>
  <c r="I667" i="79" s="1"/>
  <c r="H668" i="79"/>
  <c r="I668" i="79" s="1"/>
  <c r="AG674" i="79"/>
  <c r="R546" i="79"/>
  <c r="S546" i="79" s="1"/>
  <c r="R654" i="79"/>
  <c r="S654" i="79" s="1"/>
  <c r="H662" i="79"/>
  <c r="I662" i="79" s="1"/>
  <c r="AH662" i="79"/>
  <c r="L664" i="79"/>
  <c r="M664" i="79" s="1"/>
  <c r="L667" i="79"/>
  <c r="M667" i="79" s="1"/>
  <c r="L668" i="79"/>
  <c r="M668" i="79" s="1"/>
  <c r="AG670" i="79"/>
  <c r="K682" i="79"/>
  <c r="R679" i="79"/>
  <c r="S679" i="79" s="1"/>
  <c r="L662" i="79"/>
  <c r="M662" i="79" s="1"/>
  <c r="AH679" i="79"/>
  <c r="L683" i="79"/>
  <c r="M683" i="79" s="1"/>
  <c r="H679" i="79"/>
  <c r="I679" i="79" s="1"/>
  <c r="AH667" i="79"/>
  <c r="AH671" i="79"/>
  <c r="AH675" i="79"/>
  <c r="L679" i="79"/>
  <c r="M679" i="79" s="1"/>
  <c r="AH683" i="79"/>
  <c r="AG663" i="79"/>
  <c r="K663" i="79"/>
  <c r="H663" i="79"/>
  <c r="R677" i="79"/>
  <c r="S677" i="79" s="1"/>
  <c r="L677" i="79"/>
  <c r="M677" i="79" s="1"/>
  <c r="H677" i="79"/>
  <c r="AH677" i="79"/>
  <c r="AG677" i="79"/>
  <c r="K677" i="79"/>
  <c r="AH661" i="79"/>
  <c r="K664" i="79"/>
  <c r="R665" i="79"/>
  <c r="S665" i="79" s="1"/>
  <c r="L665" i="79"/>
  <c r="M665" i="79" s="1"/>
  <c r="H665" i="79"/>
  <c r="AH665" i="79"/>
  <c r="R681" i="79"/>
  <c r="S681" i="79" s="1"/>
  <c r="L681" i="79"/>
  <c r="M681" i="79" s="1"/>
  <c r="H681" i="79"/>
  <c r="AH681" i="79"/>
  <c r="AG681" i="79"/>
  <c r="K681" i="79"/>
  <c r="L663" i="79"/>
  <c r="M663" i="79" s="1"/>
  <c r="R673" i="79"/>
  <c r="S673" i="79" s="1"/>
  <c r="L673" i="79"/>
  <c r="M673" i="79" s="1"/>
  <c r="H673" i="79"/>
  <c r="AH673" i="79"/>
  <c r="AG673" i="79"/>
  <c r="K673" i="79"/>
  <c r="K661" i="79"/>
  <c r="AG661" i="79"/>
  <c r="AH663" i="79"/>
  <c r="H661" i="79"/>
  <c r="L661" i="79"/>
  <c r="M661" i="79" s="1"/>
  <c r="R663" i="79"/>
  <c r="S663" i="79" s="1"/>
  <c r="AH664" i="79"/>
  <c r="AG664" i="79"/>
  <c r="R669" i="79"/>
  <c r="S669" i="79" s="1"/>
  <c r="L669" i="79"/>
  <c r="M669" i="79" s="1"/>
  <c r="H669" i="79"/>
  <c r="AH669" i="79"/>
  <c r="AG669" i="79"/>
  <c r="K669" i="79"/>
  <c r="R685" i="79"/>
  <c r="S685" i="79" s="1"/>
  <c r="L685" i="79"/>
  <c r="M685" i="79" s="1"/>
  <c r="H685" i="79"/>
  <c r="AH685" i="79"/>
  <c r="AG685" i="79"/>
  <c r="K685" i="79"/>
  <c r="K668" i="79"/>
  <c r="AG668" i="79"/>
  <c r="K672" i="79"/>
  <c r="AG672" i="79"/>
  <c r="K676" i="79"/>
  <c r="AG676" i="79"/>
  <c r="K680" i="79"/>
  <c r="AG680" i="79"/>
  <c r="K684" i="79"/>
  <c r="AG684" i="79"/>
  <c r="K667" i="79"/>
  <c r="K671" i="79"/>
  <c r="K675" i="79"/>
  <c r="K679" i="79"/>
  <c r="K683" i="79"/>
  <c r="R574" i="79"/>
  <c r="S574" i="79" s="1"/>
  <c r="R640" i="79"/>
  <c r="S640" i="79" s="1"/>
  <c r="R575" i="79"/>
  <c r="S575" i="79" s="1"/>
  <c r="R588" i="79"/>
  <c r="S588" i="79" s="1"/>
  <c r="R521" i="79"/>
  <c r="S521" i="79" s="1"/>
  <c r="AA687" i="79"/>
  <c r="H656" i="79"/>
  <c r="I656" i="79" s="1"/>
  <c r="AH655" i="79"/>
  <c r="V687" i="79"/>
  <c r="Y687" i="79"/>
  <c r="L636" i="79"/>
  <c r="M636" i="79" s="1"/>
  <c r="L644" i="79"/>
  <c r="M644" i="79" s="1"/>
  <c r="H652" i="79"/>
  <c r="AG652" i="79"/>
  <c r="H654" i="79"/>
  <c r="I654" i="79" s="1"/>
  <c r="AG654" i="79"/>
  <c r="K656" i="79"/>
  <c r="H597" i="79"/>
  <c r="I597" i="79" s="1"/>
  <c r="K652" i="79"/>
  <c r="AH654" i="79"/>
  <c r="L656" i="79"/>
  <c r="M656" i="79" s="1"/>
  <c r="L652" i="79"/>
  <c r="M652" i="79" s="1"/>
  <c r="K653" i="79"/>
  <c r="AG653" i="79"/>
  <c r="H655" i="79"/>
  <c r="L655" i="79"/>
  <c r="M655" i="79" s="1"/>
  <c r="R655" i="79"/>
  <c r="S655" i="79" s="1"/>
  <c r="K657" i="79"/>
  <c r="AG657" i="79"/>
  <c r="AH653" i="79"/>
  <c r="AG656" i="79"/>
  <c r="AH657" i="79"/>
  <c r="H653" i="79"/>
  <c r="L653" i="79"/>
  <c r="M653" i="79" s="1"/>
  <c r="K655" i="79"/>
  <c r="H657" i="79"/>
  <c r="L657" i="79"/>
  <c r="M657" i="79" s="1"/>
  <c r="R648" i="79"/>
  <c r="S648" i="79" s="1"/>
  <c r="L648" i="79"/>
  <c r="M648" i="79" s="1"/>
  <c r="H648" i="79"/>
  <c r="AH648" i="79"/>
  <c r="AG648" i="79"/>
  <c r="K619" i="79"/>
  <c r="R624" i="79"/>
  <c r="S624" i="79" s="1"/>
  <c r="L640" i="79"/>
  <c r="R430" i="79"/>
  <c r="S430" i="79" s="1"/>
  <c r="K555" i="79"/>
  <c r="H636" i="79"/>
  <c r="I636" i="79" s="1"/>
  <c r="H640" i="79"/>
  <c r="I640" i="79" s="1"/>
  <c r="H644" i="79"/>
  <c r="I644" i="79" s="1"/>
  <c r="R621" i="79"/>
  <c r="S621" i="79" s="1"/>
  <c r="R486" i="79"/>
  <c r="S486" i="79" s="1"/>
  <c r="R512" i="79"/>
  <c r="S512" i="79" s="1"/>
  <c r="R527" i="79"/>
  <c r="S527" i="79" s="1"/>
  <c r="H626" i="79"/>
  <c r="I626" i="79" s="1"/>
  <c r="H620" i="79"/>
  <c r="I620" i="79" s="1"/>
  <c r="AG640" i="79"/>
  <c r="L583" i="79"/>
  <c r="M583" i="79" s="1"/>
  <c r="AH631" i="79"/>
  <c r="H642" i="79"/>
  <c r="I642" i="79" s="1"/>
  <c r="AG642" i="79"/>
  <c r="K642" i="79"/>
  <c r="AH642" i="79"/>
  <c r="K632" i="79"/>
  <c r="AH623" i="79"/>
  <c r="AH634" i="79"/>
  <c r="K393" i="79"/>
  <c r="R580" i="79"/>
  <c r="S580" i="79" s="1"/>
  <c r="R589" i="79"/>
  <c r="S589" i="79" s="1"/>
  <c r="H575" i="79"/>
  <c r="I575" i="79" s="1"/>
  <c r="AG619" i="79"/>
  <c r="AH626" i="79"/>
  <c r="AG644" i="79"/>
  <c r="L575" i="79"/>
  <c r="M575" i="79" s="1"/>
  <c r="AH619" i="79"/>
  <c r="AH620" i="79"/>
  <c r="K624" i="79"/>
  <c r="H634" i="79"/>
  <c r="I634" i="79" s="1"/>
  <c r="H638" i="79"/>
  <c r="I638" i="79" s="1"/>
  <c r="L620" i="79"/>
  <c r="M620" i="79" s="1"/>
  <c r="L624" i="79"/>
  <c r="M624" i="79" s="1"/>
  <c r="AG624" i="79"/>
  <c r="L626" i="79"/>
  <c r="M626" i="79" s="1"/>
  <c r="AG629" i="79"/>
  <c r="H630" i="79"/>
  <c r="I630" i="79" s="1"/>
  <c r="AG630" i="79"/>
  <c r="H631" i="79"/>
  <c r="I631" i="79" s="1"/>
  <c r="L632" i="79"/>
  <c r="M632" i="79" s="1"/>
  <c r="AG632" i="79"/>
  <c r="L634" i="79"/>
  <c r="M634" i="79" s="1"/>
  <c r="K638" i="79"/>
  <c r="AG638" i="79"/>
  <c r="K640" i="79"/>
  <c r="K644" i="79"/>
  <c r="H646" i="79"/>
  <c r="I646" i="79" s="1"/>
  <c r="AG646" i="79"/>
  <c r="R369" i="79"/>
  <c r="S369" i="79" s="1"/>
  <c r="R646" i="79"/>
  <c r="S646" i="79" s="1"/>
  <c r="H624" i="79"/>
  <c r="AH629" i="79"/>
  <c r="K630" i="79"/>
  <c r="AH630" i="79"/>
  <c r="H632" i="79"/>
  <c r="L638" i="79"/>
  <c r="M638" i="79" s="1"/>
  <c r="K646" i="79"/>
  <c r="AH646" i="79"/>
  <c r="K620" i="79"/>
  <c r="K626" i="79"/>
  <c r="K634" i="79"/>
  <c r="K636" i="79"/>
  <c r="AG636" i="79"/>
  <c r="AH621" i="79"/>
  <c r="AG621" i="79"/>
  <c r="K621" i="79"/>
  <c r="AH628" i="79"/>
  <c r="R628" i="79"/>
  <c r="S628" i="79" s="1"/>
  <c r="K628" i="79"/>
  <c r="AG628" i="79"/>
  <c r="H628" i="79"/>
  <c r="AG645" i="79"/>
  <c r="K645" i="79"/>
  <c r="R645" i="79"/>
  <c r="S645" i="79" s="1"/>
  <c r="L645" i="79"/>
  <c r="M645" i="79" s="1"/>
  <c r="H645" i="79"/>
  <c r="AH645" i="79"/>
  <c r="I621" i="79"/>
  <c r="M642" i="79"/>
  <c r="R643" i="79"/>
  <c r="S643" i="79" s="1"/>
  <c r="L643" i="79"/>
  <c r="M643" i="79" s="1"/>
  <c r="H643" i="79"/>
  <c r="AG643" i="79"/>
  <c r="K643" i="79"/>
  <c r="AH643" i="79"/>
  <c r="L621" i="79"/>
  <c r="M621" i="79" s="1"/>
  <c r="R622" i="79"/>
  <c r="S622" i="79" s="1"/>
  <c r="L622" i="79"/>
  <c r="M622" i="79" s="1"/>
  <c r="H622" i="79"/>
  <c r="AH622" i="79"/>
  <c r="AG622" i="79"/>
  <c r="K622" i="79"/>
  <c r="M640" i="79"/>
  <c r="AH613" i="79"/>
  <c r="H613" i="79"/>
  <c r="I613" i="79" s="1"/>
  <c r="L628" i="79"/>
  <c r="M628" i="79" s="1"/>
  <c r="R625" i="79"/>
  <c r="S625" i="79" s="1"/>
  <c r="L625" i="79"/>
  <c r="M625" i="79" s="1"/>
  <c r="H625" i="79"/>
  <c r="AG627" i="79"/>
  <c r="K627" i="79"/>
  <c r="R633" i="79"/>
  <c r="S633" i="79" s="1"/>
  <c r="L633" i="79"/>
  <c r="M633" i="79" s="1"/>
  <c r="H633" i="79"/>
  <c r="H619" i="79"/>
  <c r="L619" i="79"/>
  <c r="M619" i="79" s="1"/>
  <c r="H623" i="79"/>
  <c r="L623" i="79"/>
  <c r="M623" i="79" s="1"/>
  <c r="R623" i="79"/>
  <c r="S623" i="79" s="1"/>
  <c r="AG625" i="79"/>
  <c r="H627" i="79"/>
  <c r="AH627" i="79"/>
  <c r="AG633" i="79"/>
  <c r="R635" i="79"/>
  <c r="S635" i="79" s="1"/>
  <c r="L635" i="79"/>
  <c r="M635" i="79" s="1"/>
  <c r="H635" i="79"/>
  <c r="AG635" i="79"/>
  <c r="K635" i="79"/>
  <c r="AG637" i="79"/>
  <c r="K637" i="79"/>
  <c r="R637" i="79"/>
  <c r="S637" i="79" s="1"/>
  <c r="L637" i="79"/>
  <c r="M637" i="79" s="1"/>
  <c r="H637" i="79"/>
  <c r="AH625" i="79"/>
  <c r="R629" i="79"/>
  <c r="S629" i="79" s="1"/>
  <c r="L629" i="79"/>
  <c r="M629" i="79" s="1"/>
  <c r="H629" i="79"/>
  <c r="AG631" i="79"/>
  <c r="K631" i="79"/>
  <c r="AH633" i="79"/>
  <c r="R639" i="79"/>
  <c r="S639" i="79" s="1"/>
  <c r="L639" i="79"/>
  <c r="M639" i="79" s="1"/>
  <c r="H639" i="79"/>
  <c r="AG639" i="79"/>
  <c r="K639" i="79"/>
  <c r="AG641" i="79"/>
  <c r="K641" i="79"/>
  <c r="R641" i="79"/>
  <c r="S641" i="79" s="1"/>
  <c r="L641" i="79"/>
  <c r="M641" i="79" s="1"/>
  <c r="H641" i="79"/>
  <c r="R647" i="79"/>
  <c r="S647" i="79" s="1"/>
  <c r="L647" i="79"/>
  <c r="M647" i="79" s="1"/>
  <c r="H647" i="79"/>
  <c r="AH647" i="79"/>
  <c r="AG647" i="79"/>
  <c r="K647" i="79"/>
  <c r="R377" i="79"/>
  <c r="S377" i="79" s="1"/>
  <c r="AG613" i="79"/>
  <c r="R503" i="79"/>
  <c r="S503" i="79" s="1"/>
  <c r="AG579" i="79"/>
  <c r="AG609" i="79"/>
  <c r="H611" i="79"/>
  <c r="I611" i="79" s="1"/>
  <c r="AG611" i="79"/>
  <c r="K613" i="79"/>
  <c r="H609" i="79"/>
  <c r="I609" i="79" s="1"/>
  <c r="AH609" i="79"/>
  <c r="K611" i="79"/>
  <c r="L613" i="79"/>
  <c r="M613" i="79" s="1"/>
  <c r="R499" i="79"/>
  <c r="S499" i="79" s="1"/>
  <c r="R523" i="79"/>
  <c r="S523" i="79" s="1"/>
  <c r="H579" i="79"/>
  <c r="I579" i="79" s="1"/>
  <c r="K609" i="79"/>
  <c r="L611" i="79"/>
  <c r="M611" i="79" s="1"/>
  <c r="R492" i="79"/>
  <c r="S492" i="79" s="1"/>
  <c r="R529" i="79"/>
  <c r="S529" i="79" s="1"/>
  <c r="K573" i="79"/>
  <c r="L584" i="79"/>
  <c r="M584" i="79" s="1"/>
  <c r="AH573" i="79"/>
  <c r="AH610" i="79"/>
  <c r="H618" i="79"/>
  <c r="I618" i="79" s="1"/>
  <c r="AG618" i="79"/>
  <c r="R497" i="79"/>
  <c r="S497" i="79" s="1"/>
  <c r="R618" i="79"/>
  <c r="S618" i="79" s="1"/>
  <c r="AG577" i="79"/>
  <c r="H580" i="79"/>
  <c r="I580" i="79" s="1"/>
  <c r="H583" i="79"/>
  <c r="I583" i="79" s="1"/>
  <c r="AG583" i="79"/>
  <c r="K589" i="79"/>
  <c r="H591" i="79"/>
  <c r="I591" i="79" s="1"/>
  <c r="K618" i="79"/>
  <c r="L580" i="79"/>
  <c r="M580" i="79" s="1"/>
  <c r="K583" i="79"/>
  <c r="L588" i="79"/>
  <c r="M588" i="79" s="1"/>
  <c r="L618" i="79"/>
  <c r="M618" i="79" s="1"/>
  <c r="AM687" i="79"/>
  <c r="K608" i="79"/>
  <c r="AG608" i="79"/>
  <c r="H610" i="79"/>
  <c r="L610" i="79"/>
  <c r="M610" i="79" s="1"/>
  <c r="R610" i="79"/>
  <c r="S610" i="79" s="1"/>
  <c r="K612" i="79"/>
  <c r="AG612" i="79"/>
  <c r="AL639" i="79"/>
  <c r="AH608" i="79"/>
  <c r="AH612" i="79"/>
  <c r="H608" i="79"/>
  <c r="L608" i="79"/>
  <c r="M608" i="79" s="1"/>
  <c r="K610" i="79"/>
  <c r="H612" i="79"/>
  <c r="L612" i="79"/>
  <c r="M612" i="79" s="1"/>
  <c r="R614" i="79"/>
  <c r="S614" i="79" s="1"/>
  <c r="L614" i="79"/>
  <c r="M614" i="79" s="1"/>
  <c r="H614" i="79"/>
  <c r="AG614" i="79"/>
  <c r="K614" i="79"/>
  <c r="R599" i="79"/>
  <c r="S599" i="79" s="1"/>
  <c r="AG574" i="79"/>
  <c r="K581" i="79"/>
  <c r="AG587" i="79"/>
  <c r="K591" i="79"/>
  <c r="AG591" i="79"/>
  <c r="H599" i="79"/>
  <c r="I599" i="79" s="1"/>
  <c r="AG599" i="79"/>
  <c r="R422" i="79"/>
  <c r="S422" i="79" s="1"/>
  <c r="R525" i="79"/>
  <c r="S525" i="79" s="1"/>
  <c r="AL591" i="79"/>
  <c r="H574" i="79"/>
  <c r="I574" i="79" s="1"/>
  <c r="AH591" i="79"/>
  <c r="K599" i="79"/>
  <c r="AH599" i="79"/>
  <c r="AG573" i="79"/>
  <c r="K574" i="79"/>
  <c r="AG585" i="79"/>
  <c r="H587" i="79"/>
  <c r="I587" i="79" s="1"/>
  <c r="H588" i="79"/>
  <c r="I588" i="79" s="1"/>
  <c r="AH574" i="79"/>
  <c r="H577" i="79"/>
  <c r="I577" i="79" s="1"/>
  <c r="AG578" i="79"/>
  <c r="K579" i="79"/>
  <c r="AH579" i="79"/>
  <c r="H585" i="79"/>
  <c r="I585" i="79" s="1"/>
  <c r="AG586" i="79"/>
  <c r="K587" i="79"/>
  <c r="AH587" i="79"/>
  <c r="H593" i="79"/>
  <c r="I593" i="79" s="1"/>
  <c r="AG593" i="79"/>
  <c r="H595" i="79"/>
  <c r="I595" i="79" s="1"/>
  <c r="AG595" i="79"/>
  <c r="K597" i="79"/>
  <c r="AG597" i="79"/>
  <c r="L577" i="79"/>
  <c r="M577" i="79" s="1"/>
  <c r="L585" i="79"/>
  <c r="M585" i="79" s="1"/>
  <c r="K593" i="79"/>
  <c r="K595" i="79"/>
  <c r="AH595" i="79"/>
  <c r="L597" i="79"/>
  <c r="M597" i="79" s="1"/>
  <c r="R542" i="79"/>
  <c r="S542" i="79" s="1"/>
  <c r="R557" i="79"/>
  <c r="S557" i="79" s="1"/>
  <c r="L593" i="79"/>
  <c r="M593" i="79" s="1"/>
  <c r="K576" i="79"/>
  <c r="L581" i="79"/>
  <c r="M581" i="79" s="1"/>
  <c r="AG582" i="79"/>
  <c r="H584" i="79"/>
  <c r="H573" i="79"/>
  <c r="L573" i="79"/>
  <c r="M573" i="79" s="1"/>
  <c r="K575" i="79"/>
  <c r="AG575" i="79"/>
  <c r="K577" i="79"/>
  <c r="R577" i="79"/>
  <c r="S577" i="79" s="1"/>
  <c r="R578" i="79"/>
  <c r="S578" i="79" s="1"/>
  <c r="L578" i="79"/>
  <c r="M578" i="79" s="1"/>
  <c r="H578" i="79"/>
  <c r="AG580" i="79"/>
  <c r="K580" i="79"/>
  <c r="H581" i="79"/>
  <c r="AG581" i="79"/>
  <c r="K585" i="79"/>
  <c r="R585" i="79"/>
  <c r="S585" i="79" s="1"/>
  <c r="R586" i="79"/>
  <c r="S586" i="79" s="1"/>
  <c r="L586" i="79"/>
  <c r="M586" i="79" s="1"/>
  <c r="H586" i="79"/>
  <c r="AG588" i="79"/>
  <c r="K588" i="79"/>
  <c r="H589" i="79"/>
  <c r="AG589" i="79"/>
  <c r="R596" i="79"/>
  <c r="S596" i="79" s="1"/>
  <c r="L596" i="79"/>
  <c r="M596" i="79" s="1"/>
  <c r="H596" i="79"/>
  <c r="AG596" i="79"/>
  <c r="K596" i="79"/>
  <c r="AG598" i="79"/>
  <c r="K598" i="79"/>
  <c r="R598" i="79"/>
  <c r="S598" i="79" s="1"/>
  <c r="L598" i="79"/>
  <c r="M598" i="79" s="1"/>
  <c r="H598" i="79"/>
  <c r="R582" i="79"/>
  <c r="S582" i="79" s="1"/>
  <c r="L582" i="79"/>
  <c r="M582" i="79" s="1"/>
  <c r="H582" i="79"/>
  <c r="AG584" i="79"/>
  <c r="K584" i="79"/>
  <c r="R590" i="79"/>
  <c r="S590" i="79" s="1"/>
  <c r="L590" i="79"/>
  <c r="M590" i="79" s="1"/>
  <c r="H590" i="79"/>
  <c r="AG592" i="79"/>
  <c r="K592" i="79"/>
  <c r="AH576" i="79"/>
  <c r="L589" i="79"/>
  <c r="M589" i="79" s="1"/>
  <c r="AG590" i="79"/>
  <c r="H592" i="79"/>
  <c r="AH592" i="79"/>
  <c r="AG594" i="79"/>
  <c r="K594" i="79"/>
  <c r="R594" i="79"/>
  <c r="S594" i="79" s="1"/>
  <c r="L594" i="79"/>
  <c r="M594" i="79" s="1"/>
  <c r="H594" i="79"/>
  <c r="H576" i="79"/>
  <c r="L576" i="79"/>
  <c r="M576" i="79" s="1"/>
  <c r="R576" i="79"/>
  <c r="S576" i="79" s="1"/>
  <c r="K582" i="79"/>
  <c r="R584" i="79"/>
  <c r="S584" i="79" s="1"/>
  <c r="K590" i="79"/>
  <c r="R592" i="79"/>
  <c r="S592" i="79" s="1"/>
  <c r="R600" i="79"/>
  <c r="S600" i="79" s="1"/>
  <c r="L600" i="79"/>
  <c r="M600" i="79" s="1"/>
  <c r="H600" i="79"/>
  <c r="AH600" i="79"/>
  <c r="AG600" i="79"/>
  <c r="K600" i="79"/>
  <c r="R480" i="79"/>
  <c r="S480" i="79" s="1"/>
  <c r="R495" i="79"/>
  <c r="S495" i="79" s="1"/>
  <c r="R398" i="79"/>
  <c r="S398" i="79" s="1"/>
  <c r="R449" i="79"/>
  <c r="S449" i="79" s="1"/>
  <c r="R544" i="79"/>
  <c r="S544" i="79" s="1"/>
  <c r="R553" i="79"/>
  <c r="S553" i="79" s="1"/>
  <c r="L528" i="79"/>
  <c r="M528" i="79" s="1"/>
  <c r="L542" i="79"/>
  <c r="M542" i="79" s="1"/>
  <c r="V569" i="79"/>
  <c r="R443" i="79"/>
  <c r="S443" i="79" s="1"/>
  <c r="AA569" i="79"/>
  <c r="F602" i="79"/>
  <c r="Y602" i="79"/>
  <c r="V602" i="79"/>
  <c r="AM602" i="79"/>
  <c r="K552" i="79"/>
  <c r="AA602" i="79"/>
  <c r="L553" i="79"/>
  <c r="M553" i="79" s="1"/>
  <c r="H557" i="79"/>
  <c r="I557" i="79" s="1"/>
  <c r="M566" i="79"/>
  <c r="F569" i="79"/>
  <c r="AH565" i="79"/>
  <c r="H566" i="79"/>
  <c r="P566" i="79" s="1"/>
  <c r="AG566" i="79"/>
  <c r="Y569" i="79"/>
  <c r="K566" i="79"/>
  <c r="AM569" i="79"/>
  <c r="H565" i="79"/>
  <c r="M565" i="79"/>
  <c r="R565" i="79"/>
  <c r="S565" i="79" s="1"/>
  <c r="K567" i="79"/>
  <c r="AG567" i="79"/>
  <c r="AH567" i="79"/>
  <c r="K565" i="79"/>
  <c r="AG565" i="79"/>
  <c r="H567" i="79"/>
  <c r="L552" i="79"/>
  <c r="M552" i="79" s="1"/>
  <c r="AH552" i="79"/>
  <c r="L557" i="79"/>
  <c r="M557" i="79" s="1"/>
  <c r="R552" i="79"/>
  <c r="S552" i="79" s="1"/>
  <c r="R493" i="79"/>
  <c r="S493" i="79" s="1"/>
  <c r="R501" i="79"/>
  <c r="S501" i="79" s="1"/>
  <c r="H552" i="79"/>
  <c r="R519" i="79"/>
  <c r="S519" i="79" s="1"/>
  <c r="K556" i="79"/>
  <c r="AG555" i="79"/>
  <c r="L556" i="79"/>
  <c r="M556" i="79" s="1"/>
  <c r="AG556" i="79"/>
  <c r="K525" i="79"/>
  <c r="H542" i="79"/>
  <c r="I542" i="79" s="1"/>
  <c r="AG542" i="79"/>
  <c r="AH555" i="79"/>
  <c r="R556" i="79"/>
  <c r="S556" i="79" s="1"/>
  <c r="AH556" i="79"/>
  <c r="AG559" i="79"/>
  <c r="K542" i="79"/>
  <c r="H553" i="79"/>
  <c r="I553" i="79" s="1"/>
  <c r="AH559" i="79"/>
  <c r="AM561" i="79"/>
  <c r="Y552" i="79"/>
  <c r="Y561" i="79" s="1"/>
  <c r="V561" i="79"/>
  <c r="F556" i="79"/>
  <c r="AA556" i="79"/>
  <c r="F552" i="79"/>
  <c r="AA552" i="79"/>
  <c r="K553" i="79"/>
  <c r="AG553" i="79"/>
  <c r="AH554" i="79"/>
  <c r="H555" i="79"/>
  <c r="L555" i="79"/>
  <c r="M555" i="79" s="1"/>
  <c r="I556" i="79"/>
  <c r="K557" i="79"/>
  <c r="AG557" i="79"/>
  <c r="AH558" i="79"/>
  <c r="H559" i="79"/>
  <c r="L559" i="79"/>
  <c r="M559" i="79" s="1"/>
  <c r="K554" i="79"/>
  <c r="AG554" i="79"/>
  <c r="K558" i="79"/>
  <c r="AG558" i="79"/>
  <c r="AG552" i="79"/>
  <c r="H554" i="79"/>
  <c r="L554" i="79"/>
  <c r="M554" i="79" s="1"/>
  <c r="H558" i="79"/>
  <c r="L558" i="79"/>
  <c r="M558" i="79" s="1"/>
  <c r="H544" i="79"/>
  <c r="I544" i="79" s="1"/>
  <c r="AG544" i="79"/>
  <c r="L546" i="79"/>
  <c r="M546" i="79" s="1"/>
  <c r="K544" i="79"/>
  <c r="AH544" i="79"/>
  <c r="H529" i="79"/>
  <c r="V548" i="79"/>
  <c r="AH539" i="79"/>
  <c r="H540" i="79"/>
  <c r="AG540" i="79"/>
  <c r="K521" i="79"/>
  <c r="L525" i="79"/>
  <c r="M525" i="79" s="1"/>
  <c r="H528" i="79"/>
  <c r="I528" i="79" s="1"/>
  <c r="AG528" i="79"/>
  <c r="L529" i="79"/>
  <c r="M529" i="79" s="1"/>
  <c r="Y548" i="79"/>
  <c r="K540" i="79"/>
  <c r="AH540" i="79"/>
  <c r="AH543" i="79"/>
  <c r="H546" i="79"/>
  <c r="I546" i="79" s="1"/>
  <c r="AG546" i="79"/>
  <c r="L523" i="79"/>
  <c r="M523" i="79" s="1"/>
  <c r="K528" i="79"/>
  <c r="F548" i="79"/>
  <c r="AA548" i="79"/>
  <c r="AM548" i="79"/>
  <c r="H539" i="79"/>
  <c r="L539" i="79"/>
  <c r="M539" i="79" s="1"/>
  <c r="R539" i="79"/>
  <c r="S539" i="79" s="1"/>
  <c r="K541" i="79"/>
  <c r="AG541" i="79"/>
  <c r="H543" i="79"/>
  <c r="L543" i="79"/>
  <c r="M543" i="79" s="1"/>
  <c r="R543" i="79"/>
  <c r="S543" i="79" s="1"/>
  <c r="K545" i="79"/>
  <c r="AG545" i="79"/>
  <c r="AH541" i="79"/>
  <c r="AH545" i="79"/>
  <c r="K539" i="79"/>
  <c r="AG539" i="79"/>
  <c r="H541" i="79"/>
  <c r="L541" i="79"/>
  <c r="M541" i="79" s="1"/>
  <c r="K543" i="79"/>
  <c r="H545" i="79"/>
  <c r="L545" i="79"/>
  <c r="M545" i="79" s="1"/>
  <c r="AH527" i="79"/>
  <c r="AH522" i="79"/>
  <c r="AG523" i="79"/>
  <c r="H523" i="79"/>
  <c r="I523" i="79" s="1"/>
  <c r="H525" i="79"/>
  <c r="I525" i="79" s="1"/>
  <c r="AG525" i="79"/>
  <c r="K527" i="79"/>
  <c r="AH533" i="79"/>
  <c r="AG530" i="79"/>
  <c r="K529" i="79"/>
  <c r="AG529" i="79"/>
  <c r="AH530" i="79"/>
  <c r="H530" i="79"/>
  <c r="L530" i="79"/>
  <c r="M530" i="79" s="1"/>
  <c r="AA518" i="79"/>
  <c r="AA520" i="79"/>
  <c r="AA522" i="79"/>
  <c r="F524" i="79"/>
  <c r="S524" i="79"/>
  <c r="V526" i="79"/>
  <c r="AA532" i="79"/>
  <c r="F518" i="79"/>
  <c r="F522" i="79"/>
  <c r="Y526" i="79"/>
  <c r="Y535" i="79" s="1"/>
  <c r="AM518" i="79"/>
  <c r="V522" i="79"/>
  <c r="AH518" i="79"/>
  <c r="H519" i="79"/>
  <c r="AG519" i="79"/>
  <c r="L521" i="79"/>
  <c r="M521" i="79" s="1"/>
  <c r="K523" i="79"/>
  <c r="AH526" i="79"/>
  <c r="L527" i="79"/>
  <c r="M527" i="79" s="1"/>
  <c r="H532" i="79"/>
  <c r="I532" i="79" s="1"/>
  <c r="AG532" i="79"/>
  <c r="R532" i="79"/>
  <c r="S532" i="79" s="1"/>
  <c r="AH519" i="79"/>
  <c r="H521" i="79"/>
  <c r="AG521" i="79"/>
  <c r="H527" i="79"/>
  <c r="I527" i="79" s="1"/>
  <c r="L532" i="79"/>
  <c r="M532" i="79" s="1"/>
  <c r="AM535" i="79"/>
  <c r="H518" i="79"/>
  <c r="L518" i="79"/>
  <c r="M518" i="79" s="1"/>
  <c r="R518" i="79"/>
  <c r="S518" i="79" s="1"/>
  <c r="K520" i="79"/>
  <c r="AG520" i="79"/>
  <c r="H522" i="79"/>
  <c r="L522" i="79"/>
  <c r="M522" i="79" s="1"/>
  <c r="R522" i="79"/>
  <c r="S522" i="79" s="1"/>
  <c r="K524" i="79"/>
  <c r="AG524" i="79"/>
  <c r="H526" i="79"/>
  <c r="L526" i="79"/>
  <c r="M526" i="79" s="1"/>
  <c r="R526" i="79"/>
  <c r="S526" i="79" s="1"/>
  <c r="K531" i="79"/>
  <c r="AG531" i="79"/>
  <c r="H533" i="79"/>
  <c r="L533" i="79"/>
  <c r="M533" i="79" s="1"/>
  <c r="R533" i="79"/>
  <c r="S533" i="79" s="1"/>
  <c r="AH520" i="79"/>
  <c r="AH524" i="79"/>
  <c r="AH531" i="79"/>
  <c r="AG518" i="79"/>
  <c r="H520" i="79"/>
  <c r="P520" i="79" s="1"/>
  <c r="L520" i="79"/>
  <c r="M520" i="79" s="1"/>
  <c r="K522" i="79"/>
  <c r="H524" i="79"/>
  <c r="L524" i="79"/>
  <c r="M524" i="79" s="1"/>
  <c r="K526" i="79"/>
  <c r="H531" i="79"/>
  <c r="L531" i="79"/>
  <c r="M531" i="79" s="1"/>
  <c r="K533" i="79"/>
  <c r="K499" i="79"/>
  <c r="K493" i="79"/>
  <c r="H493" i="79"/>
  <c r="I493" i="79" s="1"/>
  <c r="H497" i="79"/>
  <c r="I497" i="79" s="1"/>
  <c r="AG497" i="79"/>
  <c r="H512" i="79"/>
  <c r="I512" i="79" s="1"/>
  <c r="R394" i="79"/>
  <c r="S394" i="79" s="1"/>
  <c r="R403" i="79"/>
  <c r="S403" i="79" s="1"/>
  <c r="K497" i="79"/>
  <c r="R371" i="79"/>
  <c r="S371" i="79" s="1"/>
  <c r="R445" i="79"/>
  <c r="S445" i="79" s="1"/>
  <c r="R451" i="79"/>
  <c r="S451" i="79" s="1"/>
  <c r="R484" i="79"/>
  <c r="S484" i="79" s="1"/>
  <c r="L497" i="79"/>
  <c r="M497" i="79" s="1"/>
  <c r="AH494" i="79"/>
  <c r="AG495" i="79"/>
  <c r="H503" i="79"/>
  <c r="I503" i="79" s="1"/>
  <c r="AG503" i="79"/>
  <c r="AG510" i="79"/>
  <c r="R482" i="79"/>
  <c r="S482" i="79" s="1"/>
  <c r="AH499" i="79"/>
  <c r="K503" i="79"/>
  <c r="AH503" i="79"/>
  <c r="H484" i="79"/>
  <c r="I484" i="79" s="1"/>
  <c r="H495" i="79"/>
  <c r="H499" i="79"/>
  <c r="I499" i="79" s="1"/>
  <c r="AH502" i="79"/>
  <c r="V514" i="79"/>
  <c r="F514" i="79"/>
  <c r="AA514" i="79"/>
  <c r="R420" i="79"/>
  <c r="S420" i="79" s="1"/>
  <c r="R511" i="79"/>
  <c r="S511" i="79" s="1"/>
  <c r="L493" i="79"/>
  <c r="M493" i="79" s="1"/>
  <c r="K495" i="79"/>
  <c r="AH495" i="79"/>
  <c r="AH498" i="79"/>
  <c r="L499" i="79"/>
  <c r="M499" i="79" s="1"/>
  <c r="H501" i="79"/>
  <c r="I501" i="79" s="1"/>
  <c r="AG501" i="79"/>
  <c r="Y514" i="79"/>
  <c r="H511" i="79"/>
  <c r="I511" i="79" s="1"/>
  <c r="AG511" i="79"/>
  <c r="L512" i="79"/>
  <c r="M512" i="79" s="1"/>
  <c r="K501" i="79"/>
  <c r="AL510" i="79"/>
  <c r="K511" i="79"/>
  <c r="AH511" i="79"/>
  <c r="AG493" i="79"/>
  <c r="L501" i="79"/>
  <c r="M501" i="79" s="1"/>
  <c r="AM514" i="79"/>
  <c r="AH510" i="79"/>
  <c r="H510" i="79"/>
  <c r="L510" i="79"/>
  <c r="M510" i="79" s="1"/>
  <c r="K512" i="79"/>
  <c r="AG512" i="79"/>
  <c r="H494" i="79"/>
  <c r="L494" i="79"/>
  <c r="M494" i="79" s="1"/>
  <c r="R494" i="79"/>
  <c r="S494" i="79" s="1"/>
  <c r="K496" i="79"/>
  <c r="AG496" i="79"/>
  <c r="H498" i="79"/>
  <c r="L498" i="79"/>
  <c r="M498" i="79" s="1"/>
  <c r="R498" i="79"/>
  <c r="S498" i="79" s="1"/>
  <c r="K500" i="79"/>
  <c r="AG500" i="79"/>
  <c r="H502" i="79"/>
  <c r="L502" i="79"/>
  <c r="M502" i="79" s="1"/>
  <c r="R502" i="79"/>
  <c r="S502" i="79" s="1"/>
  <c r="K504" i="79"/>
  <c r="AG504" i="79"/>
  <c r="AH496" i="79"/>
  <c r="AH500" i="79"/>
  <c r="AH504" i="79"/>
  <c r="K494" i="79"/>
  <c r="H496" i="79"/>
  <c r="L496" i="79"/>
  <c r="M496" i="79" s="1"/>
  <c r="K498" i="79"/>
  <c r="H500" i="79"/>
  <c r="L500" i="79"/>
  <c r="M500" i="79" s="1"/>
  <c r="K502" i="79"/>
  <c r="H504" i="79"/>
  <c r="L504" i="79"/>
  <c r="M504" i="79" s="1"/>
  <c r="AA506" i="79"/>
  <c r="AH467" i="79"/>
  <c r="AG480" i="79"/>
  <c r="V506" i="79"/>
  <c r="AG492" i="79"/>
  <c r="AH471" i="79"/>
  <c r="H492" i="79"/>
  <c r="I492" i="79" s="1"/>
  <c r="K480" i="79"/>
  <c r="L492" i="79"/>
  <c r="M492" i="79" s="1"/>
  <c r="AL492" i="79"/>
  <c r="AM506" i="79"/>
  <c r="H480" i="79"/>
  <c r="I480" i="79" s="1"/>
  <c r="K484" i="79"/>
  <c r="AH485" i="79"/>
  <c r="AG486" i="79"/>
  <c r="K492" i="79"/>
  <c r="Y506" i="79"/>
  <c r="AH469" i="79"/>
  <c r="AH481" i="79"/>
  <c r="AG484" i="79"/>
  <c r="H486" i="79"/>
  <c r="F506" i="79"/>
  <c r="Y488" i="79"/>
  <c r="AH473" i="79"/>
  <c r="L480" i="79"/>
  <c r="M480" i="79" s="1"/>
  <c r="AA488" i="79"/>
  <c r="AL480" i="79"/>
  <c r="H482" i="79"/>
  <c r="I482" i="79" s="1"/>
  <c r="AG482" i="79"/>
  <c r="L484" i="79"/>
  <c r="M484" i="79" s="1"/>
  <c r="K486" i="79"/>
  <c r="AH486" i="79"/>
  <c r="F488" i="79"/>
  <c r="K482" i="79"/>
  <c r="AH482" i="79"/>
  <c r="V488" i="79"/>
  <c r="AM488" i="79"/>
  <c r="H481" i="79"/>
  <c r="L481" i="79"/>
  <c r="M481" i="79" s="1"/>
  <c r="R481" i="79"/>
  <c r="S481" i="79" s="1"/>
  <c r="K483" i="79"/>
  <c r="AG483" i="79"/>
  <c r="H485" i="79"/>
  <c r="L485" i="79"/>
  <c r="M485" i="79" s="1"/>
  <c r="R485" i="79"/>
  <c r="S485" i="79" s="1"/>
  <c r="AH483" i="79"/>
  <c r="K481" i="79"/>
  <c r="H483" i="79"/>
  <c r="L483" i="79"/>
  <c r="M483" i="79" s="1"/>
  <c r="K485" i="79"/>
  <c r="H467" i="79"/>
  <c r="L467" i="79"/>
  <c r="M467" i="79" s="1"/>
  <c r="R467" i="79"/>
  <c r="S467" i="79" s="1"/>
  <c r="K468" i="79"/>
  <c r="AG468" i="79"/>
  <c r="H469" i="79"/>
  <c r="L469" i="79"/>
  <c r="M469" i="79" s="1"/>
  <c r="R469" i="79"/>
  <c r="S469" i="79" s="1"/>
  <c r="K470" i="79"/>
  <c r="AG470" i="79"/>
  <c r="H471" i="79"/>
  <c r="L471" i="79"/>
  <c r="M471" i="79" s="1"/>
  <c r="R471" i="79"/>
  <c r="S471" i="79" s="1"/>
  <c r="K472" i="79"/>
  <c r="AG472" i="79"/>
  <c r="H473" i="79"/>
  <c r="L473" i="79"/>
  <c r="M473" i="79" s="1"/>
  <c r="R473" i="79"/>
  <c r="S473" i="79" s="1"/>
  <c r="K474" i="79"/>
  <c r="AG474" i="79"/>
  <c r="Y476" i="79"/>
  <c r="AH468" i="79"/>
  <c r="AH470" i="79"/>
  <c r="AH472" i="79"/>
  <c r="AH474" i="79"/>
  <c r="AL474" i="79"/>
  <c r="K467" i="79"/>
  <c r="H468" i="79"/>
  <c r="L468" i="79"/>
  <c r="M468" i="79" s="1"/>
  <c r="K469" i="79"/>
  <c r="H470" i="79"/>
  <c r="L470" i="79"/>
  <c r="M470" i="79" s="1"/>
  <c r="K471" i="79"/>
  <c r="H472" i="79"/>
  <c r="L472" i="79"/>
  <c r="M472" i="79" s="1"/>
  <c r="K473" i="79"/>
  <c r="H474" i="79"/>
  <c r="L474" i="79"/>
  <c r="M474" i="79" s="1"/>
  <c r="R143" i="79"/>
  <c r="S143" i="79" s="1"/>
  <c r="R391" i="79"/>
  <c r="S391" i="79" s="1"/>
  <c r="H459" i="79"/>
  <c r="F476" i="79"/>
  <c r="AA476" i="79"/>
  <c r="R459" i="79"/>
  <c r="S459" i="79" s="1"/>
  <c r="AH459" i="79"/>
  <c r="V476" i="79"/>
  <c r="AH466" i="79"/>
  <c r="AM476" i="79"/>
  <c r="H466" i="79"/>
  <c r="L466" i="79"/>
  <c r="M466" i="79" s="1"/>
  <c r="R466" i="79"/>
  <c r="S466" i="79" s="1"/>
  <c r="K466" i="79"/>
  <c r="AG466" i="79"/>
  <c r="AA457" i="79"/>
  <c r="AA462" i="79" s="1"/>
  <c r="F459" i="79"/>
  <c r="F457" i="79"/>
  <c r="AH457" i="79"/>
  <c r="Y457" i="79"/>
  <c r="Y462" i="79" s="1"/>
  <c r="AM457" i="79"/>
  <c r="M459" i="79"/>
  <c r="K459" i="79"/>
  <c r="AG459" i="79"/>
  <c r="R390" i="79"/>
  <c r="S390" i="79" s="1"/>
  <c r="H457" i="79"/>
  <c r="I457" i="79" s="1"/>
  <c r="V462" i="79"/>
  <c r="AG457" i="79"/>
  <c r="R343" i="79"/>
  <c r="S343" i="79" s="1"/>
  <c r="R457" i="79"/>
  <c r="S457" i="79" s="1"/>
  <c r="K457" i="79"/>
  <c r="AH458" i="79"/>
  <c r="R383" i="79"/>
  <c r="S383" i="79" s="1"/>
  <c r="R435" i="79"/>
  <c r="S435" i="79" s="1"/>
  <c r="AG449" i="79"/>
  <c r="L457" i="79"/>
  <c r="M457" i="79" s="1"/>
  <c r="AL457" i="79"/>
  <c r="AM462" i="79"/>
  <c r="H458" i="79"/>
  <c r="L458" i="79"/>
  <c r="M458" i="79" s="1"/>
  <c r="R458" i="79"/>
  <c r="S458" i="79" s="1"/>
  <c r="K460" i="79"/>
  <c r="AG460" i="79"/>
  <c r="AH460" i="79"/>
  <c r="K458" i="79"/>
  <c r="H460" i="79"/>
  <c r="L460" i="79"/>
  <c r="M460" i="79" s="1"/>
  <c r="R361" i="79"/>
  <c r="S361" i="79" s="1"/>
  <c r="R418" i="79"/>
  <c r="S418" i="79" s="1"/>
  <c r="R426" i="79"/>
  <c r="S426" i="79" s="1"/>
  <c r="R382" i="79"/>
  <c r="S382" i="79" s="1"/>
  <c r="R441" i="79"/>
  <c r="S441" i="79" s="1"/>
  <c r="R387" i="79"/>
  <c r="S387" i="79" s="1"/>
  <c r="R447" i="79"/>
  <c r="S447" i="79" s="1"/>
  <c r="R439" i="79"/>
  <c r="S439" i="79" s="1"/>
  <c r="R428" i="79"/>
  <c r="S428" i="79" s="1"/>
  <c r="AG439" i="79"/>
  <c r="AH443" i="79"/>
  <c r="K306" i="79"/>
  <c r="H439" i="79"/>
  <c r="I439" i="79" s="1"/>
  <c r="AH446" i="79"/>
  <c r="L439" i="79"/>
  <c r="M439" i="79" s="1"/>
  <c r="K443" i="79"/>
  <c r="AH438" i="79"/>
  <c r="H441" i="79"/>
  <c r="I441" i="79" s="1"/>
  <c r="AG441" i="79"/>
  <c r="H447" i="79"/>
  <c r="I447" i="79" s="1"/>
  <c r="AG447" i="79"/>
  <c r="H449" i="79"/>
  <c r="I449" i="79" s="1"/>
  <c r="K437" i="79"/>
  <c r="K441" i="79"/>
  <c r="K447" i="79"/>
  <c r="AH447" i="79"/>
  <c r="L449" i="79"/>
  <c r="M449" i="79" s="1"/>
  <c r="L441" i="79"/>
  <c r="M441" i="79" s="1"/>
  <c r="K181" i="79"/>
  <c r="H435" i="79"/>
  <c r="I435" i="79" s="1"/>
  <c r="AG435" i="79"/>
  <c r="L437" i="79"/>
  <c r="M437" i="79" s="1"/>
  <c r="K439" i="79"/>
  <c r="AH442" i="79"/>
  <c r="L443" i="79"/>
  <c r="M443" i="79" s="1"/>
  <c r="H445" i="79"/>
  <c r="I445" i="79" s="1"/>
  <c r="AG445" i="79"/>
  <c r="K449" i="79"/>
  <c r="H451" i="79"/>
  <c r="I451" i="79" s="1"/>
  <c r="AG451" i="79"/>
  <c r="K435" i="79"/>
  <c r="AH435" i="79"/>
  <c r="K445" i="79"/>
  <c r="K451" i="79"/>
  <c r="AH451" i="79"/>
  <c r="L426" i="79"/>
  <c r="M426" i="79" s="1"/>
  <c r="H437" i="79"/>
  <c r="I437" i="79" s="1"/>
  <c r="AG437" i="79"/>
  <c r="H443" i="79"/>
  <c r="L445" i="79"/>
  <c r="M445" i="79" s="1"/>
  <c r="AH450" i="79"/>
  <c r="K436" i="79"/>
  <c r="AG436" i="79"/>
  <c r="H438" i="79"/>
  <c r="L438" i="79"/>
  <c r="M438" i="79" s="1"/>
  <c r="R438" i="79"/>
  <c r="S438" i="79" s="1"/>
  <c r="K440" i="79"/>
  <c r="AG440" i="79"/>
  <c r="H442" i="79"/>
  <c r="L442" i="79"/>
  <c r="M442" i="79" s="1"/>
  <c r="R442" i="79"/>
  <c r="S442" i="79" s="1"/>
  <c r="K444" i="79"/>
  <c r="AG444" i="79"/>
  <c r="H446" i="79"/>
  <c r="L446" i="79"/>
  <c r="M446" i="79" s="1"/>
  <c r="R446" i="79"/>
  <c r="S446" i="79" s="1"/>
  <c r="K448" i="79"/>
  <c r="AG448" i="79"/>
  <c r="H450" i="79"/>
  <c r="L450" i="79"/>
  <c r="M450" i="79" s="1"/>
  <c r="R450" i="79"/>
  <c r="S450" i="79" s="1"/>
  <c r="AH436" i="79"/>
  <c r="AH440" i="79"/>
  <c r="AH444" i="79"/>
  <c r="AH448" i="79"/>
  <c r="H436" i="79"/>
  <c r="L436" i="79"/>
  <c r="M436" i="79" s="1"/>
  <c r="K438" i="79"/>
  <c r="H440" i="79"/>
  <c r="L440" i="79"/>
  <c r="M440" i="79" s="1"/>
  <c r="K442" i="79"/>
  <c r="H444" i="79"/>
  <c r="L444" i="79"/>
  <c r="M444" i="79" s="1"/>
  <c r="K446" i="79"/>
  <c r="H448" i="79"/>
  <c r="L448" i="79"/>
  <c r="M448" i="79" s="1"/>
  <c r="K450" i="79"/>
  <c r="K430" i="79"/>
  <c r="AG420" i="79"/>
  <c r="AG426" i="79"/>
  <c r="AH430" i="79"/>
  <c r="H426" i="79"/>
  <c r="I426" i="79" s="1"/>
  <c r="R365" i="79"/>
  <c r="S365" i="79" s="1"/>
  <c r="AL418" i="79"/>
  <c r="H418" i="79"/>
  <c r="I418" i="79" s="1"/>
  <c r="AG418" i="79"/>
  <c r="H420" i="79"/>
  <c r="I420" i="79" s="1"/>
  <c r="AH425" i="79"/>
  <c r="H428" i="79"/>
  <c r="I428" i="79" s="1"/>
  <c r="AG428" i="79"/>
  <c r="K418" i="79"/>
  <c r="AH418" i="79"/>
  <c r="L420" i="79"/>
  <c r="M420" i="79" s="1"/>
  <c r="K424" i="79"/>
  <c r="K428" i="79"/>
  <c r="L428" i="79"/>
  <c r="M428" i="79" s="1"/>
  <c r="H422" i="79"/>
  <c r="AG422" i="79"/>
  <c r="L424" i="79"/>
  <c r="M424" i="79" s="1"/>
  <c r="K426" i="79"/>
  <c r="AH429" i="79"/>
  <c r="L430" i="79"/>
  <c r="M430" i="79" s="1"/>
  <c r="K422" i="79"/>
  <c r="AH422" i="79"/>
  <c r="AH421" i="79"/>
  <c r="H424" i="79"/>
  <c r="I424" i="79" s="1"/>
  <c r="AG424" i="79"/>
  <c r="H430" i="79"/>
  <c r="K419" i="79"/>
  <c r="AG419" i="79"/>
  <c r="H421" i="79"/>
  <c r="L421" i="79"/>
  <c r="M421" i="79" s="1"/>
  <c r="R421" i="79"/>
  <c r="S421" i="79" s="1"/>
  <c r="K423" i="79"/>
  <c r="AG423" i="79"/>
  <c r="H425" i="79"/>
  <c r="L425" i="79"/>
  <c r="M425" i="79" s="1"/>
  <c r="R425" i="79"/>
  <c r="S425" i="79" s="1"/>
  <c r="K427" i="79"/>
  <c r="AG427" i="79"/>
  <c r="H429" i="79"/>
  <c r="L429" i="79"/>
  <c r="M429" i="79" s="1"/>
  <c r="R429" i="79"/>
  <c r="S429" i="79" s="1"/>
  <c r="K431" i="79"/>
  <c r="AG431" i="79"/>
  <c r="AH419" i="79"/>
  <c r="AH423" i="79"/>
  <c r="AH427" i="79"/>
  <c r="AH431" i="79"/>
  <c r="H419" i="79"/>
  <c r="L419" i="79"/>
  <c r="M419" i="79" s="1"/>
  <c r="K421" i="79"/>
  <c r="H423" i="79"/>
  <c r="L423" i="79"/>
  <c r="M423" i="79" s="1"/>
  <c r="K425" i="79"/>
  <c r="H427" i="79"/>
  <c r="L427" i="79"/>
  <c r="M427" i="79" s="1"/>
  <c r="K429" i="79"/>
  <c r="H431" i="79"/>
  <c r="L431" i="79"/>
  <c r="M431" i="79" s="1"/>
  <c r="R292" i="79"/>
  <c r="S292" i="79" s="1"/>
  <c r="R315" i="79"/>
  <c r="S315" i="79" s="1"/>
  <c r="R355" i="79"/>
  <c r="S355" i="79" s="1"/>
  <c r="K401" i="79"/>
  <c r="R321" i="79"/>
  <c r="S321" i="79" s="1"/>
  <c r="R347" i="79"/>
  <c r="S347" i="79" s="1"/>
  <c r="R386" i="79"/>
  <c r="S386" i="79" s="1"/>
  <c r="L403" i="79"/>
  <c r="M403" i="79" s="1"/>
  <c r="V453" i="79"/>
  <c r="R402" i="79"/>
  <c r="S402" i="79" s="1"/>
  <c r="R341" i="79"/>
  <c r="S341" i="79" s="1"/>
  <c r="AH401" i="79"/>
  <c r="Y453" i="79"/>
  <c r="H382" i="79"/>
  <c r="I382" i="79" s="1"/>
  <c r="AM453" i="79"/>
  <c r="AA453" i="79"/>
  <c r="F453" i="79"/>
  <c r="AH408" i="79"/>
  <c r="K389" i="79"/>
  <c r="K390" i="79"/>
  <c r="H398" i="79"/>
  <c r="I398" i="79" s="1"/>
  <c r="AG398" i="79"/>
  <c r="H409" i="79"/>
  <c r="AG409" i="79"/>
  <c r="K398" i="79"/>
  <c r="K409" i="79"/>
  <c r="AH409" i="79"/>
  <c r="R409" i="79"/>
  <c r="S409" i="79" s="1"/>
  <c r="H387" i="79"/>
  <c r="I387" i="79" s="1"/>
  <c r="AH390" i="79"/>
  <c r="AG397" i="79"/>
  <c r="L398" i="79"/>
  <c r="M398" i="79" s="1"/>
  <c r="H408" i="79"/>
  <c r="L408" i="79"/>
  <c r="M408" i="79" s="1"/>
  <c r="R408" i="79"/>
  <c r="S408" i="79" s="1"/>
  <c r="K410" i="79"/>
  <c r="AG410" i="79"/>
  <c r="AH410" i="79"/>
  <c r="K408" i="79"/>
  <c r="H410" i="79"/>
  <c r="L410" i="79"/>
  <c r="M410" i="79" s="1"/>
  <c r="K385" i="79"/>
  <c r="R399" i="79"/>
  <c r="S399" i="79" s="1"/>
  <c r="H303" i="79"/>
  <c r="I303" i="79" s="1"/>
  <c r="L382" i="79"/>
  <c r="M382" i="79" s="1"/>
  <c r="AG382" i="79"/>
  <c r="R395" i="79"/>
  <c r="S395" i="79" s="1"/>
  <c r="K382" i="79"/>
  <c r="H386" i="79"/>
  <c r="I386" i="79" s="1"/>
  <c r="AG386" i="79"/>
  <c r="L387" i="79"/>
  <c r="M387" i="79" s="1"/>
  <c r="L390" i="79"/>
  <c r="M390" i="79" s="1"/>
  <c r="H394" i="79"/>
  <c r="I394" i="79" s="1"/>
  <c r="AH397" i="79"/>
  <c r="AG402" i="79"/>
  <c r="R349" i="79"/>
  <c r="S349" i="79" s="1"/>
  <c r="H383" i="79"/>
  <c r="I383" i="79" s="1"/>
  <c r="K386" i="79"/>
  <c r="AH386" i="79"/>
  <c r="H391" i="79"/>
  <c r="I391" i="79" s="1"/>
  <c r="K394" i="79"/>
  <c r="H395" i="79"/>
  <c r="I395" i="79" s="1"/>
  <c r="H402" i="79"/>
  <c r="AH402" i="79"/>
  <c r="L383" i="79"/>
  <c r="M383" i="79" s="1"/>
  <c r="H390" i="79"/>
  <c r="I390" i="79" s="1"/>
  <c r="L391" i="79"/>
  <c r="M391" i="79" s="1"/>
  <c r="L394" i="79"/>
  <c r="M394" i="79" s="1"/>
  <c r="L395" i="79"/>
  <c r="M395" i="79" s="1"/>
  <c r="AG401" i="79"/>
  <c r="K402" i="79"/>
  <c r="AG394" i="79"/>
  <c r="H399" i="79"/>
  <c r="I399" i="79" s="1"/>
  <c r="AG385" i="79"/>
  <c r="AG389" i="79"/>
  <c r="AG393" i="79"/>
  <c r="L399" i="79"/>
  <c r="M399" i="79" s="1"/>
  <c r="H403" i="79"/>
  <c r="I403" i="79" s="1"/>
  <c r="R384" i="79"/>
  <c r="S384" i="79" s="1"/>
  <c r="L384" i="79"/>
  <c r="M384" i="79" s="1"/>
  <c r="H384" i="79"/>
  <c r="AH384" i="79"/>
  <c r="AG384" i="79"/>
  <c r="K384" i="79"/>
  <c r="R396" i="79"/>
  <c r="S396" i="79" s="1"/>
  <c r="L396" i="79"/>
  <c r="M396" i="79" s="1"/>
  <c r="H396" i="79"/>
  <c r="AH396" i="79"/>
  <c r="AG396" i="79"/>
  <c r="K396" i="79"/>
  <c r="R392" i="79"/>
  <c r="S392" i="79" s="1"/>
  <c r="L392" i="79"/>
  <c r="M392" i="79" s="1"/>
  <c r="H392" i="79"/>
  <c r="AH392" i="79"/>
  <c r="AG392" i="79"/>
  <c r="K392" i="79"/>
  <c r="R388" i="79"/>
  <c r="S388" i="79" s="1"/>
  <c r="L388" i="79"/>
  <c r="M388" i="79" s="1"/>
  <c r="H388" i="79"/>
  <c r="AH388" i="79"/>
  <c r="AG388" i="79"/>
  <c r="K388" i="79"/>
  <c r="AH385" i="79"/>
  <c r="AH389" i="79"/>
  <c r="AH393" i="79"/>
  <c r="K400" i="79"/>
  <c r="AG400" i="79"/>
  <c r="K404" i="79"/>
  <c r="AG404" i="79"/>
  <c r="K383" i="79"/>
  <c r="AG383" i="79"/>
  <c r="H385" i="79"/>
  <c r="L385" i="79"/>
  <c r="M385" i="79" s="1"/>
  <c r="K387" i="79"/>
  <c r="AG387" i="79"/>
  <c r="H389" i="79"/>
  <c r="L389" i="79"/>
  <c r="M389" i="79" s="1"/>
  <c r="K391" i="79"/>
  <c r="AG391" i="79"/>
  <c r="H393" i="79"/>
  <c r="L393" i="79"/>
  <c r="M393" i="79" s="1"/>
  <c r="K395" i="79"/>
  <c r="AG395" i="79"/>
  <c r="H397" i="79"/>
  <c r="L397" i="79"/>
  <c r="M397" i="79" s="1"/>
  <c r="K399" i="79"/>
  <c r="AG399" i="79"/>
  <c r="AH400" i="79"/>
  <c r="H401" i="79"/>
  <c r="L401" i="79"/>
  <c r="M401" i="79" s="1"/>
  <c r="K403" i="79"/>
  <c r="AG403" i="79"/>
  <c r="AH404" i="79"/>
  <c r="H400" i="79"/>
  <c r="L400" i="79"/>
  <c r="M400" i="79" s="1"/>
  <c r="H404" i="79"/>
  <c r="L404" i="79"/>
  <c r="M404" i="79" s="1"/>
  <c r="R359" i="79"/>
  <c r="S359" i="79" s="1"/>
  <c r="R367" i="79"/>
  <c r="S367" i="79" s="1"/>
  <c r="R299" i="79"/>
  <c r="S299" i="79" s="1"/>
  <c r="H377" i="79"/>
  <c r="I377" i="79" s="1"/>
  <c r="K377" i="79"/>
  <c r="AH376" i="79"/>
  <c r="L377" i="79"/>
  <c r="M377" i="79" s="1"/>
  <c r="R357" i="79"/>
  <c r="S357" i="79" s="1"/>
  <c r="AG377" i="79"/>
  <c r="R323" i="79"/>
  <c r="S323" i="79" s="1"/>
  <c r="H376" i="79"/>
  <c r="L376" i="79"/>
  <c r="M376" i="79" s="1"/>
  <c r="R376" i="79"/>
  <c r="S376" i="79" s="1"/>
  <c r="K378" i="79"/>
  <c r="AG378" i="79"/>
  <c r="AH378" i="79"/>
  <c r="K376" i="79"/>
  <c r="H378" i="79"/>
  <c r="L378" i="79"/>
  <c r="M378" i="79" s="1"/>
  <c r="H365" i="79"/>
  <c r="I365" i="79" s="1"/>
  <c r="AG365" i="79"/>
  <c r="H367" i="79"/>
  <c r="AG367" i="79"/>
  <c r="H369" i="79"/>
  <c r="I369" i="79" s="1"/>
  <c r="AG369" i="79"/>
  <c r="H371" i="79"/>
  <c r="AG371" i="79"/>
  <c r="K365" i="79"/>
  <c r="K367" i="79"/>
  <c r="AH367" i="79"/>
  <c r="K371" i="79"/>
  <c r="AH371" i="79"/>
  <c r="L365" i="79"/>
  <c r="M365" i="79" s="1"/>
  <c r="AH366" i="79"/>
  <c r="L369" i="79"/>
  <c r="M369" i="79" s="1"/>
  <c r="AH370" i="79"/>
  <c r="H366" i="79"/>
  <c r="L366" i="79"/>
  <c r="M366" i="79" s="1"/>
  <c r="R366" i="79"/>
  <c r="S366" i="79" s="1"/>
  <c r="K368" i="79"/>
  <c r="AG368" i="79"/>
  <c r="H370" i="79"/>
  <c r="L370" i="79"/>
  <c r="M370" i="79" s="1"/>
  <c r="R370" i="79"/>
  <c r="S370" i="79" s="1"/>
  <c r="K372" i="79"/>
  <c r="AG372" i="79"/>
  <c r="AH368" i="79"/>
  <c r="AH372" i="79"/>
  <c r="K366" i="79"/>
  <c r="H368" i="79"/>
  <c r="L368" i="79"/>
  <c r="M368" i="79" s="1"/>
  <c r="K370" i="79"/>
  <c r="H372" i="79"/>
  <c r="L372" i="79"/>
  <c r="M372" i="79" s="1"/>
  <c r="H357" i="79"/>
  <c r="L357" i="79"/>
  <c r="M357" i="79" s="1"/>
  <c r="L359" i="79"/>
  <c r="M359" i="79" s="1"/>
  <c r="H361" i="79"/>
  <c r="I361" i="79" s="1"/>
  <c r="R313" i="79"/>
  <c r="S313" i="79" s="1"/>
  <c r="K357" i="79"/>
  <c r="K361" i="79"/>
  <c r="L355" i="79"/>
  <c r="M355" i="79" s="1"/>
  <c r="L361" i="79"/>
  <c r="M361" i="79" s="1"/>
  <c r="AH356" i="79"/>
  <c r="AH360" i="79"/>
  <c r="H355" i="79"/>
  <c r="I355" i="79" s="1"/>
  <c r="AG355" i="79"/>
  <c r="H359" i="79"/>
  <c r="I359" i="79" s="1"/>
  <c r="AG359" i="79"/>
  <c r="K355" i="79"/>
  <c r="AG357" i="79"/>
  <c r="K359" i="79"/>
  <c r="AG361" i="79"/>
  <c r="K354" i="79"/>
  <c r="AG354" i="79"/>
  <c r="H356" i="79"/>
  <c r="L356" i="79"/>
  <c r="M356" i="79" s="1"/>
  <c r="R356" i="79"/>
  <c r="S356" i="79" s="1"/>
  <c r="I357" i="79"/>
  <c r="K358" i="79"/>
  <c r="AG358" i="79"/>
  <c r="H360" i="79"/>
  <c r="L360" i="79"/>
  <c r="M360" i="79" s="1"/>
  <c r="R360" i="79"/>
  <c r="S360" i="79" s="1"/>
  <c r="AH354" i="79"/>
  <c r="AH358" i="79"/>
  <c r="H354" i="79"/>
  <c r="L354" i="79"/>
  <c r="M354" i="79" s="1"/>
  <c r="K356" i="79"/>
  <c r="H358" i="79"/>
  <c r="L358" i="79"/>
  <c r="M358" i="79" s="1"/>
  <c r="K360" i="79"/>
  <c r="R345" i="79"/>
  <c r="S345" i="79" s="1"/>
  <c r="H341" i="79"/>
  <c r="I341" i="79" s="1"/>
  <c r="AG341" i="79"/>
  <c r="H343" i="79"/>
  <c r="I343" i="79" s="1"/>
  <c r="AG343" i="79"/>
  <c r="H345" i="79"/>
  <c r="I345" i="79" s="1"/>
  <c r="AG345" i="79"/>
  <c r="H347" i="79"/>
  <c r="I347" i="79" s="1"/>
  <c r="AG347" i="79"/>
  <c r="H349" i="79"/>
  <c r="I349" i="79" s="1"/>
  <c r="AG349" i="79"/>
  <c r="K341" i="79"/>
  <c r="AH341" i="79"/>
  <c r="K343" i="79"/>
  <c r="K345" i="79"/>
  <c r="AH345" i="79"/>
  <c r="K347" i="79"/>
  <c r="K349" i="79"/>
  <c r="AH349" i="79"/>
  <c r="AH340" i="79"/>
  <c r="L343" i="79"/>
  <c r="M343" i="79" s="1"/>
  <c r="AH344" i="79"/>
  <c r="L347" i="79"/>
  <c r="M347" i="79" s="1"/>
  <c r="AH348" i="79"/>
  <c r="H340" i="79"/>
  <c r="L340" i="79"/>
  <c r="M340" i="79" s="1"/>
  <c r="R340" i="79"/>
  <c r="S340" i="79" s="1"/>
  <c r="K342" i="79"/>
  <c r="AG342" i="79"/>
  <c r="H344" i="79"/>
  <c r="L344" i="79"/>
  <c r="M344" i="79" s="1"/>
  <c r="R344" i="79"/>
  <c r="S344" i="79" s="1"/>
  <c r="K346" i="79"/>
  <c r="AG346" i="79"/>
  <c r="H348" i="79"/>
  <c r="L348" i="79"/>
  <c r="M348" i="79" s="1"/>
  <c r="R348" i="79"/>
  <c r="S348" i="79" s="1"/>
  <c r="K350" i="79"/>
  <c r="AG350" i="79"/>
  <c r="AH342" i="79"/>
  <c r="AH346" i="79"/>
  <c r="AH350" i="79"/>
  <c r="K340" i="79"/>
  <c r="H342" i="79"/>
  <c r="L342" i="79"/>
  <c r="M342" i="79" s="1"/>
  <c r="K344" i="79"/>
  <c r="H346" i="79"/>
  <c r="L346" i="79"/>
  <c r="M346" i="79" s="1"/>
  <c r="K348" i="79"/>
  <c r="H350" i="79"/>
  <c r="L350" i="79"/>
  <c r="M350" i="79" s="1"/>
  <c r="R294" i="79"/>
  <c r="S294" i="79" s="1"/>
  <c r="R317" i="79"/>
  <c r="S317" i="79" s="1"/>
  <c r="AH328" i="79"/>
  <c r="AH332" i="79"/>
  <c r="AH330" i="79"/>
  <c r="H328" i="79"/>
  <c r="L328" i="79"/>
  <c r="M328" i="79" s="1"/>
  <c r="R328" i="79"/>
  <c r="S328" i="79" s="1"/>
  <c r="K329" i="79"/>
  <c r="AG329" i="79"/>
  <c r="H330" i="79"/>
  <c r="L330" i="79"/>
  <c r="M330" i="79" s="1"/>
  <c r="R330" i="79"/>
  <c r="S330" i="79" s="1"/>
  <c r="K331" i="79"/>
  <c r="AG331" i="79"/>
  <c r="H332" i="79"/>
  <c r="L332" i="79"/>
  <c r="M332" i="79" s="1"/>
  <c r="R332" i="79"/>
  <c r="S332" i="79" s="1"/>
  <c r="K333" i="79"/>
  <c r="AG333" i="79"/>
  <c r="AH329" i="79"/>
  <c r="AH331" i="79"/>
  <c r="AH333" i="79"/>
  <c r="K328" i="79"/>
  <c r="H329" i="79"/>
  <c r="L329" i="79"/>
  <c r="M329" i="79" s="1"/>
  <c r="K330" i="79"/>
  <c r="H331" i="79"/>
  <c r="L331" i="79"/>
  <c r="M331" i="79" s="1"/>
  <c r="K332" i="79"/>
  <c r="H333" i="79"/>
  <c r="L333" i="79"/>
  <c r="M333" i="79" s="1"/>
  <c r="R319" i="79"/>
  <c r="S319" i="79" s="1"/>
  <c r="R308" i="79"/>
  <c r="S308" i="79" s="1"/>
  <c r="R300" i="79"/>
  <c r="S300" i="79" s="1"/>
  <c r="H313" i="79"/>
  <c r="I313" i="79" s="1"/>
  <c r="AG313" i="79"/>
  <c r="H315" i="79"/>
  <c r="I315" i="79" s="1"/>
  <c r="AG315" i="79"/>
  <c r="H317" i="79"/>
  <c r="I317" i="79" s="1"/>
  <c r="AG317" i="79"/>
  <c r="H319" i="79"/>
  <c r="I319" i="79" s="1"/>
  <c r="AG319" i="79"/>
  <c r="H321" i="79"/>
  <c r="I321" i="79" s="1"/>
  <c r="AG321" i="79"/>
  <c r="H323" i="79"/>
  <c r="AG323" i="79"/>
  <c r="K313" i="79"/>
  <c r="K315" i="79"/>
  <c r="AH315" i="79"/>
  <c r="K319" i="79"/>
  <c r="AH319" i="79"/>
  <c r="K323" i="79"/>
  <c r="AH323" i="79"/>
  <c r="L313" i="79"/>
  <c r="M313" i="79" s="1"/>
  <c r="AH314" i="79"/>
  <c r="L317" i="79"/>
  <c r="M317" i="79" s="1"/>
  <c r="AH318" i="79"/>
  <c r="L321" i="79"/>
  <c r="M321" i="79" s="1"/>
  <c r="AH322" i="79"/>
  <c r="H314" i="79"/>
  <c r="L314" i="79"/>
  <c r="M314" i="79" s="1"/>
  <c r="R314" i="79"/>
  <c r="S314" i="79" s="1"/>
  <c r="K316" i="79"/>
  <c r="AG316" i="79"/>
  <c r="H318" i="79"/>
  <c r="L318" i="79"/>
  <c r="M318" i="79" s="1"/>
  <c r="R318" i="79"/>
  <c r="S318" i="79" s="1"/>
  <c r="K320" i="79"/>
  <c r="AG320" i="79"/>
  <c r="H322" i="79"/>
  <c r="L322" i="79"/>
  <c r="M322" i="79" s="1"/>
  <c r="R322" i="79"/>
  <c r="S322" i="79" s="1"/>
  <c r="K324" i="79"/>
  <c r="AG324" i="79"/>
  <c r="AH316" i="79"/>
  <c r="AH320" i="79"/>
  <c r="AH324" i="79"/>
  <c r="K314" i="79"/>
  <c r="H316" i="79"/>
  <c r="L316" i="79"/>
  <c r="M316" i="79" s="1"/>
  <c r="K318" i="79"/>
  <c r="H320" i="79"/>
  <c r="L320" i="79"/>
  <c r="M320" i="79" s="1"/>
  <c r="K322" i="79"/>
  <c r="H324" i="79"/>
  <c r="L324" i="79"/>
  <c r="M324" i="79" s="1"/>
  <c r="R304" i="79"/>
  <c r="S304" i="79" s="1"/>
  <c r="L304" i="79"/>
  <c r="M304" i="79" s="1"/>
  <c r="R307" i="79"/>
  <c r="S307" i="79" s="1"/>
  <c r="H304" i="79"/>
  <c r="I304" i="79" s="1"/>
  <c r="H308" i="79"/>
  <c r="I308" i="79" s="1"/>
  <c r="H307" i="79"/>
  <c r="I307" i="79" s="1"/>
  <c r="H300" i="79"/>
  <c r="I300" i="79" s="1"/>
  <c r="H299" i="79"/>
  <c r="L300" i="79"/>
  <c r="M300" i="79" s="1"/>
  <c r="L307" i="79"/>
  <c r="M307" i="79" s="1"/>
  <c r="L308" i="79"/>
  <c r="M308" i="79" s="1"/>
  <c r="R303" i="79"/>
  <c r="S303" i="79" s="1"/>
  <c r="K299" i="79"/>
  <c r="AG299" i="79"/>
  <c r="K303" i="79"/>
  <c r="AG303" i="79"/>
  <c r="AH299" i="79"/>
  <c r="AG302" i="79"/>
  <c r="AH303" i="79"/>
  <c r="AG306" i="79"/>
  <c r="K307" i="79"/>
  <c r="AH307" i="79"/>
  <c r="AH306" i="79"/>
  <c r="K301" i="79"/>
  <c r="AG301" i="79"/>
  <c r="AH302" i="79"/>
  <c r="K305" i="79"/>
  <c r="AG305" i="79"/>
  <c r="K309" i="79"/>
  <c r="AG309" i="79"/>
  <c r="K300" i="79"/>
  <c r="AG300" i="79"/>
  <c r="AH301" i="79"/>
  <c r="H302" i="79"/>
  <c r="L302" i="79"/>
  <c r="M302" i="79" s="1"/>
  <c r="K304" i="79"/>
  <c r="AG304" i="79"/>
  <c r="AH305" i="79"/>
  <c r="H306" i="79"/>
  <c r="L306" i="79"/>
  <c r="M306" i="79" s="1"/>
  <c r="K308" i="79"/>
  <c r="AG308" i="79"/>
  <c r="AH309" i="79"/>
  <c r="H301" i="79"/>
  <c r="L301" i="79"/>
  <c r="M301" i="79" s="1"/>
  <c r="H305" i="79"/>
  <c r="L305" i="79"/>
  <c r="M305" i="79" s="1"/>
  <c r="H309" i="79"/>
  <c r="L309" i="79"/>
  <c r="M309" i="79" s="1"/>
  <c r="K294" i="79"/>
  <c r="H248" i="79"/>
  <c r="I248" i="79" s="1"/>
  <c r="AG292" i="79"/>
  <c r="L294" i="79"/>
  <c r="M294" i="79" s="1"/>
  <c r="H276" i="79"/>
  <c r="I276" i="79" s="1"/>
  <c r="K248" i="79"/>
  <c r="H292" i="79"/>
  <c r="I292" i="79" s="1"/>
  <c r="H294" i="79"/>
  <c r="I294" i="79" s="1"/>
  <c r="K292" i="79"/>
  <c r="L292" i="79"/>
  <c r="M292" i="79" s="1"/>
  <c r="H219" i="79"/>
  <c r="I219" i="79" s="1"/>
  <c r="H256" i="79"/>
  <c r="I256" i="79" s="1"/>
  <c r="H280" i="79"/>
  <c r="I280" i="79" s="1"/>
  <c r="L256" i="79"/>
  <c r="M256" i="79" s="1"/>
  <c r="AH293" i="79"/>
  <c r="H264" i="79"/>
  <c r="I264" i="79" s="1"/>
  <c r="K240" i="79"/>
  <c r="K264" i="79"/>
  <c r="H240" i="79"/>
  <c r="I240" i="79" s="1"/>
  <c r="H268" i="79"/>
  <c r="I268" i="79" s="1"/>
  <c r="L268" i="79"/>
  <c r="M268" i="79" s="1"/>
  <c r="H293" i="79"/>
  <c r="L293" i="79"/>
  <c r="M293" i="79" s="1"/>
  <c r="R293" i="79"/>
  <c r="S293" i="79" s="1"/>
  <c r="K295" i="79"/>
  <c r="AG295" i="79"/>
  <c r="AG294" i="79"/>
  <c r="AH295" i="79"/>
  <c r="K293" i="79"/>
  <c r="H295" i="79"/>
  <c r="L295" i="79"/>
  <c r="M295" i="79" s="1"/>
  <c r="H260" i="79"/>
  <c r="I260" i="79" s="1"/>
  <c r="L252" i="79"/>
  <c r="M252" i="79" s="1"/>
  <c r="R227" i="79"/>
  <c r="S227" i="79" s="1"/>
  <c r="L251" i="79"/>
  <c r="M251" i="79" s="1"/>
  <c r="R251" i="79"/>
  <c r="S251" i="79" s="1"/>
  <c r="K271" i="79"/>
  <c r="K282" i="79"/>
  <c r="R155" i="79"/>
  <c r="S155" i="79" s="1"/>
  <c r="H258" i="79"/>
  <c r="I258" i="79" s="1"/>
  <c r="H246" i="79"/>
  <c r="I246" i="79" s="1"/>
  <c r="K254" i="79"/>
  <c r="K266" i="79"/>
  <c r="H225" i="79"/>
  <c r="I225" i="79" s="1"/>
  <c r="H244" i="79"/>
  <c r="I244" i="79" s="1"/>
  <c r="H272" i="79"/>
  <c r="I272" i="79" s="1"/>
  <c r="L250" i="79"/>
  <c r="M250" i="79" s="1"/>
  <c r="K288" i="79"/>
  <c r="AG288" i="79"/>
  <c r="AH288" i="79"/>
  <c r="H288" i="79"/>
  <c r="L288" i="79"/>
  <c r="M288" i="79" s="1"/>
  <c r="H273" i="79"/>
  <c r="I273" i="79" s="1"/>
  <c r="R154" i="79"/>
  <c r="S154" i="79" s="1"/>
  <c r="H265" i="79"/>
  <c r="I265" i="79" s="1"/>
  <c r="K265" i="79"/>
  <c r="K277" i="79"/>
  <c r="R245" i="79"/>
  <c r="S245" i="79" s="1"/>
  <c r="K245" i="79"/>
  <c r="K253" i="79"/>
  <c r="K261" i="79"/>
  <c r="R269" i="79"/>
  <c r="S269" i="79" s="1"/>
  <c r="R231" i="79"/>
  <c r="S231" i="79" s="1"/>
  <c r="L254" i="79"/>
  <c r="M254" i="79" s="1"/>
  <c r="K223" i="79"/>
  <c r="H242" i="79"/>
  <c r="I242" i="79" s="1"/>
  <c r="H254" i="79"/>
  <c r="H259" i="79"/>
  <c r="I259" i="79" s="1"/>
  <c r="R279" i="79"/>
  <c r="S279" i="79" s="1"/>
  <c r="AH279" i="79"/>
  <c r="K227" i="79"/>
  <c r="H262" i="79"/>
  <c r="I262" i="79" s="1"/>
  <c r="K270" i="79"/>
  <c r="R153" i="79"/>
  <c r="S153" i="79" s="1"/>
  <c r="H247" i="79"/>
  <c r="I247" i="79" s="1"/>
  <c r="H255" i="79"/>
  <c r="I255" i="79" s="1"/>
  <c r="H266" i="79"/>
  <c r="I266" i="79" s="1"/>
  <c r="K239" i="79"/>
  <c r="K241" i="79"/>
  <c r="K246" i="79"/>
  <c r="K249" i="79"/>
  <c r="K255" i="79"/>
  <c r="K257" i="79"/>
  <c r="K262" i="79"/>
  <c r="R239" i="79"/>
  <c r="S239" i="79" s="1"/>
  <c r="R255" i="79"/>
  <c r="S255" i="79" s="1"/>
  <c r="AH263" i="79"/>
  <c r="H243" i="79"/>
  <c r="I243" i="79" s="1"/>
  <c r="L239" i="79"/>
  <c r="M239" i="79" s="1"/>
  <c r="K243" i="79"/>
  <c r="K247" i="79"/>
  <c r="L255" i="79"/>
  <c r="M255" i="79" s="1"/>
  <c r="K259" i="79"/>
  <c r="K263" i="79"/>
  <c r="K281" i="79"/>
  <c r="R259" i="79"/>
  <c r="S259" i="79" s="1"/>
  <c r="H239" i="79"/>
  <c r="I239" i="79" s="1"/>
  <c r="H251" i="79"/>
  <c r="I251" i="79" s="1"/>
  <c r="H263" i="79"/>
  <c r="I263" i="79" s="1"/>
  <c r="L243" i="79"/>
  <c r="M243" i="79" s="1"/>
  <c r="L247" i="79"/>
  <c r="M247" i="79" s="1"/>
  <c r="K251" i="79"/>
  <c r="L259" i="79"/>
  <c r="M259" i="79" s="1"/>
  <c r="L263" i="79"/>
  <c r="M263" i="79" s="1"/>
  <c r="R247" i="79"/>
  <c r="S247" i="79" s="1"/>
  <c r="R263" i="79"/>
  <c r="S263" i="79" s="1"/>
  <c r="K160" i="79"/>
  <c r="R152" i="79"/>
  <c r="S152" i="79" s="1"/>
  <c r="H274" i="79"/>
  <c r="I274" i="79" s="1"/>
  <c r="K242" i="79"/>
  <c r="K244" i="79"/>
  <c r="L246" i="79"/>
  <c r="M246" i="79" s="1"/>
  <c r="K258" i="79"/>
  <c r="K260" i="79"/>
  <c r="K269" i="79"/>
  <c r="R243" i="79"/>
  <c r="S243" i="79" s="1"/>
  <c r="R271" i="79"/>
  <c r="S271" i="79" s="1"/>
  <c r="AH242" i="79"/>
  <c r="AH250" i="79"/>
  <c r="AH258" i="79"/>
  <c r="AH271" i="79"/>
  <c r="H234" i="79"/>
  <c r="I234" i="79" s="1"/>
  <c r="H250" i="79"/>
  <c r="H252" i="79"/>
  <c r="K278" i="79"/>
  <c r="I269" i="79"/>
  <c r="AH241" i="79"/>
  <c r="AH249" i="79"/>
  <c r="AH253" i="79"/>
  <c r="AH257" i="79"/>
  <c r="AH261" i="79"/>
  <c r="AG267" i="79"/>
  <c r="R267" i="79"/>
  <c r="S267" i="79" s="1"/>
  <c r="AG275" i="79"/>
  <c r="L275" i="79"/>
  <c r="M275" i="79" s="1"/>
  <c r="R275" i="79"/>
  <c r="S275" i="79" s="1"/>
  <c r="K275" i="79"/>
  <c r="AH277" i="79"/>
  <c r="H241" i="79"/>
  <c r="H245" i="79"/>
  <c r="H249" i="79"/>
  <c r="H253" i="79"/>
  <c r="H257" i="79"/>
  <c r="H261" i="79"/>
  <c r="H267" i="79"/>
  <c r="H275" i="79"/>
  <c r="H277" i="79"/>
  <c r="I281" i="79"/>
  <c r="H283" i="79"/>
  <c r="L245" i="79"/>
  <c r="M245" i="79" s="1"/>
  <c r="L253" i="79"/>
  <c r="M253" i="79" s="1"/>
  <c r="L261" i="79"/>
  <c r="M261" i="79" s="1"/>
  <c r="K267" i="79"/>
  <c r="R261" i="79"/>
  <c r="S261" i="79" s="1"/>
  <c r="AG265" i="79"/>
  <c r="R265" i="79"/>
  <c r="S265" i="79" s="1"/>
  <c r="AH267" i="79"/>
  <c r="AG273" i="79"/>
  <c r="L273" i="79"/>
  <c r="M273" i="79" s="1"/>
  <c r="R273" i="79"/>
  <c r="S273" i="79" s="1"/>
  <c r="AH275" i="79"/>
  <c r="AG281" i="79"/>
  <c r="L281" i="79"/>
  <c r="M281" i="79" s="1"/>
  <c r="R281" i="79"/>
  <c r="S281" i="79" s="1"/>
  <c r="I270" i="79"/>
  <c r="I278" i="79"/>
  <c r="I284" i="79"/>
  <c r="AG241" i="79"/>
  <c r="R241" i="79"/>
  <c r="S241" i="79" s="1"/>
  <c r="AG249" i="79"/>
  <c r="R249" i="79"/>
  <c r="S249" i="79" s="1"/>
  <c r="AG257" i="79"/>
  <c r="R257" i="79"/>
  <c r="S257" i="79" s="1"/>
  <c r="AG269" i="79"/>
  <c r="L269" i="79"/>
  <c r="M269" i="79" s="1"/>
  <c r="AG277" i="79"/>
  <c r="L277" i="79"/>
  <c r="M277" i="79" s="1"/>
  <c r="AH245" i="79"/>
  <c r="AH269" i="79"/>
  <c r="AG283" i="79"/>
  <c r="L283" i="79"/>
  <c r="M283" i="79" s="1"/>
  <c r="R283" i="79"/>
  <c r="S283" i="79" s="1"/>
  <c r="K283" i="79"/>
  <c r="I279" i="79"/>
  <c r="R253" i="79"/>
  <c r="S253" i="79" s="1"/>
  <c r="AG240" i="79"/>
  <c r="R240" i="79"/>
  <c r="S240" i="79" s="1"/>
  <c r="AH240" i="79"/>
  <c r="AG244" i="79"/>
  <c r="R244" i="79"/>
  <c r="S244" i="79" s="1"/>
  <c r="AH244" i="79"/>
  <c r="AG248" i="79"/>
  <c r="R248" i="79"/>
  <c r="S248" i="79" s="1"/>
  <c r="AH248" i="79"/>
  <c r="AG252" i="79"/>
  <c r="R252" i="79"/>
  <c r="S252" i="79" s="1"/>
  <c r="AH252" i="79"/>
  <c r="AG256" i="79"/>
  <c r="R256" i="79"/>
  <c r="S256" i="79" s="1"/>
  <c r="AH256" i="79"/>
  <c r="AG260" i="79"/>
  <c r="R260" i="79"/>
  <c r="S260" i="79" s="1"/>
  <c r="AH260" i="79"/>
  <c r="AH265" i="79"/>
  <c r="AG271" i="79"/>
  <c r="L271" i="79"/>
  <c r="M271" i="79" s="1"/>
  <c r="AH273" i="79"/>
  <c r="AG279" i="79"/>
  <c r="L279" i="79"/>
  <c r="M279" i="79" s="1"/>
  <c r="K279" i="79"/>
  <c r="AH281" i="79"/>
  <c r="AG262" i="79"/>
  <c r="R262" i="79"/>
  <c r="S262" i="79" s="1"/>
  <c r="AG264" i="79"/>
  <c r="R264" i="79"/>
  <c r="S264" i="79" s="1"/>
  <c r="AG266" i="79"/>
  <c r="R266" i="79"/>
  <c r="S266" i="79" s="1"/>
  <c r="AG268" i="79"/>
  <c r="R268" i="79"/>
  <c r="S268" i="79" s="1"/>
  <c r="AG270" i="79"/>
  <c r="R270" i="79"/>
  <c r="S270" i="79" s="1"/>
  <c r="L270" i="79"/>
  <c r="M270" i="79" s="1"/>
  <c r="AG272" i="79"/>
  <c r="R272" i="79"/>
  <c r="S272" i="79" s="1"/>
  <c r="L272" i="79"/>
  <c r="M272" i="79" s="1"/>
  <c r="AG274" i="79"/>
  <c r="R274" i="79"/>
  <c r="S274" i="79" s="1"/>
  <c r="L274" i="79"/>
  <c r="M274" i="79" s="1"/>
  <c r="AG276" i="79"/>
  <c r="R276" i="79"/>
  <c r="S276" i="79" s="1"/>
  <c r="L276" i="79"/>
  <c r="M276" i="79" s="1"/>
  <c r="AG278" i="79"/>
  <c r="R278" i="79"/>
  <c r="S278" i="79" s="1"/>
  <c r="L278" i="79"/>
  <c r="M278" i="79" s="1"/>
  <c r="AG280" i="79"/>
  <c r="R280" i="79"/>
  <c r="S280" i="79" s="1"/>
  <c r="L280" i="79"/>
  <c r="M280" i="79" s="1"/>
  <c r="AG282" i="79"/>
  <c r="R282" i="79"/>
  <c r="S282" i="79" s="1"/>
  <c r="L282" i="79"/>
  <c r="M282" i="79" s="1"/>
  <c r="AG284" i="79"/>
  <c r="R284" i="79"/>
  <c r="S284" i="79" s="1"/>
  <c r="L284" i="79"/>
  <c r="M284" i="79" s="1"/>
  <c r="AH239" i="79"/>
  <c r="AG242" i="79"/>
  <c r="R242" i="79"/>
  <c r="S242" i="79" s="1"/>
  <c r="AH243" i="79"/>
  <c r="AG246" i="79"/>
  <c r="R246" i="79"/>
  <c r="S246" i="79" s="1"/>
  <c r="AH247" i="79"/>
  <c r="AG250" i="79"/>
  <c r="R250" i="79"/>
  <c r="S250" i="79" s="1"/>
  <c r="AH251" i="79"/>
  <c r="AG254" i="79"/>
  <c r="R254" i="79"/>
  <c r="S254" i="79" s="1"/>
  <c r="AH255" i="79"/>
  <c r="AG258" i="79"/>
  <c r="R258" i="79"/>
  <c r="S258" i="79" s="1"/>
  <c r="AH259" i="79"/>
  <c r="AH262" i="79"/>
  <c r="AH264" i="79"/>
  <c r="AH266" i="79"/>
  <c r="AH268" i="79"/>
  <c r="AH270" i="79"/>
  <c r="AH272" i="79"/>
  <c r="AH274" i="79"/>
  <c r="AH276" i="79"/>
  <c r="AH278" i="79"/>
  <c r="AH280" i="79"/>
  <c r="AH282" i="79"/>
  <c r="AH284" i="79"/>
  <c r="H231" i="79"/>
  <c r="I231" i="79" s="1"/>
  <c r="K230" i="79"/>
  <c r="L227" i="79"/>
  <c r="M227" i="79" s="1"/>
  <c r="H223" i="79"/>
  <c r="I223" i="79" s="1"/>
  <c r="K218" i="79"/>
  <c r="L223" i="79"/>
  <c r="M223" i="79" s="1"/>
  <c r="R217" i="79"/>
  <c r="S217" i="79" s="1"/>
  <c r="H227" i="79"/>
  <c r="I227" i="79" s="1"/>
  <c r="K219" i="79"/>
  <c r="L219" i="79"/>
  <c r="M219" i="79" s="1"/>
  <c r="R219" i="79"/>
  <c r="S219" i="79" s="1"/>
  <c r="H220" i="79"/>
  <c r="I220" i="79" s="1"/>
  <c r="K221" i="79"/>
  <c r="K231" i="79"/>
  <c r="L231" i="79"/>
  <c r="M231" i="79" s="1"/>
  <c r="R223" i="79"/>
  <c r="S223" i="79" s="1"/>
  <c r="H224" i="79"/>
  <c r="I224" i="79" s="1"/>
  <c r="L232" i="79"/>
  <c r="M232" i="79" s="1"/>
  <c r="H221" i="79"/>
  <c r="I221" i="79" s="1"/>
  <c r="K217" i="79"/>
  <c r="L221" i="79"/>
  <c r="M221" i="79" s="1"/>
  <c r="H217" i="79"/>
  <c r="I217" i="79" s="1"/>
  <c r="K225" i="79"/>
  <c r="K233" i="79"/>
  <c r="R233" i="79"/>
  <c r="S233" i="79" s="1"/>
  <c r="H233" i="79"/>
  <c r="I233" i="79" s="1"/>
  <c r="L217" i="79"/>
  <c r="M217" i="79" s="1"/>
  <c r="L225" i="79"/>
  <c r="M225" i="79" s="1"/>
  <c r="L233" i="79"/>
  <c r="M233" i="79" s="1"/>
  <c r="R225" i="79"/>
  <c r="S225" i="79" s="1"/>
  <c r="AG225" i="79"/>
  <c r="AH222" i="79"/>
  <c r="H230" i="79"/>
  <c r="L226" i="79"/>
  <c r="M226" i="79" s="1"/>
  <c r="R221" i="79"/>
  <c r="S221" i="79" s="1"/>
  <c r="R226" i="79"/>
  <c r="S226" i="79" s="1"/>
  <c r="AG229" i="79"/>
  <c r="AH226" i="79"/>
  <c r="K226" i="79"/>
  <c r="L222" i="79"/>
  <c r="M222" i="79" s="1"/>
  <c r="R222" i="79"/>
  <c r="S222" i="79" s="1"/>
  <c r="R234" i="79"/>
  <c r="S234" i="79" s="1"/>
  <c r="AG217" i="79"/>
  <c r="AG233" i="79"/>
  <c r="AH230" i="79"/>
  <c r="H218" i="79"/>
  <c r="I218" i="79" s="1"/>
  <c r="H222" i="79"/>
  <c r="H226" i="79"/>
  <c r="I226" i="79" s="1"/>
  <c r="K222" i="79"/>
  <c r="K234" i="79"/>
  <c r="L218" i="79"/>
  <c r="M218" i="79" s="1"/>
  <c r="L230" i="79"/>
  <c r="M230" i="79" s="1"/>
  <c r="L234" i="79"/>
  <c r="M234" i="79" s="1"/>
  <c r="R218" i="79"/>
  <c r="S218" i="79" s="1"/>
  <c r="R230" i="79"/>
  <c r="S230" i="79" s="1"/>
  <c r="AG221" i="79"/>
  <c r="AH218" i="79"/>
  <c r="AH234" i="79"/>
  <c r="K220" i="79"/>
  <c r="K224" i="79"/>
  <c r="R232" i="79"/>
  <c r="S232" i="79" s="1"/>
  <c r="AH219" i="79"/>
  <c r="AH223" i="79"/>
  <c r="AH227" i="79"/>
  <c r="AH231" i="79"/>
  <c r="AH235" i="79"/>
  <c r="H232" i="79"/>
  <c r="I232" i="79" s="1"/>
  <c r="L220" i="79"/>
  <c r="M220" i="79" s="1"/>
  <c r="L224" i="79"/>
  <c r="M224" i="79" s="1"/>
  <c r="AH220" i="79"/>
  <c r="AH224" i="79"/>
  <c r="AH228" i="79"/>
  <c r="AH232" i="79"/>
  <c r="K232" i="79"/>
  <c r="R220" i="79"/>
  <c r="S220" i="79" s="1"/>
  <c r="R224" i="79"/>
  <c r="S224" i="79" s="1"/>
  <c r="AG228" i="79"/>
  <c r="AH229" i="79"/>
  <c r="H228" i="79"/>
  <c r="K228" i="79"/>
  <c r="L228" i="79"/>
  <c r="M228" i="79" s="1"/>
  <c r="H229" i="79"/>
  <c r="K229" i="79"/>
  <c r="L229" i="79"/>
  <c r="M229" i="79" s="1"/>
  <c r="L235" i="79"/>
  <c r="M235" i="79" s="1"/>
  <c r="H235" i="79"/>
  <c r="I235" i="79" s="1"/>
  <c r="R235" i="79"/>
  <c r="S235" i="79" s="1"/>
  <c r="K235" i="79"/>
  <c r="R201" i="79"/>
  <c r="S201" i="79" s="1"/>
  <c r="H159" i="79"/>
  <c r="I159" i="79" s="1"/>
  <c r="L202" i="79"/>
  <c r="M202" i="79" s="1"/>
  <c r="H186" i="79"/>
  <c r="I186" i="79" s="1"/>
  <c r="R181" i="79"/>
  <c r="S181" i="79" s="1"/>
  <c r="AG187" i="79"/>
  <c r="K201" i="79"/>
  <c r="H197" i="79"/>
  <c r="I197" i="79" s="1"/>
  <c r="K190" i="79"/>
  <c r="L197" i="79"/>
  <c r="M197" i="79" s="1"/>
  <c r="AG195" i="79"/>
  <c r="V213" i="79"/>
  <c r="R182" i="79"/>
  <c r="S182" i="79" s="1"/>
  <c r="H202" i="79"/>
  <c r="I202" i="79" s="1"/>
  <c r="K182" i="79"/>
  <c r="AG189" i="79"/>
  <c r="K159" i="79"/>
  <c r="L194" i="79"/>
  <c r="M194" i="79" s="1"/>
  <c r="R198" i="79"/>
  <c r="S198" i="79" s="1"/>
  <c r="H171" i="79"/>
  <c r="I171" i="79" s="1"/>
  <c r="R167" i="79"/>
  <c r="S167" i="79" s="1"/>
  <c r="H194" i="79"/>
  <c r="I194" i="79" s="1"/>
  <c r="K198" i="79"/>
  <c r="L186" i="79"/>
  <c r="M186" i="79" s="1"/>
  <c r="R190" i="79"/>
  <c r="S190" i="79" s="1"/>
  <c r="AG203" i="79"/>
  <c r="AH196" i="79"/>
  <c r="AG205" i="79"/>
  <c r="AG197" i="79"/>
  <c r="AG181" i="79"/>
  <c r="H185" i="79"/>
  <c r="I185" i="79" s="1"/>
  <c r="K189" i="79"/>
  <c r="L185" i="79"/>
  <c r="M185" i="79" s="1"/>
  <c r="R189" i="79"/>
  <c r="S189" i="79" s="1"/>
  <c r="AH208" i="79"/>
  <c r="AH192" i="79"/>
  <c r="H151" i="79"/>
  <c r="I151" i="79" s="1"/>
  <c r="L171" i="79"/>
  <c r="M171" i="79" s="1"/>
  <c r="H193" i="79"/>
  <c r="I193" i="79" s="1"/>
  <c r="H181" i="79"/>
  <c r="I181" i="79" s="1"/>
  <c r="K197" i="79"/>
  <c r="K185" i="79"/>
  <c r="L193" i="79"/>
  <c r="M193" i="79" s="1"/>
  <c r="L181" i="79"/>
  <c r="M181" i="79" s="1"/>
  <c r="R197" i="79"/>
  <c r="S197" i="79" s="1"/>
  <c r="R185" i="79"/>
  <c r="S185" i="79" s="1"/>
  <c r="AG209" i="79"/>
  <c r="AG201" i="79"/>
  <c r="AG193" i="79"/>
  <c r="AG185" i="79"/>
  <c r="AH204" i="79"/>
  <c r="AH188" i="79"/>
  <c r="K163" i="79"/>
  <c r="L159" i="79"/>
  <c r="M159" i="79" s="1"/>
  <c r="H201" i="79"/>
  <c r="I201" i="79" s="1"/>
  <c r="H189" i="79"/>
  <c r="I189" i="79" s="1"/>
  <c r="K193" i="79"/>
  <c r="L201" i="79"/>
  <c r="M201" i="79" s="1"/>
  <c r="L189" i="79"/>
  <c r="M189" i="79" s="1"/>
  <c r="R193" i="79"/>
  <c r="S193" i="79" s="1"/>
  <c r="AG207" i="79"/>
  <c r="AG199" i="79"/>
  <c r="AG191" i="79"/>
  <c r="AG183" i="79"/>
  <c r="AH200" i="79"/>
  <c r="AH184" i="79"/>
  <c r="H167" i="79"/>
  <c r="I167" i="79" s="1"/>
  <c r="K171" i="79"/>
  <c r="K151" i="79"/>
  <c r="L155" i="79"/>
  <c r="M155" i="79" s="1"/>
  <c r="R159" i="79"/>
  <c r="S159" i="79" s="1"/>
  <c r="K213" i="79"/>
  <c r="S213" i="79"/>
  <c r="AG204" i="79"/>
  <c r="AG200" i="79"/>
  <c r="AG196" i="79"/>
  <c r="AG192" i="79"/>
  <c r="AG188" i="79"/>
  <c r="AG184" i="79"/>
  <c r="AH203" i="79"/>
  <c r="AH199" i="79"/>
  <c r="AH195" i="79"/>
  <c r="AH191" i="79"/>
  <c r="AH187" i="79"/>
  <c r="AH183" i="79"/>
  <c r="H198" i="79"/>
  <c r="I198" i="79" s="1"/>
  <c r="H190" i="79"/>
  <c r="I190" i="79" s="1"/>
  <c r="H182" i="79"/>
  <c r="I182" i="79" s="1"/>
  <c r="K202" i="79"/>
  <c r="K194" i="79"/>
  <c r="K186" i="79"/>
  <c r="L198" i="79"/>
  <c r="M198" i="79" s="1"/>
  <c r="L190" i="79"/>
  <c r="M190" i="79" s="1"/>
  <c r="L182" i="79"/>
  <c r="M182" i="79" s="1"/>
  <c r="R202" i="79"/>
  <c r="S202" i="79" s="1"/>
  <c r="R194" i="79"/>
  <c r="S194" i="79" s="1"/>
  <c r="R186" i="79"/>
  <c r="S186" i="79" s="1"/>
  <c r="AH213" i="79"/>
  <c r="AH206" i="79"/>
  <c r="AH202" i="79"/>
  <c r="AH198" i="79"/>
  <c r="AH194" i="79"/>
  <c r="AH190" i="79"/>
  <c r="AH186" i="79"/>
  <c r="AH182" i="79"/>
  <c r="H155" i="79"/>
  <c r="I155" i="79" s="1"/>
  <c r="L163" i="79"/>
  <c r="M163" i="79" s="1"/>
  <c r="H213" i="79"/>
  <c r="I213" i="79" s="1"/>
  <c r="L213" i="79"/>
  <c r="M213" i="79" s="1"/>
  <c r="H204" i="79"/>
  <c r="H200" i="79"/>
  <c r="H196" i="79"/>
  <c r="H192" i="79"/>
  <c r="H188" i="79"/>
  <c r="H184" i="79"/>
  <c r="K204" i="79"/>
  <c r="K200" i="79"/>
  <c r="K196" i="79"/>
  <c r="K192" i="79"/>
  <c r="K188" i="79"/>
  <c r="K184" i="79"/>
  <c r="L204" i="79"/>
  <c r="M204" i="79" s="1"/>
  <c r="L200" i="79"/>
  <c r="M200" i="79" s="1"/>
  <c r="L196" i="79"/>
  <c r="M196" i="79" s="1"/>
  <c r="L192" i="79"/>
  <c r="M192" i="79" s="1"/>
  <c r="L188" i="79"/>
  <c r="M188" i="79" s="1"/>
  <c r="L184" i="79"/>
  <c r="M184" i="79" s="1"/>
  <c r="H203" i="79"/>
  <c r="H199" i="79"/>
  <c r="H195" i="79"/>
  <c r="H191" i="79"/>
  <c r="H187" i="79"/>
  <c r="H183" i="79"/>
  <c r="K203" i="79"/>
  <c r="K199" i="79"/>
  <c r="K195" i="79"/>
  <c r="K191" i="79"/>
  <c r="K187" i="79"/>
  <c r="K183" i="79"/>
  <c r="L203" i="79"/>
  <c r="M203" i="79" s="1"/>
  <c r="L199" i="79"/>
  <c r="M199" i="79" s="1"/>
  <c r="L195" i="79"/>
  <c r="M195" i="79" s="1"/>
  <c r="L191" i="79"/>
  <c r="M191" i="79" s="1"/>
  <c r="L187" i="79"/>
  <c r="M187" i="79" s="1"/>
  <c r="L183" i="79"/>
  <c r="M183" i="79" s="1"/>
  <c r="R157" i="79"/>
  <c r="S157" i="79" s="1"/>
  <c r="R161" i="79"/>
  <c r="S161" i="79" s="1"/>
  <c r="H160" i="79"/>
  <c r="I160" i="79" s="1"/>
  <c r="R166" i="79"/>
  <c r="S166" i="79" s="1"/>
  <c r="K168" i="79"/>
  <c r="K152" i="79"/>
  <c r="H168" i="79"/>
  <c r="I168" i="79" s="1"/>
  <c r="R174" i="79"/>
  <c r="S174" i="79" s="1"/>
  <c r="H163" i="79"/>
  <c r="I163" i="79" s="1"/>
  <c r="H152" i="79"/>
  <c r="I152" i="79" s="1"/>
  <c r="K167" i="79"/>
  <c r="K155" i="79"/>
  <c r="L167" i="79"/>
  <c r="M167" i="79" s="1"/>
  <c r="L151" i="79"/>
  <c r="M151" i="79" s="1"/>
  <c r="R171" i="79"/>
  <c r="S171" i="79" s="1"/>
  <c r="R163" i="79"/>
  <c r="S163" i="79" s="1"/>
  <c r="R158" i="79"/>
  <c r="S158" i="79" s="1"/>
  <c r="R170" i="79"/>
  <c r="S170" i="79" s="1"/>
  <c r="R160" i="79"/>
  <c r="S160" i="79" s="1"/>
  <c r="R156" i="79"/>
  <c r="S156" i="79" s="1"/>
  <c r="L172" i="79"/>
  <c r="M172" i="79" s="1"/>
  <c r="L164" i="79"/>
  <c r="M164" i="79" s="1"/>
  <c r="L156" i="79"/>
  <c r="M156" i="79" s="1"/>
  <c r="R164" i="79"/>
  <c r="S164" i="79" s="1"/>
  <c r="H172" i="79"/>
  <c r="I172" i="79" s="1"/>
  <c r="H164" i="79"/>
  <c r="I164" i="79" s="1"/>
  <c r="H156" i="79"/>
  <c r="I156" i="79" s="1"/>
  <c r="K172" i="79"/>
  <c r="K164" i="79"/>
  <c r="K156" i="79"/>
  <c r="R168" i="79"/>
  <c r="S168" i="79" s="1"/>
  <c r="AH161" i="79"/>
  <c r="L168" i="79"/>
  <c r="M168" i="79" s="1"/>
  <c r="L160" i="79"/>
  <c r="M160" i="79" s="1"/>
  <c r="L152" i="79"/>
  <c r="R172" i="79"/>
  <c r="S172" i="79" s="1"/>
  <c r="AH157" i="79"/>
  <c r="AG173" i="79"/>
  <c r="AG169" i="79"/>
  <c r="AG165" i="79"/>
  <c r="AG161" i="79"/>
  <c r="AG157" i="79"/>
  <c r="AG153" i="79"/>
  <c r="AH173" i="79"/>
  <c r="AH169" i="79"/>
  <c r="AH165" i="79"/>
  <c r="AH153" i="79"/>
  <c r="R173" i="79"/>
  <c r="S173" i="79" s="1"/>
  <c r="R169" i="79"/>
  <c r="S169" i="79" s="1"/>
  <c r="R165" i="79"/>
  <c r="S165" i="79" s="1"/>
  <c r="AG172" i="79"/>
  <c r="AG168" i="79"/>
  <c r="AG164" i="79"/>
  <c r="AG160" i="79"/>
  <c r="AG156" i="79"/>
  <c r="AG152" i="79"/>
  <c r="H153" i="79"/>
  <c r="L153" i="79"/>
  <c r="M153" i="79" s="1"/>
  <c r="AG171" i="79"/>
  <c r="AG167" i="79"/>
  <c r="AG163" i="79"/>
  <c r="AG159" i="79"/>
  <c r="AG155" i="79"/>
  <c r="AG151" i="79"/>
  <c r="AG174" i="79"/>
  <c r="AG170" i="79"/>
  <c r="AG166" i="79"/>
  <c r="AG162" i="79"/>
  <c r="AG158" i="79"/>
  <c r="AG154" i="79"/>
  <c r="AH174" i="79"/>
  <c r="AH170" i="79"/>
  <c r="AH166" i="79"/>
  <c r="AH162" i="79"/>
  <c r="AH158" i="79"/>
  <c r="AH154" i="79"/>
  <c r="H174" i="79"/>
  <c r="H170" i="79"/>
  <c r="H166" i="79"/>
  <c r="H162" i="79"/>
  <c r="H158" i="79"/>
  <c r="H154" i="79"/>
  <c r="K174" i="79"/>
  <c r="K170" i="79"/>
  <c r="K166" i="79"/>
  <c r="K162" i="79"/>
  <c r="K158" i="79"/>
  <c r="K154" i="79"/>
  <c r="H173" i="79"/>
  <c r="H169" i="79"/>
  <c r="H165" i="79"/>
  <c r="H161" i="79"/>
  <c r="H157" i="79"/>
  <c r="K173" i="79"/>
  <c r="K169" i="79"/>
  <c r="K165" i="79"/>
  <c r="K161" i="79"/>
  <c r="K157" i="79"/>
  <c r="L162" i="79"/>
  <c r="M162" i="79" s="1"/>
  <c r="H126" i="79"/>
  <c r="I126" i="79" s="1"/>
  <c r="K126" i="79"/>
  <c r="AH126" i="79"/>
  <c r="H130" i="79"/>
  <c r="I130" i="79" s="1"/>
  <c r="L143" i="79"/>
  <c r="M143" i="79" s="1"/>
  <c r="K128" i="79"/>
  <c r="H115" i="79"/>
  <c r="I115" i="79" s="1"/>
  <c r="L115" i="79"/>
  <c r="M115" i="79" s="1"/>
  <c r="H128" i="79"/>
  <c r="I128" i="79" s="1"/>
  <c r="L128" i="79"/>
  <c r="M128" i="79" s="1"/>
  <c r="AH130" i="79"/>
  <c r="L94" i="79"/>
  <c r="M94" i="79" s="1"/>
  <c r="AG144" i="79"/>
  <c r="R94" i="79"/>
  <c r="S94" i="79" s="1"/>
  <c r="AG127" i="79"/>
  <c r="H127" i="79"/>
  <c r="K127" i="79"/>
  <c r="L127" i="79"/>
  <c r="M127" i="79" s="1"/>
  <c r="AH131" i="79"/>
  <c r="K143" i="79"/>
  <c r="AG143" i="79"/>
  <c r="H116" i="79"/>
  <c r="I116" i="79" s="1"/>
  <c r="K99" i="79"/>
  <c r="AG128" i="79"/>
  <c r="H143" i="79"/>
  <c r="I143" i="79" s="1"/>
  <c r="R93" i="79"/>
  <c r="S93" i="79" s="1"/>
  <c r="AG94" i="79"/>
  <c r="K130" i="79"/>
  <c r="AG130" i="79"/>
  <c r="AG126" i="79"/>
  <c r="AH129" i="79"/>
  <c r="K97" i="79"/>
  <c r="R115" i="79"/>
  <c r="S115" i="79" s="1"/>
  <c r="K129" i="79"/>
  <c r="AG129" i="79"/>
  <c r="L130" i="79"/>
  <c r="M130" i="79" s="1"/>
  <c r="L126" i="79"/>
  <c r="M126" i="79" s="1"/>
  <c r="H129" i="79"/>
  <c r="L129" i="79"/>
  <c r="M129" i="79" s="1"/>
  <c r="K93" i="79"/>
  <c r="L117" i="79"/>
  <c r="M117" i="79" s="1"/>
  <c r="H117" i="79"/>
  <c r="I117" i="79" s="1"/>
  <c r="R117" i="79"/>
  <c r="S117" i="79" s="1"/>
  <c r="K118" i="79"/>
  <c r="K117" i="79"/>
  <c r="AH96" i="79"/>
  <c r="L116" i="79"/>
  <c r="M116" i="79" s="1"/>
  <c r="AG115" i="79"/>
  <c r="AH115" i="79"/>
  <c r="AG116" i="79"/>
  <c r="AH116" i="79"/>
  <c r="H92" i="79"/>
  <c r="R116" i="79"/>
  <c r="S116" i="79" s="1"/>
  <c r="AG118" i="79"/>
  <c r="AG117" i="79"/>
  <c r="AH117" i="79"/>
  <c r="K116" i="79"/>
  <c r="L78" i="79"/>
  <c r="M78" i="79" s="1"/>
  <c r="H90" i="79"/>
  <c r="K94" i="79"/>
  <c r="L92" i="79"/>
  <c r="M92" i="79" s="1"/>
  <c r="AG92" i="79"/>
  <c r="AH94" i="79"/>
  <c r="H98" i="79"/>
  <c r="L90" i="79"/>
  <c r="M90" i="79" s="1"/>
  <c r="R90" i="79"/>
  <c r="S90" i="79" s="1"/>
  <c r="AG98" i="79"/>
  <c r="AG90" i="79"/>
  <c r="AH92" i="79"/>
  <c r="K78" i="79"/>
  <c r="K98" i="79"/>
  <c r="K90" i="79"/>
  <c r="L98" i="79"/>
  <c r="M98" i="79" s="1"/>
  <c r="R98" i="79"/>
  <c r="S98" i="79" s="1"/>
  <c r="AG96" i="79"/>
  <c r="H74" i="79"/>
  <c r="R82" i="79"/>
  <c r="S82" i="79" s="1"/>
  <c r="H97" i="79"/>
  <c r="H91" i="79"/>
  <c r="K92" i="79"/>
  <c r="L99" i="79"/>
  <c r="M99" i="79" s="1"/>
  <c r="L93" i="79"/>
  <c r="M93" i="79" s="1"/>
  <c r="R97" i="79"/>
  <c r="S97" i="79" s="1"/>
  <c r="R91" i="79"/>
  <c r="S91" i="79" s="1"/>
  <c r="AG97" i="79"/>
  <c r="AG93" i="79"/>
  <c r="AH99" i="79"/>
  <c r="AH95" i="79"/>
  <c r="AH91" i="79"/>
  <c r="K91" i="79"/>
  <c r="R95" i="79"/>
  <c r="S95" i="79" s="1"/>
  <c r="H99" i="79"/>
  <c r="H93" i="79"/>
  <c r="L97" i="79"/>
  <c r="M97" i="79" s="1"/>
  <c r="L91" i="79"/>
  <c r="M91" i="79" s="1"/>
  <c r="AG99" i="79"/>
  <c r="AG95" i="79"/>
  <c r="H96" i="79"/>
  <c r="K96" i="79"/>
  <c r="L96" i="79"/>
  <c r="M96" i="79" s="1"/>
  <c r="H95" i="79"/>
  <c r="P95" i="79" s="1"/>
  <c r="K95" i="79"/>
  <c r="H41" i="79"/>
  <c r="I41" i="79" s="1"/>
  <c r="H82" i="79"/>
  <c r="I82" i="79" s="1"/>
  <c r="K74" i="79"/>
  <c r="R78" i="79"/>
  <c r="S78" i="79" s="1"/>
  <c r="K67" i="79"/>
  <c r="H78" i="79"/>
  <c r="R74" i="79"/>
  <c r="S74" i="79" s="1"/>
  <c r="H67" i="79"/>
  <c r="I67" i="79" s="1"/>
  <c r="H60" i="79"/>
  <c r="I60" i="79" s="1"/>
  <c r="K75" i="79"/>
  <c r="AG78" i="79"/>
  <c r="AH79" i="79"/>
  <c r="AG80" i="79"/>
  <c r="L75" i="79"/>
  <c r="M75" i="79" s="1"/>
  <c r="AG76" i="79"/>
  <c r="AH76" i="79"/>
  <c r="AH80" i="79"/>
  <c r="K80" i="79"/>
  <c r="K76" i="79"/>
  <c r="AG82" i="79"/>
  <c r="AG74" i="79"/>
  <c r="AH75" i="79"/>
  <c r="J41" i="79"/>
  <c r="K41" i="79" s="1"/>
  <c r="H63" i="79"/>
  <c r="I63" i="79" s="1"/>
  <c r="K63" i="79"/>
  <c r="H79" i="79"/>
  <c r="K82" i="79"/>
  <c r="K77" i="79"/>
  <c r="L82" i="79"/>
  <c r="M82" i="79" s="1"/>
  <c r="L74" i="79"/>
  <c r="M74" i="79" s="1"/>
  <c r="R75" i="79"/>
  <c r="S75" i="79" s="1"/>
  <c r="AG81" i="79"/>
  <c r="AG77" i="79"/>
  <c r="K37" i="79"/>
  <c r="AH81" i="79"/>
  <c r="AH77" i="79"/>
  <c r="R37" i="79"/>
  <c r="S37" i="79" s="1"/>
  <c r="H59" i="79"/>
  <c r="I59" i="79" s="1"/>
  <c r="H75" i="79"/>
  <c r="K79" i="79"/>
  <c r="R79" i="79"/>
  <c r="S79" i="79" s="1"/>
  <c r="K81" i="79"/>
  <c r="H81" i="79"/>
  <c r="H77" i="79"/>
  <c r="L81" i="79"/>
  <c r="M81" i="79" s="1"/>
  <c r="L77" i="79"/>
  <c r="M77" i="79" s="1"/>
  <c r="H80" i="79"/>
  <c r="H76" i="79"/>
  <c r="L80" i="79"/>
  <c r="M80" i="79" s="1"/>
  <c r="L37" i="79"/>
  <c r="M37" i="79" s="1"/>
  <c r="R41" i="79"/>
  <c r="S41" i="79" s="1"/>
  <c r="R61" i="79"/>
  <c r="S61" i="79" s="1"/>
  <c r="AG63" i="79"/>
  <c r="K60" i="79"/>
  <c r="R60" i="79"/>
  <c r="S60" i="79" s="1"/>
  <c r="H64" i="79"/>
  <c r="I64" i="79" s="1"/>
  <c r="L64" i="79"/>
  <c r="M64" i="79" s="1"/>
  <c r="AG59" i="79"/>
  <c r="L61" i="79"/>
  <c r="M61" i="79" s="1"/>
  <c r="L60" i="79"/>
  <c r="M60" i="79" s="1"/>
  <c r="AH64" i="79"/>
  <c r="H65" i="79"/>
  <c r="K65" i="79"/>
  <c r="H61" i="79"/>
  <c r="I61" i="79" s="1"/>
  <c r="K61" i="79"/>
  <c r="L65" i="79"/>
  <c r="M65" i="79" s="1"/>
  <c r="R65" i="79"/>
  <c r="S65" i="79" s="1"/>
  <c r="AG67" i="79"/>
  <c r="AH60" i="79"/>
  <c r="AG66" i="79"/>
  <c r="AG62" i="79"/>
  <c r="AH67" i="79"/>
  <c r="AH63" i="79"/>
  <c r="AH59" i="79"/>
  <c r="AG65" i="79"/>
  <c r="AG61" i="79"/>
  <c r="AH66" i="79"/>
  <c r="AH62" i="79"/>
  <c r="AG64" i="79"/>
  <c r="K66" i="79"/>
  <c r="K62" i="79"/>
  <c r="K59" i="79"/>
  <c r="L67" i="79"/>
  <c r="M67" i="79" s="1"/>
  <c r="L63" i="79"/>
  <c r="M63" i="79" s="1"/>
  <c r="L59" i="79"/>
  <c r="M59" i="79" s="1"/>
  <c r="H66" i="79"/>
  <c r="H62" i="79"/>
  <c r="L66" i="79"/>
  <c r="M66" i="79" s="1"/>
  <c r="L62" i="79"/>
  <c r="M62" i="79" s="1"/>
  <c r="H45" i="79"/>
  <c r="J45" i="79"/>
  <c r="K45" i="79" s="1"/>
  <c r="L45" i="79"/>
  <c r="M45" i="79" s="1"/>
  <c r="M40" i="79"/>
  <c r="R40" i="79"/>
  <c r="S40" i="79" s="1"/>
  <c r="H40" i="79"/>
  <c r="I40" i="79" s="1"/>
  <c r="AH42" i="79"/>
  <c r="H36" i="79"/>
  <c r="K36" i="79"/>
  <c r="L36" i="79"/>
  <c r="M36" i="79" s="1"/>
  <c r="AH38" i="79"/>
  <c r="K25" i="79"/>
  <c r="H37" i="79"/>
  <c r="J40" i="79"/>
  <c r="K40" i="79" s="1"/>
  <c r="M41" i="79"/>
  <c r="R45" i="79"/>
  <c r="S45" i="79" s="1"/>
  <c r="R36" i="79"/>
  <c r="S36" i="79" s="1"/>
  <c r="AG35" i="79"/>
  <c r="L25" i="79"/>
  <c r="M25" i="79" s="1"/>
  <c r="H35" i="79"/>
  <c r="I35" i="79" s="1"/>
  <c r="K35" i="79"/>
  <c r="L35" i="79"/>
  <c r="M35" i="79" s="1"/>
  <c r="R35" i="79"/>
  <c r="S35" i="79" s="1"/>
  <c r="AG42" i="79"/>
  <c r="AG38" i="79"/>
  <c r="AH46" i="79"/>
  <c r="AH41" i="79"/>
  <c r="AH37" i="79"/>
  <c r="AG43" i="79"/>
  <c r="H39" i="79"/>
  <c r="I39" i="79" s="1"/>
  <c r="J39" i="79"/>
  <c r="K39" i="79" s="1"/>
  <c r="R39" i="79"/>
  <c r="S39" i="79" s="1"/>
  <c r="AG46" i="79"/>
  <c r="AH45" i="79"/>
  <c r="AH40" i="79"/>
  <c r="AH36" i="79"/>
  <c r="AG39" i="79"/>
  <c r="H25" i="79"/>
  <c r="I25" i="79" s="1"/>
  <c r="H43" i="79"/>
  <c r="I43" i="79" s="1"/>
  <c r="J43" i="79"/>
  <c r="K43" i="79" s="1"/>
  <c r="R43" i="79"/>
  <c r="S43" i="79" s="1"/>
  <c r="H46" i="79"/>
  <c r="H42" i="79"/>
  <c r="H38" i="79"/>
  <c r="J46" i="79"/>
  <c r="K46" i="79" s="1"/>
  <c r="J42" i="79"/>
  <c r="K42" i="79" s="1"/>
  <c r="K38" i="79"/>
  <c r="L46" i="79"/>
  <c r="M46" i="79" s="1"/>
  <c r="H27" i="79"/>
  <c r="I27" i="79" s="1"/>
  <c r="L23" i="79"/>
  <c r="M23" i="79" s="1"/>
  <c r="AG27" i="79"/>
  <c r="K23" i="79"/>
  <c r="AG26" i="79"/>
  <c r="J27" i="79"/>
  <c r="K27" i="79" s="1"/>
  <c r="H23" i="79"/>
  <c r="I23" i="79" s="1"/>
  <c r="L27" i="79"/>
  <c r="M27" i="79" s="1"/>
  <c r="R27" i="79"/>
  <c r="S27" i="79" s="1"/>
  <c r="AG23" i="79"/>
  <c r="AH28" i="79"/>
  <c r="AH24" i="79"/>
  <c r="R25" i="79"/>
  <c r="S25" i="79" s="1"/>
  <c r="AG25" i="79"/>
  <c r="AG28" i="79"/>
  <c r="AG24" i="79"/>
  <c r="AH26" i="79"/>
  <c r="H26" i="79"/>
  <c r="K26" i="79"/>
  <c r="L26" i="79"/>
  <c r="M26" i="79" s="1"/>
  <c r="R28" i="79"/>
  <c r="S28" i="79" s="1"/>
  <c r="R24" i="79"/>
  <c r="S24" i="79" s="1"/>
  <c r="H28" i="79"/>
  <c r="H24" i="79"/>
  <c r="J28" i="79"/>
  <c r="K28" i="79" s="1"/>
  <c r="K24" i="79"/>
  <c r="AG780" i="79" l="1"/>
  <c r="AG781" i="79"/>
  <c r="AG777" i="79"/>
  <c r="AG778" i="79"/>
  <c r="AG779" i="79"/>
  <c r="I74" i="79"/>
  <c r="P74" i="79"/>
  <c r="I521" i="79"/>
  <c r="P521" i="79"/>
  <c r="P519" i="79"/>
  <c r="P97" i="79"/>
  <c r="P96" i="79"/>
  <c r="P567" i="79"/>
  <c r="Q567" i="79" s="1"/>
  <c r="I99" i="79"/>
  <c r="P99" i="79"/>
  <c r="Q99" i="79" s="1"/>
  <c r="I91" i="79"/>
  <c r="P91" i="79"/>
  <c r="I90" i="79"/>
  <c r="P90" i="79"/>
  <c r="Q90" i="79" s="1"/>
  <c r="P94" i="79"/>
  <c r="Q94" i="79" s="1"/>
  <c r="P98" i="79"/>
  <c r="Q98" i="79" s="1"/>
  <c r="I92" i="79"/>
  <c r="P92" i="79"/>
  <c r="P93" i="79"/>
  <c r="Q93" i="79" s="1"/>
  <c r="AA882" i="79"/>
  <c r="AA883" i="79" s="1"/>
  <c r="V882" i="79"/>
  <c r="V883" i="79" s="1"/>
  <c r="K737" i="79"/>
  <c r="Y882" i="79"/>
  <c r="Y883" i="79" s="1"/>
  <c r="AG776" i="79"/>
  <c r="AG775" i="79"/>
  <c r="AG774" i="79"/>
  <c r="O787" i="79"/>
  <c r="O789" i="79" s="1"/>
  <c r="O790" i="79" s="1"/>
  <c r="O791" i="79" s="1"/>
  <c r="AG760" i="79"/>
  <c r="AG769" i="79"/>
  <c r="AG761" i="79"/>
  <c r="AG766" i="79"/>
  <c r="AG756" i="79"/>
  <c r="AG762" i="79"/>
  <c r="AG767" i="79"/>
  <c r="AG757" i="79"/>
  <c r="AG763" i="79"/>
  <c r="AG758" i="79"/>
  <c r="AG764" i="79"/>
  <c r="AG759" i="79"/>
  <c r="AG765" i="79"/>
  <c r="AG770" i="79"/>
  <c r="AG771" i="79"/>
  <c r="AG772" i="79"/>
  <c r="AG773" i="79"/>
  <c r="AG768" i="79"/>
  <c r="AH880" i="79"/>
  <c r="AL873" i="79"/>
  <c r="AH785" i="79"/>
  <c r="G17" i="94" s="1"/>
  <c r="S841" i="79"/>
  <c r="S514" i="79"/>
  <c r="AC793" i="79"/>
  <c r="AC797" i="79" s="1"/>
  <c r="P630" i="79"/>
  <c r="Q630" i="79" s="1"/>
  <c r="AL821" i="79"/>
  <c r="AL833" i="79"/>
  <c r="F882" i="79"/>
  <c r="P860" i="79"/>
  <c r="Q860" i="79" s="1"/>
  <c r="P858" i="79"/>
  <c r="Q858" i="79" s="1"/>
  <c r="P866" i="79"/>
  <c r="Q866" i="79" s="1"/>
  <c r="P868" i="79"/>
  <c r="Q868" i="79" s="1"/>
  <c r="I866" i="79"/>
  <c r="P862" i="79"/>
  <c r="Q862" i="79" s="1"/>
  <c r="P856" i="79"/>
  <c r="Q856" i="79" s="1"/>
  <c r="P870" i="79"/>
  <c r="Q870" i="79" s="1"/>
  <c r="P854" i="79"/>
  <c r="Q854" i="79" s="1"/>
  <c r="S872" i="79"/>
  <c r="P864" i="79"/>
  <c r="Q864" i="79" s="1"/>
  <c r="P859" i="79"/>
  <c r="Q859" i="79" s="1"/>
  <c r="I859" i="79"/>
  <c r="P861" i="79"/>
  <c r="Q861" i="79" s="1"/>
  <c r="I861" i="79"/>
  <c r="I863" i="79"/>
  <c r="P863" i="79"/>
  <c r="Q863" i="79" s="1"/>
  <c r="P865" i="79"/>
  <c r="Q865" i="79" s="1"/>
  <c r="I865" i="79"/>
  <c r="P853" i="79"/>
  <c r="Q853" i="79" s="1"/>
  <c r="I853" i="79"/>
  <c r="I867" i="79"/>
  <c r="P867" i="79"/>
  <c r="Q867" i="79" s="1"/>
  <c r="P855" i="79"/>
  <c r="Q855" i="79" s="1"/>
  <c r="I855" i="79"/>
  <c r="P869" i="79"/>
  <c r="Q869" i="79" s="1"/>
  <c r="I869" i="79"/>
  <c r="P857" i="79"/>
  <c r="Q857" i="79" s="1"/>
  <c r="I857" i="79"/>
  <c r="P845" i="79"/>
  <c r="Q845" i="79" s="1"/>
  <c r="M872" i="79"/>
  <c r="K872" i="79"/>
  <c r="AH872" i="79"/>
  <c r="AG873" i="79" s="1"/>
  <c r="K849" i="79"/>
  <c r="M849" i="79"/>
  <c r="I845" i="79"/>
  <c r="AL850" i="79"/>
  <c r="I847" i="79"/>
  <c r="P847" i="79"/>
  <c r="Q847" i="79" s="1"/>
  <c r="AH849" i="79"/>
  <c r="AG850" i="79" s="1"/>
  <c r="I846" i="79"/>
  <c r="P846" i="79"/>
  <c r="Q846" i="79" s="1"/>
  <c r="P827" i="79"/>
  <c r="Q827" i="79" s="1"/>
  <c r="P811" i="79"/>
  <c r="Q811" i="79" s="1"/>
  <c r="P839" i="79"/>
  <c r="Q839" i="79" s="1"/>
  <c r="P816" i="79"/>
  <c r="Q816" i="79" s="1"/>
  <c r="M841" i="79"/>
  <c r="P818" i="79"/>
  <c r="Q818" i="79" s="1"/>
  <c r="AL842" i="79"/>
  <c r="K841" i="79"/>
  <c r="AH841" i="79"/>
  <c r="AG842" i="79" s="1"/>
  <c r="P837" i="79"/>
  <c r="Q837" i="79" s="1"/>
  <c r="I837" i="79"/>
  <c r="I838" i="79"/>
  <c r="P838" i="79"/>
  <c r="Q838" i="79" s="1"/>
  <c r="P836" i="79"/>
  <c r="Q836" i="79" s="1"/>
  <c r="S832" i="79"/>
  <c r="K832" i="79"/>
  <c r="P829" i="79"/>
  <c r="Q829" i="79" s="1"/>
  <c r="P813" i="79"/>
  <c r="Q813" i="79" s="1"/>
  <c r="P825" i="79"/>
  <c r="Q825" i="79" s="1"/>
  <c r="I825" i="79"/>
  <c r="P830" i="79"/>
  <c r="Q830" i="79" s="1"/>
  <c r="I830" i="79"/>
  <c r="P828" i="79"/>
  <c r="Q828" i="79" s="1"/>
  <c r="I828" i="79"/>
  <c r="M832" i="79"/>
  <c r="AH832" i="79"/>
  <c r="AG833" i="79" s="1"/>
  <c r="P826" i="79"/>
  <c r="Q826" i="79" s="1"/>
  <c r="I826" i="79"/>
  <c r="P824" i="79"/>
  <c r="Q824" i="79" s="1"/>
  <c r="I824" i="79"/>
  <c r="P814" i="79"/>
  <c r="Q814" i="79" s="1"/>
  <c r="I814" i="79"/>
  <c r="P812" i="79"/>
  <c r="Q812" i="79" s="1"/>
  <c r="I812" i="79"/>
  <c r="S820" i="79"/>
  <c r="K820" i="79"/>
  <c r="P815" i="79"/>
  <c r="Q815" i="79" s="1"/>
  <c r="I815" i="79"/>
  <c r="P817" i="79"/>
  <c r="Q817" i="79" s="1"/>
  <c r="I817" i="79"/>
  <c r="M820" i="79"/>
  <c r="AH820" i="79"/>
  <c r="AG821" i="79" s="1"/>
  <c r="K807" i="79"/>
  <c r="P805" i="79"/>
  <c r="Q805" i="79" s="1"/>
  <c r="S807" i="79"/>
  <c r="AL808" i="79"/>
  <c r="P803" i="79"/>
  <c r="Q803" i="79" s="1"/>
  <c r="M807" i="79"/>
  <c r="AH807" i="79"/>
  <c r="AG808" i="79" s="1"/>
  <c r="P802" i="79"/>
  <c r="Q802" i="79" s="1"/>
  <c r="P804" i="79"/>
  <c r="Q804" i="79" s="1"/>
  <c r="I804" i="79"/>
  <c r="P697" i="79"/>
  <c r="Q697" i="79" s="1"/>
  <c r="P741" i="79"/>
  <c r="Q741" i="79" s="1"/>
  <c r="P748" i="79"/>
  <c r="Q748" i="79" s="1"/>
  <c r="P749" i="79"/>
  <c r="Q749" i="79" s="1"/>
  <c r="P731" i="79"/>
  <c r="Q731" i="79" s="1"/>
  <c r="P747" i="79"/>
  <c r="Q747" i="79" s="1"/>
  <c r="I741" i="79"/>
  <c r="S751" i="79"/>
  <c r="P718" i="79"/>
  <c r="Q718" i="79" s="1"/>
  <c r="P745" i="79"/>
  <c r="Q745" i="79" s="1"/>
  <c r="K751" i="79"/>
  <c r="P705" i="79"/>
  <c r="Q705" i="79" s="1"/>
  <c r="M751" i="79"/>
  <c r="AL752" i="79"/>
  <c r="AH751" i="79"/>
  <c r="P744" i="79"/>
  <c r="Q744" i="79" s="1"/>
  <c r="I744" i="79"/>
  <c r="I743" i="79"/>
  <c r="P743" i="79"/>
  <c r="Q743" i="79" s="1"/>
  <c r="P742" i="79"/>
  <c r="Q742" i="79" s="1"/>
  <c r="I742" i="79"/>
  <c r="P746" i="79"/>
  <c r="Q746" i="79" s="1"/>
  <c r="P714" i="79"/>
  <c r="Q714" i="79" s="1"/>
  <c r="P712" i="79"/>
  <c r="Q712" i="79" s="1"/>
  <c r="P716" i="79"/>
  <c r="Q716" i="79" s="1"/>
  <c r="P734" i="79"/>
  <c r="Q734" i="79" s="1"/>
  <c r="P724" i="79"/>
  <c r="Q724" i="79" s="1"/>
  <c r="P713" i="79"/>
  <c r="Q713" i="79" s="1"/>
  <c r="I713" i="79"/>
  <c r="I715" i="79"/>
  <c r="P715" i="79"/>
  <c r="Q715" i="79" s="1"/>
  <c r="I719" i="79"/>
  <c r="P719" i="79"/>
  <c r="Q719" i="79" s="1"/>
  <c r="P717" i="79"/>
  <c r="Q717" i="79" s="1"/>
  <c r="I717" i="79"/>
  <c r="P729" i="79"/>
  <c r="Q729" i="79" s="1"/>
  <c r="P703" i="79"/>
  <c r="Q703" i="79" s="1"/>
  <c r="AL738" i="79"/>
  <c r="M737" i="79"/>
  <c r="S737" i="79"/>
  <c r="P702" i="79"/>
  <c r="Q702" i="79" s="1"/>
  <c r="P693" i="79"/>
  <c r="Q693" i="79" s="1"/>
  <c r="P725" i="79"/>
  <c r="Q725" i="79" s="1"/>
  <c r="P730" i="79"/>
  <c r="Q730" i="79" s="1"/>
  <c r="I730" i="79"/>
  <c r="P723" i="79"/>
  <c r="Q723" i="79" s="1"/>
  <c r="I723" i="79"/>
  <c r="AH737" i="79"/>
  <c r="AG738" i="79" s="1"/>
  <c r="P694" i="79"/>
  <c r="Q694" i="79" s="1"/>
  <c r="P711" i="79"/>
  <c r="Q711" i="79" s="1"/>
  <c r="I711" i="79"/>
  <c r="I704" i="79"/>
  <c r="P704" i="79"/>
  <c r="Q704" i="79" s="1"/>
  <c r="I695" i="79"/>
  <c r="P695" i="79"/>
  <c r="Q695" i="79" s="1"/>
  <c r="P706" i="79"/>
  <c r="Q706" i="79" s="1"/>
  <c r="I706" i="79"/>
  <c r="P735" i="79"/>
  <c r="Q735" i="79" s="1"/>
  <c r="I735" i="79"/>
  <c r="I696" i="79"/>
  <c r="P696" i="79"/>
  <c r="Q696" i="79" s="1"/>
  <c r="I701" i="79"/>
  <c r="P701" i="79"/>
  <c r="Q701" i="79" s="1"/>
  <c r="P710" i="79"/>
  <c r="Q710" i="79" s="1"/>
  <c r="P670" i="79"/>
  <c r="Q670" i="79" s="1"/>
  <c r="P678" i="79"/>
  <c r="Q678" i="79" s="1"/>
  <c r="P666" i="79"/>
  <c r="Q666" i="79" s="1"/>
  <c r="P674" i="79"/>
  <c r="Q674" i="79" s="1"/>
  <c r="P662" i="79"/>
  <c r="Q662" i="79" s="1"/>
  <c r="P682" i="79"/>
  <c r="Q682" i="79" s="1"/>
  <c r="P684" i="79"/>
  <c r="Q684" i="79" s="1"/>
  <c r="P675" i="79"/>
  <c r="Q675" i="79" s="1"/>
  <c r="P671" i="79"/>
  <c r="Q671" i="79" s="1"/>
  <c r="P669" i="79"/>
  <c r="Q669" i="79" s="1"/>
  <c r="I669" i="79"/>
  <c r="P667" i="79"/>
  <c r="Q667" i="79" s="1"/>
  <c r="P679" i="79"/>
  <c r="Q679" i="79" s="1"/>
  <c r="P673" i="79"/>
  <c r="Q673" i="79" s="1"/>
  <c r="I673" i="79"/>
  <c r="P668" i="79"/>
  <c r="Q668" i="79" s="1"/>
  <c r="P663" i="79"/>
  <c r="Q663" i="79" s="1"/>
  <c r="I663" i="79"/>
  <c r="P685" i="79"/>
  <c r="Q685" i="79" s="1"/>
  <c r="I685" i="79"/>
  <c r="P681" i="79"/>
  <c r="Q681" i="79" s="1"/>
  <c r="I681" i="79"/>
  <c r="P665" i="79"/>
  <c r="Q665" i="79" s="1"/>
  <c r="I665" i="79"/>
  <c r="P680" i="79"/>
  <c r="Q680" i="79" s="1"/>
  <c r="I661" i="79"/>
  <c r="P661" i="79"/>
  <c r="Q661" i="79" s="1"/>
  <c r="P676" i="79"/>
  <c r="Q676" i="79" s="1"/>
  <c r="P683" i="79"/>
  <c r="Q683" i="79" s="1"/>
  <c r="P677" i="79"/>
  <c r="Q677" i="79" s="1"/>
  <c r="I677" i="79"/>
  <c r="P672" i="79"/>
  <c r="Q672" i="79" s="1"/>
  <c r="P664" i="79"/>
  <c r="Q664" i="79" s="1"/>
  <c r="P654" i="79"/>
  <c r="Q654" i="79" s="1"/>
  <c r="K654" i="79"/>
  <c r="K687" i="79" s="1"/>
  <c r="P652" i="79"/>
  <c r="Q652" i="79" s="1"/>
  <c r="S687" i="79"/>
  <c r="P656" i="79"/>
  <c r="Q656" i="79" s="1"/>
  <c r="AH687" i="79"/>
  <c r="AG688" i="79" s="1"/>
  <c r="P620" i="79"/>
  <c r="Q620" i="79" s="1"/>
  <c r="M687" i="79"/>
  <c r="P642" i="79"/>
  <c r="Q642" i="79" s="1"/>
  <c r="I652" i="79"/>
  <c r="I653" i="79"/>
  <c r="P653" i="79"/>
  <c r="Q653" i="79" s="1"/>
  <c r="I657" i="79"/>
  <c r="P657" i="79"/>
  <c r="Q657" i="79" s="1"/>
  <c r="P655" i="79"/>
  <c r="Q655" i="79" s="1"/>
  <c r="I655" i="79"/>
  <c r="P648" i="79"/>
  <c r="Q648" i="79" s="1"/>
  <c r="I648" i="79"/>
  <c r="P626" i="79"/>
  <c r="Q626" i="79" s="1"/>
  <c r="P640" i="79"/>
  <c r="Q640" i="79" s="1"/>
  <c r="P646" i="79"/>
  <c r="Q646" i="79" s="1"/>
  <c r="P611" i="79"/>
  <c r="Q611" i="79" s="1"/>
  <c r="P644" i="79"/>
  <c r="Q644" i="79" s="1"/>
  <c r="P634" i="79"/>
  <c r="Q634" i="79" s="1"/>
  <c r="P624" i="79"/>
  <c r="Q624" i="79" s="1"/>
  <c r="I624" i="79"/>
  <c r="P638" i="79"/>
  <c r="Q638" i="79" s="1"/>
  <c r="P583" i="79"/>
  <c r="Q583" i="79" s="1"/>
  <c r="P632" i="79"/>
  <c r="Q632" i="79" s="1"/>
  <c r="I632" i="79"/>
  <c r="P636" i="79"/>
  <c r="Q636" i="79" s="1"/>
  <c r="P635" i="79"/>
  <c r="Q635" i="79" s="1"/>
  <c r="I635" i="79"/>
  <c r="P631" i="79"/>
  <c r="Q631" i="79" s="1"/>
  <c r="P647" i="79"/>
  <c r="Q647" i="79" s="1"/>
  <c r="I647" i="79"/>
  <c r="P629" i="79"/>
  <c r="Q629" i="79" s="1"/>
  <c r="I629" i="79"/>
  <c r="I623" i="79"/>
  <c r="P623" i="79"/>
  <c r="Q623" i="79" s="1"/>
  <c r="P625" i="79"/>
  <c r="Q625" i="79" s="1"/>
  <c r="I625" i="79"/>
  <c r="P622" i="79"/>
  <c r="Q622" i="79" s="1"/>
  <c r="I622" i="79"/>
  <c r="P639" i="79"/>
  <c r="Q639" i="79" s="1"/>
  <c r="I639" i="79"/>
  <c r="P637" i="79"/>
  <c r="Q637" i="79" s="1"/>
  <c r="I637" i="79"/>
  <c r="I619" i="79"/>
  <c r="P619" i="79"/>
  <c r="Q619" i="79" s="1"/>
  <c r="P645" i="79"/>
  <c r="Q645" i="79" s="1"/>
  <c r="I645" i="79"/>
  <c r="P641" i="79"/>
  <c r="Q641" i="79" s="1"/>
  <c r="I641" i="79"/>
  <c r="P627" i="79"/>
  <c r="Q627" i="79" s="1"/>
  <c r="I627" i="79"/>
  <c r="P633" i="79"/>
  <c r="Q633" i="79" s="1"/>
  <c r="I633" i="79"/>
  <c r="P643" i="79"/>
  <c r="Q643" i="79" s="1"/>
  <c r="I643" i="79"/>
  <c r="P628" i="79"/>
  <c r="Q628" i="79" s="1"/>
  <c r="I628" i="79"/>
  <c r="P621" i="79"/>
  <c r="Q621" i="79" s="1"/>
  <c r="P552" i="79"/>
  <c r="Q552" i="79" s="1"/>
  <c r="P591" i="79"/>
  <c r="Q591" i="79" s="1"/>
  <c r="P618" i="79"/>
  <c r="Q618" i="79" s="1"/>
  <c r="P613" i="79"/>
  <c r="Q613" i="79" s="1"/>
  <c r="P609" i="79"/>
  <c r="Q609" i="79" s="1"/>
  <c r="P593" i="79"/>
  <c r="Q593" i="79" s="1"/>
  <c r="P574" i="79"/>
  <c r="Q574" i="79" s="1"/>
  <c r="P614" i="79"/>
  <c r="Q614" i="79" s="1"/>
  <c r="I614" i="79"/>
  <c r="P612" i="79"/>
  <c r="Q612" i="79" s="1"/>
  <c r="I612" i="79"/>
  <c r="I608" i="79"/>
  <c r="P608" i="79"/>
  <c r="Q608" i="79" s="1"/>
  <c r="P610" i="79"/>
  <c r="Q610" i="79" s="1"/>
  <c r="I610" i="79"/>
  <c r="AL688" i="79"/>
  <c r="P587" i="79"/>
  <c r="Q587" i="79" s="1"/>
  <c r="P575" i="79"/>
  <c r="Q575" i="79" s="1"/>
  <c r="P599" i="79"/>
  <c r="Q599" i="79" s="1"/>
  <c r="P595" i="79"/>
  <c r="Q595" i="79" s="1"/>
  <c r="P588" i="79"/>
  <c r="Q588" i="79" s="1"/>
  <c r="P579" i="79"/>
  <c r="Q579" i="79" s="1"/>
  <c r="P597" i="79"/>
  <c r="Q597" i="79" s="1"/>
  <c r="S602" i="79"/>
  <c r="P582" i="79"/>
  <c r="Q582" i="79" s="1"/>
  <c r="I582" i="79"/>
  <c r="P580" i="79"/>
  <c r="Q580" i="79" s="1"/>
  <c r="P576" i="79"/>
  <c r="Q576" i="79" s="1"/>
  <c r="I576" i="79"/>
  <c r="P586" i="79"/>
  <c r="Q586" i="79" s="1"/>
  <c r="I586" i="79"/>
  <c r="P585" i="79"/>
  <c r="Q585" i="79" s="1"/>
  <c r="P592" i="79"/>
  <c r="Q592" i="79" s="1"/>
  <c r="I592" i="79"/>
  <c r="I573" i="79"/>
  <c r="P573" i="79"/>
  <c r="Q573" i="79" s="1"/>
  <c r="P600" i="79"/>
  <c r="Q600" i="79" s="1"/>
  <c r="I600" i="79"/>
  <c r="P594" i="79"/>
  <c r="Q594" i="79" s="1"/>
  <c r="I594" i="79"/>
  <c r="P596" i="79"/>
  <c r="Q596" i="79" s="1"/>
  <c r="I596" i="79"/>
  <c r="P589" i="79"/>
  <c r="Q589" i="79" s="1"/>
  <c r="I589" i="79"/>
  <c r="P578" i="79"/>
  <c r="Q578" i="79" s="1"/>
  <c r="I578" i="79"/>
  <c r="P584" i="79"/>
  <c r="Q584" i="79" s="1"/>
  <c r="I584" i="79"/>
  <c r="P577" i="79"/>
  <c r="Q577" i="79" s="1"/>
  <c r="P590" i="79"/>
  <c r="Q590" i="79" s="1"/>
  <c r="I590" i="79"/>
  <c r="P598" i="79"/>
  <c r="Q598" i="79" s="1"/>
  <c r="I598" i="79"/>
  <c r="P581" i="79"/>
  <c r="Q581" i="79" s="1"/>
  <c r="I581" i="79"/>
  <c r="AL603" i="79"/>
  <c r="AL570" i="79"/>
  <c r="Q566" i="79"/>
  <c r="I552" i="79"/>
  <c r="P556" i="79"/>
  <c r="Q556" i="79" s="1"/>
  <c r="M602" i="79"/>
  <c r="K602" i="79"/>
  <c r="AH602" i="79"/>
  <c r="AG603" i="79" s="1"/>
  <c r="P528" i="79"/>
  <c r="Q528" i="79" s="1"/>
  <c r="I566" i="79"/>
  <c r="P542" i="79"/>
  <c r="Q542" i="79" s="1"/>
  <c r="AH569" i="79"/>
  <c r="AG570" i="79" s="1"/>
  <c r="K569" i="79"/>
  <c r="S569" i="79"/>
  <c r="M569" i="79"/>
  <c r="I567" i="79"/>
  <c r="P565" i="79"/>
  <c r="Q565" i="79" s="1"/>
  <c r="I565" i="79"/>
  <c r="P529" i="79"/>
  <c r="Q529" i="79" s="1"/>
  <c r="F535" i="79"/>
  <c r="P553" i="79"/>
  <c r="Q553" i="79" s="1"/>
  <c r="I529" i="79"/>
  <c r="K561" i="79"/>
  <c r="S561" i="79"/>
  <c r="AA561" i="79"/>
  <c r="F561" i="79"/>
  <c r="M561" i="79"/>
  <c r="P557" i="79"/>
  <c r="Q557" i="79" s="1"/>
  <c r="I555" i="79"/>
  <c r="P555" i="79"/>
  <c r="Q555" i="79" s="1"/>
  <c r="P554" i="79"/>
  <c r="Q554" i="79" s="1"/>
  <c r="I554" i="79"/>
  <c r="I559" i="79"/>
  <c r="P559" i="79"/>
  <c r="Q559" i="79" s="1"/>
  <c r="P558" i="79"/>
  <c r="Q558" i="79" s="1"/>
  <c r="I558" i="79"/>
  <c r="AH561" i="79"/>
  <c r="P544" i="79"/>
  <c r="Q544" i="79" s="1"/>
  <c r="P546" i="79"/>
  <c r="Q546" i="79" s="1"/>
  <c r="P540" i="79"/>
  <c r="Q540" i="79" s="1"/>
  <c r="P525" i="79"/>
  <c r="Q525" i="79" s="1"/>
  <c r="K546" i="79"/>
  <c r="K548" i="79" s="1"/>
  <c r="S548" i="79"/>
  <c r="AL549" i="79"/>
  <c r="I540" i="79"/>
  <c r="I545" i="79"/>
  <c r="P545" i="79"/>
  <c r="Q545" i="79" s="1"/>
  <c r="M548" i="79"/>
  <c r="I541" i="79"/>
  <c r="P541" i="79"/>
  <c r="Q541" i="79" s="1"/>
  <c r="AH548" i="79"/>
  <c r="AG549" i="79" s="1"/>
  <c r="P543" i="79"/>
  <c r="Q543" i="79" s="1"/>
  <c r="I543" i="79"/>
  <c r="P539" i="79"/>
  <c r="Q539" i="79" s="1"/>
  <c r="I539" i="79"/>
  <c r="V535" i="79"/>
  <c r="AA535" i="79"/>
  <c r="P523" i="79"/>
  <c r="Q523" i="79" s="1"/>
  <c r="I530" i="79"/>
  <c r="P530" i="79"/>
  <c r="Q530" i="79" s="1"/>
  <c r="P532" i="79"/>
  <c r="Q532" i="79" s="1"/>
  <c r="P527" i="79"/>
  <c r="Q527" i="79" s="1"/>
  <c r="K532" i="79"/>
  <c r="K535" i="79" s="1"/>
  <c r="Q519" i="79"/>
  <c r="Q521" i="79"/>
  <c r="I519" i="79"/>
  <c r="I531" i="79"/>
  <c r="P531" i="79"/>
  <c r="Q531" i="79" s="1"/>
  <c r="P522" i="79"/>
  <c r="Q522" i="79" s="1"/>
  <c r="I522" i="79"/>
  <c r="P518" i="79"/>
  <c r="Q518" i="79" s="1"/>
  <c r="I518" i="79"/>
  <c r="P526" i="79"/>
  <c r="Q526" i="79" s="1"/>
  <c r="I526" i="79"/>
  <c r="AH535" i="79"/>
  <c r="I520" i="79"/>
  <c r="Q520" i="79"/>
  <c r="P533" i="79"/>
  <c r="Q533" i="79" s="1"/>
  <c r="I533" i="79"/>
  <c r="S535" i="79"/>
  <c r="I524" i="79"/>
  <c r="P524" i="79"/>
  <c r="Q524" i="79" s="1"/>
  <c r="M535" i="79"/>
  <c r="AL515" i="79"/>
  <c r="P503" i="79"/>
  <c r="Q503" i="79" s="1"/>
  <c r="P495" i="79"/>
  <c r="Q495" i="79" s="1"/>
  <c r="I495" i="79"/>
  <c r="P497" i="79"/>
  <c r="Q497" i="79" s="1"/>
  <c r="P511" i="79"/>
  <c r="Q511" i="79" s="1"/>
  <c r="P501" i="79"/>
  <c r="Q501" i="79" s="1"/>
  <c r="P499" i="79"/>
  <c r="Q499" i="79" s="1"/>
  <c r="K514" i="79"/>
  <c r="P493" i="79"/>
  <c r="Q493" i="79" s="1"/>
  <c r="AH514" i="79"/>
  <c r="AG515" i="79" s="1"/>
  <c r="P512" i="79"/>
  <c r="Q512" i="79" s="1"/>
  <c r="M514" i="79"/>
  <c r="I510" i="79"/>
  <c r="P510" i="79"/>
  <c r="Q510" i="79" s="1"/>
  <c r="I504" i="79"/>
  <c r="P504" i="79"/>
  <c r="Q504" i="79" s="1"/>
  <c r="P502" i="79"/>
  <c r="Q502" i="79" s="1"/>
  <c r="I502" i="79"/>
  <c r="P492" i="79"/>
  <c r="Q492" i="79" s="1"/>
  <c r="I496" i="79"/>
  <c r="P496" i="79"/>
  <c r="Q496" i="79" s="1"/>
  <c r="P494" i="79"/>
  <c r="Q494" i="79" s="1"/>
  <c r="I494" i="79"/>
  <c r="I500" i="79"/>
  <c r="P500" i="79"/>
  <c r="Q500" i="79" s="1"/>
  <c r="P498" i="79"/>
  <c r="Q498" i="79" s="1"/>
  <c r="I498" i="79"/>
  <c r="S506" i="79"/>
  <c r="AL507" i="79"/>
  <c r="P459" i="79"/>
  <c r="Q459" i="79" s="1"/>
  <c r="P484" i="79"/>
  <c r="Q484" i="79" s="1"/>
  <c r="P486" i="79"/>
  <c r="Q486" i="79" s="1"/>
  <c r="P480" i="79"/>
  <c r="Q480" i="79" s="1"/>
  <c r="I486" i="79"/>
  <c r="M506" i="79"/>
  <c r="I459" i="79"/>
  <c r="K506" i="79"/>
  <c r="AH506" i="79"/>
  <c r="AG507" i="79" s="1"/>
  <c r="AL489" i="79"/>
  <c r="K488" i="79"/>
  <c r="P482" i="79"/>
  <c r="Q482" i="79" s="1"/>
  <c r="AL477" i="79"/>
  <c r="S488" i="79"/>
  <c r="M488" i="79"/>
  <c r="I483" i="79"/>
  <c r="P483" i="79"/>
  <c r="Q483" i="79" s="1"/>
  <c r="P481" i="79"/>
  <c r="Q481" i="79" s="1"/>
  <c r="I481" i="79"/>
  <c r="P485" i="79"/>
  <c r="Q485" i="79" s="1"/>
  <c r="I485" i="79"/>
  <c r="AH488" i="79"/>
  <c r="AG489" i="79" s="1"/>
  <c r="I468" i="79"/>
  <c r="P468" i="79"/>
  <c r="Q468" i="79" s="1"/>
  <c r="S476" i="79"/>
  <c r="I470" i="79"/>
  <c r="P470" i="79"/>
  <c r="Q470" i="79" s="1"/>
  <c r="P471" i="79"/>
  <c r="Q471" i="79" s="1"/>
  <c r="I471" i="79"/>
  <c r="I472" i="79"/>
  <c r="P472" i="79"/>
  <c r="Q472" i="79" s="1"/>
  <c r="P469" i="79"/>
  <c r="Q469" i="79" s="1"/>
  <c r="I469" i="79"/>
  <c r="P473" i="79"/>
  <c r="Q473" i="79" s="1"/>
  <c r="I473" i="79"/>
  <c r="I474" i="79"/>
  <c r="P474" i="79"/>
  <c r="Q474" i="79" s="1"/>
  <c r="P467" i="79"/>
  <c r="Q467" i="79" s="1"/>
  <c r="I467" i="79"/>
  <c r="F462" i="79"/>
  <c r="M476" i="79"/>
  <c r="AH476" i="79"/>
  <c r="AG477" i="79" s="1"/>
  <c r="K476" i="79"/>
  <c r="P466" i="79"/>
  <c r="Q466" i="79" s="1"/>
  <c r="I466" i="79"/>
  <c r="P457" i="79"/>
  <c r="Q457" i="79" s="1"/>
  <c r="AL454" i="79"/>
  <c r="S462" i="79"/>
  <c r="M462" i="79"/>
  <c r="K462" i="79"/>
  <c r="P458" i="79"/>
  <c r="Q458" i="79" s="1"/>
  <c r="I458" i="79"/>
  <c r="AH462" i="79"/>
  <c r="P460" i="79"/>
  <c r="Q460" i="79" s="1"/>
  <c r="I460" i="79"/>
  <c r="P447" i="79"/>
  <c r="Q447" i="79" s="1"/>
  <c r="P443" i="79"/>
  <c r="Q443" i="79" s="1"/>
  <c r="P449" i="79"/>
  <c r="Q449" i="79" s="1"/>
  <c r="I443" i="79"/>
  <c r="P451" i="79"/>
  <c r="Q451" i="79" s="1"/>
  <c r="P441" i="79"/>
  <c r="Q441" i="79" s="1"/>
  <c r="P435" i="79"/>
  <c r="Q435" i="79" s="1"/>
  <c r="P437" i="79"/>
  <c r="Q437" i="79" s="1"/>
  <c r="P445" i="79"/>
  <c r="Q445" i="79" s="1"/>
  <c r="P439" i="79"/>
  <c r="Q439" i="79" s="1"/>
  <c r="P440" i="79"/>
  <c r="Q440" i="79" s="1"/>
  <c r="I440" i="79"/>
  <c r="P444" i="79"/>
  <c r="Q444" i="79" s="1"/>
  <c r="I444" i="79"/>
  <c r="P446" i="79"/>
  <c r="Q446" i="79" s="1"/>
  <c r="I446" i="79"/>
  <c r="P438" i="79"/>
  <c r="Q438" i="79" s="1"/>
  <c r="I438" i="79"/>
  <c r="P448" i="79"/>
  <c r="Q448" i="79" s="1"/>
  <c r="I448" i="79"/>
  <c r="P450" i="79"/>
  <c r="Q450" i="79" s="1"/>
  <c r="I450" i="79"/>
  <c r="P436" i="79"/>
  <c r="Q436" i="79" s="1"/>
  <c r="I436" i="79"/>
  <c r="P442" i="79"/>
  <c r="Q442" i="79" s="1"/>
  <c r="I442" i="79"/>
  <c r="P422" i="79"/>
  <c r="Q422" i="79" s="1"/>
  <c r="P430" i="79"/>
  <c r="Q430" i="79" s="1"/>
  <c r="I430" i="79"/>
  <c r="P428" i="79"/>
  <c r="Q428" i="79" s="1"/>
  <c r="P420" i="79"/>
  <c r="Q420" i="79" s="1"/>
  <c r="P418" i="79"/>
  <c r="Q418" i="79" s="1"/>
  <c r="P426" i="79"/>
  <c r="Q426" i="79" s="1"/>
  <c r="K420" i="79"/>
  <c r="K453" i="79" s="1"/>
  <c r="P424" i="79"/>
  <c r="Q424" i="79" s="1"/>
  <c r="I422" i="79"/>
  <c r="I423" i="79"/>
  <c r="P423" i="79"/>
  <c r="Q423" i="79" s="1"/>
  <c r="P425" i="79"/>
  <c r="Q425" i="79" s="1"/>
  <c r="I425" i="79"/>
  <c r="I427" i="79"/>
  <c r="P427" i="79"/>
  <c r="Q427" i="79" s="1"/>
  <c r="P429" i="79"/>
  <c r="Q429" i="79" s="1"/>
  <c r="I429" i="79"/>
  <c r="I431" i="79"/>
  <c r="P431" i="79"/>
  <c r="Q431" i="79" s="1"/>
  <c r="I419" i="79"/>
  <c r="P419" i="79"/>
  <c r="Q419" i="79" s="1"/>
  <c r="P421" i="79"/>
  <c r="Q421" i="79" s="1"/>
  <c r="I421" i="79"/>
  <c r="AH453" i="79"/>
  <c r="AG454" i="79" s="1"/>
  <c r="M453" i="79"/>
  <c r="S453" i="79"/>
  <c r="P409" i="79"/>
  <c r="Q409" i="79" s="1"/>
  <c r="P398" i="79"/>
  <c r="Q398" i="79" s="1"/>
  <c r="I409" i="79"/>
  <c r="I410" i="79"/>
  <c r="P410" i="79"/>
  <c r="Q410" i="79" s="1"/>
  <c r="P408" i="79"/>
  <c r="Q408" i="79" s="1"/>
  <c r="I408" i="79"/>
  <c r="P382" i="79"/>
  <c r="Q382" i="79" s="1"/>
  <c r="P402" i="79"/>
  <c r="Q402" i="79" s="1"/>
  <c r="I402" i="79"/>
  <c r="P390" i="79"/>
  <c r="Q390" i="79" s="1"/>
  <c r="P386" i="79"/>
  <c r="Q386" i="79" s="1"/>
  <c r="P394" i="79"/>
  <c r="Q394" i="79" s="1"/>
  <c r="P395" i="79"/>
  <c r="Q395" i="79" s="1"/>
  <c r="I404" i="79"/>
  <c r="P404" i="79"/>
  <c r="Q404" i="79" s="1"/>
  <c r="I401" i="79"/>
  <c r="P401" i="79"/>
  <c r="Q401" i="79" s="1"/>
  <c r="I389" i="79"/>
  <c r="P389" i="79"/>
  <c r="Q389" i="79" s="1"/>
  <c r="P396" i="79"/>
  <c r="Q396" i="79" s="1"/>
  <c r="I396" i="79"/>
  <c r="I393" i="79"/>
  <c r="P393" i="79"/>
  <c r="Q393" i="79" s="1"/>
  <c r="I385" i="79"/>
  <c r="P385" i="79"/>
  <c r="Q385" i="79" s="1"/>
  <c r="P403" i="79"/>
  <c r="Q403" i="79" s="1"/>
  <c r="P391" i="79"/>
  <c r="Q391" i="79" s="1"/>
  <c r="P388" i="79"/>
  <c r="Q388" i="79" s="1"/>
  <c r="I388" i="79"/>
  <c r="P399" i="79"/>
  <c r="Q399" i="79" s="1"/>
  <c r="P383" i="79"/>
  <c r="Q383" i="79" s="1"/>
  <c r="I400" i="79"/>
  <c r="P400" i="79"/>
  <c r="Q400" i="79" s="1"/>
  <c r="I397" i="79"/>
  <c r="P397" i="79"/>
  <c r="Q397" i="79" s="1"/>
  <c r="P392" i="79"/>
  <c r="Q392" i="79" s="1"/>
  <c r="I392" i="79"/>
  <c r="P387" i="79"/>
  <c r="Q387" i="79" s="1"/>
  <c r="P384" i="79"/>
  <c r="Q384" i="79" s="1"/>
  <c r="I384" i="79"/>
  <c r="P377" i="79"/>
  <c r="Q377" i="79" s="1"/>
  <c r="P369" i="79"/>
  <c r="Q369" i="79" s="1"/>
  <c r="P371" i="79"/>
  <c r="Q371" i="79" s="1"/>
  <c r="P367" i="79"/>
  <c r="Q367" i="79" s="1"/>
  <c r="P376" i="79"/>
  <c r="Q376" i="79" s="1"/>
  <c r="I376" i="79"/>
  <c r="I378" i="79"/>
  <c r="P378" i="79"/>
  <c r="Q378" i="79" s="1"/>
  <c r="I367" i="79"/>
  <c r="I371" i="79"/>
  <c r="K369" i="79"/>
  <c r="P365" i="79"/>
  <c r="Q365" i="79" s="1"/>
  <c r="I368" i="79"/>
  <c r="P368" i="79"/>
  <c r="Q368" i="79" s="1"/>
  <c r="P366" i="79"/>
  <c r="Q366" i="79" s="1"/>
  <c r="I366" i="79"/>
  <c r="I372" i="79"/>
  <c r="P372" i="79"/>
  <c r="Q372" i="79" s="1"/>
  <c r="P370" i="79"/>
  <c r="Q370" i="79" s="1"/>
  <c r="I370" i="79"/>
  <c r="P357" i="79"/>
  <c r="Q357" i="79" s="1"/>
  <c r="P361" i="79"/>
  <c r="Q361" i="79" s="1"/>
  <c r="P359" i="79"/>
  <c r="Q359" i="79" s="1"/>
  <c r="P355" i="79"/>
  <c r="Q355" i="79" s="1"/>
  <c r="I354" i="79"/>
  <c r="P354" i="79"/>
  <c r="Q354" i="79" s="1"/>
  <c r="P356" i="79"/>
  <c r="Q356" i="79" s="1"/>
  <c r="I356" i="79"/>
  <c r="I358" i="79"/>
  <c r="P358" i="79"/>
  <c r="Q358" i="79" s="1"/>
  <c r="P360" i="79"/>
  <c r="Q360" i="79" s="1"/>
  <c r="I360" i="79"/>
  <c r="P341" i="79"/>
  <c r="Q341" i="79" s="1"/>
  <c r="P347" i="79"/>
  <c r="Q347" i="79" s="1"/>
  <c r="P345" i="79"/>
  <c r="Q345" i="79" s="1"/>
  <c r="P343" i="79"/>
  <c r="Q343" i="79" s="1"/>
  <c r="P349" i="79"/>
  <c r="Q349" i="79" s="1"/>
  <c r="I342" i="79"/>
  <c r="P342" i="79"/>
  <c r="Q342" i="79" s="1"/>
  <c r="P344" i="79"/>
  <c r="Q344" i="79" s="1"/>
  <c r="I344" i="79"/>
  <c r="P346" i="79"/>
  <c r="Q346" i="79" s="1"/>
  <c r="I346" i="79"/>
  <c r="P340" i="79"/>
  <c r="Q340" i="79" s="1"/>
  <c r="I340" i="79"/>
  <c r="I350" i="79"/>
  <c r="P350" i="79"/>
  <c r="Q350" i="79" s="1"/>
  <c r="P348" i="79"/>
  <c r="Q348" i="79" s="1"/>
  <c r="I348" i="79"/>
  <c r="I331" i="79"/>
  <c r="P331" i="79"/>
  <c r="Q331" i="79" s="1"/>
  <c r="I333" i="79"/>
  <c r="P333" i="79"/>
  <c r="Q333" i="79" s="1"/>
  <c r="P330" i="79"/>
  <c r="Q330" i="79" s="1"/>
  <c r="I330" i="79"/>
  <c r="I329" i="79"/>
  <c r="P329" i="79"/>
  <c r="Q329" i="79" s="1"/>
  <c r="P332" i="79"/>
  <c r="Q332" i="79" s="1"/>
  <c r="I332" i="79"/>
  <c r="P328" i="79"/>
  <c r="Q328" i="79" s="1"/>
  <c r="I328" i="79"/>
  <c r="P313" i="79"/>
  <c r="Q313" i="79" s="1"/>
  <c r="P317" i="79"/>
  <c r="Q317" i="79" s="1"/>
  <c r="P321" i="79"/>
  <c r="Q321" i="79" s="1"/>
  <c r="P319" i="79"/>
  <c r="Q319" i="79" s="1"/>
  <c r="P315" i="79"/>
  <c r="Q315" i="79" s="1"/>
  <c r="K317" i="79"/>
  <c r="P323" i="79"/>
  <c r="Q323" i="79" s="1"/>
  <c r="I323" i="79"/>
  <c r="K321" i="79"/>
  <c r="I324" i="79"/>
  <c r="P324" i="79"/>
  <c r="Q324" i="79" s="1"/>
  <c r="P322" i="79"/>
  <c r="Q322" i="79" s="1"/>
  <c r="I322" i="79"/>
  <c r="I316" i="79"/>
  <c r="P316" i="79"/>
  <c r="Q316" i="79" s="1"/>
  <c r="P314" i="79"/>
  <c r="Q314" i="79" s="1"/>
  <c r="I314" i="79"/>
  <c r="I320" i="79"/>
  <c r="P320" i="79"/>
  <c r="Q320" i="79" s="1"/>
  <c r="P318" i="79"/>
  <c r="Q318" i="79" s="1"/>
  <c r="I318" i="79"/>
  <c r="P299" i="79"/>
  <c r="Q299" i="79" s="1"/>
  <c r="I299" i="79"/>
  <c r="P303" i="79"/>
  <c r="Q303" i="79" s="1"/>
  <c r="P307" i="79"/>
  <c r="Q307" i="79" s="1"/>
  <c r="I309" i="79"/>
  <c r="P309" i="79"/>
  <c r="Q309" i="79" s="1"/>
  <c r="I301" i="79"/>
  <c r="P301" i="79"/>
  <c r="Q301" i="79" s="1"/>
  <c r="I302" i="79"/>
  <c r="P302" i="79"/>
  <c r="Q302" i="79" s="1"/>
  <c r="P308" i="79"/>
  <c r="Q308" i="79" s="1"/>
  <c r="P300" i="79"/>
  <c r="Q300" i="79" s="1"/>
  <c r="I305" i="79"/>
  <c r="P305" i="79"/>
  <c r="Q305" i="79" s="1"/>
  <c r="I306" i="79"/>
  <c r="P306" i="79"/>
  <c r="Q306" i="79" s="1"/>
  <c r="P304" i="79"/>
  <c r="Q304" i="79" s="1"/>
  <c r="P248" i="79"/>
  <c r="Q248" i="79" s="1"/>
  <c r="P268" i="79"/>
  <c r="Q268" i="79" s="1"/>
  <c r="P294" i="79"/>
  <c r="Q294" i="79" s="1"/>
  <c r="P240" i="79"/>
  <c r="Q240" i="79" s="1"/>
  <c r="P292" i="79"/>
  <c r="Q292" i="79" s="1"/>
  <c r="P256" i="79"/>
  <c r="Q256" i="79" s="1"/>
  <c r="P264" i="79"/>
  <c r="Q264" i="79" s="1"/>
  <c r="P293" i="79"/>
  <c r="Q293" i="79" s="1"/>
  <c r="I293" i="79"/>
  <c r="I295" i="79"/>
  <c r="P295" i="79"/>
  <c r="Q295" i="79" s="1"/>
  <c r="P252" i="79"/>
  <c r="Q252" i="79" s="1"/>
  <c r="P254" i="79"/>
  <c r="Q254" i="79" s="1"/>
  <c r="P250" i="79"/>
  <c r="Q250" i="79" s="1"/>
  <c r="I288" i="79"/>
  <c r="P288" i="79"/>
  <c r="Q288" i="79" s="1"/>
  <c r="P262" i="79"/>
  <c r="Q262" i="79" s="1"/>
  <c r="I254" i="79"/>
  <c r="P258" i="79"/>
  <c r="Q258" i="79" s="1"/>
  <c r="P265" i="79"/>
  <c r="Q265" i="79" s="1"/>
  <c r="P246" i="79"/>
  <c r="Q246" i="79" s="1"/>
  <c r="I252" i="79"/>
  <c r="P243" i="79"/>
  <c r="Q243" i="79" s="1"/>
  <c r="P251" i="79"/>
  <c r="Q251" i="79" s="1"/>
  <c r="P239" i="79"/>
  <c r="Q239" i="79" s="1"/>
  <c r="P263" i="79"/>
  <c r="Q263" i="79" s="1"/>
  <c r="P255" i="79"/>
  <c r="Q255" i="79" s="1"/>
  <c r="P259" i="79"/>
  <c r="Q259" i="79" s="1"/>
  <c r="P247" i="79"/>
  <c r="Q247" i="79" s="1"/>
  <c r="I250" i="79"/>
  <c r="P266" i="79"/>
  <c r="Q266" i="79" s="1"/>
  <c r="P242" i="79"/>
  <c r="Q242" i="79" s="1"/>
  <c r="P260" i="79"/>
  <c r="Q260" i="79" s="1"/>
  <c r="P223" i="79"/>
  <c r="Q223" i="79" s="1"/>
  <c r="P244" i="79"/>
  <c r="Q244" i="79" s="1"/>
  <c r="P284" i="79"/>
  <c r="Q284" i="79" s="1"/>
  <c r="P270" i="79"/>
  <c r="Q270" i="79" s="1"/>
  <c r="P272" i="79"/>
  <c r="Q272" i="79" s="1"/>
  <c r="P283" i="79"/>
  <c r="Q283" i="79" s="1"/>
  <c r="I283" i="79"/>
  <c r="I277" i="79"/>
  <c r="P277" i="79"/>
  <c r="Q277" i="79" s="1"/>
  <c r="P271" i="79"/>
  <c r="Q271" i="79" s="1"/>
  <c r="P278" i="79"/>
  <c r="Q278" i="79" s="1"/>
  <c r="P281" i="79"/>
  <c r="Q281" i="79" s="1"/>
  <c r="P275" i="79"/>
  <c r="Q275" i="79" s="1"/>
  <c r="I275" i="79"/>
  <c r="I267" i="79"/>
  <c r="P267" i="79"/>
  <c r="Q267" i="79" s="1"/>
  <c r="P282" i="79"/>
  <c r="Q282" i="79" s="1"/>
  <c r="P280" i="79"/>
  <c r="Q280" i="79" s="1"/>
  <c r="P274" i="79"/>
  <c r="Q274" i="79" s="1"/>
  <c r="P273" i="79"/>
  <c r="Q273" i="79" s="1"/>
  <c r="I261" i="79"/>
  <c r="P261" i="79"/>
  <c r="Q261" i="79" s="1"/>
  <c r="I253" i="79"/>
  <c r="P253" i="79"/>
  <c r="Q253" i="79" s="1"/>
  <c r="I245" i="79"/>
  <c r="P245" i="79"/>
  <c r="Q245" i="79" s="1"/>
  <c r="P269" i="79"/>
  <c r="Q269" i="79" s="1"/>
  <c r="P276" i="79"/>
  <c r="Q276" i="79" s="1"/>
  <c r="P279" i="79"/>
  <c r="Q279" i="79" s="1"/>
  <c r="I257" i="79"/>
  <c r="P257" i="79"/>
  <c r="Q257" i="79" s="1"/>
  <c r="I249" i="79"/>
  <c r="P249" i="79"/>
  <c r="Q249" i="79" s="1"/>
  <c r="I241" i="79"/>
  <c r="P241" i="79"/>
  <c r="Q241" i="79" s="1"/>
  <c r="P227" i="79"/>
  <c r="Q227" i="79" s="1"/>
  <c r="P219" i="79"/>
  <c r="Q219" i="79" s="1"/>
  <c r="P231" i="79"/>
  <c r="Q231" i="79" s="1"/>
  <c r="P221" i="79"/>
  <c r="Q221" i="79" s="1"/>
  <c r="P224" i="79"/>
  <c r="Q224" i="79" s="1"/>
  <c r="P225" i="79"/>
  <c r="Q225" i="79" s="1"/>
  <c r="P218" i="79"/>
  <c r="Q218" i="79" s="1"/>
  <c r="P233" i="79"/>
  <c r="Q233" i="79" s="1"/>
  <c r="P217" i="79"/>
  <c r="Q217" i="79" s="1"/>
  <c r="P222" i="79"/>
  <c r="Q222" i="79" s="1"/>
  <c r="P230" i="79"/>
  <c r="Q230" i="79" s="1"/>
  <c r="I230" i="79"/>
  <c r="P226" i="79"/>
  <c r="Q226" i="79" s="1"/>
  <c r="I222" i="79"/>
  <c r="P234" i="79"/>
  <c r="Q234" i="79" s="1"/>
  <c r="P220" i="79"/>
  <c r="Q220" i="79" s="1"/>
  <c r="P232" i="79"/>
  <c r="Q232" i="79" s="1"/>
  <c r="I229" i="79"/>
  <c r="P229" i="79"/>
  <c r="Q229" i="79" s="1"/>
  <c r="I228" i="79"/>
  <c r="P228" i="79"/>
  <c r="Q228" i="79" s="1"/>
  <c r="P235" i="79"/>
  <c r="Q235" i="79" s="1"/>
  <c r="P159" i="79"/>
  <c r="Q159" i="79" s="1"/>
  <c r="P189" i="79"/>
  <c r="Q189" i="79" s="1"/>
  <c r="P194" i="79"/>
  <c r="Q194" i="79" s="1"/>
  <c r="P202" i="79"/>
  <c r="Q202" i="79" s="1"/>
  <c r="P197" i="79"/>
  <c r="Q197" i="79" s="1"/>
  <c r="P213" i="79"/>
  <c r="Q213" i="79" s="1"/>
  <c r="P171" i="79"/>
  <c r="Q171" i="79" s="1"/>
  <c r="P181" i="79"/>
  <c r="Q181" i="79" s="1"/>
  <c r="P193" i="79"/>
  <c r="Q193" i="79" s="1"/>
  <c r="P198" i="79"/>
  <c r="Q198" i="79" s="1"/>
  <c r="P186" i="79"/>
  <c r="Q186" i="79" s="1"/>
  <c r="P185" i="79"/>
  <c r="Q185" i="79" s="1"/>
  <c r="P201" i="79"/>
  <c r="Q201" i="79" s="1"/>
  <c r="P182" i="79"/>
  <c r="Q182" i="79" s="1"/>
  <c r="P190" i="79"/>
  <c r="Q190" i="79" s="1"/>
  <c r="P195" i="79"/>
  <c r="Q195" i="79" s="1"/>
  <c r="I195" i="79"/>
  <c r="P204" i="79"/>
  <c r="Q204" i="79" s="1"/>
  <c r="I204" i="79"/>
  <c r="P191" i="79"/>
  <c r="Q191" i="79" s="1"/>
  <c r="I191" i="79"/>
  <c r="I184" i="79"/>
  <c r="P184" i="79"/>
  <c r="Q184" i="79" s="1"/>
  <c r="I200" i="79"/>
  <c r="P200" i="79"/>
  <c r="Q200" i="79" s="1"/>
  <c r="P183" i="79"/>
  <c r="Q183" i="79" s="1"/>
  <c r="I183" i="79"/>
  <c r="P199" i="79"/>
  <c r="Q199" i="79" s="1"/>
  <c r="I199" i="79"/>
  <c r="I192" i="79"/>
  <c r="P192" i="79"/>
  <c r="Q192" i="79" s="1"/>
  <c r="P188" i="79"/>
  <c r="Q188" i="79" s="1"/>
  <c r="I188" i="79"/>
  <c r="P187" i="79"/>
  <c r="Q187" i="79" s="1"/>
  <c r="I187" i="79"/>
  <c r="P203" i="79"/>
  <c r="Q203" i="79" s="1"/>
  <c r="I203" i="79"/>
  <c r="P196" i="79"/>
  <c r="Q196" i="79" s="1"/>
  <c r="I196" i="79"/>
  <c r="P167" i="79"/>
  <c r="Q167" i="79" s="1"/>
  <c r="P151" i="79"/>
  <c r="Q151" i="79" s="1"/>
  <c r="P163" i="79"/>
  <c r="Q163" i="79" s="1"/>
  <c r="P152" i="79"/>
  <c r="Q152" i="79" s="1"/>
  <c r="P155" i="79"/>
  <c r="Q155" i="79" s="1"/>
  <c r="P164" i="79"/>
  <c r="Q164" i="79" s="1"/>
  <c r="P168" i="79"/>
  <c r="Q168" i="79" s="1"/>
  <c r="P172" i="79"/>
  <c r="Q172" i="79" s="1"/>
  <c r="M152" i="79"/>
  <c r="P160" i="79"/>
  <c r="Q160" i="79" s="1"/>
  <c r="P156" i="79"/>
  <c r="Q156" i="79" s="1"/>
  <c r="P153" i="79"/>
  <c r="Q153" i="79" s="1"/>
  <c r="I153" i="79"/>
  <c r="P161" i="79"/>
  <c r="Q161" i="79" s="1"/>
  <c r="I161" i="79"/>
  <c r="P162" i="79"/>
  <c r="Q162" i="79" s="1"/>
  <c r="I162" i="79"/>
  <c r="P165" i="79"/>
  <c r="Q165" i="79" s="1"/>
  <c r="I165" i="79"/>
  <c r="P166" i="79"/>
  <c r="Q166" i="79" s="1"/>
  <c r="I166" i="79"/>
  <c r="P169" i="79"/>
  <c r="Q169" i="79" s="1"/>
  <c r="I169" i="79"/>
  <c r="P154" i="79"/>
  <c r="Q154" i="79" s="1"/>
  <c r="I154" i="79"/>
  <c r="P170" i="79"/>
  <c r="Q170" i="79" s="1"/>
  <c r="I170" i="79"/>
  <c r="P157" i="79"/>
  <c r="Q157" i="79" s="1"/>
  <c r="I157" i="79"/>
  <c r="P173" i="79"/>
  <c r="Q173" i="79" s="1"/>
  <c r="I173" i="79"/>
  <c r="P158" i="79"/>
  <c r="Q158" i="79" s="1"/>
  <c r="I158" i="79"/>
  <c r="P174" i="79"/>
  <c r="Q174" i="79" s="1"/>
  <c r="I174" i="79"/>
  <c r="P115" i="79"/>
  <c r="Q115" i="79" s="1"/>
  <c r="P126" i="79"/>
  <c r="Q126" i="79" s="1"/>
  <c r="P128" i="79"/>
  <c r="Q128" i="79" s="1"/>
  <c r="P117" i="79"/>
  <c r="Q117" i="79" s="1"/>
  <c r="P143" i="79"/>
  <c r="Q143" i="79" s="1"/>
  <c r="P116" i="79"/>
  <c r="Q116" i="79" s="1"/>
  <c r="P127" i="79"/>
  <c r="Q127" i="79" s="1"/>
  <c r="P78" i="79"/>
  <c r="Q78" i="79" s="1"/>
  <c r="I127" i="79"/>
  <c r="I129" i="79"/>
  <c r="P129" i="79"/>
  <c r="Q129" i="79" s="1"/>
  <c r="P130" i="79"/>
  <c r="Q130" i="79" s="1"/>
  <c r="I98" i="79"/>
  <c r="Q91" i="79"/>
  <c r="Q92" i="79"/>
  <c r="Q74" i="79"/>
  <c r="I93" i="79"/>
  <c r="Q97" i="79"/>
  <c r="I97" i="79"/>
  <c r="I95" i="79"/>
  <c r="Q95" i="79"/>
  <c r="I96" i="79"/>
  <c r="Q96" i="79"/>
  <c r="P75" i="79"/>
  <c r="Q75" i="79" s="1"/>
  <c r="I78" i="79"/>
  <c r="P37" i="79"/>
  <c r="Q37" i="79" s="1"/>
  <c r="P79" i="79"/>
  <c r="Q79" i="79" s="1"/>
  <c r="I75" i="79"/>
  <c r="P61" i="79"/>
  <c r="Q61" i="79" s="1"/>
  <c r="I79" i="79"/>
  <c r="P82" i="79"/>
  <c r="Q82" i="79" s="1"/>
  <c r="I80" i="79"/>
  <c r="P80" i="79"/>
  <c r="Q80" i="79" s="1"/>
  <c r="I77" i="79"/>
  <c r="P77" i="79"/>
  <c r="Q77" i="79" s="1"/>
  <c r="I76" i="79"/>
  <c r="P76" i="79"/>
  <c r="Q76" i="79" s="1"/>
  <c r="I81" i="79"/>
  <c r="P81" i="79"/>
  <c r="Q81" i="79" s="1"/>
  <c r="P64" i="79"/>
  <c r="Q64" i="79" s="1"/>
  <c r="K64" i="79"/>
  <c r="P60" i="79"/>
  <c r="Q60" i="79" s="1"/>
  <c r="P65" i="79"/>
  <c r="Q65" i="79" s="1"/>
  <c r="I65" i="79"/>
  <c r="P63" i="79"/>
  <c r="Q63" i="79" s="1"/>
  <c r="P62" i="79"/>
  <c r="Q62" i="79" s="1"/>
  <c r="I62" i="79"/>
  <c r="P67" i="79"/>
  <c r="Q67" i="79" s="1"/>
  <c r="I66" i="79"/>
  <c r="P66" i="79"/>
  <c r="Q66" i="79" s="1"/>
  <c r="P59" i="79"/>
  <c r="Q59" i="79" s="1"/>
  <c r="P36" i="79"/>
  <c r="Q36" i="79" s="1"/>
  <c r="P45" i="79"/>
  <c r="Q45" i="79" s="1"/>
  <c r="I45" i="79"/>
  <c r="I36" i="79"/>
  <c r="P41" i="79"/>
  <c r="Q41" i="79" s="1"/>
  <c r="P40" i="79"/>
  <c r="Q40" i="79" s="1"/>
  <c r="P25" i="79"/>
  <c r="Q25" i="79" s="1"/>
  <c r="I37" i="79"/>
  <c r="P35" i="79"/>
  <c r="Q35" i="79" s="1"/>
  <c r="P43" i="79"/>
  <c r="Q43" i="79" s="1"/>
  <c r="P39" i="79"/>
  <c r="Q39" i="79" s="1"/>
  <c r="P42" i="79"/>
  <c r="Q42" i="79" s="1"/>
  <c r="I42" i="79"/>
  <c r="P46" i="79"/>
  <c r="Q46" i="79" s="1"/>
  <c r="I46" i="79"/>
  <c r="P38" i="79"/>
  <c r="Q38" i="79" s="1"/>
  <c r="I38" i="79"/>
  <c r="P23" i="79"/>
  <c r="Q23" i="79" s="1"/>
  <c r="P27" i="79"/>
  <c r="Q27" i="79" s="1"/>
  <c r="P28" i="79"/>
  <c r="Q28" i="79" s="1"/>
  <c r="I28" i="79"/>
  <c r="P24" i="79"/>
  <c r="Q24" i="79" s="1"/>
  <c r="I24" i="79"/>
  <c r="P26" i="79"/>
  <c r="Q26" i="79" s="1"/>
  <c r="I26" i="79"/>
  <c r="K882" i="79" l="1"/>
  <c r="K883" i="79" s="1"/>
  <c r="S882" i="79"/>
  <c r="S883" i="79" s="1"/>
  <c r="AH882" i="79"/>
  <c r="AH883" i="79" s="1"/>
  <c r="O793" i="79"/>
  <c r="O794" i="79" s="1"/>
  <c r="O885" i="79" s="1"/>
  <c r="AL536" i="79"/>
  <c r="M882" i="79"/>
  <c r="M883" i="79" s="1"/>
  <c r="AL463" i="79"/>
  <c r="AG752" i="79"/>
  <c r="I872" i="79"/>
  <c r="Q872" i="79"/>
  <c r="I841" i="79"/>
  <c r="I849" i="79"/>
  <c r="Q849" i="79"/>
  <c r="Q841" i="79"/>
  <c r="I832" i="79"/>
  <c r="Q832" i="79"/>
  <c r="Q820" i="79"/>
  <c r="I820" i="79"/>
  <c r="I807" i="79"/>
  <c r="Q807" i="79"/>
  <c r="I751" i="79"/>
  <c r="Q751" i="79"/>
  <c r="I737" i="79"/>
  <c r="Q737" i="79"/>
  <c r="Q687" i="79"/>
  <c r="I687" i="79"/>
  <c r="AG536" i="79"/>
  <c r="I602" i="79"/>
  <c r="Q602" i="79"/>
  <c r="I569" i="79"/>
  <c r="Q569" i="79"/>
  <c r="AG562" i="79"/>
  <c r="AL562" i="79"/>
  <c r="I561" i="79"/>
  <c r="Q561" i="79"/>
  <c r="I548" i="79"/>
  <c r="Q548" i="79"/>
  <c r="Q535" i="79"/>
  <c r="I535" i="79"/>
  <c r="Q514" i="79"/>
  <c r="I514" i="79"/>
  <c r="I506" i="79"/>
  <c r="Q462" i="79"/>
  <c r="Q506" i="79"/>
  <c r="I488" i="79"/>
  <c r="Q488" i="79"/>
  <c r="AG463" i="79"/>
  <c r="I476" i="79"/>
  <c r="Q476" i="79"/>
  <c r="I462" i="79"/>
  <c r="I453" i="79"/>
  <c r="Q453" i="79"/>
  <c r="I882" i="79" l="1"/>
  <c r="I883" i="79" s="1"/>
  <c r="AC687" i="79"/>
  <c r="AE687" i="79" l="1"/>
  <c r="AF180" i="79" l="1"/>
  <c r="AF150" i="79"/>
  <c r="J150" i="79" s="1"/>
  <c r="AF141" i="79"/>
  <c r="AF140" i="79"/>
  <c r="AF134" i="79"/>
  <c r="AF133" i="79"/>
  <c r="AF125" i="79"/>
  <c r="AF114" i="79"/>
  <c r="AF108" i="79"/>
  <c r="AF107" i="79"/>
  <c r="AF106" i="79"/>
  <c r="AF105" i="79"/>
  <c r="AF73" i="79"/>
  <c r="AF58" i="79"/>
  <c r="H58" i="79" s="1"/>
  <c r="AF48" i="79"/>
  <c r="AF49" i="79"/>
  <c r="AF50" i="79"/>
  <c r="AF51" i="79"/>
  <c r="AF52" i="79"/>
  <c r="AF34" i="79"/>
  <c r="AF22" i="79"/>
  <c r="H73" i="79" l="1"/>
  <c r="J73" i="79"/>
  <c r="R206" i="79"/>
  <c r="S206" i="79" s="1"/>
  <c r="L206" i="79"/>
  <c r="M206" i="79" s="1"/>
  <c r="K206" i="79"/>
  <c r="H206" i="79"/>
  <c r="R208" i="79"/>
  <c r="S208" i="79" s="1"/>
  <c r="L208" i="79"/>
  <c r="M208" i="79" s="1"/>
  <c r="K208" i="79"/>
  <c r="H208" i="79"/>
  <c r="R207" i="79"/>
  <c r="S207" i="79" s="1"/>
  <c r="L207" i="79"/>
  <c r="M207" i="79" s="1"/>
  <c r="K207" i="79"/>
  <c r="H207" i="79"/>
  <c r="R205" i="79"/>
  <c r="S205" i="79" s="1"/>
  <c r="L205" i="79"/>
  <c r="M205" i="79" s="1"/>
  <c r="K205" i="79"/>
  <c r="H205" i="79"/>
  <c r="R209" i="79"/>
  <c r="S209" i="79" s="1"/>
  <c r="L209" i="79"/>
  <c r="M209" i="79" s="1"/>
  <c r="K209" i="79"/>
  <c r="H209" i="79"/>
  <c r="H180" i="79"/>
  <c r="H150" i="79"/>
  <c r="R150" i="79"/>
  <c r="S150" i="79" s="1"/>
  <c r="L150" i="79"/>
  <c r="H140" i="79"/>
  <c r="L140" i="79"/>
  <c r="R140" i="79"/>
  <c r="L144" i="79"/>
  <c r="M144" i="79" s="1"/>
  <c r="H144" i="79"/>
  <c r="R144" i="79"/>
  <c r="S144" i="79" s="1"/>
  <c r="K144" i="79"/>
  <c r="R141" i="79"/>
  <c r="H141" i="79"/>
  <c r="L141" i="79"/>
  <c r="K141" i="79"/>
  <c r="H142" i="79"/>
  <c r="L142" i="79"/>
  <c r="M142" i="79" s="1"/>
  <c r="R142" i="79"/>
  <c r="K142" i="79"/>
  <c r="L125" i="79"/>
  <c r="H125" i="79"/>
  <c r="K134" i="79"/>
  <c r="H134" i="79"/>
  <c r="R134" i="79"/>
  <c r="S134" i="79" s="1"/>
  <c r="L134" i="79"/>
  <c r="M134" i="79" s="1"/>
  <c r="K131" i="79"/>
  <c r="H131" i="79"/>
  <c r="R131" i="79"/>
  <c r="S131" i="79" s="1"/>
  <c r="L131" i="79"/>
  <c r="M131" i="79" s="1"/>
  <c r="K132" i="79"/>
  <c r="H132" i="79"/>
  <c r="R132" i="79"/>
  <c r="S132" i="79" s="1"/>
  <c r="L132" i="79"/>
  <c r="M132" i="79" s="1"/>
  <c r="R133" i="79"/>
  <c r="S133" i="79" s="1"/>
  <c r="L133" i="79"/>
  <c r="M133" i="79" s="1"/>
  <c r="K133" i="79"/>
  <c r="H133" i="79"/>
  <c r="H114" i="79"/>
  <c r="H119" i="79"/>
  <c r="R119" i="79"/>
  <c r="S119" i="79" s="1"/>
  <c r="L119" i="79"/>
  <c r="M119" i="79" s="1"/>
  <c r="R118" i="79"/>
  <c r="S118" i="79" s="1"/>
  <c r="L118" i="79"/>
  <c r="M118" i="79" s="1"/>
  <c r="H118" i="79"/>
  <c r="H108" i="79"/>
  <c r="L108" i="79"/>
  <c r="R108" i="79"/>
  <c r="H106" i="79"/>
  <c r="R106" i="79"/>
  <c r="L106" i="79"/>
  <c r="H107" i="79"/>
  <c r="L107" i="79"/>
  <c r="R107" i="79"/>
  <c r="H105" i="79"/>
  <c r="L105" i="79"/>
  <c r="R89" i="79"/>
  <c r="S89" i="79" s="1"/>
  <c r="H89" i="79"/>
  <c r="L89" i="79"/>
  <c r="M89" i="79" s="1"/>
  <c r="H88" i="79"/>
  <c r="L88" i="79"/>
  <c r="R51" i="79"/>
  <c r="S51" i="79" s="1"/>
  <c r="L51" i="79"/>
  <c r="M51" i="79" s="1"/>
  <c r="K51" i="79"/>
  <c r="H51" i="79"/>
  <c r="R47" i="79"/>
  <c r="S47" i="79" s="1"/>
  <c r="L47" i="79"/>
  <c r="M47" i="79" s="1"/>
  <c r="J47" i="79"/>
  <c r="K47" i="79" s="1"/>
  <c r="H47" i="79"/>
  <c r="R50" i="79"/>
  <c r="S50" i="79" s="1"/>
  <c r="L50" i="79"/>
  <c r="M50" i="79" s="1"/>
  <c r="K50" i="79"/>
  <c r="H50" i="79"/>
  <c r="R49" i="79"/>
  <c r="S49" i="79" s="1"/>
  <c r="L49" i="79"/>
  <c r="M49" i="79" s="1"/>
  <c r="J49" i="79"/>
  <c r="K49" i="79" s="1"/>
  <c r="H49" i="79"/>
  <c r="L52" i="79"/>
  <c r="M52" i="79" s="1"/>
  <c r="K52" i="79"/>
  <c r="R52" i="79"/>
  <c r="S52" i="79" s="1"/>
  <c r="H52" i="79"/>
  <c r="H48" i="79"/>
  <c r="R48" i="79"/>
  <c r="S48" i="79" s="1"/>
  <c r="L48" i="79"/>
  <c r="M48" i="79" s="1"/>
  <c r="J48" i="79"/>
  <c r="K48" i="79" s="1"/>
  <c r="K34" i="79"/>
  <c r="R34" i="79"/>
  <c r="S34" i="79" s="1"/>
  <c r="H34" i="79"/>
  <c r="L34" i="79"/>
  <c r="M34" i="79" s="1"/>
  <c r="H22" i="79"/>
  <c r="J22" i="79"/>
  <c r="L180" i="79"/>
  <c r="P89" i="79" l="1"/>
  <c r="P209" i="79"/>
  <c r="Q209" i="79" s="1"/>
  <c r="I209" i="79"/>
  <c r="P207" i="79"/>
  <c r="Q207" i="79" s="1"/>
  <c r="I207" i="79"/>
  <c r="P206" i="79"/>
  <c r="Q206" i="79" s="1"/>
  <c r="I206" i="79"/>
  <c r="P205" i="79"/>
  <c r="Q205" i="79" s="1"/>
  <c r="I205" i="79"/>
  <c r="P208" i="79"/>
  <c r="Q208" i="79" s="1"/>
  <c r="I208" i="79"/>
  <c r="P150" i="79"/>
  <c r="P141" i="79"/>
  <c r="P144" i="79"/>
  <c r="Q144" i="79" s="1"/>
  <c r="I144" i="79"/>
  <c r="P142" i="79"/>
  <c r="I142" i="79"/>
  <c r="P133" i="79"/>
  <c r="Q133" i="79" s="1"/>
  <c r="I133" i="79"/>
  <c r="P132" i="79"/>
  <c r="Q132" i="79" s="1"/>
  <c r="I132" i="79"/>
  <c r="P131" i="79"/>
  <c r="Q131" i="79" s="1"/>
  <c r="I131" i="79"/>
  <c r="P134" i="79"/>
  <c r="Q134" i="79" s="1"/>
  <c r="I134" i="79"/>
  <c r="I119" i="79"/>
  <c r="P119" i="79"/>
  <c r="Q119" i="79" s="1"/>
  <c r="P118" i="79"/>
  <c r="Q118" i="79" s="1"/>
  <c r="I118" i="79"/>
  <c r="M54" i="79"/>
  <c r="P107" i="79"/>
  <c r="P106" i="79"/>
  <c r="P108" i="79"/>
  <c r="I89" i="79"/>
  <c r="Q89" i="79"/>
  <c r="I52" i="79"/>
  <c r="P52" i="79"/>
  <c r="Q52" i="79" s="1"/>
  <c r="P49" i="79"/>
  <c r="Q49" i="79" s="1"/>
  <c r="I49" i="79"/>
  <c r="P50" i="79"/>
  <c r="Q50" i="79" s="1"/>
  <c r="I50" i="79"/>
  <c r="I47" i="79"/>
  <c r="P47" i="79"/>
  <c r="Q47" i="79" s="1"/>
  <c r="I51" i="79"/>
  <c r="P51" i="79"/>
  <c r="Q51" i="79" s="1"/>
  <c r="P48" i="79"/>
  <c r="Q48" i="79" s="1"/>
  <c r="I48" i="79"/>
  <c r="P34" i="79"/>
  <c r="Q34" i="79" s="1"/>
  <c r="I34" i="79"/>
  <c r="AK413" i="79" l="1"/>
  <c r="AK412" i="79"/>
  <c r="AL411" i="79"/>
  <c r="AK411" i="79"/>
  <c r="AM411" i="79" s="1"/>
  <c r="AK340" i="79"/>
  <c r="AM340" i="79" s="1"/>
  <c r="AL339" i="79"/>
  <c r="AK339" i="79"/>
  <c r="AM339" i="79" s="1"/>
  <c r="AM412" i="79" s="1"/>
  <c r="AK337" i="79"/>
  <c r="AA134" i="79"/>
  <c r="AG132" i="79"/>
  <c r="AG133" i="79"/>
  <c r="AH134" i="79"/>
  <c r="K412" i="79" l="1"/>
  <c r="AC412" i="79"/>
  <c r="V412" i="79"/>
  <c r="AE412" i="79"/>
  <c r="F412" i="79"/>
  <c r="AL340" i="79"/>
  <c r="AA412" i="79"/>
  <c r="Y412" i="79"/>
  <c r="AH133" i="79"/>
  <c r="AG134" i="79"/>
  <c r="AL413" i="79" l="1"/>
  <c r="M412" i="79"/>
  <c r="S412" i="79"/>
  <c r="I412" i="79"/>
  <c r="AH412" i="79"/>
  <c r="AG413" i="79" l="1"/>
  <c r="Q412" i="79"/>
  <c r="AC47" i="79" l="1"/>
  <c r="AC48" i="79"/>
  <c r="AC49" i="79"/>
  <c r="AC50" i="79"/>
  <c r="AC51" i="79"/>
  <c r="AC52" i="79"/>
  <c r="AC34" i="79"/>
  <c r="AC205" i="79"/>
  <c r="AC131" i="79"/>
  <c r="AC132" i="79"/>
  <c r="AC134" i="79"/>
  <c r="AC150" i="79" l="1"/>
  <c r="F17" i="94" l="1"/>
  <c r="Y22" i="79" l="1"/>
  <c r="Y30" i="79" s="1"/>
  <c r="Y34" i="79"/>
  <c r="Y58" i="79"/>
  <c r="Y73" i="79"/>
  <c r="Y88" i="79"/>
  <c r="Y105" i="79"/>
  <c r="Y106" i="79"/>
  <c r="Y107" i="79"/>
  <c r="Y108" i="79"/>
  <c r="Y114" i="79"/>
  <c r="Y125" i="79"/>
  <c r="Y140" i="79"/>
  <c r="Y141" i="79"/>
  <c r="Y142" i="79"/>
  <c r="Y144" i="79"/>
  <c r="Y150" i="79"/>
  <c r="Y180" i="79"/>
  <c r="F22" i="79"/>
  <c r="G22" i="79" s="1"/>
  <c r="F58" i="79"/>
  <c r="G58" i="79" s="1"/>
  <c r="F73" i="79"/>
  <c r="G73" i="79" s="1"/>
  <c r="F88" i="79"/>
  <c r="G88" i="79" s="1"/>
  <c r="F105" i="79"/>
  <c r="G105" i="79" s="1"/>
  <c r="F106" i="79"/>
  <c r="G106" i="79" s="1"/>
  <c r="F107" i="79"/>
  <c r="G107" i="79" s="1"/>
  <c r="F108" i="79"/>
  <c r="G108" i="79" s="1"/>
  <c r="F114" i="79"/>
  <c r="G114" i="79" s="1"/>
  <c r="F125" i="79"/>
  <c r="G125" i="79" s="1"/>
  <c r="F140" i="79"/>
  <c r="G140" i="79" s="1"/>
  <c r="F150" i="79"/>
  <c r="G150" i="79" s="1"/>
  <c r="F180" i="79"/>
  <c r="R58" i="79"/>
  <c r="S58" i="79" s="1"/>
  <c r="AH150" i="79"/>
  <c r="AG180" i="79"/>
  <c r="J88" i="79"/>
  <c r="AC22" i="79"/>
  <c r="AC58" i="79"/>
  <c r="AC73" i="79"/>
  <c r="AC88" i="79"/>
  <c r="AC89" i="79"/>
  <c r="AC105" i="79"/>
  <c r="AC106" i="79"/>
  <c r="AC107" i="79"/>
  <c r="AC108" i="79"/>
  <c r="AC114" i="79"/>
  <c r="AC118" i="79"/>
  <c r="AC119" i="79"/>
  <c r="AC125" i="79"/>
  <c r="AC140" i="79"/>
  <c r="AC141" i="79"/>
  <c r="AC142" i="79"/>
  <c r="AC144" i="79"/>
  <c r="AC180" i="79"/>
  <c r="AA22" i="79"/>
  <c r="AA30" i="79" s="1"/>
  <c r="AA34" i="79"/>
  <c r="AA58" i="79"/>
  <c r="AA73" i="79"/>
  <c r="AA88" i="79"/>
  <c r="AA89" i="79"/>
  <c r="AA105" i="79"/>
  <c r="AA106" i="79"/>
  <c r="AA107" i="79"/>
  <c r="AA108" i="79"/>
  <c r="AA114" i="79"/>
  <c r="AA119" i="79"/>
  <c r="AA125" i="79"/>
  <c r="AA140" i="79"/>
  <c r="AA141" i="79"/>
  <c r="AA142" i="79"/>
  <c r="AA144" i="79"/>
  <c r="AA150" i="79"/>
  <c r="AA180" i="79"/>
  <c r="V114" i="79"/>
  <c r="V118" i="79"/>
  <c r="V119" i="79"/>
  <c r="V140" i="79"/>
  <c r="V30" i="79"/>
  <c r="V58" i="79"/>
  <c r="V88" i="79"/>
  <c r="V105" i="79"/>
  <c r="V106" i="79"/>
  <c r="V107" i="79"/>
  <c r="V108" i="79"/>
  <c r="V125" i="79"/>
  <c r="V150" i="79"/>
  <c r="V180" i="79"/>
  <c r="AE22" i="79"/>
  <c r="AE33" i="79"/>
  <c r="AE34" i="79"/>
  <c r="AE47" i="79"/>
  <c r="AE48" i="79"/>
  <c r="AE49" i="79"/>
  <c r="AE50" i="79"/>
  <c r="AE51" i="79"/>
  <c r="AE52" i="79"/>
  <c r="AE58" i="79"/>
  <c r="AE72" i="79"/>
  <c r="AE73" i="79"/>
  <c r="AE83" i="79"/>
  <c r="AE87" i="79"/>
  <c r="AE88" i="79"/>
  <c r="AE89" i="79"/>
  <c r="AE100" i="79"/>
  <c r="AE104" i="79"/>
  <c r="AE105" i="79"/>
  <c r="AE106" i="79"/>
  <c r="AE107" i="79"/>
  <c r="AE108" i="79"/>
  <c r="AE109" i="79"/>
  <c r="AE113" i="79"/>
  <c r="AE121" i="79" s="1"/>
  <c r="AE125" i="79"/>
  <c r="AE134" i="79"/>
  <c r="AE150" i="79"/>
  <c r="AE176" i="79" s="1"/>
  <c r="AE180" i="79"/>
  <c r="AK22" i="79"/>
  <c r="AM22" i="79" s="1"/>
  <c r="AM30" i="79" s="1"/>
  <c r="AK30" i="79"/>
  <c r="AK31" i="79"/>
  <c r="AK32" i="79"/>
  <c r="AK33" i="79"/>
  <c r="AM33" i="79" s="1"/>
  <c r="AM54" i="79" s="1"/>
  <c r="AK34" i="79"/>
  <c r="AM34" i="79" s="1"/>
  <c r="AK47" i="79"/>
  <c r="AM47" i="79" s="1"/>
  <c r="AK48" i="79"/>
  <c r="AM48" i="79" s="1"/>
  <c r="AK49" i="79"/>
  <c r="AM49" i="79" s="1"/>
  <c r="AK50" i="79"/>
  <c r="AM50" i="79" s="1"/>
  <c r="AK51" i="79"/>
  <c r="AM51" i="79" s="1"/>
  <c r="AK52" i="79"/>
  <c r="AM52" i="79" s="1"/>
  <c r="AK54" i="79"/>
  <c r="AK55" i="79"/>
  <c r="AK56" i="79"/>
  <c r="AK58" i="79"/>
  <c r="AM58" i="79" s="1"/>
  <c r="AM69" i="79" s="1"/>
  <c r="AK69" i="79"/>
  <c r="AK70" i="79"/>
  <c r="AK71" i="79"/>
  <c r="AK72" i="79"/>
  <c r="AM72" i="79" s="1"/>
  <c r="AM84" i="79" s="1"/>
  <c r="AK73" i="79"/>
  <c r="AM73" i="79" s="1"/>
  <c r="AK83" i="79"/>
  <c r="AM83" i="79" s="1"/>
  <c r="AK84" i="79"/>
  <c r="AK85" i="79"/>
  <c r="AK86" i="79"/>
  <c r="AK87" i="79"/>
  <c r="AM87" i="79" s="1"/>
  <c r="AM101" i="79" s="1"/>
  <c r="AK88" i="79"/>
  <c r="AM88" i="79" s="1"/>
  <c r="AK89" i="79"/>
  <c r="AM89" i="79" s="1"/>
  <c r="AK100" i="79"/>
  <c r="AM100" i="79" s="1"/>
  <c r="AK101" i="79"/>
  <c r="AK102" i="79"/>
  <c r="AK103" i="79"/>
  <c r="AK104" i="79"/>
  <c r="AM104" i="79" s="1"/>
  <c r="AM110" i="79" s="1"/>
  <c r="AK105" i="79"/>
  <c r="AM105" i="79" s="1"/>
  <c r="AK106" i="79"/>
  <c r="AM106" i="79" s="1"/>
  <c r="AK107" i="79"/>
  <c r="AM107" i="79" s="1"/>
  <c r="AK108" i="79"/>
  <c r="AM108" i="79" s="1"/>
  <c r="AK109" i="79"/>
  <c r="AM109" i="79" s="1"/>
  <c r="AK110" i="79"/>
  <c r="AK111" i="79"/>
  <c r="AK112" i="79"/>
  <c r="AK113" i="79"/>
  <c r="AM113" i="79" s="1"/>
  <c r="AM121" i="79" s="1"/>
  <c r="AK121" i="79"/>
  <c r="AK122" i="79"/>
  <c r="AK123" i="79"/>
  <c r="AK124" i="79"/>
  <c r="AM124" i="79" s="1"/>
  <c r="AM136" i="79" s="1"/>
  <c r="AK125" i="79"/>
  <c r="AM125" i="79" s="1"/>
  <c r="AK134" i="79"/>
  <c r="AM134" i="79" s="1"/>
  <c r="AK135" i="79"/>
  <c r="AM135" i="79" s="1"/>
  <c r="AK136" i="79"/>
  <c r="AK137" i="79"/>
  <c r="AK138" i="79"/>
  <c r="AK139" i="79"/>
  <c r="AM139" i="79" s="1"/>
  <c r="AM146" i="79" s="1"/>
  <c r="AK146" i="79"/>
  <c r="AK147" i="79"/>
  <c r="AK148" i="79"/>
  <c r="AK176" i="79"/>
  <c r="AK177" i="79"/>
  <c r="AK178" i="79"/>
  <c r="AK179" i="79"/>
  <c r="AM179" i="79" s="1"/>
  <c r="AM335" i="79" s="1"/>
  <c r="AK180" i="79"/>
  <c r="AM180" i="79" s="1"/>
  <c r="AK211" i="79"/>
  <c r="AM211" i="79" s="1"/>
  <c r="AM787" i="79" s="1"/>
  <c r="AM789" i="79" s="1"/>
  <c r="AK334" i="79"/>
  <c r="AM334" i="79" s="1"/>
  <c r="AK335" i="79"/>
  <c r="AK336" i="79"/>
  <c r="AE146" i="79"/>
  <c r="AL334" i="79"/>
  <c r="AL179" i="79"/>
  <c r="AL135" i="79"/>
  <c r="AL124" i="79"/>
  <c r="AL113" i="79"/>
  <c r="AL109" i="79"/>
  <c r="AL104" i="79"/>
  <c r="AL100" i="79"/>
  <c r="AL87" i="79"/>
  <c r="AL83" i="79"/>
  <c r="AL72" i="79"/>
  <c r="AL33" i="79"/>
  <c r="AL139" i="79"/>
  <c r="AK150" i="79"/>
  <c r="AM150" i="79" s="1"/>
  <c r="AK175" i="79"/>
  <c r="AM175" i="79" s="1"/>
  <c r="AL175" i="79"/>
  <c r="AK149" i="79"/>
  <c r="AM149" i="79" s="1"/>
  <c r="AM176" i="79" s="1"/>
  <c r="Q882" i="79"/>
  <c r="AL149" i="79"/>
  <c r="Q883" i="79" l="1"/>
  <c r="F84" i="79"/>
  <c r="F85" i="79" s="1"/>
  <c r="F335" i="79"/>
  <c r="F121" i="79"/>
  <c r="F122" i="79" s="1"/>
  <c r="F176" i="79"/>
  <c r="F177" i="79" s="1"/>
  <c r="F101" i="79"/>
  <c r="F102" i="79" s="1"/>
  <c r="AM790" i="79"/>
  <c r="AM793" i="79" s="1"/>
  <c r="F30" i="79"/>
  <c r="F31" i="79" s="1"/>
  <c r="AA101" i="79"/>
  <c r="K106" i="79"/>
  <c r="M106" i="79"/>
  <c r="K108" i="79"/>
  <c r="M108" i="79"/>
  <c r="K105" i="79"/>
  <c r="M105" i="79"/>
  <c r="K107" i="79"/>
  <c r="M107" i="79"/>
  <c r="F54" i="79"/>
  <c r="F55" i="79" s="1"/>
  <c r="AH34" i="79"/>
  <c r="R22" i="79"/>
  <c r="S22" i="79" s="1"/>
  <c r="S30" i="79" s="1"/>
  <c r="I22" i="79"/>
  <c r="I30" i="79" s="1"/>
  <c r="K22" i="79"/>
  <c r="K30" i="79" s="1"/>
  <c r="M140" i="79"/>
  <c r="K140" i="79"/>
  <c r="S108" i="79"/>
  <c r="K89" i="79"/>
  <c r="K180" i="79"/>
  <c r="I180" i="79"/>
  <c r="K150" i="79"/>
  <c r="AH73" i="79"/>
  <c r="AH84" i="79" s="1"/>
  <c r="K73" i="79"/>
  <c r="AG88" i="79"/>
  <c r="K88" i="79"/>
  <c r="AG142" i="79"/>
  <c r="S142" i="79"/>
  <c r="S141" i="79"/>
  <c r="M141" i="79"/>
  <c r="AH125" i="79"/>
  <c r="AH136" i="79" s="1"/>
  <c r="K125" i="79"/>
  <c r="AH114" i="79"/>
  <c r="K114" i="79"/>
  <c r="K121" i="79" s="1"/>
  <c r="I108" i="79"/>
  <c r="S107" i="79"/>
  <c r="AH106" i="79"/>
  <c r="S106" i="79"/>
  <c r="AH89" i="79"/>
  <c r="AH51" i="79"/>
  <c r="AH47" i="79"/>
  <c r="AG52" i="79"/>
  <c r="AL50" i="79"/>
  <c r="AL49" i="79"/>
  <c r="AH22" i="79"/>
  <c r="AH30" i="79" s="1"/>
  <c r="AG31" i="79" s="1"/>
  <c r="V335" i="79"/>
  <c r="AG89" i="79"/>
  <c r="M88" i="79"/>
  <c r="M101" i="79" s="1"/>
  <c r="I88" i="79"/>
  <c r="I101" i="79" s="1"/>
  <c r="AG106" i="79"/>
  <c r="AG73" i="79"/>
  <c r="M150" i="79"/>
  <c r="AG50" i="79"/>
  <c r="R88" i="79"/>
  <c r="S88" i="79" s="1"/>
  <c r="AL150" i="79"/>
  <c r="AL34" i="79"/>
  <c r="AG150" i="79"/>
  <c r="AL107" i="79"/>
  <c r="R114" i="79"/>
  <c r="S114" i="79" s="1"/>
  <c r="AG22" i="79"/>
  <c r="L73" i="79"/>
  <c r="M73" i="79" s="1"/>
  <c r="AL106" i="79"/>
  <c r="I150" i="79"/>
  <c r="AG107" i="79"/>
  <c r="AG48" i="79"/>
  <c r="I73" i="79"/>
  <c r="R73" i="79"/>
  <c r="S73" i="79" s="1"/>
  <c r="AL58" i="79"/>
  <c r="L114" i="79"/>
  <c r="M114" i="79" s="1"/>
  <c r="L22" i="79"/>
  <c r="AL22" i="79"/>
  <c r="AL73" i="79"/>
  <c r="I114" i="79"/>
  <c r="AG114" i="79"/>
  <c r="AL52" i="79"/>
  <c r="AG141" i="79"/>
  <c r="R125" i="79"/>
  <c r="S125" i="79" s="1"/>
  <c r="AL48" i="79"/>
  <c r="AG108" i="79"/>
  <c r="AL211" i="79"/>
  <c r="V136" i="79"/>
  <c r="AL51" i="79"/>
  <c r="AL89" i="79"/>
  <c r="M180" i="79"/>
  <c r="AG51" i="79"/>
  <c r="AG58" i="79"/>
  <c r="AL108" i="79"/>
  <c r="AG49" i="79"/>
  <c r="AH180" i="79"/>
  <c r="I58" i="79"/>
  <c r="AL134" i="79"/>
  <c r="AG119" i="79"/>
  <c r="AH119" i="79"/>
  <c r="M125" i="79"/>
  <c r="AH50" i="79"/>
  <c r="AL180" i="79"/>
  <c r="AG140" i="79"/>
  <c r="I140" i="79"/>
  <c r="S140" i="79"/>
  <c r="AE335" i="79"/>
  <c r="I125" i="79"/>
  <c r="R180" i="79"/>
  <c r="S180" i="79" s="1"/>
  <c r="AL125" i="79"/>
  <c r="AG125" i="79"/>
  <c r="AG34" i="79"/>
  <c r="AL47" i="79"/>
  <c r="AA335" i="79"/>
  <c r="AC136" i="79"/>
  <c r="K58" i="79"/>
  <c r="AH58" i="79"/>
  <c r="AH69" i="79" s="1"/>
  <c r="L58" i="79"/>
  <c r="M58" i="79" s="1"/>
  <c r="AG105" i="79"/>
  <c r="AH88" i="79"/>
  <c r="AL88" i="79"/>
  <c r="AE136" i="79"/>
  <c r="V84" i="79"/>
  <c r="AC335" i="79"/>
  <c r="AH49" i="79"/>
  <c r="AH140" i="79"/>
  <c r="AE110" i="79"/>
  <c r="AC84" i="79"/>
  <c r="Y136" i="79"/>
  <c r="AA69" i="79"/>
  <c r="AC101" i="79"/>
  <c r="R105" i="79"/>
  <c r="S105" i="79" s="1"/>
  <c r="AL105" i="79"/>
  <c r="V121" i="79"/>
  <c r="AC176" i="79"/>
  <c r="AH141" i="79"/>
  <c r="Y121" i="79"/>
  <c r="V176" i="79"/>
  <c r="AA146" i="79"/>
  <c r="AA84" i="79"/>
  <c r="AA54" i="79"/>
  <c r="V101" i="79"/>
  <c r="V69" i="79"/>
  <c r="AC69" i="79"/>
  <c r="V110" i="79"/>
  <c r="V54" i="79"/>
  <c r="Y335" i="79"/>
  <c r="AC121" i="79"/>
  <c r="F136" i="79"/>
  <c r="F137" i="79" s="1"/>
  <c r="AE69" i="79"/>
  <c r="AE54" i="79"/>
  <c r="AE30" i="79"/>
  <c r="V146" i="79"/>
  <c r="AA121" i="79"/>
  <c r="AH52" i="79"/>
  <c r="Y84" i="79"/>
  <c r="AC146" i="79"/>
  <c r="AC110" i="79"/>
  <c r="AC30" i="79"/>
  <c r="AA176" i="79"/>
  <c r="AA136" i="79"/>
  <c r="AH108" i="79"/>
  <c r="AH107" i="79"/>
  <c r="AA110" i="79"/>
  <c r="AE84" i="79"/>
  <c r="AE101" i="79"/>
  <c r="F146" i="79"/>
  <c r="F147" i="79" s="1"/>
  <c r="Y101" i="79"/>
  <c r="Y54" i="79"/>
  <c r="F110" i="79"/>
  <c r="F111" i="79" s="1"/>
  <c r="Y69" i="79"/>
  <c r="AH48" i="79"/>
  <c r="F69" i="79"/>
  <c r="F70" i="79" s="1"/>
  <c r="Y110" i="79"/>
  <c r="Y146" i="79"/>
  <c r="AH105" i="79"/>
  <c r="AM882" i="79"/>
  <c r="AM884" i="79" s="1"/>
  <c r="Y176" i="79"/>
  <c r="AA787" i="79" l="1"/>
  <c r="AA789" i="79" s="1"/>
  <c r="Y787" i="79"/>
  <c r="Y789" i="79" s="1"/>
  <c r="V787" i="79"/>
  <c r="V789" i="79" s="1"/>
  <c r="AL102" i="79"/>
  <c r="AL137" i="79"/>
  <c r="F787" i="79"/>
  <c r="F789" i="79" s="1"/>
  <c r="AM797" i="79"/>
  <c r="AM796" i="79" s="1"/>
  <c r="AM791" i="79"/>
  <c r="AH110" i="79"/>
  <c r="AG111" i="79" s="1"/>
  <c r="AH101" i="79"/>
  <c r="AG102" i="79" s="1"/>
  <c r="K101" i="79"/>
  <c r="M22" i="79"/>
  <c r="M30" i="79" s="1"/>
  <c r="P22" i="79"/>
  <c r="Q22" i="79" s="1"/>
  <c r="Q30" i="79" s="1"/>
  <c r="I105" i="79"/>
  <c r="P105" i="79"/>
  <c r="Q105" i="79" s="1"/>
  <c r="Q108" i="79"/>
  <c r="I106" i="79"/>
  <c r="Q106" i="79"/>
  <c r="I107" i="79"/>
  <c r="Q107" i="79"/>
  <c r="AH146" i="79"/>
  <c r="AG147" i="79" s="1"/>
  <c r="K335" i="79"/>
  <c r="K69" i="79"/>
  <c r="Q141" i="79"/>
  <c r="K136" i="79"/>
  <c r="AC884" i="79"/>
  <c r="AC882" i="79"/>
  <c r="Q142" i="79"/>
  <c r="AL55" i="79"/>
  <c r="I335" i="79"/>
  <c r="I141" i="79"/>
  <c r="I136" i="79"/>
  <c r="K84" i="79"/>
  <c r="AL85" i="79" s="1"/>
  <c r="AL336" i="79"/>
  <c r="Q150" i="79"/>
  <c r="P88" i="79"/>
  <c r="Q88" i="79" s="1"/>
  <c r="Q101" i="79" s="1"/>
  <c r="S101" i="79"/>
  <c r="P73" i="79"/>
  <c r="Q73" i="79" s="1"/>
  <c r="P114" i="79"/>
  <c r="Q114" i="79" s="1"/>
  <c r="M335" i="79"/>
  <c r="S69" i="79"/>
  <c r="S335" i="79"/>
  <c r="AH335" i="79"/>
  <c r="P180" i="79"/>
  <c r="Q180" i="79" s="1"/>
  <c r="S136" i="79"/>
  <c r="M69" i="79"/>
  <c r="M176" i="79"/>
  <c r="M136" i="79"/>
  <c r="K54" i="79"/>
  <c r="S110" i="79"/>
  <c r="M84" i="79"/>
  <c r="P140" i="79"/>
  <c r="Q140" i="79" s="1"/>
  <c r="S176" i="79"/>
  <c r="P125" i="79"/>
  <c r="Q125" i="79" s="1"/>
  <c r="S84" i="79"/>
  <c r="S54" i="79"/>
  <c r="AG85" i="79"/>
  <c r="P58" i="79"/>
  <c r="Q58" i="79" s="1"/>
  <c r="M121" i="79"/>
  <c r="S121" i="79"/>
  <c r="M146" i="79"/>
  <c r="AE882" i="79"/>
  <c r="AE884" i="79" s="1"/>
  <c r="AG137" i="79"/>
  <c r="AH121" i="79"/>
  <c r="AG122" i="79" s="1"/>
  <c r="M110" i="79"/>
  <c r="AG70" i="79"/>
  <c r="AL122" i="79"/>
  <c r="AH54" i="79"/>
  <c r="K110" i="79"/>
  <c r="AL111" i="79"/>
  <c r="AL70" i="79"/>
  <c r="AL147" i="79"/>
  <c r="AH176" i="79"/>
  <c r="AG177" i="79" s="1"/>
  <c r="AL31" i="79"/>
  <c r="AL177" i="79"/>
  <c r="S146" i="79"/>
  <c r="S787" i="79" l="1"/>
  <c r="S789" i="79" s="1"/>
  <c r="AG55" i="79"/>
  <c r="AH787" i="79"/>
  <c r="AH789" i="79" s="1"/>
  <c r="F790" i="79"/>
  <c r="M787" i="79"/>
  <c r="M789" i="79" s="1"/>
  <c r="AG336" i="79"/>
  <c r="Y790" i="79"/>
  <c r="Y791" i="79" s="1"/>
  <c r="V790" i="79"/>
  <c r="V791" i="79" s="1"/>
  <c r="AA790" i="79"/>
  <c r="AA791" i="79" s="1"/>
  <c r="I110" i="79"/>
  <c r="I176" i="79"/>
  <c r="I84" i="79"/>
  <c r="I69" i="79"/>
  <c r="Q335" i="79"/>
  <c r="Q136" i="79"/>
  <c r="Q84" i="79"/>
  <c r="Q69" i="79"/>
  <c r="I121" i="79"/>
  <c r="I54" i="79"/>
  <c r="Q54" i="79"/>
  <c r="AE888" i="79"/>
  <c r="I146" i="79"/>
  <c r="Q176" i="79"/>
  <c r="K176" i="79"/>
  <c r="Q110" i="79"/>
  <c r="Q121" i="79"/>
  <c r="Q146" i="79"/>
  <c r="K146" i="79"/>
  <c r="K787" i="79" l="1"/>
  <c r="K789" i="79" s="1"/>
  <c r="M790" i="79"/>
  <c r="M793" i="79" s="1"/>
  <c r="F793" i="79"/>
  <c r="F884" i="79" s="1"/>
  <c r="G790" i="79"/>
  <c r="Q787" i="79"/>
  <c r="Q789" i="79" s="1"/>
  <c r="F791" i="79"/>
  <c r="V793" i="79"/>
  <c r="I787" i="79"/>
  <c r="I789" i="79" s="1"/>
  <c r="I790" i="79" s="1"/>
  <c r="I791" i="79" s="1"/>
  <c r="AA793" i="79"/>
  <c r="S790" i="79"/>
  <c r="S791" i="79" s="1"/>
  <c r="Y793" i="79"/>
  <c r="AH790" i="79"/>
  <c r="AH791" i="79" s="1"/>
  <c r="G333" i="79" l="1"/>
  <c r="G749" i="79"/>
  <c r="G791" i="79"/>
  <c r="M794" i="79"/>
  <c r="M885" i="79" s="1"/>
  <c r="M791" i="79"/>
  <c r="S793" i="79"/>
  <c r="AA794" i="79"/>
  <c r="AA885" i="79" s="1"/>
  <c r="AA884" i="79"/>
  <c r="V797" i="79"/>
  <c r="V794" i="79"/>
  <c r="V885" i="79" s="1"/>
  <c r="V884" i="79"/>
  <c r="V888" i="79" s="1"/>
  <c r="Y884" i="79"/>
  <c r="Y794" i="79"/>
  <c r="Y885" i="79" s="1"/>
  <c r="K790" i="79"/>
  <c r="K791" i="79" s="1"/>
  <c r="Y797" i="79"/>
  <c r="M884" i="79"/>
  <c r="AA797" i="79"/>
  <c r="E893" i="79"/>
  <c r="G830" i="79"/>
  <c r="G815" i="79"/>
  <c r="G717" i="79"/>
  <c r="G696" i="79"/>
  <c r="G677" i="79"/>
  <c r="G640" i="79"/>
  <c r="G576" i="79"/>
  <c r="G813" i="79"/>
  <c r="G735" i="79"/>
  <c r="G713" i="79"/>
  <c r="G695" i="79"/>
  <c r="G672" i="79"/>
  <c r="G654" i="79"/>
  <c r="G639" i="79"/>
  <c r="G623" i="79"/>
  <c r="G598" i="79"/>
  <c r="G586" i="79"/>
  <c r="G565" i="79"/>
  <c r="G541" i="79"/>
  <c r="G449" i="79"/>
  <c r="G430" i="79"/>
  <c r="G408" i="79"/>
  <c r="G394" i="79"/>
  <c r="G382" i="79"/>
  <c r="G365" i="79"/>
  <c r="G350" i="79"/>
  <c r="G332" i="79"/>
  <c r="G318" i="79"/>
  <c r="G306" i="79"/>
  <c r="G288" i="79"/>
  <c r="G276" i="79"/>
  <c r="G271" i="79"/>
  <c r="G260" i="79"/>
  <c r="G255" i="79"/>
  <c r="G244" i="79"/>
  <c r="G239" i="79"/>
  <c r="G230" i="79"/>
  <c r="G225" i="79"/>
  <c r="G208" i="79"/>
  <c r="G198" i="79"/>
  <c r="G192" i="79"/>
  <c r="G182" i="79"/>
  <c r="G200" i="79"/>
  <c r="G240" i="79"/>
  <c r="G264" i="79"/>
  <c r="G482" i="79"/>
  <c r="G619" i="79"/>
  <c r="G824" i="79"/>
  <c r="G199" i="79"/>
  <c r="G183" i="79"/>
  <c r="G228" i="79"/>
  <c r="G249" i="79"/>
  <c r="G265" i="79"/>
  <c r="G281" i="79"/>
  <c r="G309" i="79"/>
  <c r="G331" i="79"/>
  <c r="G356" i="79"/>
  <c r="G378" i="79"/>
  <c r="G397" i="79"/>
  <c r="G425" i="79"/>
  <c r="G444" i="79"/>
  <c r="G480" i="79"/>
  <c r="G498" i="79"/>
  <c r="G525" i="79"/>
  <c r="G555" i="79"/>
  <c r="G578" i="79"/>
  <c r="G593" i="79"/>
  <c r="G620" i="79"/>
  <c r="G638" i="79"/>
  <c r="G661" i="79"/>
  <c r="G746" i="79"/>
  <c r="G190" i="79"/>
  <c r="G229" i="79"/>
  <c r="G302" i="79"/>
  <c r="G328" i="79"/>
  <c r="G361" i="79"/>
  <c r="G390" i="79"/>
  <c r="G539" i="79"/>
  <c r="G725" i="79"/>
  <c r="G226" i="79"/>
  <c r="G251" i="79"/>
  <c r="G275" i="79"/>
  <c r="G343" i="79"/>
  <c r="G395" i="79"/>
  <c r="G504" i="79"/>
  <c r="G666" i="79"/>
  <c r="G694" i="79"/>
  <c r="G718" i="79"/>
  <c r="G805" i="79"/>
  <c r="G828" i="79"/>
  <c r="G242" i="79"/>
  <c r="G258" i="79"/>
  <c r="G274" i="79"/>
  <c r="G422" i="79"/>
  <c r="G474" i="79"/>
  <c r="G512" i="79"/>
  <c r="G532" i="79"/>
  <c r="G582" i="79"/>
  <c r="G614" i="79"/>
  <c r="G635" i="79"/>
  <c r="G662" i="79"/>
  <c r="G683" i="79"/>
  <c r="G716" i="79"/>
  <c r="G697" i="79"/>
  <c r="G201" i="79"/>
  <c r="G185" i="79"/>
  <c r="G292" i="79"/>
  <c r="G383" i="79"/>
  <c r="G409" i="79"/>
  <c r="G442" i="79"/>
  <c r="G466" i="79"/>
  <c r="G485" i="79"/>
  <c r="G520" i="79"/>
  <c r="G579" i="79"/>
  <c r="G595" i="79"/>
  <c r="G625" i="79"/>
  <c r="G643" i="79"/>
  <c r="G676" i="79"/>
  <c r="G706" i="79"/>
  <c r="G744" i="79"/>
  <c r="G826" i="79"/>
  <c r="G223" i="79"/>
  <c r="G284" i="79"/>
  <c r="G308" i="79"/>
  <c r="G330" i="79"/>
  <c r="G355" i="79"/>
  <c r="G377" i="79"/>
  <c r="G396" i="79"/>
  <c r="G424" i="79"/>
  <c r="G443" i="79"/>
  <c r="G468" i="79"/>
  <c r="G501" i="79"/>
  <c r="G543" i="79"/>
  <c r="G573" i="79"/>
  <c r="G600" i="79"/>
  <c r="G637" i="79"/>
  <c r="G664" i="79"/>
  <c r="G681" i="79"/>
  <c r="G730" i="79"/>
  <c r="G816" i="79"/>
  <c r="G196" i="79"/>
  <c r="G248" i="79"/>
  <c r="G268" i="79"/>
  <c r="G577" i="79"/>
  <c r="G630" i="79"/>
  <c r="G195" i="79"/>
  <c r="G213" i="79"/>
  <c r="G232" i="79"/>
  <c r="G253" i="79"/>
  <c r="G269" i="79"/>
  <c r="G294" i="79"/>
  <c r="G316" i="79"/>
  <c r="G341" i="79"/>
  <c r="G360" i="79"/>
  <c r="G385" i="79"/>
  <c r="G400" i="79"/>
  <c r="G429" i="79"/>
  <c r="G448" i="79"/>
  <c r="G483" i="79"/>
  <c r="G502" i="79"/>
  <c r="G531" i="79"/>
  <c r="G558" i="79"/>
  <c r="G581" i="79"/>
  <c r="G597" i="79"/>
  <c r="G627" i="79"/>
  <c r="G642" i="79"/>
  <c r="G668" i="79"/>
  <c r="G206" i="79"/>
  <c r="G186" i="79"/>
  <c r="G233" i="79"/>
  <c r="G313" i="79"/>
  <c r="G342" i="79"/>
  <c r="G368" i="79"/>
  <c r="G426" i="79"/>
  <c r="G545" i="79"/>
  <c r="G747" i="79"/>
  <c r="G234" i="79"/>
  <c r="G259" i="79"/>
  <c r="G299" i="79"/>
  <c r="G354" i="79"/>
  <c r="G419" i="79"/>
  <c r="G529" i="79"/>
  <c r="G729" i="79"/>
  <c r="G731" i="79"/>
  <c r="G743" i="79"/>
  <c r="G817" i="79"/>
  <c r="G246" i="79"/>
  <c r="G262" i="79"/>
  <c r="G278" i="79"/>
  <c r="G437" i="79"/>
  <c r="G484" i="79"/>
  <c r="G519" i="79"/>
  <c r="G528" i="79"/>
  <c r="G590" i="79"/>
  <c r="G621" i="79"/>
  <c r="G645" i="79"/>
  <c r="G669" i="79"/>
  <c r="G701" i="79"/>
  <c r="G818" i="79"/>
  <c r="G704" i="79"/>
  <c r="G197" i="79"/>
  <c r="G181" i="79"/>
  <c r="G303" i="79"/>
  <c r="G347" i="79"/>
  <c r="G391" i="79"/>
  <c r="G423" i="79"/>
  <c r="G446" i="79"/>
  <c r="G473" i="79"/>
  <c r="G496" i="79"/>
  <c r="G542" i="79"/>
  <c r="G583" i="79"/>
  <c r="G599" i="79"/>
  <c r="G629" i="79"/>
  <c r="G646" i="79"/>
  <c r="G680" i="79"/>
  <c r="G723" i="79"/>
  <c r="G748" i="79"/>
  <c r="G227" i="79"/>
  <c r="G293" i="79"/>
  <c r="G315" i="79"/>
  <c r="G340" i="79"/>
  <c r="G359" i="79"/>
  <c r="G384" i="79"/>
  <c r="G403" i="79"/>
  <c r="G428" i="79"/>
  <c r="G447" i="79"/>
  <c r="G486" i="79"/>
  <c r="G527" i="79"/>
  <c r="G554" i="79"/>
  <c r="G580" i="79"/>
  <c r="G608" i="79"/>
  <c r="G641" i="79"/>
  <c r="G667" i="79"/>
  <c r="G685" i="79"/>
  <c r="G742" i="79"/>
  <c r="G827" i="79"/>
  <c r="G188" i="79"/>
  <c r="G252" i="79"/>
  <c r="G272" i="79"/>
  <c r="G588" i="79"/>
  <c r="G644" i="79"/>
  <c r="G207" i="79"/>
  <c r="G191" i="79"/>
  <c r="G220" i="79"/>
  <c r="G241" i="79"/>
  <c r="G257" i="79"/>
  <c r="G273" i="79"/>
  <c r="G301" i="79"/>
  <c r="G320" i="79"/>
  <c r="G345" i="79"/>
  <c r="G367" i="79"/>
  <c r="G389" i="79"/>
  <c r="G404" i="79"/>
  <c r="G436" i="79"/>
  <c r="G471" i="79"/>
  <c r="G492" i="79"/>
  <c r="G511" i="79"/>
  <c r="G533" i="79"/>
  <c r="G566" i="79"/>
  <c r="G585" i="79"/>
  <c r="G609" i="79"/>
  <c r="G631" i="79"/>
  <c r="G648" i="79"/>
  <c r="G678" i="79"/>
  <c r="G202" i="79"/>
  <c r="G217" i="79"/>
  <c r="G282" i="79"/>
  <c r="G317" i="79"/>
  <c r="G346" i="79"/>
  <c r="G372" i="79"/>
  <c r="G470" i="79"/>
  <c r="G628" i="79"/>
  <c r="G803" i="79"/>
  <c r="G218" i="79"/>
  <c r="G243" i="79"/>
  <c r="G263" i="79"/>
  <c r="G307" i="79"/>
  <c r="G376" i="79"/>
  <c r="G438" i="79"/>
  <c r="G618" i="79"/>
  <c r="G712" i="79"/>
  <c r="G811" i="79"/>
  <c r="G250" i="79"/>
  <c r="G266" i="79"/>
  <c r="G401" i="79"/>
  <c r="G441" i="79"/>
  <c r="G495" i="79"/>
  <c r="G521" i="79"/>
  <c r="G559" i="79"/>
  <c r="G594" i="79"/>
  <c r="G624" i="79"/>
  <c r="G652" i="79"/>
  <c r="G675" i="79"/>
  <c r="G705" i="79"/>
  <c r="G814" i="79"/>
  <c r="G724" i="79"/>
  <c r="G209" i="79"/>
  <c r="G193" i="79"/>
  <c r="G279" i="79"/>
  <c r="G314" i="79"/>
  <c r="G358" i="79"/>
  <c r="G398" i="79"/>
  <c r="G427" i="79"/>
  <c r="G458" i="79"/>
  <c r="G469" i="79"/>
  <c r="G500" i="79"/>
  <c r="G546" i="79"/>
  <c r="G587" i="79"/>
  <c r="G611" i="79"/>
  <c r="G633" i="79"/>
  <c r="G663" i="79"/>
  <c r="G684" i="79"/>
  <c r="G714" i="79"/>
  <c r="G741" i="79"/>
  <c r="G235" i="79"/>
  <c r="G231" i="79"/>
  <c r="G300" i="79"/>
  <c r="G319" i="79"/>
  <c r="G344" i="79"/>
  <c r="G366" i="79"/>
  <c r="G388" i="79"/>
  <c r="G410" i="79"/>
  <c r="G435" i="79"/>
  <c r="G451" i="79"/>
  <c r="G493" i="79"/>
  <c r="G530" i="79"/>
  <c r="G557" i="79"/>
  <c r="G584" i="79"/>
  <c r="G612" i="79"/>
  <c r="G647" i="79"/>
  <c r="G671" i="79"/>
  <c r="G693" i="79"/>
  <c r="G745" i="79"/>
  <c r="G204" i="79"/>
  <c r="G184" i="79"/>
  <c r="G256" i="79"/>
  <c r="G399" i="79"/>
  <c r="G592" i="79"/>
  <c r="G703" i="79"/>
  <c r="G203" i="79"/>
  <c r="G187" i="79"/>
  <c r="G224" i="79"/>
  <c r="G245" i="79"/>
  <c r="G261" i="79"/>
  <c r="G277" i="79"/>
  <c r="G305" i="79"/>
  <c r="G324" i="79"/>
  <c r="G349" i="79"/>
  <c r="G371" i="79"/>
  <c r="G393" i="79"/>
  <c r="G421" i="79"/>
  <c r="G440" i="79"/>
  <c r="G467" i="79"/>
  <c r="G494" i="79"/>
  <c r="G523" i="79"/>
  <c r="G544" i="79"/>
  <c r="G574" i="79"/>
  <c r="G589" i="79"/>
  <c r="G613" i="79"/>
  <c r="G634" i="79"/>
  <c r="G655" i="79"/>
  <c r="G682" i="79"/>
  <c r="G194" i="79"/>
  <c r="G221" i="79"/>
  <c r="G295" i="79"/>
  <c r="G321" i="79"/>
  <c r="G357" i="79"/>
  <c r="G386" i="79"/>
  <c r="G503" i="79"/>
  <c r="G711" i="79"/>
  <c r="G829" i="79"/>
  <c r="G222" i="79"/>
  <c r="G247" i="79"/>
  <c r="G267" i="79"/>
  <c r="G329" i="79"/>
  <c r="G387" i="79"/>
  <c r="G450" i="79"/>
  <c r="G653" i="79"/>
  <c r="G665" i="79"/>
  <c r="G715" i="79"/>
  <c r="G802" i="79"/>
  <c r="G825" i="79"/>
  <c r="G254" i="79"/>
  <c r="G270" i="79"/>
  <c r="G418" i="79"/>
  <c r="G445" i="79"/>
  <c r="G499" i="79"/>
  <c r="G526" i="79"/>
  <c r="G575" i="79"/>
  <c r="G610" i="79"/>
  <c r="G632" i="79"/>
  <c r="G656" i="79"/>
  <c r="G679" i="79"/>
  <c r="G734" i="79"/>
  <c r="G674" i="79"/>
  <c r="G205" i="79"/>
  <c r="G189" i="79"/>
  <c r="G283" i="79"/>
  <c r="G322" i="79"/>
  <c r="G369" i="79"/>
  <c r="G402" i="79"/>
  <c r="G431" i="79"/>
  <c r="G460" i="79"/>
  <c r="G481" i="79"/>
  <c r="G510" i="79"/>
  <c r="G553" i="79"/>
  <c r="G591" i="79"/>
  <c r="G622" i="79"/>
  <c r="G636" i="79"/>
  <c r="G670" i="79"/>
  <c r="G702" i="79"/>
  <c r="G719" i="79"/>
  <c r="G812" i="79"/>
  <c r="G219" i="79"/>
  <c r="G280" i="79"/>
  <c r="G304" i="79"/>
  <c r="G323" i="79"/>
  <c r="G348" i="79"/>
  <c r="G370" i="79"/>
  <c r="G392" i="79"/>
  <c r="G420" i="79"/>
  <c r="G439" i="79"/>
  <c r="G472" i="79"/>
  <c r="G497" i="79"/>
  <c r="G540" i="79"/>
  <c r="G567" i="79"/>
  <c r="G596" i="79"/>
  <c r="G626" i="79"/>
  <c r="G657" i="79"/>
  <c r="G673" i="79"/>
  <c r="G710" i="79"/>
  <c r="G804" i="79"/>
  <c r="G457" i="79"/>
  <c r="F752" i="79"/>
  <c r="F489" i="79"/>
  <c r="F454" i="79"/>
  <c r="F603" i="79"/>
  <c r="G556" i="79"/>
  <c r="F507" i="79"/>
  <c r="G522" i="79"/>
  <c r="F477" i="79"/>
  <c r="F808" i="79"/>
  <c r="F688" i="79"/>
  <c r="F821" i="79"/>
  <c r="G552" i="79"/>
  <c r="G518" i="79"/>
  <c r="F515" i="79"/>
  <c r="F738" i="79"/>
  <c r="G459" i="79"/>
  <c r="F570" i="79"/>
  <c r="G524" i="79"/>
  <c r="F549" i="79"/>
  <c r="F833" i="79"/>
  <c r="F562" i="79"/>
  <c r="F536" i="79"/>
  <c r="F463" i="79"/>
  <c r="F413" i="79"/>
  <c r="G85" i="79"/>
  <c r="C17" i="83" s="1"/>
  <c r="D18" i="95" s="1"/>
  <c r="G122" i="79"/>
  <c r="C17" i="86" s="1"/>
  <c r="D21" i="95" s="1"/>
  <c r="G177" i="79"/>
  <c r="C17" i="90" s="1"/>
  <c r="D24" i="95" s="1"/>
  <c r="G147" i="79"/>
  <c r="C17" i="89" s="1"/>
  <c r="D23" i="95" s="1"/>
  <c r="G137" i="79"/>
  <c r="C17" i="87" s="1"/>
  <c r="D22" i="95" s="1"/>
  <c r="G180" i="79"/>
  <c r="G31" i="79"/>
  <c r="G70" i="79"/>
  <c r="C17" i="82" s="1"/>
  <c r="D17" i="95" s="1"/>
  <c r="G102" i="79"/>
  <c r="C17" i="84" s="1"/>
  <c r="D19" i="95" s="1"/>
  <c r="F336" i="79"/>
  <c r="Q790" i="79"/>
  <c r="Q791" i="79" s="1"/>
  <c r="AH793" i="79"/>
  <c r="I793" i="79"/>
  <c r="S888" i="79"/>
  <c r="AC888" i="79"/>
  <c r="I794" i="79" l="1"/>
  <c r="I885" i="79" s="1"/>
  <c r="I884" i="79"/>
  <c r="S794" i="79"/>
  <c r="S885" i="79" s="1"/>
  <c r="S884" i="79"/>
  <c r="Q793" i="79"/>
  <c r="Q794" i="79" s="1"/>
  <c r="Q885" i="79" s="1"/>
  <c r="G752" i="79"/>
  <c r="C17" i="110" s="1"/>
  <c r="Y888" i="79"/>
  <c r="E898" i="79"/>
  <c r="AA888" i="79"/>
  <c r="E899" i="79"/>
  <c r="AH884" i="79"/>
  <c r="AH794" i="79"/>
  <c r="AH885" i="79" s="1"/>
  <c r="K793" i="79"/>
  <c r="K794" i="79" s="1"/>
  <c r="K885" i="79" s="1"/>
  <c r="AI776" i="79"/>
  <c r="AI773" i="79"/>
  <c r="AI775" i="79"/>
  <c r="AI774" i="79"/>
  <c r="AI769" i="79"/>
  <c r="AI771" i="79"/>
  <c r="AI770" i="79"/>
  <c r="AI772" i="79"/>
  <c r="AI768" i="79"/>
  <c r="AI757" i="79"/>
  <c r="AI761" i="79"/>
  <c r="AI760" i="79"/>
  <c r="AI756" i="79"/>
  <c r="AI764" i="79"/>
  <c r="AI759" i="79"/>
  <c r="AI763" i="79"/>
  <c r="AI766" i="79"/>
  <c r="AI762" i="79"/>
  <c r="AI758" i="79"/>
  <c r="AI765" i="79"/>
  <c r="AI767" i="79"/>
  <c r="AH797" i="79"/>
  <c r="AI876" i="79"/>
  <c r="AI877" i="79"/>
  <c r="AI878" i="79"/>
  <c r="C17" i="80"/>
  <c r="D15" i="95" s="1"/>
  <c r="G515" i="79"/>
  <c r="C17" i="102" s="1"/>
  <c r="G463" i="79"/>
  <c r="C17" i="98" s="1"/>
  <c r="G336" i="79"/>
  <c r="C17" i="93" s="1"/>
  <c r="D25" i="95" s="1"/>
  <c r="G562" i="79"/>
  <c r="C17" i="105" s="1"/>
  <c r="G549" i="79"/>
  <c r="C17" i="104" s="1"/>
  <c r="G489" i="79"/>
  <c r="C17" i="100" s="1"/>
  <c r="G111" i="79"/>
  <c r="C17" i="85" s="1"/>
  <c r="D20" i="95" s="1"/>
  <c r="G413" i="79"/>
  <c r="C17" i="96" s="1"/>
  <c r="D26" i="95" s="1"/>
  <c r="G55" i="79"/>
  <c r="C17" i="81" s="1"/>
  <c r="D16" i="95" s="1"/>
  <c r="G603" i="79"/>
  <c r="C17" i="107" s="1"/>
  <c r="G477" i="79"/>
  <c r="C17" i="99" s="1"/>
  <c r="G507" i="79"/>
  <c r="C17" i="101" s="1"/>
  <c r="C17" i="116"/>
  <c r="G536" i="79"/>
  <c r="C17" i="103" s="1"/>
  <c r="G454" i="79"/>
  <c r="C17" i="97" s="1"/>
  <c r="D27" i="95" s="1"/>
  <c r="G738" i="79"/>
  <c r="C17" i="109" s="1"/>
  <c r="G688" i="79"/>
  <c r="C17" i="108" s="1"/>
  <c r="G570" i="79"/>
  <c r="C17" i="106" s="1"/>
  <c r="G850" i="79"/>
  <c r="G842" i="79"/>
  <c r="C17" i="114" s="1"/>
  <c r="G833" i="79"/>
  <c r="C17" i="113" s="1"/>
  <c r="G821" i="79"/>
  <c r="C17" i="112" s="1"/>
  <c r="G808" i="79"/>
  <c r="C17" i="111" s="1"/>
  <c r="Q884" i="79" l="1"/>
  <c r="C17" i="115"/>
  <c r="F17" i="115" s="1"/>
  <c r="G882" i="79"/>
  <c r="G787" i="79"/>
  <c r="G789" i="79" s="1"/>
  <c r="G793" i="79" s="1"/>
  <c r="AH888" i="79"/>
  <c r="K884" i="79"/>
  <c r="AI785" i="79"/>
  <c r="AI880" i="79"/>
  <c r="F17" i="98"/>
  <c r="D28" i="95"/>
  <c r="F28" i="95" s="1"/>
  <c r="F17" i="114"/>
  <c r="D46" i="95"/>
  <c r="F46" i="95" s="1"/>
  <c r="F17" i="99"/>
  <c r="D29" i="95"/>
  <c r="F29" i="95" s="1"/>
  <c r="F17" i="100"/>
  <c r="D30" i="95"/>
  <c r="F30" i="95" s="1"/>
  <c r="F17" i="106"/>
  <c r="D36" i="95"/>
  <c r="F36" i="95" s="1"/>
  <c r="F17" i="113"/>
  <c r="D45" i="95"/>
  <c r="F45" i="95" s="1"/>
  <c r="F17" i="110"/>
  <c r="D40" i="95"/>
  <c r="F40" i="95" s="1"/>
  <c r="F17" i="103"/>
  <c r="D33" i="95"/>
  <c r="F33" i="95" s="1"/>
  <c r="F17" i="102"/>
  <c r="D32" i="95"/>
  <c r="F32" i="95" s="1"/>
  <c r="F17" i="107"/>
  <c r="D37" i="95"/>
  <c r="F37" i="95" s="1"/>
  <c r="F17" i="104"/>
  <c r="D34" i="95"/>
  <c r="F34" i="95" s="1"/>
  <c r="D43" i="95"/>
  <c r="F43" i="95" s="1"/>
  <c r="F17" i="111"/>
  <c r="F17" i="108"/>
  <c r="D38" i="95"/>
  <c r="F38" i="95" s="1"/>
  <c r="F17" i="116"/>
  <c r="D48" i="95"/>
  <c r="F48" i="95" s="1"/>
  <c r="F17" i="105"/>
  <c r="D35" i="95"/>
  <c r="F35" i="95" s="1"/>
  <c r="F17" i="112"/>
  <c r="D44" i="95"/>
  <c r="F44" i="95" s="1"/>
  <c r="F17" i="109"/>
  <c r="D39" i="95"/>
  <c r="F39" i="95" s="1"/>
  <c r="F17" i="101"/>
  <c r="D31" i="95"/>
  <c r="F31" i="95" s="1"/>
  <c r="F17" i="96"/>
  <c r="F26" i="95"/>
  <c r="F17" i="97"/>
  <c r="F27" i="95"/>
  <c r="C900" i="79"/>
  <c r="C899" i="79"/>
  <c r="F23" i="95"/>
  <c r="F22" i="95"/>
  <c r="F19" i="95"/>
  <c r="F21" i="95"/>
  <c r="F24" i="95"/>
  <c r="F25" i="95"/>
  <c r="F18" i="95"/>
  <c r="E895" i="79"/>
  <c r="AI884" i="79" s="1"/>
  <c r="E896" i="79"/>
  <c r="C898" i="79"/>
  <c r="F20" i="95"/>
  <c r="F17" i="95"/>
  <c r="F16" i="95"/>
  <c r="D47" i="95" l="1"/>
  <c r="F47" i="95" s="1"/>
  <c r="G884" i="79"/>
  <c r="AI793" i="79"/>
  <c r="D42" i="95"/>
  <c r="D49" i="95" s="1"/>
  <c r="AN879" i="79"/>
  <c r="AN876" i="79"/>
  <c r="AN880" i="79" s="1"/>
  <c r="AI22" i="79"/>
  <c r="AN785" i="79"/>
  <c r="AN784" i="79"/>
  <c r="AI792" i="79"/>
  <c r="AN792" i="79"/>
  <c r="AI789" i="79"/>
  <c r="AI790" i="79"/>
  <c r="AI791" i="79"/>
  <c r="AN789" i="79"/>
  <c r="AN790" i="79"/>
  <c r="AN793" i="79"/>
  <c r="AN791" i="79"/>
  <c r="AI866" i="79"/>
  <c r="AI862" i="79"/>
  <c r="AI864" i="79"/>
  <c r="AI858" i="79"/>
  <c r="AI865" i="79"/>
  <c r="AI856" i="79"/>
  <c r="AI860" i="79"/>
  <c r="AI857" i="79"/>
  <c r="AI868" i="79"/>
  <c r="AI859" i="79"/>
  <c r="AI853" i="79"/>
  <c r="AI870" i="79"/>
  <c r="AI855" i="79"/>
  <c r="AI854" i="79"/>
  <c r="AI861" i="79"/>
  <c r="AI863" i="79"/>
  <c r="AI867" i="79"/>
  <c r="AI869" i="79"/>
  <c r="AI845" i="79"/>
  <c r="AI846" i="79"/>
  <c r="AI847" i="79"/>
  <c r="AI836" i="79"/>
  <c r="AI838" i="79"/>
  <c r="AI839" i="79"/>
  <c r="AI837" i="79"/>
  <c r="AI811" i="79"/>
  <c r="AI825" i="79"/>
  <c r="AI813" i="79"/>
  <c r="AI827" i="79"/>
  <c r="AI824" i="79"/>
  <c r="AI830" i="79"/>
  <c r="AI829" i="79"/>
  <c r="AI812" i="79"/>
  <c r="AI814" i="79"/>
  <c r="AI826" i="79"/>
  <c r="AI828" i="79"/>
  <c r="AI816" i="79"/>
  <c r="AI818" i="79"/>
  <c r="AI815" i="79"/>
  <c r="AI817" i="79"/>
  <c r="AI803" i="79"/>
  <c r="AI805" i="79"/>
  <c r="AI802" i="79"/>
  <c r="AI804" i="79"/>
  <c r="AI741" i="79"/>
  <c r="AI747" i="79"/>
  <c r="AI748" i="79"/>
  <c r="AN740" i="79"/>
  <c r="AI749" i="79"/>
  <c r="AI742" i="79"/>
  <c r="AI745" i="79"/>
  <c r="AI746" i="79"/>
  <c r="AI743" i="79"/>
  <c r="AI744" i="79"/>
  <c r="AI716" i="79"/>
  <c r="AI718" i="79"/>
  <c r="AI712" i="79"/>
  <c r="AI713" i="79"/>
  <c r="AI714" i="79"/>
  <c r="AI719" i="79"/>
  <c r="AI717" i="79"/>
  <c r="AI715" i="79"/>
  <c r="AI697" i="79"/>
  <c r="AI705" i="79"/>
  <c r="AI729" i="79"/>
  <c r="AI731" i="79"/>
  <c r="AI702" i="79"/>
  <c r="AI703" i="79"/>
  <c r="AN690" i="79"/>
  <c r="AI725" i="79"/>
  <c r="AI694" i="79"/>
  <c r="AI734" i="79"/>
  <c r="AI693" i="79"/>
  <c r="AI735" i="79"/>
  <c r="AI723" i="79"/>
  <c r="AI695" i="79"/>
  <c r="AI701" i="79"/>
  <c r="AI706" i="79"/>
  <c r="AI711" i="79"/>
  <c r="AI730" i="79"/>
  <c r="AI724" i="79"/>
  <c r="AI696" i="79"/>
  <c r="AI704" i="79"/>
  <c r="AI710" i="79"/>
  <c r="AI668" i="79"/>
  <c r="AI672" i="79"/>
  <c r="AI684" i="79"/>
  <c r="AI670" i="79"/>
  <c r="AI678" i="79"/>
  <c r="AI662" i="79"/>
  <c r="AI680" i="79"/>
  <c r="AI676" i="79"/>
  <c r="AI674" i="79"/>
  <c r="AI682" i="79"/>
  <c r="AI666" i="79"/>
  <c r="AI685" i="79"/>
  <c r="AI661" i="79"/>
  <c r="AI667" i="79"/>
  <c r="AI665" i="79"/>
  <c r="AI679" i="79"/>
  <c r="AI663" i="79"/>
  <c r="AI671" i="79"/>
  <c r="AI677" i="79"/>
  <c r="AI673" i="79"/>
  <c r="AI669" i="79"/>
  <c r="AI664" i="79"/>
  <c r="AI683" i="79"/>
  <c r="AI681" i="79"/>
  <c r="AI675" i="79"/>
  <c r="AI652" i="79"/>
  <c r="AI655" i="79"/>
  <c r="AI656" i="79"/>
  <c r="AI657" i="79"/>
  <c r="AI653" i="79"/>
  <c r="AI654" i="79"/>
  <c r="AI648" i="79"/>
  <c r="AI642" i="79"/>
  <c r="AI624" i="79"/>
  <c r="AI634" i="79"/>
  <c r="AI626" i="79"/>
  <c r="AI639" i="79"/>
  <c r="AI623" i="79"/>
  <c r="AI632" i="79"/>
  <c r="AI636" i="79"/>
  <c r="AI631" i="79"/>
  <c r="AI619" i="79"/>
  <c r="AI638" i="79"/>
  <c r="AI644" i="79"/>
  <c r="AI640" i="79"/>
  <c r="AI637" i="79"/>
  <c r="AI635" i="79"/>
  <c r="AI620" i="79"/>
  <c r="AI641" i="79"/>
  <c r="AI647" i="79"/>
  <c r="AI629" i="79"/>
  <c r="AI625" i="79"/>
  <c r="AI646" i="79"/>
  <c r="AI622" i="79"/>
  <c r="AI643" i="79"/>
  <c r="AI633" i="79"/>
  <c r="AI627" i="79"/>
  <c r="AI630" i="79"/>
  <c r="AI645" i="79"/>
  <c r="AI621" i="79"/>
  <c r="AI628" i="79"/>
  <c r="AI613" i="79"/>
  <c r="AI609" i="79"/>
  <c r="AN639" i="79"/>
  <c r="AI611" i="79"/>
  <c r="AI614" i="79"/>
  <c r="AN605" i="79"/>
  <c r="AI618" i="79"/>
  <c r="AI612" i="79"/>
  <c r="AI610" i="79"/>
  <c r="AI608" i="79"/>
  <c r="AI578" i="79"/>
  <c r="AI596" i="79"/>
  <c r="AI597" i="79"/>
  <c r="AI573" i="79"/>
  <c r="AI584" i="79"/>
  <c r="AI585" i="79"/>
  <c r="AI599" i="79"/>
  <c r="AI575" i="79"/>
  <c r="AI589" i="79"/>
  <c r="AI593" i="79"/>
  <c r="AI594" i="79"/>
  <c r="AI588" i="79"/>
  <c r="AI577" i="79"/>
  <c r="AI591" i="79"/>
  <c r="AI583" i="79"/>
  <c r="AI598" i="79"/>
  <c r="AI586" i="79"/>
  <c r="AI580" i="79"/>
  <c r="AI581" i="79"/>
  <c r="AI582" i="79"/>
  <c r="AI590" i="79"/>
  <c r="AI600" i="79"/>
  <c r="AI592" i="79"/>
  <c r="AI587" i="79"/>
  <c r="AI576" i="79"/>
  <c r="AI579" i="79"/>
  <c r="AI574" i="79"/>
  <c r="AI595" i="79"/>
  <c r="AN572" i="79"/>
  <c r="AN591" i="79"/>
  <c r="AI566" i="79"/>
  <c r="AN564" i="79"/>
  <c r="AN565" i="79"/>
  <c r="AI565" i="79"/>
  <c r="AI567" i="79"/>
  <c r="AN552" i="79"/>
  <c r="AI553" i="79"/>
  <c r="AI557" i="79"/>
  <c r="AI552" i="79"/>
  <c r="AN551" i="79"/>
  <c r="AI554" i="79"/>
  <c r="AI558" i="79"/>
  <c r="AI556" i="79"/>
  <c r="AI559" i="79"/>
  <c r="AI555" i="79"/>
  <c r="AN538" i="79"/>
  <c r="AI544" i="79"/>
  <c r="AI546" i="79"/>
  <c r="AI542" i="79"/>
  <c r="AN539" i="79"/>
  <c r="AI539" i="79"/>
  <c r="AI540" i="79"/>
  <c r="AI545" i="79"/>
  <c r="AI541" i="79"/>
  <c r="AI543" i="79"/>
  <c r="AI528" i="79"/>
  <c r="AI529" i="79"/>
  <c r="AI530" i="79"/>
  <c r="AI527" i="79"/>
  <c r="AN518" i="79"/>
  <c r="AI521" i="79"/>
  <c r="AI532" i="79"/>
  <c r="AI523" i="79"/>
  <c r="AI522" i="79"/>
  <c r="AI525" i="79"/>
  <c r="AI533" i="79"/>
  <c r="AN517" i="79"/>
  <c r="AI518" i="79"/>
  <c r="AI531" i="79"/>
  <c r="AI520" i="79"/>
  <c r="AI526" i="79"/>
  <c r="AI524" i="79"/>
  <c r="AI519" i="79"/>
  <c r="AI503" i="79"/>
  <c r="AI502" i="79"/>
  <c r="AN509" i="79"/>
  <c r="AI499" i="79"/>
  <c r="AN510" i="79"/>
  <c r="AI497" i="79"/>
  <c r="AI493" i="79"/>
  <c r="AI501" i="79"/>
  <c r="AI494" i="79"/>
  <c r="AI512" i="79"/>
  <c r="AI496" i="79"/>
  <c r="AI504" i="79"/>
  <c r="AI500" i="79"/>
  <c r="AI498" i="79"/>
  <c r="AI510" i="79"/>
  <c r="AI511" i="79"/>
  <c r="AI495" i="79"/>
  <c r="AI492" i="79"/>
  <c r="AN492" i="79"/>
  <c r="AN491" i="79"/>
  <c r="AN480" i="79"/>
  <c r="AI471" i="79"/>
  <c r="AI469" i="79"/>
  <c r="AI484" i="79"/>
  <c r="AI481" i="79"/>
  <c r="AI480" i="79"/>
  <c r="AI467" i="79"/>
  <c r="AI485" i="79"/>
  <c r="AN479" i="79"/>
  <c r="AI474" i="79"/>
  <c r="AI473" i="79"/>
  <c r="AI470" i="79"/>
  <c r="AI482" i="79"/>
  <c r="AI486" i="79"/>
  <c r="AI472" i="79"/>
  <c r="AI483" i="79"/>
  <c r="AI468" i="79"/>
  <c r="AN466" i="79"/>
  <c r="AN474" i="79"/>
  <c r="AN477" i="79" s="1"/>
  <c r="AN465" i="79"/>
  <c r="AI466" i="79"/>
  <c r="AI457" i="79"/>
  <c r="AN461" i="79"/>
  <c r="AN463" i="79" s="1"/>
  <c r="AN456" i="79"/>
  <c r="AI459" i="79"/>
  <c r="AN457" i="79"/>
  <c r="AI458" i="79"/>
  <c r="AI460" i="79"/>
  <c r="AI447" i="79"/>
  <c r="AI449" i="79"/>
  <c r="AI439" i="79"/>
  <c r="AI445" i="79"/>
  <c r="AI441" i="79"/>
  <c r="AI437" i="79"/>
  <c r="AI443" i="79"/>
  <c r="AI446" i="79"/>
  <c r="AI438" i="79"/>
  <c r="AI436" i="79"/>
  <c r="AI450" i="79"/>
  <c r="AI435" i="79"/>
  <c r="AI442" i="79"/>
  <c r="AI440" i="79"/>
  <c r="AI448" i="79"/>
  <c r="AI444" i="79"/>
  <c r="AI451" i="79"/>
  <c r="AI418" i="79"/>
  <c r="AI426" i="79"/>
  <c r="AI428" i="79"/>
  <c r="AI424" i="79"/>
  <c r="AI420" i="79"/>
  <c r="AI430" i="79"/>
  <c r="AI425" i="79"/>
  <c r="AI427" i="79"/>
  <c r="AI419" i="79"/>
  <c r="AI422" i="79"/>
  <c r="AI421" i="79"/>
  <c r="AI431" i="79"/>
  <c r="AI429" i="79"/>
  <c r="AI423" i="79"/>
  <c r="AN418" i="79"/>
  <c r="AN415" i="79"/>
  <c r="AN452" i="79"/>
  <c r="AN454" i="79" s="1"/>
  <c r="AI409" i="79"/>
  <c r="AI408" i="79"/>
  <c r="AI410" i="79"/>
  <c r="AI387" i="79"/>
  <c r="AI383" i="79"/>
  <c r="AI391" i="79"/>
  <c r="AI394" i="79"/>
  <c r="AI402" i="79"/>
  <c r="AI397" i="79"/>
  <c r="AI390" i="79"/>
  <c r="AI401" i="79"/>
  <c r="AI395" i="79"/>
  <c r="AI398" i="79"/>
  <c r="AI386" i="79"/>
  <c r="AI403" i="79"/>
  <c r="AI399" i="79"/>
  <c r="AI382" i="79"/>
  <c r="AI389" i="79"/>
  <c r="AI388" i="79"/>
  <c r="AI404" i="79"/>
  <c r="AI396" i="79"/>
  <c r="AI384" i="79"/>
  <c r="AI400" i="79"/>
  <c r="AI392" i="79"/>
  <c r="AI393" i="79"/>
  <c r="AI385" i="79"/>
  <c r="AI376" i="79"/>
  <c r="AI377" i="79"/>
  <c r="AI378" i="79"/>
  <c r="AI371" i="79"/>
  <c r="AI367" i="79"/>
  <c r="AI369" i="79"/>
  <c r="AI365" i="79"/>
  <c r="AI370" i="79"/>
  <c r="AI366" i="79"/>
  <c r="AI368" i="79"/>
  <c r="AI372" i="79"/>
  <c r="AI359" i="79"/>
  <c r="AI355" i="79"/>
  <c r="AI356" i="79"/>
  <c r="AI357" i="79"/>
  <c r="AI360" i="79"/>
  <c r="AI361" i="79"/>
  <c r="AI354" i="79"/>
  <c r="AI358" i="79"/>
  <c r="AI349" i="79"/>
  <c r="AI341" i="79"/>
  <c r="AI345" i="79"/>
  <c r="AI344" i="79"/>
  <c r="AI348" i="79"/>
  <c r="AI343" i="79"/>
  <c r="AI347" i="79"/>
  <c r="AI340" i="79"/>
  <c r="AI346" i="79"/>
  <c r="AI350" i="79"/>
  <c r="AI342" i="79"/>
  <c r="AI328" i="79"/>
  <c r="AI332" i="79"/>
  <c r="AI329" i="79"/>
  <c r="AI333" i="79"/>
  <c r="AI330" i="79"/>
  <c r="AI331" i="79"/>
  <c r="AI323" i="79"/>
  <c r="AI319" i="79"/>
  <c r="AI315" i="79"/>
  <c r="AI317" i="79"/>
  <c r="AI313" i="79"/>
  <c r="AI314" i="79"/>
  <c r="AI318" i="79"/>
  <c r="AI321" i="79"/>
  <c r="AI322" i="79"/>
  <c r="AI316" i="79"/>
  <c r="AI320" i="79"/>
  <c r="AI324" i="79"/>
  <c r="AI299" i="79"/>
  <c r="AI307" i="79"/>
  <c r="AI300" i="79"/>
  <c r="AI308" i="79"/>
  <c r="AI306" i="79"/>
  <c r="AI303" i="79"/>
  <c r="AI304" i="79"/>
  <c r="AI309" i="79"/>
  <c r="AI305" i="79"/>
  <c r="AI302" i="79"/>
  <c r="AI301" i="79"/>
  <c r="AI288" i="79"/>
  <c r="AI293" i="79"/>
  <c r="AI294" i="79"/>
  <c r="AI292" i="79"/>
  <c r="AI295" i="79"/>
  <c r="AI246" i="79"/>
  <c r="AI279" i="79"/>
  <c r="AI254" i="79"/>
  <c r="AI283" i="79"/>
  <c r="AI263" i="79"/>
  <c r="AI259" i="79"/>
  <c r="AI266" i="79"/>
  <c r="AI249" i="79"/>
  <c r="AI280" i="79"/>
  <c r="AI252" i="79"/>
  <c r="AI258" i="79"/>
  <c r="AI281" i="79"/>
  <c r="AI267" i="79"/>
  <c r="AI274" i="79"/>
  <c r="AI240" i="79"/>
  <c r="AI269" i="79"/>
  <c r="AI244" i="79"/>
  <c r="AI265" i="79"/>
  <c r="AI243" i="79"/>
  <c r="AI247" i="79"/>
  <c r="AI271" i="79"/>
  <c r="AI272" i="79"/>
  <c r="AI245" i="79"/>
  <c r="AI273" i="79"/>
  <c r="AI253" i="79"/>
  <c r="AI278" i="79"/>
  <c r="AI239" i="79"/>
  <c r="AI277" i="79"/>
  <c r="AI276" i="79"/>
  <c r="AI264" i="79"/>
  <c r="AI261" i="79"/>
  <c r="AI284" i="79"/>
  <c r="AI270" i="79"/>
  <c r="AI282" i="79"/>
  <c r="AI248" i="79"/>
  <c r="AI251" i="79"/>
  <c r="AI241" i="79"/>
  <c r="AI268" i="79"/>
  <c r="AI275" i="79"/>
  <c r="AI262" i="79"/>
  <c r="AI256" i="79"/>
  <c r="AI250" i="79"/>
  <c r="AI255" i="79"/>
  <c r="AI260" i="79"/>
  <c r="AI242" i="79"/>
  <c r="AI257" i="79"/>
  <c r="AI222" i="79"/>
  <c r="AI217" i="79"/>
  <c r="AI218" i="79"/>
  <c r="AI230" i="79"/>
  <c r="AI225" i="79"/>
  <c r="AI226" i="79"/>
  <c r="AI221" i="79"/>
  <c r="AI234" i="79"/>
  <c r="AI233" i="79"/>
  <c r="AI228" i="79"/>
  <c r="AI219" i="79"/>
  <c r="AI235" i="79"/>
  <c r="AI229" i="79"/>
  <c r="AI223" i="79"/>
  <c r="AI220" i="79"/>
  <c r="AI227" i="79"/>
  <c r="AI231" i="79"/>
  <c r="AI232" i="79"/>
  <c r="AI224" i="79"/>
  <c r="AI181" i="79"/>
  <c r="AI185" i="79"/>
  <c r="AI189" i="79"/>
  <c r="AI193" i="79"/>
  <c r="AI197" i="79"/>
  <c r="AI201" i="79"/>
  <c r="AI205" i="79"/>
  <c r="AI209" i="79"/>
  <c r="AI188" i="79"/>
  <c r="AI182" i="79"/>
  <c r="AI186" i="79"/>
  <c r="AI190" i="79"/>
  <c r="AI194" i="79"/>
  <c r="AI198" i="79"/>
  <c r="AI202" i="79"/>
  <c r="AI206" i="79"/>
  <c r="AI213" i="79"/>
  <c r="AI192" i="79"/>
  <c r="AI196" i="79"/>
  <c r="AI200" i="79"/>
  <c r="AI204" i="79"/>
  <c r="AI208" i="79"/>
  <c r="AI183" i="79"/>
  <c r="AI187" i="79"/>
  <c r="AI191" i="79"/>
  <c r="AI195" i="79"/>
  <c r="AI199" i="79"/>
  <c r="AI203" i="79"/>
  <c r="AI207" i="79"/>
  <c r="AI184" i="79"/>
  <c r="AI154" i="79"/>
  <c r="AI158" i="79"/>
  <c r="AI162" i="79"/>
  <c r="AI166" i="79"/>
  <c r="AI170" i="79"/>
  <c r="AI174" i="79"/>
  <c r="AI151" i="79"/>
  <c r="AI155" i="79"/>
  <c r="AI159" i="79"/>
  <c r="AI163" i="79"/>
  <c r="AI167" i="79"/>
  <c r="AI171" i="79"/>
  <c r="AI152" i="79"/>
  <c r="AI156" i="79"/>
  <c r="AI160" i="79"/>
  <c r="AI164" i="79"/>
  <c r="AI168" i="79"/>
  <c r="AI172" i="79"/>
  <c r="AI153" i="79"/>
  <c r="AI157" i="79"/>
  <c r="AI161" i="79"/>
  <c r="AI165" i="79"/>
  <c r="AI169" i="79"/>
  <c r="AI173" i="79"/>
  <c r="AI144" i="79"/>
  <c r="AI143" i="79"/>
  <c r="AI131" i="79"/>
  <c r="AI128" i="79"/>
  <c r="AI127" i="79"/>
  <c r="AI132" i="79"/>
  <c r="AI126" i="79"/>
  <c r="AI130" i="79"/>
  <c r="AI129" i="79"/>
  <c r="AI118" i="79"/>
  <c r="AI117" i="79"/>
  <c r="AI116" i="79"/>
  <c r="AI115" i="79"/>
  <c r="AI90" i="79"/>
  <c r="AI94" i="79"/>
  <c r="AI98" i="79"/>
  <c r="AI97" i="79"/>
  <c r="AI91" i="79"/>
  <c r="AI95" i="79"/>
  <c r="AI99" i="79"/>
  <c r="AI93" i="79"/>
  <c r="AI92" i="79"/>
  <c r="AI96" i="79"/>
  <c r="AI76" i="79"/>
  <c r="AI80" i="79"/>
  <c r="AI77" i="79"/>
  <c r="AI81" i="79"/>
  <c r="AI74" i="79"/>
  <c r="AI78" i="79"/>
  <c r="AI82" i="79"/>
  <c r="AI75" i="79"/>
  <c r="AI79" i="79"/>
  <c r="AI65" i="79"/>
  <c r="AI61" i="79"/>
  <c r="AI60" i="79"/>
  <c r="AI64" i="79"/>
  <c r="AI66" i="79"/>
  <c r="AI63" i="79"/>
  <c r="AI62" i="79"/>
  <c r="AI67" i="79"/>
  <c r="AI59" i="79"/>
  <c r="AI35" i="79"/>
  <c r="AI39" i="79"/>
  <c r="AI43" i="79"/>
  <c r="AI41" i="79"/>
  <c r="AI36" i="79"/>
  <c r="AI40" i="79"/>
  <c r="AI45" i="79"/>
  <c r="AI37" i="79"/>
  <c r="AI46" i="79"/>
  <c r="AI38" i="79"/>
  <c r="AI42" i="79"/>
  <c r="AI25" i="79"/>
  <c r="AI27" i="79"/>
  <c r="AI23" i="79"/>
  <c r="AI28" i="79"/>
  <c r="AI26" i="79"/>
  <c r="AI24" i="79"/>
  <c r="F17" i="82"/>
  <c r="F17" i="80"/>
  <c r="F17" i="84"/>
  <c r="F17" i="93"/>
  <c r="F17" i="90"/>
  <c r="F17" i="85"/>
  <c r="F17" i="83"/>
  <c r="F17" i="89"/>
  <c r="F17" i="86"/>
  <c r="F17" i="87"/>
  <c r="F17" i="81"/>
  <c r="AN340" i="79"/>
  <c r="AN411" i="79"/>
  <c r="AN339" i="79"/>
  <c r="AN413" i="79" s="1"/>
  <c r="AI134" i="79"/>
  <c r="AI133" i="79"/>
  <c r="F15" i="95"/>
  <c r="AN124" i="79"/>
  <c r="AN137" i="79" s="1"/>
  <c r="AN334" i="79"/>
  <c r="AN48" i="79"/>
  <c r="AN107" i="79"/>
  <c r="AN58" i="79"/>
  <c r="AN70" i="79" s="1"/>
  <c r="AN135" i="79"/>
  <c r="AN104" i="79"/>
  <c r="AN111" i="79" s="1"/>
  <c r="AN52" i="79"/>
  <c r="AN150" i="79"/>
  <c r="AN180" i="79"/>
  <c r="AN149" i="79"/>
  <c r="AN177" i="79" s="1"/>
  <c r="AI51" i="79"/>
  <c r="AI34" i="79"/>
  <c r="AI125" i="79"/>
  <c r="AN139" i="79"/>
  <c r="AN147" i="79" s="1"/>
  <c r="AN113" i="79"/>
  <c r="AN122" i="79" s="1"/>
  <c r="AN100" i="79"/>
  <c r="AN87" i="79"/>
  <c r="AN102" i="79" s="1"/>
  <c r="AN109" i="79"/>
  <c r="AN34" i="79"/>
  <c r="AI47" i="79"/>
  <c r="AI141" i="79"/>
  <c r="AN22" i="79"/>
  <c r="AN31" i="79" s="1"/>
  <c r="AN33" i="79"/>
  <c r="AN55" i="79" s="1"/>
  <c r="AN51" i="79"/>
  <c r="AN47" i="79"/>
  <c r="AI108" i="79"/>
  <c r="AI150" i="79"/>
  <c r="AN106" i="79"/>
  <c r="AI89" i="79"/>
  <c r="AI106" i="79"/>
  <c r="AN125" i="79"/>
  <c r="AN72" i="79"/>
  <c r="AN85" i="79" s="1"/>
  <c r="AN73" i="79"/>
  <c r="AN88" i="79"/>
  <c r="AN134" i="79"/>
  <c r="AI88" i="79"/>
  <c r="AI180" i="79"/>
  <c r="AN89" i="79"/>
  <c r="AN49" i="79"/>
  <c r="AI50" i="79"/>
  <c r="AI73" i="79"/>
  <c r="AI119" i="79"/>
  <c r="AI140" i="79"/>
  <c r="AN108" i="79"/>
  <c r="AN83" i="79"/>
  <c r="AI114" i="79"/>
  <c r="AN179" i="79"/>
  <c r="AN336" i="79" s="1"/>
  <c r="AI49" i="79"/>
  <c r="AI107" i="79"/>
  <c r="AI52" i="79"/>
  <c r="AN211" i="79"/>
  <c r="AN50" i="79"/>
  <c r="AN175" i="79"/>
  <c r="AI58" i="79"/>
  <c r="AN105" i="79"/>
  <c r="AI48" i="79"/>
  <c r="AI142" i="79"/>
  <c r="AI105" i="79"/>
  <c r="AN884" i="79"/>
  <c r="AM888" i="79"/>
  <c r="AM887" i="79" s="1"/>
  <c r="F42" i="95" l="1"/>
  <c r="F49" i="95" s="1"/>
  <c r="AI873" i="79"/>
  <c r="AI850" i="79"/>
  <c r="D17" i="115" s="1"/>
  <c r="AI842" i="79"/>
  <c r="D17" i="114" s="1"/>
  <c r="AI833" i="79"/>
  <c r="D17" i="113" s="1"/>
  <c r="AI821" i="79"/>
  <c r="D17" i="112" s="1"/>
  <c r="AI808" i="79"/>
  <c r="D17" i="111" s="1"/>
  <c r="AI752" i="79"/>
  <c r="AI738" i="79"/>
  <c r="D17" i="109" s="1"/>
  <c r="AI688" i="79"/>
  <c r="D17" i="108" s="1"/>
  <c r="AI570" i="79"/>
  <c r="D17" i="106" s="1"/>
  <c r="AI603" i="79"/>
  <c r="D17" i="107" s="1"/>
  <c r="AI562" i="79"/>
  <c r="D17" i="105" s="1"/>
  <c r="AI536" i="79"/>
  <c r="D17" i="103" s="1"/>
  <c r="G17" i="103" s="1"/>
  <c r="AI549" i="79"/>
  <c r="D17" i="104" s="1"/>
  <c r="AI515" i="79"/>
  <c r="D17" i="102" s="1"/>
  <c r="AI507" i="79"/>
  <c r="D17" i="101" s="1"/>
  <c r="AI489" i="79"/>
  <c r="D17" i="100" s="1"/>
  <c r="AI477" i="79"/>
  <c r="D17" i="99" s="1"/>
  <c r="AI454" i="79"/>
  <c r="D17" i="97" s="1"/>
  <c r="E27" i="95" s="1"/>
  <c r="AI463" i="79"/>
  <c r="D17" i="98" s="1"/>
  <c r="AI413" i="79"/>
  <c r="D17" i="96" s="1"/>
  <c r="E26" i="95" s="1"/>
  <c r="AI147" i="79"/>
  <c r="D17" i="89" s="1"/>
  <c r="E23" i="95" s="1"/>
  <c r="AI177" i="79"/>
  <c r="D17" i="90" s="1"/>
  <c r="E24" i="95" s="1"/>
  <c r="AI102" i="79"/>
  <c r="D17" i="84" s="1"/>
  <c r="E19" i="95" s="1"/>
  <c r="AI70" i="79"/>
  <c r="D17" i="82" s="1"/>
  <c r="E17" i="95" s="1"/>
  <c r="AI31" i="79"/>
  <c r="D17" i="80" s="1"/>
  <c r="E15" i="95" s="1"/>
  <c r="AI85" i="79"/>
  <c r="D17" i="83" s="1"/>
  <c r="E18" i="95" s="1"/>
  <c r="AI336" i="79"/>
  <c r="D17" i="93" s="1"/>
  <c r="E25" i="95" s="1"/>
  <c r="AI111" i="79"/>
  <c r="D17" i="85" s="1"/>
  <c r="E20" i="95" s="1"/>
  <c r="AI55" i="79"/>
  <c r="AI137" i="79"/>
  <c r="D17" i="87" s="1"/>
  <c r="E22" i="95" s="1"/>
  <c r="AI122" i="79"/>
  <c r="D17" i="86" s="1"/>
  <c r="E21" i="95" s="1"/>
  <c r="AN882" i="79"/>
  <c r="AI882" i="79" l="1"/>
  <c r="D17" i="110"/>
  <c r="E40" i="95" s="1"/>
  <c r="G40" i="95" s="1"/>
  <c r="AI787" i="79"/>
  <c r="D17" i="81"/>
  <c r="E16" i="95" s="1"/>
  <c r="G16" i="95" s="1"/>
  <c r="G17" i="97"/>
  <c r="G17" i="100"/>
  <c r="E30" i="95"/>
  <c r="G30" i="95" s="1"/>
  <c r="G17" i="107"/>
  <c r="E37" i="95"/>
  <c r="G37" i="95" s="1"/>
  <c r="G17" i="112"/>
  <c r="E44" i="95"/>
  <c r="G17" i="101"/>
  <c r="E31" i="95"/>
  <c r="G31" i="95" s="1"/>
  <c r="G17" i="106"/>
  <c r="E36" i="95"/>
  <c r="G36" i="95" s="1"/>
  <c r="G17" i="113"/>
  <c r="E45" i="95"/>
  <c r="G17" i="102"/>
  <c r="E32" i="95"/>
  <c r="G32" i="95" s="1"/>
  <c r="G17" i="108"/>
  <c r="E38" i="95"/>
  <c r="G38" i="95" s="1"/>
  <c r="G17" i="114"/>
  <c r="E46" i="95"/>
  <c r="E28" i="95"/>
  <c r="G28" i="95" s="1"/>
  <c r="G17" i="98"/>
  <c r="E33" i="95"/>
  <c r="G33" i="95" s="1"/>
  <c r="E34" i="95"/>
  <c r="G34" i="95" s="1"/>
  <c r="G17" i="104"/>
  <c r="G17" i="109"/>
  <c r="E39" i="95"/>
  <c r="G39" i="95" s="1"/>
  <c r="G17" i="115"/>
  <c r="E47" i="95"/>
  <c r="D17" i="116"/>
  <c r="G17" i="99"/>
  <c r="E29" i="95"/>
  <c r="G29" i="95" s="1"/>
  <c r="G17" i="105"/>
  <c r="E35" i="95"/>
  <c r="G35" i="95" s="1"/>
  <c r="G17" i="111"/>
  <c r="E43" i="95"/>
  <c r="G27" i="95"/>
  <c r="G26" i="95"/>
  <c r="G17" i="96"/>
  <c r="G17" i="93"/>
  <c r="G17" i="90"/>
  <c r="G25" i="95"/>
  <c r="G17" i="86"/>
  <c r="G21" i="95"/>
  <c r="G17" i="82"/>
  <c r="G17" i="95"/>
  <c r="G23" i="95"/>
  <c r="G17" i="89"/>
  <c r="G24" i="95"/>
  <c r="G17" i="87"/>
  <c r="G22" i="95"/>
  <c r="G17" i="84"/>
  <c r="G19" i="95"/>
  <c r="G17" i="85"/>
  <c r="G20" i="95"/>
  <c r="G17" i="83"/>
  <c r="G18" i="95"/>
  <c r="G17" i="80"/>
  <c r="G17" i="110" l="1"/>
  <c r="G17" i="81"/>
  <c r="G17" i="116"/>
  <c r="E48" i="95"/>
  <c r="G15" i="95"/>
  <c r="E897" i="79" l="1"/>
  <c r="C897" i="79" s="1"/>
  <c r="O884" i="79" l="1"/>
  <c r="O889" i="79" s="1"/>
  <c r="D17" i="94" l="1"/>
  <c r="E41" i="95" s="1"/>
  <c r="C902" i="79"/>
  <c r="E42" i="95" l="1"/>
  <c r="E49" i="95" s="1"/>
  <c r="G41" i="95"/>
  <c r="E902" i="79"/>
  <c r="E905" i="79" l="1"/>
  <c r="G42" i="95"/>
  <c r="G49" i="95" s="1"/>
</calcChain>
</file>

<file path=xl/sharedStrings.xml><?xml version="1.0" encoding="utf-8"?>
<sst xmlns="http://schemas.openxmlformats.org/spreadsheetml/2006/main" count="2517" uniqueCount="1476">
  <si>
    <t>FECHA DE ESTA ACTA:</t>
  </si>
  <si>
    <t>30 DE ABRIL DE 2026</t>
  </si>
  <si>
    <t>FECHAS</t>
  </si>
  <si>
    <t>CAUSA</t>
  </si>
  <si>
    <t xml:space="preserve">DESCRIPCION DE CAUSA DE MAYOR CANTIDAD DE OBRA </t>
  </si>
  <si>
    <t>EN CALI VALE DEL CAUCA A LOS  TREINTA (30) DIAS DEL MES DE ABRIL DE 2026 SE REUNIERON LOS SEÑORES: ARQ. HECTOR MARIO LONDOÑO TOVAR  EN SU CALIDAD DE REPRESENTANTE LEGAL DEL CONSORCIO CENTRO DE SALUD TERRON COLORADO Y COMO DIRECTOR DE OBRA PARA EL PROYECTO "OBRAS NECESARIAS DE REPOSICION PARA EL MEJORAMIENO DE LA IPS TERRON COLORADO, EN DESARROLLO DEL PROYECTO "FORTALECIMIENTO DE LA CAPACIDAD DE OPERACIÓN DE LA RED DE SALUD LADERA E.S.E. EN SANTIAGO DE CALI" CON FICHA BP-26005919, EN MARCO DEL CONVENIO INTERADMINISTRATIVO No. 4145.010.27.1.006-2025", EL  ING. MARCO HERNAN HOYOS OSORIO, EN REPRESENTACION LEGAL DE CONSORCIO INTER HTC, COMO INTERVENTOR DEL ENTE CONTRATANTE, DARWIN STEVEN ZAPATA FORERO COMO SUPERVISOR DEL CONTRATO DE LA ENTIDAD CONTRATANTE, CON EL OBJETO DE EVALUAR EL DESARROLLO DE LAS OBRAS Y HACER EL RECIBO DEL INFORME DE OBRA  No. 1  DE LAS MISMAS DE ACUERDO CON LAS CANTIDADES QUE SE ANOTAN A CONTINUACION</t>
  </si>
  <si>
    <t>CONTRATO No.</t>
  </si>
  <si>
    <t>00-2025-JCON-303</t>
  </si>
  <si>
    <t>FECHA DE INICIO DE OBRA</t>
  </si>
  <si>
    <t>30 DE DICIEMBRE DE 2025</t>
  </si>
  <si>
    <t>A</t>
  </si>
  <si>
    <t>MAYOR CANTIDAD NO PRESUPUESTADA</t>
  </si>
  <si>
    <t>CONTRATISTA</t>
  </si>
  <si>
    <t>CONSORCIO CENTRO DE SALUD TERRON COLORADO</t>
  </si>
  <si>
    <t>FECHA DE TERMINACION No. 01</t>
  </si>
  <si>
    <t>30 DE ABRIL DE 2027</t>
  </si>
  <si>
    <t>B</t>
  </si>
  <si>
    <t>MAYOR CANTIDAD POR CAMBIOS ARQUITECTONICOS</t>
  </si>
  <si>
    <t>NIT</t>
  </si>
  <si>
    <t>902.019.652-8</t>
  </si>
  <si>
    <t>PRORROGA No. 1</t>
  </si>
  <si>
    <t>N/A</t>
  </si>
  <si>
    <t>C</t>
  </si>
  <si>
    <t>MAYOR CANTIDAD POR CAMBIOS ESTRUCTURALES</t>
  </si>
  <si>
    <t>VALOR INICIAL</t>
  </si>
  <si>
    <t>FECHA DE SUSPENSION No. 1</t>
  </si>
  <si>
    <t>D</t>
  </si>
  <si>
    <t>OBRA NO PRESUPUESTADA PERO ESTABA EN PLANOS</t>
  </si>
  <si>
    <t>CERTIFICADO DE DISPONIBILIDAD PRESUPUESTAL</t>
  </si>
  <si>
    <t>00-2025-PDIS-773</t>
  </si>
  <si>
    <t>FECHA DE REINICO No.1</t>
  </si>
  <si>
    <t>E</t>
  </si>
  <si>
    <t>OBRA NUEVA POR CAMBIOS APROBADOS</t>
  </si>
  <si>
    <t>PLAZO</t>
  </si>
  <si>
    <t xml:space="preserve">DIECISEIS (16) MESES </t>
  </si>
  <si>
    <t>FECHA DE TERMINACION No. 1</t>
  </si>
  <si>
    <t>F</t>
  </si>
  <si>
    <t>OBRA NUEVA - CAMBIO DE CONDICIONES</t>
  </si>
  <si>
    <t>OBJETO</t>
  </si>
  <si>
    <t>REALIZAR LAS OBRAS NECESARIAS DE REPOSICION PARA EL MEJORAMIENO DE LA IPS TERON COLORADO, EN DESARROLLO DEL PROYECTO "FORTALECIMIENTO DE LA CAPACIDAD DE OPERACIÓN DE LA RED DE SALUD LADERA E.S.E. EN SANTIAGO DE CALI" CON FICHA BP-26005919, EN MARCO DEL CONVENIO INTERADMINISTRATIVO No. 4145.010.27.1.006-2025"</t>
  </si>
  <si>
    <t>PRORROGA No. 2</t>
  </si>
  <si>
    <t>G</t>
  </si>
  <si>
    <t>CAMBIO DE CONDICIONES INICIALES</t>
  </si>
  <si>
    <t>INTERVENTORIA</t>
  </si>
  <si>
    <t xml:space="preserve">CONSORCIO INTER HTC - RL. ING. MARCO HERNAN HOYOS OSORIO </t>
  </si>
  <si>
    <t>FECHA DE TERMINACION PRORROGA No. 2</t>
  </si>
  <si>
    <t>SUPERVISORIA</t>
  </si>
  <si>
    <t>RED DE SALUD DE LADERA E.S.E .DR. DARWIN STEVEN ZAPATA FORERO</t>
  </si>
  <si>
    <t>Item</t>
  </si>
  <si>
    <t>DESCRIPCION</t>
  </si>
  <si>
    <t>UND</t>
  </si>
  <si>
    <t>CONTRATO ORIGINAL</t>
  </si>
  <si>
    <t>% PORCENTAJE DE INCIDENCIA INICIAL</t>
  </si>
  <si>
    <t>ACTA DE BALANCE  Nº. 01 DEL CONTRATO No. 00-2025-JCON-303</t>
  </si>
  <si>
    <t>ACTA DE BALANCE Nº. 1</t>
  </si>
  <si>
    <t>ACTA DE BALANCE Nº. 2</t>
  </si>
  <si>
    <t>ACTA DE BALANCE Nº. 3</t>
  </si>
  <si>
    <t>Acta de Informe  No. 04</t>
  </si>
  <si>
    <t xml:space="preserve">ACTIVIDADES AL 100% DE EJECUCION PARA SABER PRESUPUESTO LIBRE </t>
  </si>
  <si>
    <t>TOTAL</t>
  </si>
  <si>
    <t>% DE INCIDENCIA FINAL</t>
  </si>
  <si>
    <t>Acta de Informe  No. 03a</t>
  </si>
  <si>
    <t>Acta de Informe  No. 03B</t>
  </si>
  <si>
    <t>Acta de Informe  No. 03a+b</t>
  </si>
  <si>
    <t>ACUMULADO</t>
  </si>
  <si>
    <t>Obras contratadas ejecutadas mayor cantidad</t>
  </si>
  <si>
    <t>Obras contratadas ejecutadas 
menor cantidad</t>
  </si>
  <si>
    <t xml:space="preserve">Obras contratadas no ejecutadas </t>
  </si>
  <si>
    <t>OBRAS ADICIONALES</t>
  </si>
  <si>
    <t>OBRAS REALMENTE EJECUTADAS CONTRADAS</t>
  </si>
  <si>
    <t>Cantidad      Total</t>
  </si>
  <si>
    <t>VALOR TOTAL</t>
  </si>
  <si>
    <t>Cantidad</t>
  </si>
  <si>
    <t>Vr.Unitario</t>
  </si>
  <si>
    <t>Vr.Parcial</t>
  </si>
  <si>
    <t>Valor</t>
  </si>
  <si>
    <t>Cantidad Ejecutada</t>
  </si>
  <si>
    <t>%</t>
  </si>
  <si>
    <t>Cantidad total</t>
  </si>
  <si>
    <t>valor total</t>
  </si>
  <si>
    <t>Ejecutada</t>
  </si>
  <si>
    <t xml:space="preserve">PRELIMINARES </t>
  </si>
  <si>
    <t>OBRAS PRELIMINARES MOVIEMIENTOS DE TIERRA Y DEMOLICIONES</t>
  </si>
  <si>
    <t>1.1</t>
  </si>
  <si>
    <t>EXCAVACION A MAQUINA SIN RETIRO</t>
  </si>
  <si>
    <t>M3</t>
  </si>
  <si>
    <t>1.2</t>
  </si>
  <si>
    <t>EXCAVACION EN ROCA</t>
  </si>
  <si>
    <t>1.3</t>
  </si>
  <si>
    <t>RELLENO MATERIAL SITIO COMPACTADO CILINDRO</t>
  </si>
  <si>
    <t>1.4</t>
  </si>
  <si>
    <t>RELLENO ROCAMUERTA COMPACT-SALTARIN</t>
  </si>
  <si>
    <t>1.5</t>
  </si>
  <si>
    <t>CONFIGURACION NIVELACION TERRENO</t>
  </si>
  <si>
    <t>M2</t>
  </si>
  <si>
    <t>1.6</t>
  </si>
  <si>
    <t>DEMOLICION EDIFICACION EXISTENTE</t>
  </si>
  <si>
    <t>1.7</t>
  </si>
  <si>
    <t>CARGUE Y RETIRO DE SOBRANTES A MAQUINA &lt;=10 KMS</t>
  </si>
  <si>
    <t>SUBTOTAL OBRAS PRELIMINARES MOVIEMIENTOS DE TIERRA Y DEMOLICIONES</t>
  </si>
  <si>
    <t>2</t>
  </si>
  <si>
    <t>OBRAS PRELIMINARES</t>
  </si>
  <si>
    <t>2.1</t>
  </si>
  <si>
    <t>EXCAVACION MATERIAL COMUN Y/O CONGLOMERADO A MANO ENTRE 0-2 M</t>
  </si>
  <si>
    <t>2.2</t>
  </si>
  <si>
    <t>EXCAVACION TIERRA MANO BAJO AGUA H=2.0</t>
  </si>
  <si>
    <t>2.3</t>
  </si>
  <si>
    <t>PROTECCION TALUDES (ENTIBADO)</t>
  </si>
  <si>
    <t>2.4</t>
  </si>
  <si>
    <t>RELLENO MATERIAL SITIO COMPACTADO A RANA</t>
  </si>
  <si>
    <t>2.5</t>
  </si>
  <si>
    <t>2.6</t>
  </si>
  <si>
    <t>CAMPAMENT O TABLA 9 M2</t>
  </si>
  <si>
    <t>2.7</t>
  </si>
  <si>
    <t>CERRAMIENTO EN LAMINA DE ZINC</t>
  </si>
  <si>
    <t>2.8</t>
  </si>
  <si>
    <t>ACOMETIDA PROVISIONAL ENERGIA</t>
  </si>
  <si>
    <t>MES</t>
  </si>
  <si>
    <t>2.9</t>
  </si>
  <si>
    <t>ACOMETIDA PROVISIONAL ACUEDUCTO</t>
  </si>
  <si>
    <t>2.10</t>
  </si>
  <si>
    <t>LOCALIZACION REPLANTEO OBRA ARQUITECTONICA</t>
  </si>
  <si>
    <t>2.11</t>
  </si>
  <si>
    <t>CONSTRUCCION LAVAMANOS Y WC</t>
  </si>
  <si>
    <t>2.12</t>
  </si>
  <si>
    <t>LAVAMANOS COLGAR PEDESTALTAZA SANITARIO</t>
  </si>
  <si>
    <t>JGO</t>
  </si>
  <si>
    <t>2.13</t>
  </si>
  <si>
    <t>TAZA SANITARIO</t>
  </si>
  <si>
    <t>2.14</t>
  </si>
  <si>
    <t>GRIFO LAVAMANOS</t>
  </si>
  <si>
    <t>2.15</t>
  </si>
  <si>
    <t>SIFON ACOPLE LAVAMANOS</t>
  </si>
  <si>
    <t>2.16</t>
  </si>
  <si>
    <t>TUBERIA PVC 4" SANITARIA</t>
  </si>
  <si>
    <t>ML</t>
  </si>
  <si>
    <t>2.17</t>
  </si>
  <si>
    <t>SIFON SANITARIO PVC 4"</t>
  </si>
  <si>
    <t>2.18</t>
  </si>
  <si>
    <t>ACARREO MATERIALES-ESCOMBROS 10 PERSONAS</t>
  </si>
  <si>
    <t>HC</t>
  </si>
  <si>
    <t>2.19</t>
  </si>
  <si>
    <t>CARGUE Y RETIRO DE SOBRANTES A MAQUINA &lt;= 10 KM</t>
  </si>
  <si>
    <t>SUBTOTAL OBRAS PRELIMINARES</t>
  </si>
  <si>
    <t>DESAGUES BAJO TIERRA</t>
  </si>
  <si>
    <t>RELLENO MATERIAL SITIO COMPACTADO RANA</t>
  </si>
  <si>
    <t>CAJA INSPECCION 60X60 (CONCRETO)</t>
  </si>
  <si>
    <t>CAJA DE INSPECCION 70X70, EXC H=1.0 M</t>
  </si>
  <si>
    <t>TAPA CAJA MARCO ANGULO 61X61-70X70</t>
  </si>
  <si>
    <t>TUBERIA PARA ALCANTARILLADO UNION MECANICA DE DOBLE PARED EN PVC (SEGÚN NORMA NTC 37221) DIAMETRO 8" (200 MM) (INCLUYE ACARREO INTERNO)</t>
  </si>
  <si>
    <t>TUBERIA PARA ALCANTARILLADO UNION MECANICA DE DOBLE PARED EN PVC (SEGÚN NORMA NTC 37221) DIAMETRO 6" (160 MM) (INCLUYE ACARREO INTERNO)</t>
  </si>
  <si>
    <t>TUBERIA PARA ALCANTARILLADO UNION MECANICA DE DOBLE PARED EN PVC (SEGÚN NORMA NTC 37221) DIAMETRO 4" (100 MM) (INCLUYE ACARREO INTERNO)</t>
  </si>
  <si>
    <t>TAPA CAJA MARCO ANGULO 71X71-80X80</t>
  </si>
  <si>
    <t>SUBTOTAL DESAGUES BAJO TIERRA</t>
  </si>
  <si>
    <t>BIEN</t>
  </si>
  <si>
    <t>CIMENTACION</t>
  </si>
  <si>
    <t>4.1.1</t>
  </si>
  <si>
    <t>SOLADO ESPESOR E=0.05M 3000 PSI 210 MPA</t>
  </si>
  <si>
    <t>4.1.2</t>
  </si>
  <si>
    <t>ZAPATA CONCRETO 4000 PSI 27.0 MPA FORM</t>
  </si>
  <si>
    <t>4.1.3</t>
  </si>
  <si>
    <t>VIGA CIMIENTO ENLACE 400 PSI 28.0 MPA +ADICION PREMEZCLADO 4000 PSI 28 MPA</t>
  </si>
  <si>
    <t>4.1.4</t>
  </si>
  <si>
    <t>ACERO REFUERZO FLEJADO 60000 PSI 420Mpa</t>
  </si>
  <si>
    <t>KG</t>
  </si>
  <si>
    <t>4.1.5</t>
  </si>
  <si>
    <t>PEDESTAL EN CONCRETO PREMEZCLADO DE 5000 PSI 35 MPA</t>
  </si>
  <si>
    <t>4.1.6</t>
  </si>
  <si>
    <t>PANTALLA EN CONCRETO F'C 28 MPA IMPERMEABILIZADO INCLUYE FORMALETA METALICA 2 CARAS</t>
  </si>
  <si>
    <t>4.1.7</t>
  </si>
  <si>
    <t>EXCAVACION EN MATERIAL COMUN Y/O COGLOMERADO A MANO ENTRE 0-2M</t>
  </si>
  <si>
    <t>4.1.8</t>
  </si>
  <si>
    <t xml:space="preserve">RETIRO DE SOBRANTES CON CARGUE A MANO  HASTA EL SITIO AUTORIZADO POR  LA AUTORIDAD AMBIENTAL INCLUYE EL PAGO POR SERVICIOS DE RECIBO DE ESCOMBROS </t>
  </si>
  <si>
    <t>4.1.9</t>
  </si>
  <si>
    <t>SUBMURACION EDIFICACION EXISTENTE EN CONCRETO DE 3000 PSI INCLUYE REFUERZO</t>
  </si>
  <si>
    <t>4.1.10</t>
  </si>
  <si>
    <t>BOMBEO DE CONCRETO A MAQUINA</t>
  </si>
  <si>
    <t>SUBTOTAL CIMENTACION</t>
  </si>
  <si>
    <t>INSTALACIONES ESTRUCTURA</t>
  </si>
  <si>
    <t>5.1.1</t>
  </si>
  <si>
    <t>5.1.2</t>
  </si>
  <si>
    <t xml:space="preserve">MALLA ELECTROSOLDADA </t>
  </si>
  <si>
    <t>5.1.3</t>
  </si>
  <si>
    <t>LOSA ALIGERA DE EN COCRETO PREMEZCLADO  DE 5000 PSI INCLUYE FORMALETA INCLUYE DESFORMALETEADO</t>
  </si>
  <si>
    <t>5.1.4</t>
  </si>
  <si>
    <t>ESCALERA CONCRETO 3000 PSI</t>
  </si>
  <si>
    <t>5.1.5</t>
  </si>
  <si>
    <t>DINTEL BOARD 10MM A=10-25CM [3 CARAS]</t>
  </si>
  <si>
    <t>5.1.6</t>
  </si>
  <si>
    <t>CONCRETO MURO DOVELOS 3100 PSI -420MPA</t>
  </si>
  <si>
    <t>5.1.7</t>
  </si>
  <si>
    <t>ESCALERILLA HIERRO GRAFILADO 1/4"</t>
  </si>
  <si>
    <t>5.1.8</t>
  </si>
  <si>
    <t>ANCLAJE HIERRO ,1/2"-PERF. ,5/8" 10-15C</t>
  </si>
  <si>
    <t>PUNTO</t>
  </si>
  <si>
    <t>5.1.9</t>
  </si>
  <si>
    <t>COLUMNETAS Y VIGUETAS DE 010- 0.12 X0 .15- 0.2 M</t>
  </si>
  <si>
    <t>5.1.10</t>
  </si>
  <si>
    <t xml:space="preserve">COLUMNAS EN CONCRETO PREMEZCLADO DE 5000 PSI INCLUYE FORMALETA </t>
  </si>
  <si>
    <t>5.1.11</t>
  </si>
  <si>
    <t>PANTALLA ESTRUCTURAL EN CONCRETO DE 5000 PSI INCLUYE FORMALETA DOS CARAS</t>
  </si>
  <si>
    <t>5.1.12</t>
  </si>
  <si>
    <t>SUBTOTAL ESTRUCTURA</t>
  </si>
  <si>
    <t>MAMPOSTERIA</t>
  </si>
  <si>
    <t>6.1.1</t>
  </si>
  <si>
    <t>MURO BLOQUE CONCRETO 12X19X39</t>
  </si>
  <si>
    <t>6.1.2</t>
  </si>
  <si>
    <t>MURO BLOQUE CONCRETO 114X19X39</t>
  </si>
  <si>
    <t>6.1.3</t>
  </si>
  <si>
    <t>ALFAJIA EN CONCRETO DE 3000 PSI DE 0,20 X 0,10, INCLUYE REFUERZO</t>
  </si>
  <si>
    <t>6.1.4</t>
  </si>
  <si>
    <t>SUMINISTRO E INSTALACION DE CORTASOL EN GRC COLOR INTEGRAL 12A TERRACOTA AHAFLANADO EN 1/8 BOCEL DE 2 CMS MOLDE EN LAMINA DE POLIURETANO ELASTOMERO LISO</t>
  </si>
  <si>
    <t>SUBTOTAL MAMPOSTERIA</t>
  </si>
  <si>
    <t>CUBIERTA</t>
  </si>
  <si>
    <t>7.1.1</t>
  </si>
  <si>
    <t>BAJANTE LAMINA GALVANIZADA</t>
  </si>
  <si>
    <t>7.1.2</t>
  </si>
  <si>
    <t>CANAL LAMINA GALVANIZADA CAL.26</t>
  </si>
  <si>
    <t>7.1.3</t>
  </si>
  <si>
    <t>CORTA SALPICADURA, CAL. 31, A = 0,40 CM (FLANSHING), INCLUYE CORTE PULIDORA MURO, RESANE TIPO SIKAFLEX 1</t>
  </si>
  <si>
    <t>7.1.4</t>
  </si>
  <si>
    <t>TEJA ALUMINIO-POLIURETANO-ALUM.E=1 1C</t>
  </si>
  <si>
    <t>7.1.5</t>
  </si>
  <si>
    <t>CIELO FALSO REGISTRABLE</t>
  </si>
  <si>
    <t>7.1.6</t>
  </si>
  <si>
    <t>CIELO FALSO PANEL BOARD 6.0MM S.JUNTA+VINILO</t>
  </si>
  <si>
    <t>SUBTOTAL CUBIERTA</t>
  </si>
  <si>
    <t>INSTALACIONES SANITARIAS Y AGUAS LLUVIAS</t>
  </si>
  <si>
    <t>8.1.1</t>
  </si>
  <si>
    <t>TUBERIA PVC 2" VENTILACION</t>
  </si>
  <si>
    <t>8.1.2</t>
  </si>
  <si>
    <t xml:space="preserve">TUBERIA PVC 3" VENTILACION </t>
  </si>
  <si>
    <t>8.1.3</t>
  </si>
  <si>
    <t>TUBERIA PVC 2" SANITARIA</t>
  </si>
  <si>
    <t>8.1.4</t>
  </si>
  <si>
    <t>TUBERIA PVC 3" SANITARIA</t>
  </si>
  <si>
    <t>8.1.5</t>
  </si>
  <si>
    <t>8.1.6</t>
  </si>
  <si>
    <t>TAPÓN PRUEBA 4"</t>
  </si>
  <si>
    <t>8.1.7</t>
  </si>
  <si>
    <t>TAPON DE LIMPIEZA DE 4"</t>
  </si>
  <si>
    <t>8.1.8</t>
  </si>
  <si>
    <t>PUNTO SANITARIO PVC 4"</t>
  </si>
  <si>
    <t>8.1.9</t>
  </si>
  <si>
    <t>PUNTO SANITARIO PVC 3"</t>
  </si>
  <si>
    <t>8.1.10</t>
  </si>
  <si>
    <t>PUNTO SANITARIO PVC 2"</t>
  </si>
  <si>
    <t>SUBTOTAL INSTALACIONES SANITARIAS Y AGUAS LLUVIAS</t>
  </si>
  <si>
    <t>8.2</t>
  </si>
  <si>
    <t>ALCANTARILLADO PLUVIAL</t>
  </si>
  <si>
    <t>8.2.1</t>
  </si>
  <si>
    <t>TUBERÍA PARA ALCANTARILLADO UNIÓN MECÁNICA DE DOBLE PARED EN PVC (SEGÚN NORMA NTC 3722 1 ), Ø=4" (110MM) (INCLUYE ACARREO INTERNO).</t>
  </si>
  <si>
    <t>8.2.2</t>
  </si>
  <si>
    <t>TUBERÍA PARA ALCANTARILLADO UNIÓN MECÁNICA DE DOBLE PARED EN PVC (SEGÚN NORMA NTC 3722APU1 ), Ø=6" (160MM) (INCLUYE ACARREO INTERNO).</t>
  </si>
  <si>
    <t>8.2.3</t>
  </si>
  <si>
    <t>TRAGANTE LOSA TCI 3 ATRAPA MANTO-ALUM</t>
  </si>
  <si>
    <t>8.2.4</t>
  </si>
  <si>
    <t>TRAGANTE LOSA TCI4 ATRAPA MANTO-ALUM</t>
  </si>
  <si>
    <t>8.2.5</t>
  </si>
  <si>
    <t>SUBTOTAL ALCANTARILLADO PLUVIAL</t>
  </si>
  <si>
    <t>INSTALACIONES HIDRAULICAS</t>
  </si>
  <si>
    <t>9.1.1</t>
  </si>
  <si>
    <t>PUNTO DE AGUA FRÍA 1/2"</t>
  </si>
  <si>
    <t>PTO</t>
  </si>
  <si>
    <t>9.1.2</t>
  </si>
  <si>
    <t>PUNTO DE AGUA FRÍA 3/4"</t>
  </si>
  <si>
    <t>9.1.3</t>
  </si>
  <si>
    <t>PUNTO DE AGUA FRÍA 1"</t>
  </si>
  <si>
    <t>9.1.4</t>
  </si>
  <si>
    <t xml:space="preserve">VALVULA CIERRE METALICO 3" </t>
  </si>
  <si>
    <t>9.1.5</t>
  </si>
  <si>
    <t>VALVULA CHEQUE CORTINA BRONCE D= 3"</t>
  </si>
  <si>
    <t>9.1.6</t>
  </si>
  <si>
    <t xml:space="preserve">VALVULA CIERRE METALICO 2" </t>
  </si>
  <si>
    <t>9.1.7</t>
  </si>
  <si>
    <t>VALVULA CIERRE R.W. 1"</t>
  </si>
  <si>
    <t>9.1.8</t>
  </si>
  <si>
    <t>VALVULA CORTINA .3/4  200PSI RED WHITE</t>
  </si>
  <si>
    <t>9.1.9</t>
  </si>
  <si>
    <t>VALVULA CORTINA .1/2  200PSI RED WHITE</t>
  </si>
  <si>
    <t>9.1.10</t>
  </si>
  <si>
    <t>SUMNIISTRO E INSTALACION TUBERIA PVC PRESION UNION SOLDADA DE 2-1/2" RDE 21</t>
  </si>
  <si>
    <t>9.1.11</t>
  </si>
  <si>
    <t>SUMINISTRO E INSTALACION TUBERIA PVC PRESION UNION SOL 4" RDE 21</t>
  </si>
  <si>
    <t>9.1.12</t>
  </si>
  <si>
    <t xml:space="preserve">TUBERIA PVC 3" </t>
  </si>
  <si>
    <t>9.1.13</t>
  </si>
  <si>
    <t>TUBERIA PVC 2 RDE 21-200 PSI</t>
  </si>
  <si>
    <t>9.1.14</t>
  </si>
  <si>
    <t>SUMNIISTRO E INSTALACION TUBERI PVC PRESION UNION SOLDADA DE 1" RDE 13.5 INCLUYE ACCESORIOS</t>
  </si>
  <si>
    <t>9.1.15</t>
  </si>
  <si>
    <t>SUMNIISTRO E INSTALACION TUBERI PVC PRESION UNION SOLDADA DE 3/4" RDE 11 INCLUYE ACCESORIOS</t>
  </si>
  <si>
    <t>9.1.16</t>
  </si>
  <si>
    <t>SUMNIISTRO E INSTALACION TUBERI PVC PRESION UNION SOLDADA DE 1/2" RDE 9 INCLUYE ACCESORIOS</t>
  </si>
  <si>
    <t>9.1.17</t>
  </si>
  <si>
    <t>MEDIDOR GENERAL DE ACUEDUCTO 2" INCL. CAJA</t>
  </si>
  <si>
    <t>9.1.18</t>
  </si>
  <si>
    <t>LLAVE TERMINAL CROMADA , PESADA 1/2"</t>
  </si>
  <si>
    <t>9.1.19</t>
  </si>
  <si>
    <t>GRIFO LAVAMANOS PUSH MESON ANTIVALD 1/2"</t>
  </si>
  <si>
    <t>9.1.20</t>
  </si>
  <si>
    <t>GRIFO SENCILLO LAVAPLATOS LINEA MEDIA 1/2"</t>
  </si>
  <si>
    <t>9.1.21</t>
  </si>
  <si>
    <t>GRIFO ORINAL SENSOR FRONTAL 3/4"</t>
  </si>
  <si>
    <t>9.1.22</t>
  </si>
  <si>
    <t>MEZCLADOR DUCHA LINEA MEDIA</t>
  </si>
  <si>
    <t>9.1.23</t>
  </si>
  <si>
    <t>CAJA INSPECCION 175x 80 CM DOM[CONCRETO]</t>
  </si>
  <si>
    <t>9.1.24</t>
  </si>
  <si>
    <t>FILTRO GEODREN INC EXCAV. RELLEN MAT SIT</t>
  </si>
  <si>
    <t>9.1.25</t>
  </si>
  <si>
    <t>TAPA CAJA MARCO ANGULO 91X91-100X100</t>
  </si>
  <si>
    <t>SUBTOTAL INSTALACIONES HIDRAULICAS</t>
  </si>
  <si>
    <t>INSTALACIONES ELECTRICAS</t>
  </si>
  <si>
    <t>10.1.1</t>
  </si>
  <si>
    <t xml:space="preserve">BARRAJES DE 3000A PARA CONEXIÓN DE TRANSFORMADOR A TABLERO GENERAL </t>
  </si>
  <si>
    <t>10.1.2</t>
  </si>
  <si>
    <t>DPS PARA TRANSFORMADOR 12 KV INCLUYE SOPORTES Y CABLEADO DE CONEXIÓN</t>
  </si>
  <si>
    <t>10.1.3</t>
  </si>
  <si>
    <t>CELDA DE MEDIA TENSION 24 KVA</t>
  </si>
  <si>
    <t>10.1.4</t>
  </si>
  <si>
    <t>TABLERO GENERAL 1 TGN DE BAJA TENSIÓN, CON PROTECCIONES SEGÚN DIAGRAMA UNDIFILAR</t>
  </si>
  <si>
    <t>10.1.5</t>
  </si>
  <si>
    <t>TABLERO PLANTA EMERGENCIA</t>
  </si>
  <si>
    <t>10.1.6</t>
  </si>
  <si>
    <t>TABLERO BAJA TENSION 1600 A 208 V 25KVA</t>
  </si>
  <si>
    <t>10.1.7</t>
  </si>
  <si>
    <t>BANCO AUTOMÁTICO DE CONDENADORES DE 200 KVAR INCLUYE ALIMENTADOS DESDE TGN HASTA BANCO</t>
  </si>
  <si>
    <t>10.1.8</t>
  </si>
  <si>
    <t>ACOM.E.3F(3# 4+1# 8) 2"</t>
  </si>
  <si>
    <t>10.1.9</t>
  </si>
  <si>
    <t>ACOM.E.3F(3# 10+1#10) 1"</t>
  </si>
  <si>
    <t>10.1.10</t>
  </si>
  <si>
    <t>ACOM.E.3F(3#8 +1# 8) 2"</t>
  </si>
  <si>
    <t>10.1.11</t>
  </si>
  <si>
    <t>ACOM.E.3F(3# 6+1# 8) 2"</t>
  </si>
  <si>
    <t>10.1.12</t>
  </si>
  <si>
    <t>ACOM.E.3F(3# 2+1# 6) 2"</t>
  </si>
  <si>
    <t>10.1.13</t>
  </si>
  <si>
    <t>ACOM.E.3F(3#4/0+1#4/0)3"</t>
  </si>
  <si>
    <t>10.1.14</t>
  </si>
  <si>
    <t>ACOMETIDA ELECTRICA 3F(XLP 3#1/0) 4" GALV.</t>
  </si>
  <si>
    <t>10.1.15</t>
  </si>
  <si>
    <t>TUBERIA IMC 3/4 GALV</t>
  </si>
  <si>
    <t>10.1.16</t>
  </si>
  <si>
    <t>TUBERIA IMC 1 GALV</t>
  </si>
  <si>
    <t>10.1.17</t>
  </si>
  <si>
    <t>SUMINISTRO E INSTALACION CURVA IMC 3/4</t>
  </si>
  <si>
    <t>10.1.18</t>
  </si>
  <si>
    <t>SUMINISTRO E INSTALACION CURVA IMC 1 GALV</t>
  </si>
  <si>
    <t>10.1.19</t>
  </si>
  <si>
    <t>SUMINISTRO E INSTALACION TUBERIA IMC 1 1/2" GALV</t>
  </si>
  <si>
    <t>10.1.20</t>
  </si>
  <si>
    <t>SUMINISTRO E INSTALACION CURVA IMC 1 1/2" GALV</t>
  </si>
  <si>
    <t>10.1.21</t>
  </si>
  <si>
    <t>SUMINISTRO E INSTALACION TUBERIA IMC 3" GALV</t>
  </si>
  <si>
    <t>10.1.22</t>
  </si>
  <si>
    <t>SUMINISTRO E INSTALACION CURVA IMC 3" GALV</t>
  </si>
  <si>
    <t>10.1.23</t>
  </si>
  <si>
    <t>TUBERIA EMT 3/4"</t>
  </si>
  <si>
    <t>10.1.24</t>
  </si>
  <si>
    <t>TUBERIA EMT 2"</t>
  </si>
  <si>
    <t>10.1.25</t>
  </si>
  <si>
    <t>BANDEJA DUCTO CERRADO 60X8 CM CON SOPORTES EN RIEL CHANNEL 4X2</t>
  </si>
  <si>
    <t>10.1.26</t>
  </si>
  <si>
    <t>CURVAS, TEE BANDEJA DUCTO CERRADO 60X8 CM</t>
  </si>
  <si>
    <t>10.1.27</t>
  </si>
  <si>
    <t>BANDEJA DUCTO CERRADO 30X8 CM CON SOPORTES EN RIEL CHANNEL</t>
  </si>
  <si>
    <t>10.1.28</t>
  </si>
  <si>
    <t>CURVAS, TEE BANDEJA DUCTO CERRADO 30X8 CM</t>
  </si>
  <si>
    <t>10.1.29</t>
  </si>
  <si>
    <t>TABLERO DE EQUIPOS TG-EQ CON PROTECCIONES DE ACUERDO AL DIAGRAMA UNIFILAR</t>
  </si>
  <si>
    <t>10.1.30</t>
  </si>
  <si>
    <t>REGATAS SOBRE MUROS</t>
  </si>
  <si>
    <t>10.2</t>
  </si>
  <si>
    <t>CAJA DE REGISTRO ELECTRICA</t>
  </si>
  <si>
    <t>10.2.1</t>
  </si>
  <si>
    <t xml:space="preserve">CAJA DE REGISTRO ELE. EN CONCRETO DE 3000 PSI DE 50X50 CON MARCO Y CONTRAMARCO EN ANGULO </t>
  </si>
  <si>
    <t>10.3</t>
  </si>
  <si>
    <t xml:space="preserve">TABLEROS DE DISTRIBUCIÓN </t>
  </si>
  <si>
    <t>10.3.1</t>
  </si>
  <si>
    <t>TABLERO TRIFASICO DE TOMACORRIENTES PISO 1 TN P1 DE 42 CTOS CON ESPACIO PARA TOTALIZADOR</t>
  </si>
  <si>
    <t>10.3.2</t>
  </si>
  <si>
    <t>TABLERO TRIFASICO DE TOMACORRIENTES PISO 2 TN P2 DE 18 CTOS CON ESPACIO PARA TOTALIZADOR</t>
  </si>
  <si>
    <t>10.3.3</t>
  </si>
  <si>
    <t>TABLERO TRIFASICO DE ILUMINACIÓN PISO 2 TILUM P2 DE 18 CTOS CON ESPACIO PARA TOTALIZADOR</t>
  </si>
  <si>
    <t>10.3.4</t>
  </si>
  <si>
    <t>TABLERO TRIFASICO DE ILUMINACIÓN PISO 3 TILUM P3 DE 12 CTOS CON ESPACIO PARA TOTALIZADOR</t>
  </si>
  <si>
    <t>10.3.5</t>
  </si>
  <si>
    <t>TABLERO TRIFASICO DE TOMAS REGULADOS PISO 1 TR P1 DE 24 CTOS CON ESPACIO PARA TOTALIZADOR</t>
  </si>
  <si>
    <t>10.3.6</t>
  </si>
  <si>
    <t>TABLERO TRIFASICO DE TOMAS REGULADOS PISO 2 TR P2 DE 18 CTOS CON ESPACIO PARA TOTALIZADOR</t>
  </si>
  <si>
    <t>10.3.7</t>
  </si>
  <si>
    <t>TABLERO TRIFASICO DE TOMAS NORMALES CAMILLAS PISO 3 TNC P3 DE 36 CTOS CON ESPACIO PARA TOTALIZADOR</t>
  </si>
  <si>
    <t>10.3.8</t>
  </si>
  <si>
    <t>TABLERO TRIFASICO DE AIRES ACONDICIONADOS PISO 1 TAA P1 DE 42 CTOS CON ESPACIO PARA TOTALIZADOR</t>
  </si>
  <si>
    <t>10.3.9</t>
  </si>
  <si>
    <t>TABLERO DE DISTRIBUCIÓN PARA UPS 40KVA 125A  208V. INCLUYE TRES TOTALIZADORES DE 3X40A, CONMUTADOR TETRAPOLAR DE 125A.</t>
  </si>
  <si>
    <t>10.3.10</t>
  </si>
  <si>
    <t>BREAKER 1X20 A</t>
  </si>
  <si>
    <t>10.3.11</t>
  </si>
  <si>
    <t>BREAKER 2X20 A</t>
  </si>
  <si>
    <t>10.3.12</t>
  </si>
  <si>
    <t>TOTALIZADOR 3X125</t>
  </si>
  <si>
    <t>10.3.13</t>
  </si>
  <si>
    <t>TOTALIZADOR 3X100</t>
  </si>
  <si>
    <t>10.3.14</t>
  </si>
  <si>
    <t>TOTALIZADOR 3X80</t>
  </si>
  <si>
    <t>10.3.15</t>
  </si>
  <si>
    <t>TOTALIZADOR 3X50</t>
  </si>
  <si>
    <t>10.3.16</t>
  </si>
  <si>
    <t>TOTALIZADOR 3X40</t>
  </si>
  <si>
    <t>10.3.17</t>
  </si>
  <si>
    <t>TOTALIZADOR 3X30</t>
  </si>
  <si>
    <t>10.3.18</t>
  </si>
  <si>
    <t>IN  OUT PARA CONEXIÓN DE UPS 40 KVA</t>
  </si>
  <si>
    <t>10.3.19</t>
  </si>
  <si>
    <t>PROTECCIONES ELÉCTRICAS INSTALACIONES ASCENSOR. INCLUYE UND  TOTALIZADOR DE 3X50A, UND  MINI BREAKER DE 2X20A Y UND MINI BREAKER DE 1X20A</t>
  </si>
  <si>
    <t>10.4</t>
  </si>
  <si>
    <t>ALIMENTADORES EN BAJA TENSIÓN</t>
  </si>
  <si>
    <t>10.4.1</t>
  </si>
  <si>
    <t>ALIMENTACIÓN TABLERO PLANTA EMERGENCIA DESDE PLANTA DE EMERGENCIA EN CABLE CU AWG LSHF EN 24NO500 MCM F + 8NO500 MCM N + 8NO 1/0 T</t>
  </si>
  <si>
    <t>10.4.2</t>
  </si>
  <si>
    <t>ALIMENTACIÓN TABLERO GENERAL NORMAL TG.N DESDE TABLERO PRINCIPAL EN CABLE CU AWG LSHF EN 6NO4/0 MCM F + 2NO4/0 MCM N + 1NO2/0 T</t>
  </si>
  <si>
    <t>10.4.3</t>
  </si>
  <si>
    <t>ALIMENTACIÓN TABLERO GENERAL EQUIPOS TG.EQ DESDE TABLERO PRINCIPAL EN CABLE CU AWG LSHF EN 15NO500 MCM F + 5NO500 MCM N + 5NO 1/0 T</t>
  </si>
  <si>
    <t>10.4.4</t>
  </si>
  <si>
    <t>ALIMENTACIÓN TABLERO GENERAL ESENCIAL TG.ES DESDE TABLERO PRINCIPAL EN CABLE CU AWG LSHF EN 6NO2/0 F + 2NO2/0 N + 1NO 1/0 T</t>
  </si>
  <si>
    <t>10.4.5</t>
  </si>
  <si>
    <t>ALIMENTACIÓN TABLERO GENERAL NORMAL TG.N DESDE TABLERO PLANTA EMERGENCIA EN CABLE CU AWG LSHF EN 6NO4/0 MCM F + 2NO4/0 MCM N + 1NO2/0 T</t>
  </si>
  <si>
    <t>10.4.6</t>
  </si>
  <si>
    <t>ALIMENTACIÓN TABLERO GENERAL EQUIPOS TG.EQ DESDE TABLERO PLANTA EMERGENCIA EN CABLE CU AWG LSHF EN 15NO500 MCM F + 5NO500 MCM N + 5NO 1/0 T</t>
  </si>
  <si>
    <t>10.4.7</t>
  </si>
  <si>
    <t>ALIMENTACIÓN TABLERO GENERAL ESENCIAL TG.ES DESDE TABLERO PLANTA EMERGENCIA EN CABLE CU AWG LSHF EN 6NO2/0 F + 2NO2/0 N + 1NO 1/0 T</t>
  </si>
  <si>
    <t>10.4.8</t>
  </si>
  <si>
    <t>ALIMENTACIÓN TABLERO TOMAS NORMALES PISO 1 TN P1 EN CABLE CU AWG LSHF EN 3NO1/0 F + 1NO1/0 N + 1NO6 T</t>
  </si>
  <si>
    <t>10.4.9</t>
  </si>
  <si>
    <t>ALIMENTACIÓN TABLERO TOMAS NORMALES PISO 2 TN P2 EN CABLE CU AWG LSHF EN 3NO6 F + 1NO6 N + 1NO8 T</t>
  </si>
  <si>
    <t>10.4.10</t>
  </si>
  <si>
    <t>ALIMENTACIÓN TABLERO TOMAS NORMALES PISO 3 TN P3 EN CABLE CU AWG LSHF EN 3NO8 F + 1NO8 N + 1NO8 T</t>
  </si>
  <si>
    <t>10.4.11</t>
  </si>
  <si>
    <t>ALIMENTACIÓN TABLERO ILUMINACIÓN PISO 1 TILUM P1 EN CABLE CU AWG LSHF EN 3NO8 F + 1NO8 N + 1NO8 T</t>
  </si>
  <si>
    <t>10.4.12</t>
  </si>
  <si>
    <t>ALIMENTACIÓN TABLERO ILUMINACIÓN PISO 2 TILUM P2 EN CABLE CU AWG LSHF EN 3NO8 F + 1NO8 N + 1NO8 T</t>
  </si>
  <si>
    <t>10.4.13</t>
  </si>
  <si>
    <t>ALIMENTACIÓN TABLERO ILUMINACIÓN PISO 3 TILUM P3 EN CABLE CU AWG LSHF EN 3NO8 F + 1NO8 N + 1NO8 T</t>
  </si>
  <si>
    <t>10.4.14</t>
  </si>
  <si>
    <t>ALIMENTACIÓN TABLERO TOMAS REGULADOS PISO 1 TR P1 EN CABLE CU AWG LSHF EN 3NO2 F + 1NO2 N + 1NO8 T</t>
  </si>
  <si>
    <t>10.4.15</t>
  </si>
  <si>
    <t>ALIMENTACIÓN TABLERO TOMAS REGULADOS PISO 2 TR P2 EN CABLE CU AWG LSHF EN 3NO8 F + 1NO8 N + 1NO8 T</t>
  </si>
  <si>
    <t>10.4.16</t>
  </si>
  <si>
    <t>ALIMENTACIÓN TABLERO TOMAS REGULADOS PISO 3 TR P3 EN CABLE CU AWG LSHF EN 3NO8 F + 1NO8 N + 1NO8 T</t>
  </si>
  <si>
    <t>10.4.17</t>
  </si>
  <si>
    <t>ALIMENTACIÓN TABLERO TOMAS NORMALES CAMILLAS PISO 1 TNC P1 EN CABLE CU AWG LSHF EN 3NO6 F + 1NO6 N + 1NO8 T</t>
  </si>
  <si>
    <t>10.4.18</t>
  </si>
  <si>
    <t>ALIMENTACIÓN TABLERO TOMAS NORMALES CAMILLAS SOTANO TNC PS EN CABLE CU AWG LSHF EN 3NO2 F + 1NO2 N + 1NO8 T</t>
  </si>
  <si>
    <t>10.4.19</t>
  </si>
  <si>
    <t>ALIMENTACIÓN TABLERO TOMAS EMERGENCIA CAMILLAS PISO 1 TEC P EN CABLE CU AWG LSHF EN 3NO6 F + 1NO6 N + 1NO8 T</t>
  </si>
  <si>
    <t>10.4.20</t>
  </si>
  <si>
    <t>ALIMENTACIÓN TABLERO TOMAS EMERGENCIA CAMILLAS SOTANO EN CABLE CU AWG LSHF EN 3NO2 F + 1NO2 N + 1NO8 T</t>
  </si>
  <si>
    <t>10.4.21</t>
  </si>
  <si>
    <t>ALIMENTACIÓN TABLERO AIRES ACOND. PISO 1 TAA P1 EN CABLE CU AWG LSHF EN 3NO1/0 F + 1NO1/0 N + 1NO6 T</t>
  </si>
  <si>
    <t>10.4.22</t>
  </si>
  <si>
    <t>ALIMENTACIÓN TG. UPS 40KVA EN CABLE CU AWG LSHF EN 3NO1/0 F + 1NO1/0 N + 1NO 6 T</t>
  </si>
  <si>
    <t>10.4.23</t>
  </si>
  <si>
    <t>ALIMENTACIÓN UPS 45 KVA EN CABLE CU AWG LSHF EN 3NO1/0 F + 1NO1/0 N + 1NO 6 T</t>
  </si>
  <si>
    <t>10.4.24</t>
  </si>
  <si>
    <t>ALIMENTACIÓN UMA 2APU1APU1 EN CABLE CU AWG LSHF EN 3NO8 F + 1NO8 N + 1NO8 T</t>
  </si>
  <si>
    <t>10.4.25</t>
  </si>
  <si>
    <t>ALIMENTACIÓN UMA  EN CABLE CU AWG LSHF EN 3NO6 F + 1NO6 N + 1NO8 T</t>
  </si>
  <si>
    <t>10.4.26</t>
  </si>
  <si>
    <t>ALIMENTACIÓN UMA EN CABLE CU AWG LSHF EN 3NO8 F + 1NO8 N + 1NO8 T</t>
  </si>
  <si>
    <t>10.4.27</t>
  </si>
  <si>
    <t>10.4.28</t>
  </si>
  <si>
    <t>ALIMENTACIÓN UMA  EN CABLE CU AWG LSHF EN 3NO8 F + 1NO8 N + 1NO8 T</t>
  </si>
  <si>
    <t>10.4.29</t>
  </si>
  <si>
    <t>ALIMENTACIÓN UMA  CABLE CU AWG LSHF EN 3NO6 F + 1NO6 N + 1NO8 T</t>
  </si>
  <si>
    <t>10.4.30</t>
  </si>
  <si>
    <t>ALIMENTACIÓN UMA EN CABLE CU AWG LSHF EN 3NO4 F + 1NO4 N + 1NO8 T</t>
  </si>
  <si>
    <t>10.4.31</t>
  </si>
  <si>
    <t>ALIMENTACIÓN CHILLER 1 EN CABLE CU AWG LSHF EN 6NO4/0 F + 2NO4/0 N + 1NO1/0 T</t>
  </si>
  <si>
    <t>10.4.32</t>
  </si>
  <si>
    <t>ALIMENTACIÓN CHILLER 2 EN CABLE CU AWG LSHF EN 6NO4/0 F + 2NO4/0 N + 1NO1/0 T</t>
  </si>
  <si>
    <t>10.4.33</t>
  </si>
  <si>
    <t>ALIMENTACIÓN CHILLER 3 EN CABLE CU AWG LSHF EN 6NO4/0 F + 2NO4/0 N + 1NO1/0 T</t>
  </si>
  <si>
    <t>10.4.34</t>
  </si>
  <si>
    <t>ALIMENTACIÓN BOMBA 1 EN CABLE CU AWG LSHF EN 3NO4 F + 1NO4 N + 1NO8 T</t>
  </si>
  <si>
    <t>10.4.35</t>
  </si>
  <si>
    <t>ALIMENTACIÓN BOMBA 2 EN CABLE CU AWG LSHF EN 3NO4 F + 1NO4 N + 1NO8 T</t>
  </si>
  <si>
    <t>10.4.36</t>
  </si>
  <si>
    <t>ALIMENTACIÓN BOMBA 3 EN CABLE CU AWG LSHF EN 3NO4 F + 1NO4 N + 1NO8 T</t>
  </si>
  <si>
    <t>10.4.37</t>
  </si>
  <si>
    <t>ALIMENTACIÓN B.P.C EN CABLE CU AWG LSHF EN 3NO6 F + 1NO6 N + 1NO8 T</t>
  </si>
  <si>
    <t>10.4.38</t>
  </si>
  <si>
    <t>ALIMENTACIÓN B.J EN CABLE CU AWG LSHF EN 3NO8 F + 1NO8 N + 1NO8 T</t>
  </si>
  <si>
    <t>10.4.39</t>
  </si>
  <si>
    <t>ALIMENTACIÓN RAYOS X RX 1 EN CABLE CU AWG LSHF EN 3NO4/0 F + 1NO4/0 N + 1NO8 T</t>
  </si>
  <si>
    <t>10.4.40</t>
  </si>
  <si>
    <t>ALIMENTACIÓN RAYOS X ODONTOLOGÍA RX ODONTOLOGÍA EN CABLE CU AWG LSHF EN 3NO2 F + 1NO2 N + 1NO8 T</t>
  </si>
  <si>
    <t>10.4.41</t>
  </si>
  <si>
    <t>ALIMENTACIÓN ASCENSOR 1 ASC 1 EN CABLE CU AWG LSHF EN 3NO6 F + 1NO6 N + 1NO8 T</t>
  </si>
  <si>
    <t>10.4.42</t>
  </si>
  <si>
    <t>ALIMENTACIÓN ASCENSOR 2 ASC 2 EN CABLE CU AWG LSHF EN 3NO6 F + 1NO6 N + 1NO8 T</t>
  </si>
  <si>
    <t>10.4.43</t>
  </si>
  <si>
    <t>ALIMENTACIÓN ASCENSOR 3 ASC 3 EN CABLE CU AWG LSHF EN 3NO6 F + 1NO6 N + 1NO8 T</t>
  </si>
  <si>
    <t>10.4.44</t>
  </si>
  <si>
    <t>ALIMENTACIÓN ELEVA PLATAFORMA EN CABLE CU AWG LSHF EN 3NO6 F + 1NO6 N + 1NO8 T</t>
  </si>
  <si>
    <t>10.4.45</t>
  </si>
  <si>
    <t>ALIMENTACIÓN TABLERO MALACATE 1 EN CABLE CU AWG LSHF EN 2NO6 F + 1NO6 N + 1NO8 T</t>
  </si>
  <si>
    <t>10.4.46</t>
  </si>
  <si>
    <t>ALIMENTACIÓN TABLERO MALACATE 2 EN CABLE CU AWG LSHF EN 2NO6 F + 1NO6 N + 1NO8 T</t>
  </si>
  <si>
    <t>10.5</t>
  </si>
  <si>
    <t>CIRCUITOS RAMALES BAJA TENSION</t>
  </si>
  <si>
    <t>10.5.1</t>
  </si>
  <si>
    <t>CIRCUITOS RAMALES EN BAJA TENSIÓN, 120/220V EN 3NO12 CABLE DE COBRE AWG LSHFAPU90ºC POR TUBERÍA Y/O DUCTO, PARA SALIDAS ELÉCTRICAS</t>
  </si>
  <si>
    <t>10.6</t>
  </si>
  <si>
    <t>CANALIZACIONES PORTACABLES Y TUBERIAS</t>
  </si>
  <si>
    <t>10.6.1</t>
  </si>
  <si>
    <t>BANDEJA MALLA 60X200</t>
  </si>
  <si>
    <t>10.6.2</t>
  </si>
  <si>
    <t>CABLE DE COBRE DESNUDO # 4/0</t>
  </si>
  <si>
    <t>10.6.3</t>
  </si>
  <si>
    <t>CONECTOR CU PARA EQUIPOTENCIALIZAR DUCTO</t>
  </si>
  <si>
    <t>10.6.4</t>
  </si>
  <si>
    <t>TUBERÍA PARA CANALIZACIÓN ALIMENTADOR EPC 1 EN 1" EM. INCLUYE UNDIONES, CURVAS Y CONECTORES.</t>
  </si>
  <si>
    <t>10.7</t>
  </si>
  <si>
    <t>SALIDAS ELÉCTRICAS</t>
  </si>
  <si>
    <t>10.7.1</t>
  </si>
  <si>
    <t>SALIDA LAMPARA EMT</t>
  </si>
  <si>
    <t>10.7.2</t>
  </si>
  <si>
    <t>SALIDA S1 EMT</t>
  </si>
  <si>
    <t>10.7.3</t>
  </si>
  <si>
    <t>SALIDA S2 EMT</t>
  </si>
  <si>
    <t>10.7.4</t>
  </si>
  <si>
    <t>SALIDA S3 EMT</t>
  </si>
  <si>
    <t>10.7.5</t>
  </si>
  <si>
    <t>SALIDA SC1 EMT</t>
  </si>
  <si>
    <t>10.7.6</t>
  </si>
  <si>
    <t>SALIDA TOMA 120 EMT</t>
  </si>
  <si>
    <t>10.7.7</t>
  </si>
  <si>
    <t>SALIDA GENERAL EMT UTP SIN APARATO</t>
  </si>
  <si>
    <t>10.7.8</t>
  </si>
  <si>
    <t>SAL TOMA 120 EMT ZONA HUMEDA</t>
  </si>
  <si>
    <t>10.7.9</t>
  </si>
  <si>
    <t>10.7.10</t>
  </si>
  <si>
    <t>SAL TOMA 220 EMT</t>
  </si>
  <si>
    <t>10.7.11</t>
  </si>
  <si>
    <t>SALIDA ELÉCTRICA PARA EXTRACTOR DE BAÑOS 125V.INCLUYE TUBERÍA EMT 3/4", CAJAS METÁLICAS, CONDUCTORES 12 AWGTHW Y DEMÁS ACCESORIOS NECESARIOS PARA SU CORRECTA INSTALACIÓN.</t>
  </si>
  <si>
    <t>10.8</t>
  </si>
  <si>
    <t>SUMINISTRO E INSTALACION LUMINARIAS</t>
  </si>
  <si>
    <t>10.8.1</t>
  </si>
  <si>
    <t xml:space="preserve">SUMINISTRO E INSTALACION PANEL LED 60X60 40 W </t>
  </si>
  <si>
    <t>10.8.2</t>
  </si>
  <si>
    <t>MARCO METÁLICO PARA PANEL LED DE 60X60</t>
  </si>
  <si>
    <t>10.8.3</t>
  </si>
  <si>
    <t>LUMINARIA HERMETICAL LED 2X18W 3200 LM</t>
  </si>
  <si>
    <t>10.8.4</t>
  </si>
  <si>
    <t>BALA PANEL LED 18W</t>
  </si>
  <si>
    <t>10.8.5</t>
  </si>
  <si>
    <t>BALA PANEL LED 12W</t>
  </si>
  <si>
    <t>10.8.6</t>
  </si>
  <si>
    <t>BALA PANEL LED 6W</t>
  </si>
  <si>
    <t>10.8.7</t>
  </si>
  <si>
    <t xml:space="preserve">REFLECTOR  LED  48 </t>
  </si>
  <si>
    <t>10.8.8</t>
  </si>
  <si>
    <t>SOPORTE PARA REFLECTOR</t>
  </si>
  <si>
    <t>10.8.9</t>
  </si>
  <si>
    <t xml:space="preserve">LUMINARIA LED DE EMERGENCIA </t>
  </si>
  <si>
    <t>10.8.10</t>
  </si>
  <si>
    <t>LUMINARIA LED DE EMERGENCIA SILVANIA R3 MTS</t>
  </si>
  <si>
    <t>10.8.11</t>
  </si>
  <si>
    <t>LUMINARIA LED DE EMERGENCIA 2X1W</t>
  </si>
  <si>
    <t>10.8.12</t>
  </si>
  <si>
    <t>LETREROS EXIT LED</t>
  </si>
  <si>
    <t>10.9</t>
  </si>
  <si>
    <t>PLANTA ELECTRICA DE EMERGENCIA</t>
  </si>
  <si>
    <t>10.9.1</t>
  </si>
  <si>
    <t>EXOSTO DE 4" PARA ESCAPE DE GASES DE PLANTA DE EMERGENCIA. SALE HASTA PUNDTO MÁS ALTO DEL EDIFICIO</t>
  </si>
  <si>
    <t>10.9.2</t>
  </si>
  <si>
    <t>CUBRIMIENTO TÉRMICO EXOSTO</t>
  </si>
  <si>
    <t>10.9.3</t>
  </si>
  <si>
    <t>INSTALACIÓN DE PLANTA DE EMERGENCIA Y PUESTA EN FUNDCIONAMIENTO</t>
  </si>
  <si>
    <t>10.9.4</t>
  </si>
  <si>
    <t>SALIDA PARA PRECALENTADOR 220V</t>
  </si>
  <si>
    <t>10.9.5</t>
  </si>
  <si>
    <t>CONDUCCION PARA CABLEADO DE CONTROL POR TUBERÍA EMT 3/4"</t>
  </si>
  <si>
    <t>10.9.6</t>
  </si>
  <si>
    <t>SALIDA CARGADORA DE BATERÍAS</t>
  </si>
  <si>
    <t>SUBTOTAL INSTALACIONES ELECTRICAS</t>
  </si>
  <si>
    <t>COMUNICACIÓNES</t>
  </si>
  <si>
    <t>11.1</t>
  </si>
  <si>
    <t xml:space="preserve">SISTEMA ALARMA INCENDIO </t>
  </si>
  <si>
    <t>11.1.1</t>
  </si>
  <si>
    <t>PANEL DE ALARMA EXPANDIBLE, CON CAPACIDAD PARA 250 DISPOSITIVOS, EXPANDIBLE A 1000 CON CAPACIDAD PARA LAZO DE SIRENAS DIRECCIONABLE (IDNAC). GABINETE ROJO, TECLADO EMBEBIDO. EL LAZO DE ELEMENTOS, DEBE PERMITIR EL MONITOREO DE LOS MISMOS EN TODO MOMENTO PARA DICTAR ESTADO DE LOS MISMOS, DEBE PERMITIR MONITOREAR, ESTADO, ALARMA, FALLO O SUPERVISIÓN.</t>
  </si>
  <si>
    <t>11.1.2</t>
  </si>
  <si>
    <t>DETECTOR DE HUMO FOTOELECTRICO</t>
  </si>
  <si>
    <t>11.1.3</t>
  </si>
  <si>
    <t>SENSOR TÉRMICO</t>
  </si>
  <si>
    <t>11.1.4</t>
  </si>
  <si>
    <t>BASE SONORA 520HZ DIRECCIONABLE</t>
  </si>
  <si>
    <t>11.1.5</t>
  </si>
  <si>
    <t>ESTACIÓN MANUAL DIRECCIONABLE DOBLE ACCIÓN CON LLAVE</t>
  </si>
  <si>
    <t>11.1.6</t>
  </si>
  <si>
    <t>BATERÍA 12VDC 11.5AH</t>
  </si>
  <si>
    <t>11.1.7</t>
  </si>
  <si>
    <t>MODULO CONTROL PUERTAS EMERGENCIA</t>
  </si>
  <si>
    <t>11.1.8</t>
  </si>
  <si>
    <t>MODULO MONITOR SISTEMA RCI</t>
  </si>
  <si>
    <t>11.1.9</t>
  </si>
  <si>
    <t>CABLE 2X14 ROJO RESISTENTE AL FUEGO SIN APANTALLAMIENTO FPLR</t>
  </si>
  <si>
    <t>11.1.10</t>
  </si>
  <si>
    <t>SIRENA Y LUZ ESTROBOSCÓPICA</t>
  </si>
  <si>
    <t>11.1.11</t>
  </si>
  <si>
    <t>SALIDA TUBERÍA EMT 3/4 SISTEMA ALARMAS</t>
  </si>
  <si>
    <t>11.2</t>
  </si>
  <si>
    <t>SISTEMA CCTV</t>
  </si>
  <si>
    <t>11.2.1</t>
  </si>
  <si>
    <t>DISCO DURO 6TB</t>
  </si>
  <si>
    <t>11.2.2</t>
  </si>
  <si>
    <t>SWITCH 24PTOS POE+, 370W</t>
  </si>
  <si>
    <t>11.2.3</t>
  </si>
  <si>
    <t>JOYSTICK CONTROL SISTEMA CCTV</t>
  </si>
  <si>
    <t>11.2.4</t>
  </si>
  <si>
    <t>ESTACIÓN DE TRABAJO, TARJETA DE VIDEO, 2 SALIDAS HDMI</t>
  </si>
  <si>
    <t>11.2.5</t>
  </si>
  <si>
    <t>MONITOR 19", TRABAJO 24/7</t>
  </si>
  <si>
    <t>11.2.6</t>
  </si>
  <si>
    <t>MONITOR 43" FHD 1080P TRABAJO CONTINUO 24/7 INDUSTRIAL</t>
  </si>
  <si>
    <t>11.2.7</t>
  </si>
  <si>
    <t>SALIDA TUBERÍA EMT 3/4 CÁMARAS CCTV</t>
  </si>
  <si>
    <t>11.2.8</t>
  </si>
  <si>
    <t>POSTE EXTERIOR CÁMARAS MTS DE ALTURA 8M EN TUBO DE ACERO</t>
  </si>
  <si>
    <t>11.3</t>
  </si>
  <si>
    <t xml:space="preserve">CONTROL DE ACCESO </t>
  </si>
  <si>
    <t>11.3.1</t>
  </si>
  <si>
    <t>FUENTE ALIMENTACIÓN 12VDC 5AMP</t>
  </si>
  <si>
    <t>11.3.2</t>
  </si>
  <si>
    <t>LECTORA PROXIMIDAD</t>
  </si>
  <si>
    <t>11.3.3</t>
  </si>
  <si>
    <t>ELECTROIMÁN 600LBS</t>
  </si>
  <si>
    <t>11.3.4</t>
  </si>
  <si>
    <t>TARJETA DE PROXIMIDAD USUARIOS Y VISITANTES</t>
  </si>
  <si>
    <t>11.3.5</t>
  </si>
  <si>
    <t>BOTÓN APERTURA ESCRITORIO</t>
  </si>
  <si>
    <t>11.3.6</t>
  </si>
  <si>
    <t>CABLE DATOS UTP CAT 5E-4P</t>
  </si>
  <si>
    <t>11.3.7</t>
  </si>
  <si>
    <t>CABLE VEHÍCULO 2X16</t>
  </si>
  <si>
    <t>11.3.8</t>
  </si>
  <si>
    <t>11.4</t>
  </si>
  <si>
    <t xml:space="preserve">LLAMADO A ENFERMERÍA </t>
  </si>
  <si>
    <t>11.4.1</t>
  </si>
  <si>
    <t>ALTAVOZ  INTELIGENTE SISTEMA COMUNDICACIÓN CABECERA CAMA</t>
  </si>
  <si>
    <t>11.4.2</t>
  </si>
  <si>
    <t>MICRÓFONO + PREAMPLIFICADOR CAJA 60MM</t>
  </si>
  <si>
    <t>11.4.3</t>
  </si>
  <si>
    <t>LUZ DINTEL CON 4 COLORES</t>
  </si>
  <si>
    <t>11.5</t>
  </si>
  <si>
    <t>CABLEADO ESTRUCTURADO Y NETWORKING</t>
  </si>
  <si>
    <t>11.5.1</t>
  </si>
  <si>
    <t>CABLE UTP CAT6A</t>
  </si>
  <si>
    <t>11.5.2</t>
  </si>
  <si>
    <t>PATCH PANEL 24 PUERTOS CAT6A</t>
  </si>
  <si>
    <t>11.5.3</t>
  </si>
  <si>
    <t>JACK CAT6A</t>
  </si>
  <si>
    <t>11.5.4</t>
  </si>
  <si>
    <t>FACEPLATE RJ45-2 PUERTOS + VENT. IDENTIF</t>
  </si>
  <si>
    <t>11.5.5</t>
  </si>
  <si>
    <t>FACEPLATE RJ45-1 PUERTO + VENT. IDENTIF</t>
  </si>
  <si>
    <t>11.5.6</t>
  </si>
  <si>
    <t>PATCH CORD 5 PIES 1.5MTS</t>
  </si>
  <si>
    <t>11.5.7</t>
  </si>
  <si>
    <t>PATCH CORD 10 PIES- 3.0 MTS</t>
  </si>
  <si>
    <t>11.5.8</t>
  </si>
  <si>
    <t>ORGANIZADOR HORIZONTAL 2U</t>
  </si>
  <si>
    <t>11.5.9</t>
  </si>
  <si>
    <t>MARCACIÓN PUNTOS DE DATOS</t>
  </si>
  <si>
    <t>11.5.10</t>
  </si>
  <si>
    <t>CERTIFICACION PUNTO RED</t>
  </si>
  <si>
    <t>11.5.11</t>
  </si>
  <si>
    <t>CABLE F.O DE 6 HILOS TIPO INTERIOR OM3 MULTIMODO APU BACK BONE</t>
  </si>
  <si>
    <t>11.5.12</t>
  </si>
  <si>
    <t>BANDEJA DE F.O</t>
  </si>
  <si>
    <t>11.5.13</t>
  </si>
  <si>
    <t>CONECTOR F.O LC  MULTIMODO</t>
  </si>
  <si>
    <t>11.5.14</t>
  </si>
  <si>
    <t>11.5.15</t>
  </si>
  <si>
    <t>ACCES POINT AEROHIVE INDOOR PLENUM POE, 10/100/100</t>
  </si>
  <si>
    <t>11.5.16</t>
  </si>
  <si>
    <t>GABINETE RACK CERRADO PRINCIPAL, 1.80 MTS DE ALTURA</t>
  </si>
  <si>
    <t>11.5.17</t>
  </si>
  <si>
    <t>GABINETE RACK CERRADO SATÉLITE 0,9MTS DE ALTURA</t>
  </si>
  <si>
    <t>11.5.18</t>
  </si>
  <si>
    <t>CONECTOR BORNE PARA BANDEJA TIPO MALLA PARA PUESTA A TIERRA</t>
  </si>
  <si>
    <t>11.5.19</t>
  </si>
  <si>
    <t>CABLE DESNUDO #6 PUESTA A TIERRA BANDEJA</t>
  </si>
  <si>
    <t>11.5.20</t>
  </si>
  <si>
    <t>VARILLA ROSCADA 3/8 SOPORTE BANDEJA DE 1MTS</t>
  </si>
  <si>
    <t>11.5.21</t>
  </si>
  <si>
    <t>BANDEJA PORTA CABLES TIPO MALLA ANCHO 30X10 CMS INCLUYE SOPORTERIA Y ACCESORIOS, PLATINA PARA SALIDAS DE TUBERÍAS, CONECTORES RÁPIDOS, GRAPAS, ETC.</t>
  </si>
  <si>
    <t>11.5.22</t>
  </si>
  <si>
    <t>ALTAVOZ DE TECHO</t>
  </si>
  <si>
    <t>11.5.23</t>
  </si>
  <si>
    <t>MICRÓFONO CON BASE SALAS DE ESPERA</t>
  </si>
  <si>
    <t>11.6</t>
  </si>
  <si>
    <t>SISTEMA AUDIOS GENERAL</t>
  </si>
  <si>
    <t>11.6.1</t>
  </si>
  <si>
    <t>INTERFACE PARA MENSAJES PREGRABADOS, 8 ENTRADAS 8 SALIDAS</t>
  </si>
  <si>
    <t>11.6.2</t>
  </si>
  <si>
    <t>ALTAVOZ EMPOTRAR EN TECHO 1,5W 6" CON TRANSFORMADOR DE AUDIO 100V</t>
  </si>
  <si>
    <t>11.6.3</t>
  </si>
  <si>
    <t>CABLE AUDIO DESOXIGENADO 2X16</t>
  </si>
  <si>
    <t>SUBTOTAL COMUNICACIÓNES</t>
  </si>
  <si>
    <t>REDES ELECTRICAS</t>
  </si>
  <si>
    <t>12.1.1</t>
  </si>
  <si>
    <t>RED DE MEDIA TENSION Y SUBESTACION</t>
  </si>
  <si>
    <t>12.1.2</t>
  </si>
  <si>
    <t>POSTE CONCRETO 13X750 KG</t>
  </si>
  <si>
    <t>12.1.3</t>
  </si>
  <si>
    <t xml:space="preserve">PLUMA GRUA 500 KILOS </t>
  </si>
  <si>
    <t>DIA</t>
  </si>
  <si>
    <t>12.1.4</t>
  </si>
  <si>
    <t>CONJUNTO DE PROTECCIONES. INCLUYE: TRES PARARRAYOS 12 KV, TRES CORTACIRCUITOS 15 KVAPU100A, 45 MS ALAMBRE DD #4 Y DOS TUBO IMC 3/4"X 3 M</t>
  </si>
  <si>
    <t>12.1.5</t>
  </si>
  <si>
    <t>JUEGO DE TERMINALES PREMOLDEADOS TIPO EXTERIOR 15KV (2 4/0 AWG)</t>
  </si>
  <si>
    <t>12.1.6</t>
  </si>
  <si>
    <t>BAJANTE CON DOS (2) TUBOS IMC GALVANIZADO 4"X3M ADOSADO AL POSTE., INCLUYE BANDAS SENCILLAS + BOTA TERMO CONTRÁCTIL</t>
  </si>
  <si>
    <t>12.1.7</t>
  </si>
  <si>
    <t>EXCAVACIÓN EN ZONA BLANDA</t>
  </si>
  <si>
    <t>12.1.8</t>
  </si>
  <si>
    <t>CANALIZACIÓN CON 2Ø4"  PVC INCLUYE TERMINALES CAMPANA.</t>
  </si>
  <si>
    <t>12.1.9</t>
  </si>
  <si>
    <t>ACOMETIDA MEDIA TENSIÓN EN CABLE 3#2 15 KV CU XLPE + 3 CU DD # 2</t>
  </si>
  <si>
    <t>12.1.10</t>
  </si>
  <si>
    <t>CURVA IMC 4"</t>
  </si>
  <si>
    <t>12.1.11</t>
  </si>
  <si>
    <t>CONSTRUCCIÓN CAJA DE INSPECCIÓN MEDIA TENSIÓN TIPO I NORMA EMCALI</t>
  </si>
  <si>
    <t>12.1.12</t>
  </si>
  <si>
    <t>SOPORTE PARA TERMINALES PREMOLDEADOS INCLUYE : CRUCETA 2.4 MS, ANGULAR EN V 1.5M</t>
  </si>
  <si>
    <t>12.1.13</t>
  </si>
  <si>
    <t>JUEGO DE TERMINALES PREMOLDEADOS TIPO INTERIOR 15KV (2 4/0 AWG)</t>
  </si>
  <si>
    <t>12.1.14</t>
  </si>
  <si>
    <t>RELE DE CONTROL DE TENSION 600VRMS</t>
  </si>
  <si>
    <t>12.1.15</t>
  </si>
  <si>
    <t>MEDIDOR ELECTRÓNICO 5 A TRIFASICO</t>
  </si>
  <si>
    <t>12.2</t>
  </si>
  <si>
    <t>SISTEMA APANTALLAMIENTO</t>
  </si>
  <si>
    <t>12.2.1</t>
  </si>
  <si>
    <t>PUNTA CAPTADORA DE ALUMINIO 5/8' X 300CM.</t>
  </si>
  <si>
    <t>12.2.2</t>
  </si>
  <si>
    <t>SOPORTE HORIZONTAL PARA PUNDTA CAPTORA DE ALUMINIO 5/8''.</t>
  </si>
  <si>
    <t>12.2.3</t>
  </si>
  <si>
    <t>ALAMBRÓN ALUMINIO 8MM DE DIÁMETRO</t>
  </si>
  <si>
    <t>12.2.4</t>
  </si>
  <si>
    <t>SOPORTE PARA CONDUCTOR OBO TIPO 177/30 DIN</t>
  </si>
  <si>
    <t>12.2.5</t>
  </si>
  <si>
    <t>ZÓCALO ESTANDAR</t>
  </si>
  <si>
    <t>12.2.6</t>
  </si>
  <si>
    <t xml:space="preserve">GRAPA PARA CONEXIÓN </t>
  </si>
  <si>
    <t>12.2.7</t>
  </si>
  <si>
    <t>AVISOS  (SEÑAL DE PREVENCIÓN).</t>
  </si>
  <si>
    <t>12.2.8</t>
  </si>
  <si>
    <t>PEGANTE PARA ZÓCALO FLEX310M CLÁSICO GRIS 310 ML</t>
  </si>
  <si>
    <t>12.2.9</t>
  </si>
  <si>
    <t xml:space="preserve">CABLE COBRE DESNUDO  # 1/0 </t>
  </si>
  <si>
    <t>12.2.10</t>
  </si>
  <si>
    <t>VARILLA CU  9/16X 2.40 M.</t>
  </si>
  <si>
    <t>12.2.11</t>
  </si>
  <si>
    <t>SOLDADURA THERMOWELLD 115 GRM</t>
  </si>
  <si>
    <t>12.2.12</t>
  </si>
  <si>
    <t>CANALIZACIÓN PARA ANILLO DE PUESTA A TIERRA EN SÓTANO, INCLUYE COMPACTACIÓN.</t>
  </si>
  <si>
    <t>12.2.13</t>
  </si>
  <si>
    <t>MEDICION DE RESISTENCIA DE SISTEMA DE PUESTA TIERRA.</t>
  </si>
  <si>
    <t>12.2.14</t>
  </si>
  <si>
    <t>CABLE #   3/0 CU</t>
  </si>
  <si>
    <t>M</t>
  </si>
  <si>
    <t>12.2.15</t>
  </si>
  <si>
    <t>SOLDADURATERMOWELDX115 GRAMOS</t>
  </si>
  <si>
    <t>12.2.16</t>
  </si>
  <si>
    <t>MOLDE DE GRAFITO CABLE VARILLA CABLE PARA 3/0MCM</t>
  </si>
  <si>
    <t>12.2.17</t>
  </si>
  <si>
    <t>CANALIZACIÓN ZONA BLANDA</t>
  </si>
  <si>
    <t>SUBTOTAL REDES ELECTRICAS</t>
  </si>
  <si>
    <t>REVESTIMIENTOS</t>
  </si>
  <si>
    <t>13.1.1</t>
  </si>
  <si>
    <t xml:space="preserve">MESÓN GRANITO O MÁRMOL </t>
  </si>
  <si>
    <t>13.1.2</t>
  </si>
  <si>
    <t>REPELLO MURO 1:3</t>
  </si>
  <si>
    <t>13.1.3</t>
  </si>
  <si>
    <t>PEND.IMPERMEAB. 5 CM MORT 1:3</t>
  </si>
  <si>
    <t>13.1.4</t>
  </si>
  <si>
    <t>CERAMICA 60-70 CM X60-70 CM TRAF 3-4</t>
  </si>
  <si>
    <t>SUBTOTAL REVESTIMIENTOS</t>
  </si>
  <si>
    <t>PISOS</t>
  </si>
  <si>
    <t>14.1.1</t>
  </si>
  <si>
    <t>ALISTADO PISO IMPERMEABLE 4 CM</t>
  </si>
  <si>
    <t>14.1.2</t>
  </si>
  <si>
    <t>PISO EN BALDOSA DE GRANITO, COLOR BLANCO HUILA DE 30-35X30-35, MORTERO DE PEGA1:4, INSTALADA, PULIDA Y BRILLADA, INCLUYE DILATACIÓN EN BRONCE</t>
  </si>
  <si>
    <t>14.1.2.1</t>
  </si>
  <si>
    <t>DESTRONQUE Y BRILLADA</t>
  </si>
  <si>
    <t>14.1.3</t>
  </si>
  <si>
    <t>GUARDAESCOBA GRANITO 1/2 C + DIL. BRONCE</t>
  </si>
  <si>
    <t>14.1.4</t>
  </si>
  <si>
    <t>GUARDA ESCOBA EN GRANITO PREFABRICADO 7 CM</t>
  </si>
  <si>
    <t>14.1.5</t>
  </si>
  <si>
    <t>BALDOSA VINILO 30X30 1.6 MM</t>
  </si>
  <si>
    <t>14.1.6</t>
  </si>
  <si>
    <t>ROLLO VINILO 2-3MM ANCHO 2M</t>
  </si>
  <si>
    <t>14.1.7</t>
  </si>
  <si>
    <t>CONTRAPISO CONCRETO E=10CM 3.000Psi</t>
  </si>
  <si>
    <t>14.1.8</t>
  </si>
  <si>
    <t>ENCHAPE CERAMICA 30-40 CMXS0-60 CM</t>
  </si>
  <si>
    <t>SUBTOTAL PISOS</t>
  </si>
  <si>
    <t>CARPINTERIA EN MADERA Y METALICA</t>
  </si>
  <si>
    <t>15.1.1</t>
  </si>
  <si>
    <t>NAVE EN MADERA ENTAMBORADA  DIMENSIÓN : 0,90X 2.15M (BAÑOS DISCAPACITADOS HOMBRES Y MUJERES)</t>
  </si>
  <si>
    <t>15.1.2</t>
  </si>
  <si>
    <t>MARCO ALUMINIO 1.01-1 .20 M PEST C/LUCETA</t>
  </si>
  <si>
    <t>15.1.3</t>
  </si>
  <si>
    <t>CERRADURA ENTRADA (CILIN)</t>
  </si>
  <si>
    <t>15.1.4</t>
  </si>
  <si>
    <t>NAVE MADERA TRIPLEX 100-120 (2N-B)</t>
  </si>
  <si>
    <t>15.1.5</t>
  </si>
  <si>
    <t>15.1.6</t>
  </si>
  <si>
    <t>15.1.7</t>
  </si>
  <si>
    <t>BARRA SEGURIDAD Al-304 CAL 18-80-90CM</t>
  </si>
  <si>
    <t>SUBTOTAL CARPINTERIA EN MADERA Y METALICA</t>
  </si>
  <si>
    <t xml:space="preserve"> </t>
  </si>
  <si>
    <t xml:space="preserve">                </t>
  </si>
  <si>
    <t>CARPINTERIA METALICA ALUMINIO</t>
  </si>
  <si>
    <t>16.1.1</t>
  </si>
  <si>
    <t>PUERTAS DE UNA NAVE ELABORADA EN ALUMINIO DE 3X1 ½ REFERENCIA UAPU78, T 103, PISA VIDRIO ÁLAMO Y BISAGRA OMEGA, CON CHAPA DE POMO Y VIDRIO DE 4MM OPALIZADO. DIMENSIÓN: 2,0X2.15M</t>
  </si>
  <si>
    <t>16.1.2</t>
  </si>
  <si>
    <t>VENTANANERIA DE DOS NAVES UNDA EN MARCO FIJO Y OTRA CORREDIZA EN MARCOS DE ALUMINIO PERFIL 5020 BLANCO CON CHAPA DE SEGURIDAD DE 2.00 X 2.20 M PARA FACHADA</t>
  </si>
  <si>
    <t>16.1.3</t>
  </si>
  <si>
    <t>VENTANERIA EN ALUMINIO PERFIL 5020 BLANCO DE DOS NAVES BATIENTE DE 0.36 X 2.00 M</t>
  </si>
  <si>
    <t>16.1.4</t>
  </si>
  <si>
    <t>VENTANERIA  EN ALUMINIO PERFIL 5020 BLANCO FIJAS PARA VENTANALES</t>
  </si>
  <si>
    <t>16.1.5</t>
  </si>
  <si>
    <t>VENTANERIA PARA FACHADAS Y BAÑOS EN ALUMINIO BLANCO DE DOS NAVES BATIENTES DE 0.36 X 2.00 M</t>
  </si>
  <si>
    <t>16.1.6</t>
  </si>
  <si>
    <t>VENTANERIA PARA FACHADAS EN ALUMINIO 5.0X19X1.5MM COLOR BLANCO FIJAS PARA VENTANALES</t>
  </si>
  <si>
    <t>16.1.7</t>
  </si>
  <si>
    <t>BARANDA EN TUBO METALICO DE 1.1/2", PARA PASAMANOS EN ACERO INOXIDABLE.</t>
  </si>
  <si>
    <t>16.1.8</t>
  </si>
  <si>
    <t>SUMINISTRO E INSTALACIÓN DE PUERTA EN TUBO Y MALLA ESLABONADA PARA ÁREA DE MÁQUINAS DE 1.20 *2.20 MS</t>
  </si>
  <si>
    <t>16.1.9</t>
  </si>
  <si>
    <t>SUMINISTRO E INSTALACIÓN DE REJA DE SEGURIDAD EN VARILLA CUADRADA DE1/2.</t>
  </si>
  <si>
    <t>16.1.10</t>
  </si>
  <si>
    <t>PUERTAS DE UNA NAVE ELABORADA EN ALUMINIO DE 3X1 ½ REFERENCIA UAPU78, T 103, PISA VIDRIO ÁLAMO Y BISAGRA OMEGA, CON CHAPA DE POMO Y VIDRIO DE 4MM OPALIZADO. DIMENSIÓN: 1.4X2.15M</t>
  </si>
  <si>
    <t>16.2.1</t>
  </si>
  <si>
    <t>BARANDA PASAMANOS LAMINA GALV 2 1/2" X1 1/2X 1 1/2</t>
  </si>
  <si>
    <t>16.2.2</t>
  </si>
  <si>
    <t>16.2.3</t>
  </si>
  <si>
    <t>SUBTOTAL CARPINTERIA METALICA ALUMINIO</t>
  </si>
  <si>
    <t>DIVISIONES</t>
  </si>
  <si>
    <t>17.1.1</t>
  </si>
  <si>
    <t>MURO 1 BOARDA 8MM  1-BOARD 8MM</t>
  </si>
  <si>
    <t>17.1.2</t>
  </si>
  <si>
    <t>ESTRUC. MURO BOARD (CANAL PRAL ) 89MM C20</t>
  </si>
  <si>
    <t>17.1.3</t>
  </si>
  <si>
    <t>DIVISION METALICA BAÑO L ACERO INOX CAL 18</t>
  </si>
  <si>
    <t>SUBTOTAL DIVISIONES</t>
  </si>
  <si>
    <t>EQUIPAMIENTO BAÑOS - OTROS</t>
  </si>
  <si>
    <t>18.1.1</t>
  </si>
  <si>
    <t>SANITARIO LINEA ALTA COLOR BLANCO</t>
  </si>
  <si>
    <t>18.1.2</t>
  </si>
  <si>
    <t>LAVAMANOS COLOR BLANCO, CON PEDESTAL</t>
  </si>
  <si>
    <t>18.1.3</t>
  </si>
  <si>
    <t>LAVAMANOS SOBREPONER MEZ.LINEA MEDIA</t>
  </si>
  <si>
    <t>18.1.4</t>
  </si>
  <si>
    <t>SANITARIO PARA DISCAPACITADOS</t>
  </si>
  <si>
    <t>18.1.5</t>
  </si>
  <si>
    <t>ORINAL GRANDE SUSPENDIDO BLANCO</t>
  </si>
  <si>
    <t>18.1.6</t>
  </si>
  <si>
    <t>KIT ACCESORIOS BANO METAL CROMO 6P MED</t>
  </si>
  <si>
    <t>18.1.7</t>
  </si>
  <si>
    <t>LAVADOS QUIRÚRGICOS EN ACERO INOXIDABLE DE 0.4X0.4X.9 DE PEDAL</t>
  </si>
  <si>
    <t>18.1.8</t>
  </si>
  <si>
    <t>LAVAPLATOS A.INOX. 50X 60CM PESTA.GRIFO</t>
  </si>
  <si>
    <t>18.1.9</t>
  </si>
  <si>
    <t>LAVATRAPERO ENCHAPADO 40X40CM CON PATA</t>
  </si>
  <si>
    <t>18.1.10</t>
  </si>
  <si>
    <t>BARRA ACERO INOXIDABLE 2" L=700 MM.</t>
  </si>
  <si>
    <t>18.1.11</t>
  </si>
  <si>
    <t>BARRA ACERO INOXIDABLE 2" L=1000 MM.</t>
  </si>
  <si>
    <t>18.1.12</t>
  </si>
  <si>
    <t>BARRA ACERO INOXIDABLE 2" TIPO H</t>
  </si>
  <si>
    <t>18.1.13</t>
  </si>
  <si>
    <t>GRIFERÍA SANITARIO PARED TIPO PUSH ANTIVANDÁLICO</t>
  </si>
  <si>
    <t>18.1.14</t>
  </si>
  <si>
    <t>GRIFERÍA LAVAMANOS PARED TIPO PUSH ANTIVANDÁLICO</t>
  </si>
  <si>
    <t>18.1.15</t>
  </si>
  <si>
    <t>GRIFERÍA ORINAL TIPO PUSH</t>
  </si>
  <si>
    <t>18.1.16</t>
  </si>
  <si>
    <t>TERMINAL CROMADA ,1/2 PESADA</t>
  </si>
  <si>
    <t>SUBTOTAL EQUIPAMIENTO BAÑOS - OTROS</t>
  </si>
  <si>
    <t>PINTURA</t>
  </si>
  <si>
    <t>19.1.1</t>
  </si>
  <si>
    <t>FACHADAS EN CARBURO MURO</t>
  </si>
  <si>
    <t>19.1.2</t>
  </si>
  <si>
    <t>PROTECCIOM FACHADAS</t>
  </si>
  <si>
    <t>19.1.3</t>
  </si>
  <si>
    <t>PINTURA EPOXICA PARA PISO</t>
  </si>
  <si>
    <t>19.1.4</t>
  </si>
  <si>
    <t>LINEA DE DEMARCACION PINTURA EPOXICA PISO MICRO</t>
  </si>
  <si>
    <t>19.1.5</t>
  </si>
  <si>
    <t>MEDIACANA PVC SELLO FLEXIBLE A=9CM</t>
  </si>
  <si>
    <t>19.1.6</t>
  </si>
  <si>
    <t>PINTURA INTERIOR KORAZA DOB VIDA SUPERF.LISA [2M]</t>
  </si>
  <si>
    <t>19.1.7</t>
  </si>
  <si>
    <t>ESTUCO PLASTICO + RELLENO S/BLOQUE</t>
  </si>
  <si>
    <t>19.1.8</t>
  </si>
  <si>
    <t>ESTUCO PLASTICO CIELO [PASTA]</t>
  </si>
  <si>
    <t>SUBTOTAL PINTURA</t>
  </si>
  <si>
    <t>OBRAS EXTERIORES - CERRAMIENTOS</t>
  </si>
  <si>
    <t>20.1.1</t>
  </si>
  <si>
    <t>TIERRA NEGRA E=10CM</t>
  </si>
  <si>
    <t>20.1.2</t>
  </si>
  <si>
    <t>GRAMA TIPO TRENZA</t>
  </si>
  <si>
    <t>20.1.3</t>
  </si>
  <si>
    <t>PALMA MANILA H=180-200CM</t>
  </si>
  <si>
    <t>20.1.4</t>
  </si>
  <si>
    <t>PLANTA ORNAMAENTAL GRANDE H=50-80CMS</t>
  </si>
  <si>
    <t>20.1.5</t>
  </si>
  <si>
    <t>ARBOL NATIVO H= 80-100CM</t>
  </si>
  <si>
    <t>20.1.6</t>
  </si>
  <si>
    <t>MALLA ESLABONADA OJO 2"</t>
  </si>
  <si>
    <t>20.1.7</t>
  </si>
  <si>
    <t>VIGA CINTA 15X20 CONCRETO SOBRE MURO BAJO</t>
  </si>
  <si>
    <t>20.1.8</t>
  </si>
  <si>
    <t>PUERTAS DE ACCESO PRINCIPAL EN VIDRIO LAMINADO 4+4</t>
  </si>
  <si>
    <t>SUBTOTAL OBRAS EXTERIORES - CERRAMIENTOS</t>
  </si>
  <si>
    <t>LIMPIEZA - VARIOS</t>
  </si>
  <si>
    <t>21.1.1</t>
  </si>
  <si>
    <t>LIMPIEZA PERMANENTE OBRA (CUADRILLA 2P)</t>
  </si>
  <si>
    <t>21.1.2</t>
  </si>
  <si>
    <t>BRILLADA-ENCERADA PISO</t>
  </si>
  <si>
    <t>21.1.3</t>
  </si>
  <si>
    <t>FUMIGACION - ASPERSION CAT. 3-BANDA AZUL</t>
  </si>
  <si>
    <t>SUBTOTAL LIMPIEZA - VARIOS</t>
  </si>
  <si>
    <t>RED CONTRAINCENDIOS</t>
  </si>
  <si>
    <t>22.1.1</t>
  </si>
  <si>
    <t>TUB. ACERO AL CARBÓN SCH40 1"</t>
  </si>
  <si>
    <t>22.1.2</t>
  </si>
  <si>
    <t>TUB. ACERO AL CARBÓN SCH10 2"</t>
  </si>
  <si>
    <t>22.1.3</t>
  </si>
  <si>
    <t>TUB. ACERO AL CARBÓN SCH 10 2,1/2"</t>
  </si>
  <si>
    <t>22.1.4</t>
  </si>
  <si>
    <t>TUB. ACERO AL CARBÓN SCH10 4"</t>
  </si>
  <si>
    <t>22.1.5</t>
  </si>
  <si>
    <t>VÁLVULA OSY&amp; 4" UL/FM</t>
  </si>
  <si>
    <t>22.1.6</t>
  </si>
  <si>
    <t>VÁLVULA CHECK 4" UL/FM</t>
  </si>
  <si>
    <t>22.1.7</t>
  </si>
  <si>
    <t>SENSOR DE FLUJO 1" UL/FM TIPO PALETA</t>
  </si>
  <si>
    <t>22.1.8</t>
  </si>
  <si>
    <t>ROCIADOR K=5,6 PENDENT</t>
  </si>
  <si>
    <t>22.1.9</t>
  </si>
  <si>
    <t>GABINETE CLASE III</t>
  </si>
  <si>
    <t>22.1.10</t>
  </si>
  <si>
    <t>TEE 4" RAN</t>
  </si>
  <si>
    <t>22.1.11</t>
  </si>
  <si>
    <t>TEE MECÁNICA 2"X1"</t>
  </si>
  <si>
    <t>22.1.12</t>
  </si>
  <si>
    <t>TEE 2" RAN.</t>
  </si>
  <si>
    <t>22.1.13</t>
  </si>
  <si>
    <t>TEE ROSX150 1"</t>
  </si>
  <si>
    <t>22.1.14</t>
  </si>
  <si>
    <t>CODO 90 1" ROSX1.5</t>
  </si>
  <si>
    <t>22.1.15</t>
  </si>
  <si>
    <t>CODO 45 1" ROSX1.5</t>
  </si>
  <si>
    <t>22.1.16</t>
  </si>
  <si>
    <t>CODO 90 2" HD RAN</t>
  </si>
  <si>
    <t>22.1.17</t>
  </si>
  <si>
    <t xml:space="preserve">CODO 45 2" HD RAN </t>
  </si>
  <si>
    <t>22.1.18</t>
  </si>
  <si>
    <t xml:space="preserve">CODO 90 4" HD RAN </t>
  </si>
  <si>
    <t>22.1.19</t>
  </si>
  <si>
    <t>CODO 90 2,1/2" HD RAN</t>
  </si>
  <si>
    <t>22.1.20</t>
  </si>
  <si>
    <t>VALVULA DESAIREADORA 1"</t>
  </si>
  <si>
    <t>22.1.21</t>
  </si>
  <si>
    <t>UNION RIGIDA 4" HD RAN</t>
  </si>
  <si>
    <t>22.1.22</t>
  </si>
  <si>
    <t>SOPORTE TIPO PERA 4"</t>
  </si>
  <si>
    <t>22.1.23</t>
  </si>
  <si>
    <t>SOPORTE TIPO PERA 2"</t>
  </si>
  <si>
    <t>22.1.24</t>
  </si>
  <si>
    <t>SOPORTE TIPO PERA 1"</t>
  </si>
  <si>
    <t>22.1.25</t>
  </si>
  <si>
    <t>SOPORTE SISMO LATERAL 1"</t>
  </si>
  <si>
    <t>22.1.26</t>
  </si>
  <si>
    <t>SIAMESA 4X2,1/2" X 2,1/2"</t>
  </si>
  <si>
    <t>22.1.27</t>
  </si>
  <si>
    <t>EXTINTOR ABC 10LB</t>
  </si>
  <si>
    <t>22.1.28</t>
  </si>
  <si>
    <t>INSTALACIÓN EQUIPO DE BOMBEO</t>
  </si>
  <si>
    <t>SUBTOTAL RED CONTRAINCENDIOS</t>
  </si>
  <si>
    <t>SISTEMA DE AIRE ACONDICIONADO Y VENTILACION MECANICA</t>
  </si>
  <si>
    <t>23.1</t>
  </si>
  <si>
    <t>SUMINISTRO E INSTALACION TUBERIA AGUA FRIA AISLADA CON POLIURETANO Y CHAQUETA DE ALUMINIO</t>
  </si>
  <si>
    <t>23.1.1</t>
  </si>
  <si>
    <t>TUBERÍA PPR Ø 1"</t>
  </si>
  <si>
    <t>23.1.2</t>
  </si>
  <si>
    <t>TUBERÍA PPR Ø 1 1/4"</t>
  </si>
  <si>
    <t>23.1.3</t>
  </si>
  <si>
    <t>TUBERÍA PPR Ø 1 1/2"</t>
  </si>
  <si>
    <t>23.1.4</t>
  </si>
  <si>
    <t>TUBERÍA PPR Ø 2"</t>
  </si>
  <si>
    <t>23.1.5</t>
  </si>
  <si>
    <t>TUBERÍA PPR Ø 2 1/2"</t>
  </si>
  <si>
    <t>23.1.6</t>
  </si>
  <si>
    <t>TUBERÍA PPR Ø 3"</t>
  </si>
  <si>
    <t>23.1.7</t>
  </si>
  <si>
    <t>TUBERÍA PPR Ø 4"</t>
  </si>
  <si>
    <t>23.2</t>
  </si>
  <si>
    <t>SUMINISTRO E INSTALACION ACCESORIOS SISTEMA AGUA FRÍA</t>
  </si>
  <si>
    <t>23.2.1</t>
  </si>
  <si>
    <t>MANÓMETROS 4" , GRIFOS DE PRUEBA, ACCESORIOS</t>
  </si>
  <si>
    <t>23.2.2</t>
  </si>
  <si>
    <t>TERMÓMETROS 0A100°F DE COLUMNA 7"</t>
  </si>
  <si>
    <t>23.2.3</t>
  </si>
  <si>
    <t>VÁLVULA MARIPOSA DE 3" SUCCIÓN Y RETORNO TE 125 PSI</t>
  </si>
  <si>
    <t>23.2.4</t>
  </si>
  <si>
    <t>VÁLVULA MARIPOSA DE 4" SUCCIÓN Y RETORNO TE 125 PSI</t>
  </si>
  <si>
    <t>23.2.5</t>
  </si>
  <si>
    <t>VÁLVULA MARIPOSA DE 6" SUCCIÓN Y RETORNO TE 125 PSI</t>
  </si>
  <si>
    <t>23.2.6</t>
  </si>
  <si>
    <t>VALVULA CHEQUE GLOBO HIERRO  D= 3"</t>
  </si>
  <si>
    <t>23.2.7</t>
  </si>
  <si>
    <t>VALVULA REGISTRO GLOBO BRONCE D= 1-1/2"</t>
  </si>
  <si>
    <t>23.2.8</t>
  </si>
  <si>
    <t>VALVULA CHEQUE GLOBO BRONCE D=2"</t>
  </si>
  <si>
    <t>23.2.9</t>
  </si>
  <si>
    <t>VAVULA CHEQUE GLOBO BRONCE D=1  1/2"</t>
  </si>
  <si>
    <t>23.2.10</t>
  </si>
  <si>
    <t>VAVULA CHEQUE GLOBO BRONCE D=1 1/4 "</t>
  </si>
  <si>
    <t>23.2.11</t>
  </si>
  <si>
    <t>VAVULA CHEQUE GLOBO BRONCE D=1 "</t>
  </si>
  <si>
    <t>23.2.12</t>
  </si>
  <si>
    <t>VALVULA CHEQUE CORTINA HIERRO D= 3"</t>
  </si>
  <si>
    <t>23.2.13</t>
  </si>
  <si>
    <t>VÁLVULA CORTINA  BRONCE 1-1/2"</t>
  </si>
  <si>
    <t>23.2.14</t>
  </si>
  <si>
    <t>VALVULA CHEQUE CORTINA BRONCE D= 2"</t>
  </si>
  <si>
    <t>23.2.15</t>
  </si>
  <si>
    <t>VALVULA CORTINA 1/2-250PSI RED WHITE</t>
  </si>
  <si>
    <t>23.2.16</t>
  </si>
  <si>
    <t>VÁLVULA CORTINA 3/4" 250PSI RED WHITE</t>
  </si>
  <si>
    <t>23.2.17</t>
  </si>
  <si>
    <t>VÁLVULA CORTINA 1" 200 PSI</t>
  </si>
  <si>
    <t>23.2.18</t>
  </si>
  <si>
    <t>VÁLVULA PURGA DE AIRE</t>
  </si>
  <si>
    <t>23.2.19</t>
  </si>
  <si>
    <t xml:space="preserve">JUNTAS EXPANSIÓN EN CAUCHO ASME B16.5 FLANCHADAS   3" </t>
  </si>
  <si>
    <t>23.2.20</t>
  </si>
  <si>
    <t xml:space="preserve">JUNTAS EXPANSIÓN EN CAUCHO ASME B16.5 FLANCHADAS   4" </t>
  </si>
  <si>
    <t>23.2.21</t>
  </si>
  <si>
    <t xml:space="preserve">JUNTAS EXPANSIÓN EN CAUCHO ASME B16.5 FLANCHADAS 6" </t>
  </si>
  <si>
    <t>23.2.22</t>
  </si>
  <si>
    <t>ELECTROVÁLVULAS PROPORCIONAL 2 VÍAS 3/4" 24V</t>
  </si>
  <si>
    <t>23.2.23</t>
  </si>
  <si>
    <t>ELECTROVÁLVULAS PROPORCIONAL 2 VÍAS 1 " 24V</t>
  </si>
  <si>
    <t>23.2.24</t>
  </si>
  <si>
    <t>ELECTROVÁLVULAS PROPORCIONAL 2 VÍAS 1 1/2" 24V</t>
  </si>
  <si>
    <t>23.2.25</t>
  </si>
  <si>
    <t>ELECTROVÁLVULAS PROPORCIONAL 2 VÍAS 1 1/4"  24V</t>
  </si>
  <si>
    <t>23.2.26</t>
  </si>
  <si>
    <t>ELECTROVÁLVULAS PROPORCIONAL 2 VÍAS 2" 24V</t>
  </si>
  <si>
    <t>23.2.27</t>
  </si>
  <si>
    <t>ELECTROVÁLVULAS PROPORCIONAL 2 VÍAS 2 1/2" 24V</t>
  </si>
  <si>
    <t>23.2.28</t>
  </si>
  <si>
    <t>TERMOSTATOS PROPORCIONALES ELECTRÓNICO LCD</t>
  </si>
  <si>
    <t>23.2.29</t>
  </si>
  <si>
    <t>TANQUE DE EXPANSIÓN</t>
  </si>
  <si>
    <t>23.2.30</t>
  </si>
  <si>
    <t>SEPARADOR DE AIRE 6"</t>
  </si>
  <si>
    <t>23.2.31</t>
  </si>
  <si>
    <t>SEPARADOR DE AIRE 4"</t>
  </si>
  <si>
    <t>23.3</t>
  </si>
  <si>
    <t xml:space="preserve">SUMINISTRO E INSTALACION CONDUCTOS DE AIRE EN LÁMINA </t>
  </si>
  <si>
    <t>23.3.1</t>
  </si>
  <si>
    <t xml:space="preserve">DUCTOS DE SUMINISTRO LÁMINA GALVANIZADA CAL. 24 AISLADOS 12MM </t>
  </si>
  <si>
    <t>23.3.2</t>
  </si>
  <si>
    <t xml:space="preserve">DUCTOS DE SUMINISTRO LÁMINA GALVANIZADA CAL. 22 AISLADOS 12MM </t>
  </si>
  <si>
    <t>23.3.3</t>
  </si>
  <si>
    <t>DUCTO RETORNO LAM GALV CAL 20</t>
  </si>
  <si>
    <t>23.3.4</t>
  </si>
  <si>
    <t xml:space="preserve">DUCTOS DE SUMINISTRO LÁMINA GALVANIZADA CAL. 18 AISLADOS 12MM </t>
  </si>
  <si>
    <t>23.3.5</t>
  </si>
  <si>
    <t>DÁMPER MANUAL DE BALANCEO ACCIONAMIENTO ROTULA</t>
  </si>
  <si>
    <t>23.3.6</t>
  </si>
  <si>
    <t>DUCTO AISLAMIENTO 12MM</t>
  </si>
  <si>
    <t>SUMINISTRO E INSTALACION   DIFUSORES Y REJILLAS DE AIRE</t>
  </si>
  <si>
    <t>23.4.1</t>
  </si>
  <si>
    <t>DIFUSOR MULTIDIRECCIONAL 6"X6" 4 VÍAS CON DÁMPER</t>
  </si>
  <si>
    <t>23.4.2</t>
  </si>
  <si>
    <t>DIFUSOR MULTIDIRECCIONAL 8"X8" 4 VÍAS CON DÁMPER</t>
  </si>
  <si>
    <t>23.4.3</t>
  </si>
  <si>
    <t>REJILLA DE 10X10 (CDA-A)-4 VIAS</t>
  </si>
  <si>
    <t>23.4.4</t>
  </si>
  <si>
    <t>REJILLA DE 12.0X12.0 (CDA-A)-4 VIAS</t>
  </si>
  <si>
    <t>23.4.5</t>
  </si>
  <si>
    <t>DIFUSOR MULTIDIRECCIONAL 14"X14" 4 VÍAS CON DÁMPER</t>
  </si>
  <si>
    <t>23.4.6</t>
  </si>
  <si>
    <t>DIFUSOR MULTIDIRECCIONAL 16"X16" 4 VÍAS CON DÁMPER</t>
  </si>
  <si>
    <t>23.4.7</t>
  </si>
  <si>
    <t>DIFUSOR MULTIDIRECCIONAL 18"X18" 4 VÍAS CON DÁMPER</t>
  </si>
  <si>
    <t>23.4.8</t>
  </si>
  <si>
    <t>DIFUSOR MULTIDIRECCIONAL 16"X16" PERFORADO 4 VÍAS CON DÁMPER</t>
  </si>
  <si>
    <t>23.4.9</t>
  </si>
  <si>
    <t>REJILLA R 24X48 METAL MICROPERFORADA</t>
  </si>
  <si>
    <t>23.4.10</t>
  </si>
  <si>
    <t xml:space="preserve">REJILLA DE RETORNO 18"X10" </t>
  </si>
  <si>
    <t>23.4.11</t>
  </si>
  <si>
    <t>REJILLA DE EXTRACCIÓN 6"X6"</t>
  </si>
  <si>
    <t>23.4.12</t>
  </si>
  <si>
    <t>REJILLA DE EXTRACCIÓN 8"X8"</t>
  </si>
  <si>
    <t>23.4.13</t>
  </si>
  <si>
    <t>REJILLA DE EXTRACCIÓN 10"X10"</t>
  </si>
  <si>
    <t>23.4.14</t>
  </si>
  <si>
    <t>REJILLA DE EXTRACCIÓN 12"X12"</t>
  </si>
  <si>
    <t>23.4.15</t>
  </si>
  <si>
    <t>REJILLA DE EXTRACCIÓN 14"X14"</t>
  </si>
  <si>
    <t>23.4.16</t>
  </si>
  <si>
    <t>REJILLA DE EXTRACCIÓN 18"X18"</t>
  </si>
  <si>
    <t>23.4.17</t>
  </si>
  <si>
    <t>REJILLA DE EXTRACCIÓN 24"X24"</t>
  </si>
  <si>
    <t>23.4.18</t>
  </si>
  <si>
    <t>REJILLA TAE  6"X6" ALETA FIJA CON DÁMPER</t>
  </si>
  <si>
    <t>23.4.19</t>
  </si>
  <si>
    <t>REJILLA TAE  8"X8" ALETA FIJA CON DÁMPER</t>
  </si>
  <si>
    <t>23.4.20</t>
  </si>
  <si>
    <t>REJILLA TAE  10"X10" ALETA FIJA CON DÁMPER</t>
  </si>
  <si>
    <t>23.4.21</t>
  </si>
  <si>
    <t>REJILLA TAE  12"X12" ALETA FIJA CON DÁMPER</t>
  </si>
  <si>
    <t>23.4.22</t>
  </si>
  <si>
    <t>REJILLA TAE  14"X14" ALETA FIJA CON DÁMPER</t>
  </si>
  <si>
    <t>23.4.23</t>
  </si>
  <si>
    <t>REJILLA TAE  16"X16" ALETA FIJA CON DÁMPER</t>
  </si>
  <si>
    <t>23.4.24</t>
  </si>
  <si>
    <t>REJILLA TAE  18"X18" ALETA FIJA CON DÁMPER</t>
  </si>
  <si>
    <t>23.4.25</t>
  </si>
  <si>
    <t>REJILLA TAE  20"X20" ALETA FIJA CON DÁMPER</t>
  </si>
  <si>
    <t>SUBTOTAL SISTEMA DE AIRE ACONDICIONADO Y VENTILACION MECANICA</t>
  </si>
  <si>
    <t>REDES GASES MEDICINALES</t>
  </si>
  <si>
    <t>TUBERIA DE COBRE TIPO L CON ACCESORIOS, SOPORTES, PINTURA E IDENTIFICACIÓN</t>
  </si>
  <si>
    <t>24.1.1</t>
  </si>
  <si>
    <t>TUBERÍA 1/2"</t>
  </si>
  <si>
    <t>24.1.2</t>
  </si>
  <si>
    <t>TUBERÍA 3/4"</t>
  </si>
  <si>
    <t>24.1.3</t>
  </si>
  <si>
    <t>TUBERÍA 1"</t>
  </si>
  <si>
    <t>24.1.4</t>
  </si>
  <si>
    <t>TUBERÍA 1 1/4"</t>
  </si>
  <si>
    <t>24.1.5</t>
  </si>
  <si>
    <t>TUBERÍA 2"(TIPO K)</t>
  </si>
  <si>
    <t>TOMAS DE GASES MEDICINALES</t>
  </si>
  <si>
    <t>24.2.1</t>
  </si>
  <si>
    <t>TOMA DE PARED PARA OXIGENO T.P CHEMETRON GENTEC</t>
  </si>
  <si>
    <t>24.2.2</t>
  </si>
  <si>
    <t>TOMA DE PARED PARA AIRE T.P CHEMETRON GENTEC</t>
  </si>
  <si>
    <t>24.2.3</t>
  </si>
  <si>
    <t>TOMA DE PARED PARA VACIO T.P CHEMETRON GENTEC</t>
  </si>
  <si>
    <t>24.2.4</t>
  </si>
  <si>
    <t>TOMA CIELITICA DISS PARA OXIGENO T.P CHEMETRON GENTEC</t>
  </si>
  <si>
    <t>24.2.5</t>
  </si>
  <si>
    <t>TOMA CIELITICA DISS PARA AIRE T.P CHEMETRON GENTEC</t>
  </si>
  <si>
    <t>24.2.6</t>
  </si>
  <si>
    <t>TOMA EVACUADORA DE GASES</t>
  </si>
  <si>
    <t>VALVULAS INOXIDABLES</t>
  </si>
  <si>
    <t>24.3.1</t>
  </si>
  <si>
    <t>VÁLVULA SENSOR ALARMAS</t>
  </si>
  <si>
    <t>24.3.2</t>
  </si>
  <si>
    <t>VÁLVULA INOX 1/2" RED PRINCIPAL</t>
  </si>
  <si>
    <t>24.3.3</t>
  </si>
  <si>
    <t>VÁLVULA INOX 1" RED PRINCIPAL</t>
  </si>
  <si>
    <t>24.3.4</t>
  </si>
  <si>
    <t>VÁLVULA INOX 1 1/2" RED PRINCIPAL</t>
  </si>
  <si>
    <t>24.3.5</t>
  </si>
  <si>
    <t>VÁLVULA INOX 2" RED PRINCIPAL</t>
  </si>
  <si>
    <t>24.3.6</t>
  </si>
  <si>
    <t>VÁLVULA CHEQUE 1" RED PRINCIPAL</t>
  </si>
  <si>
    <t>24.3.7</t>
  </si>
  <si>
    <t>VÁLVULA CHEQUE 2" RED PRINCIPAL</t>
  </si>
  <si>
    <t>24.3.8</t>
  </si>
  <si>
    <t>VÁLVULA INOX 1/2" PISO</t>
  </si>
  <si>
    <t>24.3.9</t>
  </si>
  <si>
    <t>VÁLVULA INOX 3/4" PISO</t>
  </si>
  <si>
    <t>24.3.10</t>
  </si>
  <si>
    <t>VÁLVULA INOX 1" PISO</t>
  </si>
  <si>
    <t>ALARMAS MAESTRAS Y DE AREAS CON SENSOR Y PANTALLA DIGITAL</t>
  </si>
  <si>
    <t>24.4.1</t>
  </si>
  <si>
    <t>ALARMA ÁREA 2 VÍAS</t>
  </si>
  <si>
    <t>24.4.2</t>
  </si>
  <si>
    <t>ALARMA ÁREA 3 VÍAS</t>
  </si>
  <si>
    <t>24.4.3</t>
  </si>
  <si>
    <t>ALARMA ÁREA 1 VÍA</t>
  </si>
  <si>
    <t>CAJAS DE CORTE</t>
  </si>
  <si>
    <t>24.5.1</t>
  </si>
  <si>
    <t xml:space="preserve">CAJA DE CORTE 2 VÍAS </t>
  </si>
  <si>
    <t>24.5.2</t>
  </si>
  <si>
    <t>CAJA DE CORTE 3 VÍAS</t>
  </si>
  <si>
    <t>24.5.3</t>
  </si>
  <si>
    <t>CAJA DE CORTE 1 VÍA (1/2")</t>
  </si>
  <si>
    <t>MANIFOLD Y REGULACION DE GASES</t>
  </si>
  <si>
    <t>24.6.1</t>
  </si>
  <si>
    <t>MANIFOLD SEMIAUTOMÁTICO PARA OXIGENO DE 2X16 CILINDROS, FABRICACIÓN NACIONAL. CAMBIO MECÁNICO DE BANCO EN USO A BANCO DE RESERVA, CON VÁLVULA DE ALIVIO AUTOMÁTICA, INCLUYE PIGTAILS EN COBRE IMPORTADOS, SOPORTE PARA CILINDROS.</t>
  </si>
  <si>
    <t>24.6.2</t>
  </si>
  <si>
    <t>MANIFOLD SEMIAUTOMÁTICO PARA AIRE MEDICINAL DE 2X6 CILINDROS, FABRICACIÓN NACIONAL. CAMBIO MECÁNICO DE BANCO EN USO A BANCO DE RESERVA, CON VÁLVULA DE ALIVIO AUTOMÁTICA, INCLUYE PIGTAILS EN COBRE IMPORTADOS. SOPORTE PARA EL MANIFOLD Y BANCO.</t>
  </si>
  <si>
    <t>SUBTOTAL REDES GASES MEDICINALES</t>
  </si>
  <si>
    <t xml:space="preserve">SEÑALETICA HOSPITALARIA </t>
  </si>
  <si>
    <t>25.1.1</t>
  </si>
  <si>
    <t>INDICATIVOS EXT. BANDERA TP – MAT. ACRÍLICO CRISTAL 3 MM. – CUBIERTO VINILO – EMB. PLOTEADO.MED. 80 X 60 CMS.</t>
  </si>
  <si>
    <t>25.1.2</t>
  </si>
  <si>
    <t>SEÑAL INDICATIVA ADOSADO MAT. ACRÍLICO CRISTAL 3 MM. CUBIERTO VINILO – EMB. PLOTEADO.MED. 80 X 60 CMS.</t>
  </si>
  <si>
    <t>25.1.3</t>
  </si>
  <si>
    <t>INDICATIVO ASCENSORES MAT. ACRÍLICO CRISTAL 3 MM. CUBIERTO EN VINILO – EMB. PLOTEADO.MED. 30 X 60 CMS.</t>
  </si>
  <si>
    <t>25.1.4</t>
  </si>
  <si>
    <t>INDICATIVO ESCALERA MAT. ACRÍLICO CRISTAL 3 MM. CUBIERTO EN VINILO – EMB. PLOTEADO.MED. 30 X 60 CMS.</t>
  </si>
  <si>
    <t>25.1.5</t>
  </si>
  <si>
    <t>INDICATIVO LETRERO LUMINOSO DE INGRESO DE AMBULANCIA  MAT. ESTRUCTURA TUBO GALVANIZADO DE 1 X 1” X 2MM. LONA – BANNER TRASLUCIDO PLOTEADO, LUCES LEDMED. DISPONIBILIDAD ESPACIO</t>
  </si>
  <si>
    <t>25.1.6</t>
  </si>
  <si>
    <t>INDICATIVO LETRERO LUMINOSO DE INGRESO DE AMBULANCIA APU MAT. ESTRUCTURA TUBO GALVANIZADO DE 1 X 1” X 2MM DOBLE CARA LONA – BANNER TRASLUCIDO PLOTEADO, LUCES LED CON ÁNGULOS EN ALUMINIO DE 1” COLOCADO EN BANDERA EN COLUMNA O POSTE, TUBO CUADRADO DE 3X3”X2MM DE 3.80 MTS DE ALTO X 3.80 MTS MED. 80 X 80 CM</t>
  </si>
  <si>
    <t>25.1.7</t>
  </si>
  <si>
    <t>INDICATIVO DE AMBIENTE PRINCIPAL BANDERA APU MAT. ACRÍLICO CRISTAL 3 MM. CUBIERTO EN VINILO – EMB. PLOTEADO. ANGULO DE ALUMINIO DE 3/4 FIJOS AL ACRÍLICO CRISTAL CON PEGAMENTO FUERTEMED. 40 X 30 CM</t>
  </si>
  <si>
    <t>25.1.8</t>
  </si>
  <si>
    <t>INDICATIVO INFORMATIVO INTERCAMBIABLE ADOSADO 2.5MM CON BOLSILLO EN U Y MUESCAS MAT ACRÍLICO CRISTAL 3 MM. CUBIERTO EN VINILO – EMB. PLOTEADO MED. 40 X 60 CM</t>
  </si>
  <si>
    <t>25.1.9</t>
  </si>
  <si>
    <t>SEÑAL REGULADORA FOTO LUMINISCENTE ADOSADA MAT. ACRÍLICO CRISTAL 2MM – VINILO FOTO LUMINISCENTE MED. 20X 50 CM</t>
  </si>
  <si>
    <t xml:space="preserve">SUBTOTAL SEÑALETICA HOSPITALARIA </t>
  </si>
  <si>
    <t>OBRAS COMPLEMENTARIAS</t>
  </si>
  <si>
    <t>DESMANTELAMIENTO</t>
  </si>
  <si>
    <t>100515-2P</t>
  </si>
  <si>
    <t>DESMONTE MARCO + NAVE METALICO (ALUMINIO Y/O MADERA)</t>
  </si>
  <si>
    <t xml:space="preserve">DESMONTE DE APARATOS SANITARIOS </t>
  </si>
  <si>
    <t>100520-3P</t>
  </si>
  <si>
    <t>DESMONTE VENTANA EXISTENTE</t>
  </si>
  <si>
    <t>DESMONTE DE REJAS</t>
  </si>
  <si>
    <t>061211-4P</t>
  </si>
  <si>
    <t>DESMONTE DE ILUMINARIA TIPO LED</t>
  </si>
  <si>
    <t>DESMONTE GRIFERIA-GRIFO-LLAVE</t>
  </si>
  <si>
    <t>G0142P</t>
  </si>
  <si>
    <t>DESMONTE DE TURNEROS DIGITALES</t>
  </si>
  <si>
    <t>GO143P</t>
  </si>
  <si>
    <t>DESMONTE DE REPISAS</t>
  </si>
  <si>
    <t>G0144P</t>
  </si>
  <si>
    <t>DESMONTE DE ESCALERA EN ALUMINIO</t>
  </si>
  <si>
    <t>172402-6P</t>
  </si>
  <si>
    <t>RETIRO BREAKER DE TABLEROS</t>
  </si>
  <si>
    <t>G0145P</t>
  </si>
  <si>
    <t>DESMONTE Y RETIRO DE BREAKERS TIPO PACHA</t>
  </si>
  <si>
    <t>G0146P</t>
  </si>
  <si>
    <t>DESCONEXION `RETIRO DE TOTALIZADORES DE TABLERO PRINCIPAL</t>
  </si>
  <si>
    <t>GO149P</t>
  </si>
  <si>
    <t xml:space="preserve">ACARREO MATERIALES  PETREOS - TIERRA - VARIOS </t>
  </si>
  <si>
    <t>M3K</t>
  </si>
  <si>
    <t>172424-7P</t>
  </si>
  <si>
    <t>RETIRO DE TUBERIA EMT DE 2" POR DONDE VA LA ACOMETIDA ELECTRICA HASTA SITIO DONDE ESTABA EL TABLERO</t>
  </si>
  <si>
    <t>G0150P</t>
  </si>
  <si>
    <t>DESMONTE MUEBLE CON POZUELO EN ACERO INOXIDABLE</t>
  </si>
  <si>
    <t>100521-8P</t>
  </si>
  <si>
    <t>DESMONTE DE VIDRIOS TEMPLADOS DE 8 MM</t>
  </si>
  <si>
    <t>100508-9P</t>
  </si>
  <si>
    <t>DESMONTE DE DIVISIONES EN LAMINA DE ACERO ENTAMBORADA DE BAÑOS</t>
  </si>
  <si>
    <t>100514</t>
  </si>
  <si>
    <t>DESMONTE MALLA ESLABONADA H=2,00 MT</t>
  </si>
  <si>
    <t>100213</t>
  </si>
  <si>
    <t>DEMOLICION DE ESTRUCTURAS EN CONCRETO REFORZADO</t>
  </si>
  <si>
    <t>G0151P</t>
  </si>
  <si>
    <t>DEMOLICION DE ESTRUCTURAS EN CONCRETO SIN REFUERZO, INCLUYE DEMOLICIONES EN CONCRETO CICLOPEO, ESPESORES ENTRE 30 Y 110 CMS</t>
  </si>
  <si>
    <t>G0154P</t>
  </si>
  <si>
    <t>DEMOLICiON DE MUROS DE CONTENCION EN CONCRETO CICLOPEO Y REFORZADO CON MASILLA EXPANSIVA PARA FRACTURAR  LOS MUROS, INCLUYE PERFORACIONES  Y MASILLA</t>
  </si>
  <si>
    <t>GO158P</t>
  </si>
  <si>
    <t>MEJORAMIENTO DE TERRENO CON ROCA MUERTA + CEMENTO EN PROPORCION 1,8 PARA ZAPATAS</t>
  </si>
  <si>
    <t>G100126</t>
  </si>
  <si>
    <t>PROTECCION PLASTICO GRUESO SUPERFICIES, INCLUYE DESMONTE Y TAPADA DIARIA</t>
  </si>
  <si>
    <t>DESMONTE DE CUBIERTA FIBRO CEMENTO</t>
  </si>
  <si>
    <t>DEMOLICION ANDEN /CONTRAPISO CONCRETO E=7,6 A 12 CMS</t>
  </si>
  <si>
    <t>DEMOLICION LOSA MACISA C. E= &lt;= 20 CMS</t>
  </si>
  <si>
    <t xml:space="preserve">SUBTOTAL OBRAS COMPLEMENTARIAS </t>
  </si>
  <si>
    <t>SUBTOTAL CAPITULOS OBRA CIVIL Y ARQUITECTONICA</t>
  </si>
  <si>
    <t xml:space="preserve">VALOR TOTAL COSTOS DIRECTOS </t>
  </si>
  <si>
    <t>ADMINISTRACION</t>
  </si>
  <si>
    <t>COSTOS INDIRECTOS</t>
  </si>
  <si>
    <t>AJUSTE A PESO</t>
  </si>
  <si>
    <t>VALOR TOTAL CAPITULOS OBRA CIVIL Y ARQUITECTONICA</t>
  </si>
  <si>
    <t>ACTA 01</t>
  </si>
  <si>
    <t>ACTA 02</t>
  </si>
  <si>
    <t>ACTA 03</t>
  </si>
  <si>
    <t>ACTA 04</t>
  </si>
  <si>
    <t xml:space="preserve"> EQUIPOS</t>
  </si>
  <si>
    <t>26.1</t>
  </si>
  <si>
    <t>EQUIPOS ELÉCTRICOS</t>
  </si>
  <si>
    <t>26.1.1</t>
  </si>
  <si>
    <t xml:space="preserve">TRANSFORMADOR DE 225 KVA </t>
  </si>
  <si>
    <t>26.1.2</t>
  </si>
  <si>
    <t>PLANTA DE EMERGENCIA AUTOMÁTICA DE 225 KVA  CABINADA</t>
  </si>
  <si>
    <t>26.1.3</t>
  </si>
  <si>
    <t xml:space="preserve">UPS TRIFASICA 30KVA </t>
  </si>
  <si>
    <t>26.1.4</t>
  </si>
  <si>
    <t xml:space="preserve">UPS TRIFASICA 20KVA </t>
  </si>
  <si>
    <t>SUBTOTAL EQUIPOS ELÉCTRICOS</t>
  </si>
  <si>
    <t>26.2</t>
  </si>
  <si>
    <t>EQUIPOS SENSORES</t>
  </si>
  <si>
    <t>26,2,1</t>
  </si>
  <si>
    <t>SERVIDOR CENTRO DE GESTIÓN VIGILANCIA</t>
  </si>
  <si>
    <t>26,2,2</t>
  </si>
  <si>
    <t>CENTRAL CONTROL DE ACCESO 4 PUERTAS</t>
  </si>
  <si>
    <t>26,2,3</t>
  </si>
  <si>
    <t>CONSOLA ENFERMERÍA CON POE Y PANTALLA TÁCTIL</t>
  </si>
  <si>
    <t>26,2,4</t>
  </si>
  <si>
    <t>TERMINAL IP HABITACIÓN SIN RADIO FRECUENCIA</t>
  </si>
  <si>
    <t>26,2,5</t>
  </si>
  <si>
    <t>SERVIDOR SISTEMA LLAMADO ENFERMERÍA</t>
  </si>
  <si>
    <t>26,2,6</t>
  </si>
  <si>
    <t>SWITCH POE+ 779W 52 PUERTOS GIGABIT CON 10G UPLINKS, 48XRJ45</t>
  </si>
  <si>
    <t>26,2,7</t>
  </si>
  <si>
    <t>SWITCH DE BORDE CAPA 3, ADMINISTRABLE 28 PUERTOS GIGABIT 24XRJ45</t>
  </si>
  <si>
    <t>26,2,8</t>
  </si>
  <si>
    <t>SWITCH PRINCIPAL ADMINISTRACIÓN DE RED, CAPA 3 ADMINISTRABLE 28 PUERTOS GIGABIT 24XRJ45</t>
  </si>
  <si>
    <t>SUBTOTAL EQUIPOS SENSORES</t>
  </si>
  <si>
    <t>Realizar la adquisición de equipamiento fijo de trasmisión y recepción de audio</t>
  </si>
  <si>
    <t>26,3,1</t>
  </si>
  <si>
    <t>AMPLIFICADOR AUDIO GENERAL 2X240W, ENTRADA DIGITAL AUX</t>
  </si>
  <si>
    <t>26,3,2</t>
  </si>
  <si>
    <t>REPRODUCTOR CD/MP3 CON SINT. AM/FM, ENTRADAS USB/SD C/MANDO A DISTANCIA RACK 1UD</t>
  </si>
  <si>
    <t>26,3,3</t>
  </si>
  <si>
    <t>NVR 32 CANALES, CAPACIDAD DE GRABACIÓN 12MP, COMPRESIÓN H.265+, CAPACIDAD PARA 4DD DE 10TB</t>
  </si>
  <si>
    <t>26,3,4</t>
  </si>
  <si>
    <t>CÁMARA MINI DOMO ULTRA COMPACTO D/N, VARIFOCAL, IR INCORPORADO, 3APU6MM, H.264 H.265 3MP</t>
  </si>
  <si>
    <t>26,3,5</t>
  </si>
  <si>
    <t>CÁMARA BULLET 2MP IP,D/N REAL,IR LED HASTA 60M, LENTE VARIFOCAL 3APU10,5MM, H.264, POE+, IP67, METALICA</t>
  </si>
  <si>
    <t>26,3,6</t>
  </si>
  <si>
    <t>DOMO PTZ 2MP, 10X ZOOM ÓPTICO, 360°, PARA USO EXTERIOR, D/N, H.264, LENTE 4,7APU47MM</t>
  </si>
  <si>
    <t>26,3,7</t>
  </si>
  <si>
    <t>AMPLIFICADOR MEZCLADOR 120W, 100V ENTRADA MIC, ENTRADA AUX</t>
  </si>
  <si>
    <t>SUBTOTAL Realizar la adquisición de equipamiento fijo de trasmisión y recepción de audio</t>
  </si>
  <si>
    <t xml:space="preserve">Realizar la adquisición de equipamiento fijo de elevación </t>
  </si>
  <si>
    <t>26,4,1</t>
  </si>
  <si>
    <t>EQUIPO MONTACOCHES</t>
  </si>
  <si>
    <t>26,4,2</t>
  </si>
  <si>
    <t>EQUPO MONTA CARGAS</t>
  </si>
  <si>
    <t>26,4,3</t>
  </si>
  <si>
    <t>ASCENSOR HIDRAULICO DE  PASAJEROS – 04 PARADAS CON INSTALACION</t>
  </si>
  <si>
    <t>26,4,4</t>
  </si>
  <si>
    <t>ASCENSOR HIDRAULICO DE  – 02 PARADAS  CAMILLERO  CON INSTALACION</t>
  </si>
  <si>
    <t xml:space="preserve">SUBTOTAL Realizar la adquisición de equipamiento fijo de elevación </t>
  </si>
  <si>
    <t xml:space="preserve">Realizar la adquisición de equipamiento fijo de bombeo </t>
  </si>
  <si>
    <t>26,5,1</t>
  </si>
  <si>
    <t>BOMBA PARA RED CONTRA INCENDIO 25HP INCLUYE BOMBA JOCKEY DE 3.0HP</t>
  </si>
  <si>
    <t>26,5,2</t>
  </si>
  <si>
    <t>EQUIPO BOMBEO DOS ELECTROBOMBAS CENTRIFUGAS INCLUYE EQUIPO DE PRESION CONTANTE .</t>
  </si>
  <si>
    <t>26,5,3</t>
  </si>
  <si>
    <t>COMPRESOR DE AIRE INSTRUMENTAL DE 2HP CON CAPACIDAD DE 10 SCFM A 50 PSI POR CABEZA.</t>
  </si>
  <si>
    <t xml:space="preserve">SUBTOTAL Realizar la adquisición de equipamiento fijo de bombeo </t>
  </si>
  <si>
    <t xml:space="preserve"> EQUIPOS AIRE ACONDICIONADO</t>
  </si>
  <si>
    <t>26,6,1</t>
  </si>
  <si>
    <t>CHILLER E1 E2 SCROLL 60 TR CONDENSADO POR AIRE R410. 220V 3 60</t>
  </si>
  <si>
    <t>26,6,2</t>
  </si>
  <si>
    <t>UNIDAD MANEJADORA AGUA FRÍA UMA01 CONSULTORIOS .220V 3 60</t>
  </si>
  <si>
    <t>26,6,3</t>
  </si>
  <si>
    <t>EXTRACTOR CENTRIFUGO TIPO CAJA INTEMPERIE URGENCIAS</t>
  </si>
  <si>
    <t>26,6,4</t>
  </si>
  <si>
    <t>EXTRACTOR CENTRIFUGO TIPO CAJA INTEMPERIE AISLADOS AII</t>
  </si>
  <si>
    <t>26,6,5</t>
  </si>
  <si>
    <t>EXTRACTOR CENTRIFUGO TIPO CAJA INTEMPERIE SALA ESPERA</t>
  </si>
  <si>
    <t>26,6,6</t>
  </si>
  <si>
    <t>EXTRACTOR CENTRIFUGO TIPO CAJA INTEMPERIE LABORATORIO</t>
  </si>
  <si>
    <t>26,6,7</t>
  </si>
  <si>
    <t>EXTRACTOR CENTRIFUGO TIPO CAJA INTEMPERIE AUTOPSIA</t>
  </si>
  <si>
    <t>26,6,8</t>
  </si>
  <si>
    <t>EXTRACTOR CENTRIFUGO TIPO HONGO BAÑOS</t>
  </si>
  <si>
    <t>26,6,9</t>
  </si>
  <si>
    <t>EXTRACTOR CENTRIFUGO TIPO HONGO AISLADOS OBSERVACIÓN</t>
  </si>
  <si>
    <t>26,6,10</t>
  </si>
  <si>
    <t xml:space="preserve">EXTRACTOR CENTRIFUGO TIPO HONGO ESTERILIZACIÓN </t>
  </si>
  <si>
    <t>26,6,11</t>
  </si>
  <si>
    <t>EXTRACTOR CENTRIFUGO TIPO HONGO SERVICIOS GENERALES</t>
  </si>
  <si>
    <t>26,6,12</t>
  </si>
  <si>
    <t>EXTRACTOR CENTRIFUGO TIPO HONGO COCINA</t>
  </si>
  <si>
    <t>26,6,13</t>
  </si>
  <si>
    <t>CONTROLADOR LÓGICO PROGRAMABLE PLC 7" HMI</t>
  </si>
  <si>
    <t>26,6,14</t>
  </si>
  <si>
    <t>FANCOIL OCULTO INVERTER</t>
  </si>
  <si>
    <t>26,6,15</t>
  </si>
  <si>
    <t>CONDENSDORA MULTI V5-220/3F/60HZ 216000 BTU</t>
  </si>
  <si>
    <t>26,6,16</t>
  </si>
  <si>
    <t>EVAPORADORA DE CASSETTE 4 VIAS 15400 BTU</t>
  </si>
  <si>
    <t>26,6,17</t>
  </si>
  <si>
    <t>TRANSMISOR DE PRESIÓN DIFERENCIAL RS485 MODBUS DPT</t>
  </si>
  <si>
    <t>26,6,18</t>
  </si>
  <si>
    <t>TRANSMISOR DE VELOCIDAD RS485 MODBUS</t>
  </si>
  <si>
    <t>SUBTOTAL  EQUIPOS AIRE ACONDICIONADO</t>
  </si>
  <si>
    <t>OBRAS COMPLEMENTARIAS EQUIPOS</t>
  </si>
  <si>
    <t>SUBTOTAL CAPITULOS EQUIPO</t>
  </si>
  <si>
    <t>VALOR TOTAL PROYECTO</t>
  </si>
  <si>
    <t>AMORTIZACION ANTICIPO</t>
  </si>
  <si>
    <t>ESTO ES IGUAL OBRAS COMPLEMENTARIAS + OBRAS CONTRATADAS REALMENTE EJECUTADAS Y DA EL VALOR TOTAL EN LO QUE REQUIERE EL CONTRATO</t>
  </si>
  <si>
    <t xml:space="preserve">V A L O R    A C T A </t>
  </si>
  <si>
    <t>RESUMEN DEL CONTRATO</t>
  </si>
  <si>
    <t>OBSERVACIONES</t>
  </si>
  <si>
    <t>VALOR DEL CONTRATO</t>
  </si>
  <si>
    <t>ADICION No. 01 AL CONTRATO</t>
  </si>
  <si>
    <t xml:space="preserve">VALOR CONTRATO </t>
  </si>
  <si>
    <t>Anticipo</t>
  </si>
  <si>
    <t>Acta de informe de Avance No. 01</t>
  </si>
  <si>
    <t>Acta de Informe de Avance No. 02</t>
  </si>
  <si>
    <t>Acta de Informe de Avance No. 03</t>
  </si>
  <si>
    <t>ARQ. HECTOR MARIO LONDOÑO TOVAR</t>
  </si>
  <si>
    <t>DARWIN STEVEN ZAPATA FORERO</t>
  </si>
  <si>
    <t>MARCO HERNAN HOYOS OSORIO</t>
  </si>
  <si>
    <t>Acta de Informe de Avance No. 04</t>
  </si>
  <si>
    <t>DIRECTOR DE OBRA</t>
  </si>
  <si>
    <t xml:space="preserve">SUPERVISOR </t>
  </si>
  <si>
    <t>CONSORCIO INTER HTC</t>
  </si>
  <si>
    <t>R.L CONSORCIO CENTRO DE SALUD TERRON COLORADO</t>
  </si>
  <si>
    <t>RED DE SALUD LADERA E.S.E.</t>
  </si>
  <si>
    <t>Representante Legal</t>
  </si>
  <si>
    <t>VALOR ACUMULADO DE CONTRATO EJECUTADO</t>
  </si>
  <si>
    <t>Interventoria</t>
  </si>
  <si>
    <t xml:space="preserve">OBJETO </t>
  </si>
  <si>
    <t xml:space="preserve">CONTRATO NO. </t>
  </si>
  <si>
    <t xml:space="preserve">CONTRATISTA </t>
  </si>
  <si>
    <t xml:space="preserve">  1. OBRAS PRELIMINARES MOVIEMIENTOS DE TIERRA Y DEMOLICIONES</t>
  </si>
  <si>
    <t xml:space="preserve">% DE INCIDENCIA INICIAL </t>
  </si>
  <si>
    <t>VALOR TOTAL DEL CONTRATO</t>
  </si>
  <si>
    <t>INCIDENCIA INICIAL (CANTIDAD EJECUTADA)</t>
  </si>
  <si>
    <t>INCIDENCIA FINAL (CANTIDAD EJECUTADA)</t>
  </si>
  <si>
    <t>2. OBRAS PRELIMINARES</t>
  </si>
  <si>
    <t>3. DESAGUES BAJO TIERRA</t>
  </si>
  <si>
    <t>4. CIMENTACION</t>
  </si>
  <si>
    <t>5. INSTALACIONES ESTRUCTURA</t>
  </si>
  <si>
    <t>6. MAMPOSTERIA</t>
  </si>
  <si>
    <t>7. CUBIERTA</t>
  </si>
  <si>
    <t>8. INSTALACIONES SANITARIAS Y AGUAS LLUVIAS</t>
  </si>
  <si>
    <t>8.2. ALCANTARILLADO PLUVIAL</t>
  </si>
  <si>
    <t>9. INSTALACIONES HIDRAULICAS</t>
  </si>
  <si>
    <t>10. INSTALACIONES ELECTRICAS</t>
  </si>
  <si>
    <t>11. COMUNICACIONES</t>
  </si>
  <si>
    <t>12. REDES ELECTRICAS</t>
  </si>
  <si>
    <t>13. REVESTIMIENTOS</t>
  </si>
  <si>
    <t>14. PISOS</t>
  </si>
  <si>
    <t>15. CARPINTERIA EN MADERA Y METALICA</t>
  </si>
  <si>
    <t>16. CARPINTERIA METALICA ALUMINIO</t>
  </si>
  <si>
    <t>17. DIVISIONES</t>
  </si>
  <si>
    <t>18. EQUIPAMIENTO BAÑOS - OTROS</t>
  </si>
  <si>
    <t>19. PINTURA</t>
  </si>
  <si>
    <t>20. OBRAS EXTERIORES - CERRAMIENTOS</t>
  </si>
  <si>
    <t>21. LIMPIEZA - VARIOS</t>
  </si>
  <si>
    <t>22. RED CONTRAINCENDIOS</t>
  </si>
  <si>
    <t>23. SISTEMA DE AIRE ACONDICIONADO Y VENTILACION MECANICA</t>
  </si>
  <si>
    <t>24.REDES GASES MEDICINALES</t>
  </si>
  <si>
    <t xml:space="preserve">25. SEÑALETICA HOSPITALARIA </t>
  </si>
  <si>
    <t xml:space="preserve">27. OBRAS COMPLEMENTARIAS </t>
  </si>
  <si>
    <t>26.1. EQUIPOS ELÉCTRICOS</t>
  </si>
  <si>
    <t>26.2. EQUIPOS SENSORES</t>
  </si>
  <si>
    <t>26.3. Realizar la adquisición de equipamiento fijo de trasmisión y recepción de audio</t>
  </si>
  <si>
    <t xml:space="preserve">26.4. Realizar la adquisición de equipamiento fijo de elevación </t>
  </si>
  <si>
    <t xml:space="preserve">26.5. Realizar la adquisición de equipamiento fijo de bombeo </t>
  </si>
  <si>
    <t>26.6. EQUIPOS AIRE ACONDICIONADO</t>
  </si>
  <si>
    <t xml:space="preserve">              RESUMEN GENERAL POR CAPITULOS </t>
  </si>
  <si>
    <t xml:space="preserve">                        </t>
  </si>
  <si>
    <t xml:space="preserve">                    </t>
  </si>
  <si>
    <t>Valor del contrato</t>
  </si>
  <si>
    <t>Actividad</t>
  </si>
  <si>
    <t>Incidencia Inicial</t>
  </si>
  <si>
    <t>Incidencia Final</t>
  </si>
  <si>
    <t xml:space="preserve"> OBRAS PRELIMINARES</t>
  </si>
  <si>
    <t xml:space="preserve"> CUBIERTA</t>
  </si>
  <si>
    <t xml:space="preserve"> COMUNICACIONES</t>
  </si>
  <si>
    <t xml:space="preserve">OBRAS COMPLEMENTARIAS </t>
  </si>
  <si>
    <t xml:space="preserve"> Realizar la adquisición de equipamiento fijo de trasmisión y recepción de audio</t>
  </si>
  <si>
    <t>EQUIPOS AIRE ACONDICIONADO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</si>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</sst>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3" formatCode="_(* #,##0.00_);_(* \(#,##0.00\);_(* &quot;-&quot;??_);_(@_)"/>
    <numFmt numFmtId="164" formatCode="_(&quot;$&quot;\ * #,##0.00_);_(&quot;$&quot;\ * \(#,##0.00\);_(&quot;$&quot;\ * &quot;-&quot;??_);_(@_)"/>
    <numFmt numFmtId="165" formatCode="_ * #,##0.00_ ;_ * \-#,##0.00_ ;_ * &quot;-&quot;??_ ;_ @_ "/>
    <numFmt numFmtId="166" formatCode="_-* #,##0\ &quot;DM&quot;_-;\-* #,##0\ &quot;DM&quot;_-;_-* &quot;-&quot;\ &quot;DM&quot;_-;_-@_-"/>
    <numFmt numFmtId="167" formatCode="_-* #,##0.00\ &quot;DM&quot;_-;\-* #,##0.00\ &quot;DM&quot;_-;_-* &quot;-&quot;??\ &quot;DM&quot;_-;_-@_-"/>
    <numFmt numFmtId="168" formatCode="_-* #,##0.00\ _D_M_-;\-* #,##0.00\ _D_M_-;_-* &quot;-&quot;??\ _D_M_-;_-@_-"/>
    <numFmt numFmtId="169" formatCode="_(* #,##0_);_(* \(#,##0\);_(* &quot;-&quot;??_);_(@_)"/>
    <numFmt numFmtId="170" formatCode="#,##0.0"/>
    <numFmt numFmtId="171" formatCode="_([$$-240A]\ * #,##0.00_);_([$$-240A]\ * \(#,##0.00\);_([$$-240A]\ * &quot;-&quot;??_);_(@_)"/>
    <numFmt numFmtId="172" formatCode="[$$-240A]\ #,##0.00"/>
    <numFmt numFmtId="173" formatCode="00000"/>
    <numFmt numFmtId="174" formatCode="[$$-240A]\ #,##0"/>
    <numFmt numFmtId="175" formatCode="#,##0.00000"/>
    <numFmt numFmtId="176" formatCode="&quot;$&quot;#,##0"/>
    <numFmt numFmtId="177" formatCode="&quot;$&quot;#,##0.00"/>
    <numFmt numFmtId="178" formatCode="&quot;$&quot;#,##0.000"/>
    <numFmt numFmtId="179" formatCode="0.000"/>
    <numFmt numFmtId="180" formatCode="#,##0.000"/>
    <numFmt numFmtId="181" formatCode="[$$-2C0A]\ #,##0;\-[$$-2C0A]\ #,##0"/>
    <numFmt numFmtId="182" formatCode="[$$-240A]\ #,##0.0_);\([$$-240A]\ #,##0.0\)"/>
    <numFmt numFmtId="183" formatCode="[$$-240A]\ #,##0_);\([$$-240A]\ #,##0\)"/>
    <numFmt numFmtId="184" formatCode="_-[$$-240A]\ * #,##0.00_-;\-[$$-240A]\ * #,##0.00_-;_-[$$-240A]\ * &quot;-&quot;??_-;_-@_-"/>
    <numFmt numFmtId="185" formatCode="_-[$$-240A]* #,##0.00_-;\-[$$-240A]* #,##0.00_-;_-[$$-240A]* &quot;-&quot;??_-;_-@_-"/>
    <numFmt numFmtId="186" formatCode="_-[$$-240A]\ * #,##0_-;\-[$$-240A]\ * #,##0_-;_-[$$-240A]\ * &quot;-&quot;??_-;_-@_-"/>
    <numFmt numFmtId="187" formatCode="_-[$$-240A]* #,##0_-;\-[$$-240A]* #,##0_-;_-[$$-240A]* &quot;-&quot;??_-;_-@_-"/>
    <numFmt numFmtId="188" formatCode="0.000%"/>
    <numFmt numFmtId="189" formatCode="&quot;$&quot;\ #,##0.00"/>
    <numFmt numFmtId="190" formatCode="&quot;$&quot;\ #,##0"/>
    <numFmt numFmtId="191" formatCode="[$$-240A]\ #,##0.00_);\([$$-240A]\ #,##0.00\)"/>
    <numFmt numFmtId="192" formatCode="0.0%"/>
    <numFmt numFmtId="193" formatCode="&quot;$&quot;#,##0.00000"/>
    <numFmt numFmtId="194" formatCode="&quot;$&quot;#,##0.000000"/>
  </numFmts>
  <fonts count="64">
    <font>
      <sz val="10"/>
      <name val="Arial"/>
    </font>
    <font>
      <sz val="11"/>
      <color theme="1"/>
      <name val="Calibri"/>
      <family val="2"/>
      <scheme val="minor"/>
    </font>
    <font>
      <b/>
      <sz val="10"/>
      <name val="Arial"/>
      <family val="2"/>
    </font>
    <font>
      <sz val="10"/>
      <name val="Arial"/>
      <family val="2"/>
    </font>
    <font>
      <sz val="10"/>
      <name val="Arial Narrow"/>
      <family val="2"/>
    </font>
    <font>
      <b/>
      <sz val="20"/>
      <name val="Arial"/>
      <family val="2"/>
    </font>
    <font>
      <b/>
      <sz val="12"/>
      <name val="Arial"/>
      <family val="2"/>
    </font>
    <font>
      <b/>
      <sz val="14"/>
      <name val="Arial"/>
      <family val="2"/>
    </font>
    <font>
      <b/>
      <sz val="16"/>
      <name val="Arial"/>
      <family val="2"/>
    </font>
    <font>
      <b/>
      <sz val="9"/>
      <name val="Arial"/>
      <family val="2"/>
    </font>
    <font>
      <b/>
      <sz val="11"/>
      <name val="Arial"/>
      <family val="2"/>
    </font>
    <font>
      <b/>
      <sz val="7"/>
      <name val="Arial"/>
      <family val="2"/>
    </font>
    <font>
      <sz val="12"/>
      <name val="Arial"/>
      <family val="2"/>
    </font>
    <font>
      <b/>
      <sz val="18"/>
      <name val="Arial"/>
      <family val="2"/>
    </font>
    <font>
      <b/>
      <sz val="12"/>
      <name val="Century Gothic"/>
      <family val="1"/>
    </font>
    <font>
      <sz val="12"/>
      <name val="Century Gothic"/>
      <family val="1"/>
    </font>
    <font>
      <sz val="10"/>
      <name val="Century Gothic"/>
      <family val="1"/>
    </font>
    <font>
      <b/>
      <sz val="10"/>
      <name val="Century Gothic"/>
      <family val="1"/>
    </font>
    <font>
      <sz val="8"/>
      <name val="Century Gothic"/>
      <family val="1"/>
    </font>
    <font>
      <sz val="9"/>
      <name val="Century Gothic"/>
      <family val="1"/>
    </font>
    <font>
      <b/>
      <sz val="9"/>
      <name val="Century Gothic"/>
      <family val="1"/>
    </font>
    <font>
      <b/>
      <sz val="12.5"/>
      <name val="Century Gothic"/>
      <family val="1"/>
    </font>
    <font>
      <sz val="12.5"/>
      <name val="Century Gothic"/>
      <family val="1"/>
    </font>
    <font>
      <sz val="12.5"/>
      <name val="Arial"/>
      <family val="2"/>
    </font>
    <font>
      <b/>
      <sz val="12.5"/>
      <name val="Arial"/>
      <family val="2"/>
    </font>
    <font>
      <b/>
      <i/>
      <sz val="12.5"/>
      <name val="Century Gothic"/>
      <family val="1"/>
    </font>
    <font>
      <b/>
      <sz val="16"/>
      <name val="Century Gothic"/>
      <family val="1"/>
    </font>
    <font>
      <b/>
      <sz val="12.5"/>
      <name val="Century Gothic"/>
      <family val="2"/>
    </font>
    <font>
      <sz val="11"/>
      <color theme="1"/>
      <name val="Calibri"/>
      <family val="2"/>
      <scheme val="minor"/>
    </font>
    <font>
      <b/>
      <sz val="12"/>
      <color theme="1"/>
      <name val="Century Gothic"/>
      <family val="1"/>
    </font>
    <font>
      <sz val="12.5"/>
      <color rgb="FFFF0000"/>
      <name val="Century Gothic"/>
      <family val="1"/>
    </font>
    <font>
      <b/>
      <sz val="12"/>
      <color rgb="FFFFC000"/>
      <name val="Century Gothic"/>
      <family val="1"/>
    </font>
    <font>
      <sz val="9"/>
      <color rgb="FFFFC000"/>
      <name val="Century Gothic"/>
      <family val="1"/>
    </font>
    <font>
      <sz val="10"/>
      <color rgb="FFFFC000"/>
      <name val="Century Gothic"/>
      <family val="1"/>
    </font>
    <font>
      <sz val="12.5"/>
      <color rgb="FFFFC000"/>
      <name val="Century Gothic"/>
      <family val="1"/>
    </font>
    <font>
      <b/>
      <sz val="12.5"/>
      <color rgb="FFFFC000"/>
      <name val="Century Gothic"/>
      <family val="1"/>
    </font>
    <font>
      <sz val="14"/>
      <name val="Century Gothic"/>
      <family val="1"/>
    </font>
    <font>
      <sz val="16"/>
      <name val="Century Gothic"/>
      <family val="1"/>
    </font>
    <font>
      <sz val="16"/>
      <name val="Arial"/>
      <family val="2"/>
    </font>
    <font>
      <b/>
      <sz val="12"/>
      <name val="Century Gothic"/>
      <family val="2"/>
    </font>
    <font>
      <b/>
      <sz val="10"/>
      <name val="Century Gothic"/>
      <family val="2"/>
    </font>
    <font>
      <b/>
      <sz val="9"/>
      <name val="Century Gothic"/>
      <family val="2"/>
    </font>
    <font>
      <sz val="12.5"/>
      <name val="Century Gothic"/>
      <family val="2"/>
    </font>
    <font>
      <sz val="10"/>
      <name val="Century Gothic"/>
      <family val="2"/>
    </font>
    <font>
      <sz val="9"/>
      <name val="Century Gothic"/>
      <family val="2"/>
    </font>
    <font>
      <sz val="12"/>
      <name val="Century Gothic"/>
      <family val="2"/>
    </font>
    <font>
      <b/>
      <sz val="16"/>
      <name val="Century Gothic"/>
      <family val="2"/>
    </font>
    <font>
      <b/>
      <sz val="12.5"/>
      <name val="Calibri"/>
      <family val="2"/>
      <scheme val="minor"/>
    </font>
    <font>
      <sz val="12.5"/>
      <name val="Calibri"/>
      <family val="2"/>
      <scheme val="minor"/>
    </font>
    <font>
      <sz val="10"/>
      <color theme="1"/>
      <name val="Century Gothic"/>
      <family val="1"/>
    </font>
    <font>
      <sz val="12"/>
      <color theme="1"/>
      <name val="Century Gothic"/>
      <family val="1"/>
    </font>
    <font>
      <sz val="12.5"/>
      <color theme="1"/>
      <name val="Century Gothic"/>
      <family val="1"/>
    </font>
    <font>
      <sz val="9"/>
      <color theme="1"/>
      <name val="Century Gothic"/>
      <family val="1"/>
    </font>
    <font>
      <b/>
      <sz val="12.5"/>
      <color theme="1"/>
      <name val="Century Gothic"/>
      <family val="1"/>
    </font>
    <font>
      <b/>
      <sz val="9"/>
      <color theme="1"/>
      <name val="Century Gothic"/>
      <family val="1"/>
    </font>
    <font>
      <sz val="12.5"/>
      <color theme="1"/>
      <name val="Century Gothic"/>
      <family val="2"/>
    </font>
    <font>
      <b/>
      <sz val="16"/>
      <color theme="1"/>
      <name val="Century Gothic"/>
      <family val="1"/>
    </font>
    <font>
      <b/>
      <sz val="14"/>
      <name val="Century Gothic"/>
      <family val="1"/>
    </font>
    <font>
      <b/>
      <sz val="14"/>
      <color theme="1"/>
      <name val="Century Gothic"/>
      <family val="1"/>
    </font>
    <font>
      <b/>
      <sz val="14"/>
      <name val="Century Gothic"/>
      <family val="2"/>
    </font>
    <font>
      <sz val="8"/>
      <name val="Arial"/>
      <family val="2"/>
    </font>
    <font>
      <sz val="12.5"/>
      <color rgb="FFFFC000"/>
      <name val="Century Gothic"/>
      <family val="2"/>
    </font>
    <font>
      <b/>
      <sz val="12.5"/>
      <color theme="1"/>
      <name val="Century Gothic"/>
      <family val="2"/>
    </font>
    <font>
      <b/>
      <sz val="12.5"/>
      <color rgb="FFFFC000"/>
      <name val="Century Gothic"/>
      <family val="2"/>
    </font>
  </fonts>
  <fills count="47">
    <fill>
      <patternFill patternType="none"/>
    </fill>
    <fill>
      <patternFill patternType="gray125"/>
    </fill>
    <fill>
      <patternFill patternType="solid">
        <fgColor indexed="9"/>
        <bgColor indexed="64"/>
      </patternFill>
    </fill>
    <fill>
      <patternFill patternType="solid">
        <fgColor indexed="9"/>
        <bgColor indexed="9"/>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0" tint="-0.14999847407452621"/>
        <bgColor indexed="9"/>
      </patternFill>
    </fill>
    <fill>
      <patternFill patternType="solid">
        <fgColor theme="0" tint="-0.14999847407452621"/>
        <bgColor indexed="64"/>
      </patternFill>
    </fill>
    <fill>
      <patternFill patternType="solid">
        <fgColor rgb="FFCDE5FF"/>
        <bgColor indexed="64"/>
      </patternFill>
    </fill>
    <fill>
      <patternFill patternType="solid">
        <fgColor rgb="FFF2BDFF"/>
        <bgColor indexed="9"/>
      </patternFill>
    </fill>
    <fill>
      <patternFill patternType="solid">
        <fgColor rgb="FFFFF1A3"/>
        <bgColor indexed="9"/>
      </patternFill>
    </fill>
    <fill>
      <patternFill patternType="solid">
        <fgColor theme="0"/>
        <bgColor indexed="64"/>
      </patternFill>
    </fill>
    <fill>
      <patternFill patternType="solid">
        <fgColor rgb="FFF2BDFF"/>
        <bgColor indexed="64"/>
      </patternFill>
    </fill>
    <fill>
      <patternFill patternType="solid">
        <fgColor rgb="FFFFF1A3"/>
        <bgColor indexed="64"/>
      </patternFill>
    </fill>
    <fill>
      <patternFill patternType="solid">
        <fgColor rgb="FFF6FFEF"/>
        <bgColor indexed="64"/>
      </patternFill>
    </fill>
    <fill>
      <patternFill patternType="solid">
        <fgColor rgb="FFFFEFEF"/>
        <bgColor indexed="9"/>
      </patternFill>
    </fill>
    <fill>
      <patternFill patternType="solid">
        <fgColor rgb="FFEEFFD6"/>
        <bgColor indexed="9"/>
      </patternFill>
    </fill>
    <fill>
      <patternFill patternType="solid">
        <fgColor rgb="FFC4FCFF"/>
        <bgColor indexed="9"/>
      </patternFill>
    </fill>
    <fill>
      <patternFill patternType="solid">
        <fgColor rgb="FFECEEFF"/>
        <bgColor indexed="9"/>
      </patternFill>
    </fill>
    <fill>
      <patternFill patternType="solid">
        <fgColor theme="4" tint="0.79998168889431442"/>
        <bgColor indexed="9"/>
      </patternFill>
    </fill>
    <fill>
      <patternFill patternType="solid">
        <fgColor rgb="FFFDE4CF"/>
        <bgColor indexed="9"/>
      </patternFill>
    </fill>
    <fill>
      <patternFill patternType="solid">
        <fgColor rgb="FFDAEEF3"/>
        <bgColor indexed="64"/>
      </patternFill>
    </fill>
    <fill>
      <patternFill patternType="solid">
        <fgColor theme="0" tint="-4.9989318521683403E-2"/>
        <bgColor indexed="64"/>
      </patternFill>
    </fill>
    <fill>
      <patternFill patternType="solid">
        <fgColor rgb="FFFFEFEF"/>
        <bgColor indexed="64"/>
      </patternFill>
    </fill>
    <fill>
      <patternFill patternType="solid">
        <fgColor rgb="FFC4FCFF"/>
        <bgColor indexed="64"/>
      </patternFill>
    </fill>
    <fill>
      <patternFill patternType="solid">
        <fgColor theme="2" tint="-0.249977111117893"/>
        <bgColor indexed="64"/>
      </patternFill>
    </fill>
    <fill>
      <patternFill patternType="solid">
        <fgColor rgb="FFECEEFF"/>
        <bgColor indexed="64"/>
      </patternFill>
    </fill>
    <fill>
      <patternFill patternType="solid">
        <fgColor rgb="FFEEFFD6"/>
        <bgColor indexed="64"/>
      </patternFill>
    </fill>
    <fill>
      <patternFill patternType="solid">
        <fgColor theme="4" tint="0.79998168889431442"/>
        <bgColor indexed="64"/>
      </patternFill>
    </fill>
    <fill>
      <patternFill patternType="solid">
        <fgColor rgb="FFDDDDDD"/>
        <bgColor indexed="64"/>
      </patternFill>
    </fill>
    <fill>
      <patternFill patternType="solid">
        <fgColor rgb="FF00FFCC"/>
        <bgColor indexed="64"/>
      </patternFill>
    </fill>
    <fill>
      <patternFill patternType="solid">
        <fgColor rgb="FF92D050"/>
        <bgColor indexed="64"/>
      </patternFill>
    </fill>
    <fill>
      <patternFill patternType="solid">
        <fgColor theme="7" tint="0.59999389629810485"/>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rgb="FFD9D9D9"/>
        <bgColor indexed="64"/>
      </patternFill>
    </fill>
    <fill>
      <patternFill patternType="solid">
        <fgColor rgb="FFC4BD97"/>
        <bgColor indexed="64"/>
      </patternFill>
    </fill>
    <fill>
      <patternFill patternType="solid">
        <fgColor rgb="FFACECD1"/>
        <bgColor indexed="64"/>
      </patternFill>
    </fill>
    <fill>
      <patternFill patternType="solid">
        <fgColor rgb="FFD9F0C4"/>
        <bgColor indexed="64"/>
      </patternFill>
    </fill>
    <fill>
      <patternFill patternType="solid">
        <fgColor rgb="FFFDE4CF"/>
        <bgColor indexed="64"/>
      </patternFill>
    </fill>
    <fill>
      <patternFill patternType="solid">
        <fgColor theme="4" tint="0.59999389629810485"/>
        <bgColor indexed="9"/>
      </patternFill>
    </fill>
    <fill>
      <patternFill patternType="solid">
        <fgColor rgb="FFFFFFFF"/>
        <bgColor rgb="FF000000"/>
      </patternFill>
    </fill>
    <fill>
      <patternFill patternType="solid">
        <fgColor rgb="FF28F308"/>
        <bgColor indexed="64"/>
      </patternFill>
    </fill>
    <fill>
      <patternFill patternType="solid">
        <fgColor rgb="FFACAAEC"/>
        <bgColor indexed="64"/>
      </patternFill>
    </fill>
    <fill>
      <patternFill patternType="solid">
        <fgColor rgb="FFFFC000"/>
        <bgColor indexed="64"/>
      </patternFill>
    </fill>
    <fill>
      <patternFill patternType="solid">
        <fgColor theme="7" tint="0.79998168889431442"/>
        <bgColor indexed="64"/>
      </patternFill>
    </fill>
  </fills>
  <borders count="11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bottom/>
      <diagonal/>
    </border>
    <border>
      <left/>
      <right/>
      <top style="hair">
        <color indexed="64"/>
      </top>
      <bottom style="hair">
        <color indexed="64"/>
      </bottom>
      <diagonal/>
    </border>
    <border>
      <left/>
      <right style="hair">
        <color indexed="64"/>
      </right>
      <top/>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style="hair">
        <color indexed="64"/>
      </left>
      <right style="hair">
        <color indexed="64"/>
      </right>
      <top/>
      <bottom/>
      <diagonal/>
    </border>
    <border>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bottom/>
      <diagonal/>
    </border>
    <border>
      <left style="thin">
        <color indexed="64"/>
      </left>
      <right/>
      <top style="medium">
        <color indexed="64"/>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diagonal/>
    </border>
    <border>
      <left style="thin">
        <color indexed="64"/>
      </left>
      <right style="hair">
        <color indexed="64"/>
      </right>
      <top style="hair">
        <color indexed="64"/>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medium">
        <color indexed="64"/>
      </left>
      <right/>
      <top style="hair">
        <color indexed="64"/>
      </top>
      <bottom style="hair">
        <color indexed="64"/>
      </bottom>
      <diagonal/>
    </border>
    <border>
      <left/>
      <right style="medium">
        <color indexed="64"/>
      </right>
      <top/>
      <bottom style="medium">
        <color indexed="64"/>
      </bottom>
      <diagonal/>
    </border>
    <border>
      <left/>
      <right/>
      <top/>
      <bottom style="medium">
        <color indexed="64"/>
      </bottom>
      <diagonal/>
    </border>
    <border>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medium">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bottom style="medium">
        <color indexed="64"/>
      </bottom>
      <diagonal/>
    </border>
    <border>
      <left style="medium">
        <color indexed="64"/>
      </left>
      <right/>
      <top style="medium">
        <color indexed="64"/>
      </top>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hair">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hair">
        <color indexed="64"/>
      </top>
      <bottom style="medium">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thin">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hair">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hair">
        <color indexed="64"/>
      </bottom>
      <diagonal/>
    </border>
    <border>
      <left/>
      <right style="thin">
        <color indexed="64"/>
      </right>
      <top style="hair">
        <color indexed="64"/>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bottom/>
      <diagonal/>
    </border>
  </borders>
  <cellStyleXfs count="10">
    <xf numFmtId="0" fontId="0" fillId="0" borderId="0"/>
    <xf numFmtId="168" fontId="3" fillId="0" borderId="0" applyFont="0" applyFill="0" applyBorder="0" applyAlignment="0" applyProtection="0"/>
    <xf numFmtId="165" fontId="3" fillId="0" borderId="0" applyFont="0" applyFill="0" applyBorder="0" applyAlignment="0" applyProtection="0"/>
    <xf numFmtId="167" fontId="3" fillId="0" borderId="0" applyFont="0" applyFill="0" applyBorder="0" applyAlignment="0" applyProtection="0"/>
    <xf numFmtId="166" fontId="3" fillId="0" borderId="0" applyFont="0" applyFill="0" applyBorder="0" applyAlignment="0" applyProtection="0"/>
    <xf numFmtId="0" fontId="3" fillId="0" borderId="0"/>
    <xf numFmtId="0" fontId="28" fillId="0" borderId="0"/>
    <xf numFmtId="9" fontId="3" fillId="0" borderId="0" applyFont="0" applyFill="0" applyBorder="0" applyAlignment="0" applyProtection="0"/>
    <xf numFmtId="43" fontId="1" fillId="0" borderId="0" applyFont="0" applyFill="0" applyBorder="0" applyAlignment="0" applyProtection="0"/>
    <xf numFmtId="0" fontId="1" fillId="0" borderId="0"/>
  </cellStyleXfs>
  <cellXfs count="1910">
    <xf numFmtId="0" fontId="0" fillId="0" borderId="0" xfId="0"/>
    <xf numFmtId="0" fontId="3" fillId="0" borderId="0" xfId="0" applyFont="1" applyAlignment="1">
      <alignment vertical="center"/>
    </xf>
    <xf numFmtId="0" fontId="2" fillId="0" borderId="0" xfId="0" applyFont="1" applyAlignment="1">
      <alignment vertical="center"/>
    </xf>
    <xf numFmtId="0" fontId="3" fillId="0" borderId="0" xfId="0" applyFont="1" applyAlignment="1">
      <alignment horizontal="right" vertical="center"/>
    </xf>
    <xf numFmtId="10" fontId="0" fillId="0" borderId="1" xfId="0" applyNumberFormat="1" applyBorder="1"/>
    <xf numFmtId="184" fontId="0" fillId="0" borderId="1" xfId="3" applyNumberFormat="1" applyFont="1" applyBorder="1"/>
    <xf numFmtId="185" fontId="12" fillId="0" borderId="2" xfId="4" applyNumberFormat="1" applyFont="1" applyBorder="1"/>
    <xf numFmtId="0" fontId="12" fillId="0" borderId="0" xfId="0" applyFont="1" applyAlignment="1">
      <alignment vertical="center"/>
    </xf>
    <xf numFmtId="0" fontId="2" fillId="0" borderId="3" xfId="0" applyFont="1" applyBorder="1" applyAlignment="1">
      <alignment vertical="center"/>
    </xf>
    <xf numFmtId="0" fontId="0" fillId="0" borderId="4" xfId="0" applyBorder="1"/>
    <xf numFmtId="0" fontId="2" fillId="0" borderId="3" xfId="0" applyFont="1" applyBorder="1" applyAlignment="1">
      <alignment vertical="center" wrapText="1"/>
    </xf>
    <xf numFmtId="0" fontId="8" fillId="0" borderId="0" xfId="0" applyFont="1" applyAlignment="1">
      <alignment vertical="center" wrapText="1"/>
    </xf>
    <xf numFmtId="0" fontId="8" fillId="0" borderId="0" xfId="0" applyFont="1" applyAlignment="1">
      <alignment vertical="center"/>
    </xf>
    <xf numFmtId="0" fontId="13" fillId="0" borderId="0" xfId="0" applyFont="1" applyAlignment="1">
      <alignment vertical="center"/>
    </xf>
    <xf numFmtId="0" fontId="5" fillId="0" borderId="0" xfId="0" applyFont="1"/>
    <xf numFmtId="0" fontId="0" fillId="0" borderId="3" xfId="0" applyBorder="1"/>
    <xf numFmtId="10" fontId="9" fillId="0" borderId="3" xfId="0" applyNumberFormat="1" applyFont="1" applyBorder="1" applyAlignment="1">
      <alignment vertical="center"/>
    </xf>
    <xf numFmtId="10" fontId="11" fillId="0" borderId="0" xfId="0" applyNumberFormat="1" applyFont="1" applyAlignment="1">
      <alignment vertical="center"/>
    </xf>
    <xf numFmtId="10" fontId="2" fillId="0" borderId="0" xfId="0" applyNumberFormat="1" applyFont="1" applyAlignment="1">
      <alignment vertical="center"/>
    </xf>
    <xf numFmtId="10" fontId="0" fillId="0" borderId="3" xfId="0" applyNumberFormat="1" applyBorder="1"/>
    <xf numFmtId="10" fontId="0" fillId="0" borderId="0" xfId="0" applyNumberFormat="1"/>
    <xf numFmtId="177" fontId="4" fillId="0" borderId="5" xfId="3" applyNumberFormat="1" applyFont="1" applyBorder="1"/>
    <xf numFmtId="185" fontId="0" fillId="0" borderId="0" xfId="4" applyNumberFormat="1" applyFont="1" applyBorder="1" applyAlignment="1"/>
    <xf numFmtId="184" fontId="0" fillId="0" borderId="0" xfId="3" applyNumberFormat="1" applyFont="1" applyBorder="1" applyAlignment="1"/>
    <xf numFmtId="0" fontId="0" fillId="0" borderId="6" xfId="0" applyBorder="1"/>
    <xf numFmtId="0" fontId="0" fillId="0" borderId="7" xfId="0" applyBorder="1"/>
    <xf numFmtId="0" fontId="0" fillId="0" borderId="8" xfId="0" applyBorder="1"/>
    <xf numFmtId="0" fontId="3" fillId="0" borderId="0" xfId="5"/>
    <xf numFmtId="0" fontId="2" fillId="0" borderId="3" xfId="5" applyFont="1" applyBorder="1" applyAlignment="1">
      <alignment vertical="center"/>
    </xf>
    <xf numFmtId="0" fontId="3" fillId="0" borderId="4" xfId="5" applyBorder="1"/>
    <xf numFmtId="0" fontId="2" fillId="0" borderId="3" xfId="5" applyFont="1" applyBorder="1" applyAlignment="1">
      <alignment vertical="center" wrapText="1"/>
    </xf>
    <xf numFmtId="0" fontId="3" fillId="0" borderId="3" xfId="5" applyBorder="1"/>
    <xf numFmtId="10" fontId="9" fillId="0" borderId="3" xfId="5" applyNumberFormat="1" applyFont="1" applyBorder="1" applyAlignment="1">
      <alignment vertical="center"/>
    </xf>
    <xf numFmtId="0" fontId="6" fillId="4" borderId="2" xfId="5" applyFont="1" applyFill="1" applyBorder="1"/>
    <xf numFmtId="0" fontId="6" fillId="0" borderId="2" xfId="5" applyFont="1" applyBorder="1"/>
    <xf numFmtId="10" fontId="3" fillId="0" borderId="3" xfId="5" applyNumberFormat="1" applyBorder="1"/>
    <xf numFmtId="0" fontId="6" fillId="5" borderId="2" xfId="5" applyFont="1" applyFill="1" applyBorder="1"/>
    <xf numFmtId="10" fontId="6" fillId="5" borderId="2" xfId="5" applyNumberFormat="1" applyFont="1" applyFill="1" applyBorder="1"/>
    <xf numFmtId="0" fontId="3" fillId="0" borderId="6" xfId="5" applyBorder="1"/>
    <xf numFmtId="0" fontId="3" fillId="0" borderId="7" xfId="5" applyBorder="1"/>
    <xf numFmtId="0" fontId="3" fillId="0" borderId="8" xfId="5" applyBorder="1"/>
    <xf numFmtId="0" fontId="6" fillId="0" borderId="2" xfId="5" applyFont="1" applyBorder="1" applyAlignment="1">
      <alignment wrapText="1"/>
    </xf>
    <xf numFmtId="10" fontId="0" fillId="0" borderId="1" xfId="0" applyNumberFormat="1" applyBorder="1" applyAlignment="1">
      <alignment horizontal="center"/>
    </xf>
    <xf numFmtId="10" fontId="12" fillId="0" borderId="2" xfId="5" applyNumberFormat="1" applyFont="1" applyBorder="1" applyAlignment="1">
      <alignment horizontal="right"/>
    </xf>
    <xf numFmtId="185" fontId="12" fillId="0" borderId="2" xfId="4" applyNumberFormat="1" applyFont="1" applyBorder="1" applyAlignment="1">
      <alignment horizontal="right"/>
    </xf>
    <xf numFmtId="0" fontId="16" fillId="0" borderId="0" xfId="0" applyFont="1" applyAlignment="1">
      <alignment vertical="center"/>
    </xf>
    <xf numFmtId="10" fontId="18" fillId="0" borderId="0" xfId="0" applyNumberFormat="1" applyFont="1" applyAlignment="1">
      <alignment vertical="center"/>
    </xf>
    <xf numFmtId="176" fontId="18" fillId="0" borderId="0" xfId="0" applyNumberFormat="1" applyFont="1" applyAlignment="1">
      <alignment horizontal="right" vertical="center"/>
    </xf>
    <xf numFmtId="0" fontId="16" fillId="0" borderId="0" xfId="0" applyFont="1" applyAlignment="1">
      <alignment horizontal="center" vertical="center"/>
    </xf>
    <xf numFmtId="0" fontId="17" fillId="0" borderId="0" xfId="0" applyFont="1" applyAlignment="1">
      <alignment horizontal="right" vertical="center"/>
    </xf>
    <xf numFmtId="43" fontId="16" fillId="0" borderId="0" xfId="0" applyNumberFormat="1" applyFont="1" applyAlignment="1">
      <alignment horizontal="center" vertical="center"/>
    </xf>
    <xf numFmtId="10" fontId="15" fillId="8" borderId="12" xfId="0" applyNumberFormat="1" applyFont="1" applyFill="1" applyBorder="1" applyAlignment="1">
      <alignment vertical="center"/>
    </xf>
    <xf numFmtId="176" fontId="15" fillId="8" borderId="13" xfId="0" applyNumberFormat="1" applyFont="1" applyFill="1" applyBorder="1" applyAlignment="1">
      <alignment horizontal="right" vertical="center"/>
    </xf>
    <xf numFmtId="10" fontId="15" fillId="8" borderId="14" xfId="0" applyNumberFormat="1" applyFont="1" applyFill="1" applyBorder="1" applyAlignment="1">
      <alignment horizontal="center" vertical="center"/>
    </xf>
    <xf numFmtId="0" fontId="23" fillId="0" borderId="0" xfId="0" applyFont="1" applyAlignment="1">
      <alignment horizontal="center" vertical="center"/>
    </xf>
    <xf numFmtId="174" fontId="22" fillId="0" borderId="24" xfId="1" applyNumberFormat="1" applyFont="1" applyFill="1" applyBorder="1" applyAlignment="1">
      <alignment horizontal="center" vertical="center"/>
    </xf>
    <xf numFmtId="0" fontId="23" fillId="0" borderId="0" xfId="0" applyFont="1" applyAlignment="1">
      <alignment vertical="center"/>
    </xf>
    <xf numFmtId="0" fontId="23" fillId="12" borderId="0" xfId="0" applyFont="1" applyFill="1" applyAlignment="1">
      <alignment vertical="center"/>
    </xf>
    <xf numFmtId="0" fontId="22" fillId="0" borderId="34" xfId="3" applyNumberFormat="1" applyFont="1" applyFill="1" applyBorder="1" applyAlignment="1">
      <alignment vertical="center"/>
    </xf>
    <xf numFmtId="43" fontId="22" fillId="0" borderId="12" xfId="1" applyNumberFormat="1" applyFont="1" applyFill="1" applyBorder="1" applyAlignment="1">
      <alignment vertical="center"/>
    </xf>
    <xf numFmtId="43" fontId="22" fillId="0" borderId="12" xfId="1" applyNumberFormat="1" applyFont="1" applyFill="1" applyBorder="1" applyAlignment="1">
      <alignment horizontal="center" vertical="center"/>
    </xf>
    <xf numFmtId="10" fontId="22" fillId="0" borderId="34" xfId="1" applyNumberFormat="1" applyFont="1" applyFill="1" applyBorder="1" applyAlignment="1">
      <alignment horizontal="center" vertical="center"/>
    </xf>
    <xf numFmtId="0" fontId="22" fillId="0" borderId="15" xfId="3" applyNumberFormat="1" applyFont="1" applyFill="1" applyBorder="1" applyAlignment="1">
      <alignment vertical="center"/>
    </xf>
    <xf numFmtId="43" fontId="22" fillId="0" borderId="0" xfId="1" applyNumberFormat="1" applyFont="1" applyFill="1" applyBorder="1" applyAlignment="1">
      <alignment vertical="center"/>
    </xf>
    <xf numFmtId="10" fontId="22" fillId="0" borderId="12" xfId="1" applyNumberFormat="1" applyFont="1" applyFill="1" applyBorder="1" applyAlignment="1">
      <alignment horizontal="center" vertical="center"/>
    </xf>
    <xf numFmtId="174" fontId="22" fillId="0" borderId="30" xfId="1" applyNumberFormat="1" applyFont="1" applyFill="1" applyBorder="1" applyAlignment="1">
      <alignment horizontal="center" vertical="center"/>
    </xf>
    <xf numFmtId="10" fontId="22" fillId="0" borderId="35" xfId="1" applyNumberFormat="1" applyFont="1" applyFill="1" applyBorder="1" applyAlignment="1">
      <alignment horizontal="center" vertical="center"/>
    </xf>
    <xf numFmtId="0" fontId="23" fillId="0" borderId="25" xfId="0" applyFont="1" applyBorder="1" applyAlignment="1">
      <alignment vertical="center"/>
    </xf>
    <xf numFmtId="174" fontId="22" fillId="0" borderId="28" xfId="1" applyNumberFormat="1" applyFont="1" applyFill="1" applyBorder="1" applyAlignment="1">
      <alignment horizontal="center" vertical="center"/>
    </xf>
    <xf numFmtId="43" fontId="22" fillId="0" borderId="0" xfId="1" applyNumberFormat="1" applyFont="1" applyFill="1" applyBorder="1" applyAlignment="1">
      <alignment horizontal="center" vertical="center"/>
    </xf>
    <xf numFmtId="43" fontId="22" fillId="0" borderId="7" xfId="1" applyNumberFormat="1" applyFont="1" applyFill="1" applyBorder="1" applyAlignment="1">
      <alignment vertical="center"/>
    </xf>
    <xf numFmtId="43" fontId="22" fillId="0" borderId="7" xfId="1" applyNumberFormat="1" applyFont="1" applyFill="1" applyBorder="1" applyAlignment="1">
      <alignment horizontal="center" vertical="center"/>
    </xf>
    <xf numFmtId="182" fontId="22" fillId="0" borderId="2" xfId="4" applyNumberFormat="1" applyFont="1" applyFill="1" applyBorder="1" applyAlignment="1">
      <alignment horizontal="center" vertical="center"/>
    </xf>
    <xf numFmtId="10" fontId="22" fillId="0" borderId="2" xfId="7" applyNumberFormat="1" applyFont="1" applyFill="1" applyBorder="1" applyAlignment="1" applyProtection="1">
      <alignment horizontal="center" vertical="center"/>
    </xf>
    <xf numFmtId="181" fontId="22" fillId="0" borderId="0" xfId="4" applyNumberFormat="1" applyFont="1" applyFill="1" applyBorder="1" applyAlignment="1">
      <alignment vertical="center"/>
    </xf>
    <xf numFmtId="176" fontId="0" fillId="0" borderId="1" xfId="3" applyNumberFormat="1" applyFont="1" applyBorder="1" applyAlignment="1">
      <alignment horizontal="center"/>
    </xf>
    <xf numFmtId="187" fontId="12" fillId="0" borderId="2" xfId="4" applyNumberFormat="1" applyFont="1" applyBorder="1"/>
    <xf numFmtId="0" fontId="22" fillId="0" borderId="31" xfId="3" applyNumberFormat="1" applyFont="1" applyFill="1" applyBorder="1" applyAlignment="1">
      <alignment vertical="center"/>
    </xf>
    <xf numFmtId="10" fontId="22" fillId="0" borderId="0" xfId="1" applyNumberFormat="1" applyFont="1" applyFill="1" applyBorder="1" applyAlignment="1">
      <alignment horizontal="center" vertical="center"/>
    </xf>
    <xf numFmtId="10" fontId="22" fillId="0" borderId="15" xfId="1" applyNumberFormat="1" applyFont="1" applyFill="1" applyBorder="1" applyAlignment="1">
      <alignment horizontal="center" vertical="center"/>
    </xf>
    <xf numFmtId="186" fontId="0" fillId="0" borderId="1" xfId="3" applyNumberFormat="1" applyFont="1" applyBorder="1"/>
    <xf numFmtId="0" fontId="22" fillId="12" borderId="24" xfId="0" applyFont="1" applyFill="1" applyBorder="1" applyAlignment="1">
      <alignment horizontal="left" vertical="center" wrapText="1"/>
    </xf>
    <xf numFmtId="0" fontId="22" fillId="12" borderId="24" xfId="0" applyFont="1" applyFill="1" applyBorder="1" applyAlignment="1">
      <alignment horizontal="center" vertical="center"/>
    </xf>
    <xf numFmtId="187" fontId="12" fillId="0" borderId="2" xfId="4" applyNumberFormat="1" applyFont="1" applyBorder="1" applyAlignment="1">
      <alignment horizontal="right"/>
    </xf>
    <xf numFmtId="10" fontId="15" fillId="9" borderId="2" xfId="0" applyNumberFormat="1" applyFont="1" applyFill="1" applyBorder="1" applyAlignment="1">
      <alignment vertical="center"/>
    </xf>
    <xf numFmtId="176" fontId="15" fillId="9" borderId="2" xfId="0" applyNumberFormat="1" applyFont="1" applyFill="1" applyBorder="1" applyAlignment="1">
      <alignment horizontal="right" vertical="center"/>
    </xf>
    <xf numFmtId="3" fontId="16" fillId="0" borderId="15" xfId="0" applyNumberFormat="1" applyFont="1" applyBorder="1" applyAlignment="1">
      <alignment vertical="center"/>
    </xf>
    <xf numFmtId="4" fontId="19" fillId="0" borderId="0" xfId="0" applyNumberFormat="1" applyFont="1" applyAlignment="1">
      <alignment horizontal="center" vertical="center"/>
    </xf>
    <xf numFmtId="4" fontId="20" fillId="0" borderId="0" xfId="0" applyNumberFormat="1" applyFont="1" applyAlignment="1">
      <alignment horizontal="right" vertical="center"/>
    </xf>
    <xf numFmtId="43" fontId="19" fillId="0" borderId="0" xfId="0" applyNumberFormat="1" applyFont="1" applyAlignment="1">
      <alignment horizontal="center" vertical="center"/>
    </xf>
    <xf numFmtId="10" fontId="18" fillId="0" borderId="0" xfId="0" applyNumberFormat="1" applyFont="1" applyAlignment="1">
      <alignment horizontal="center" vertical="center"/>
    </xf>
    <xf numFmtId="4" fontId="19" fillId="0" borderId="3" xfId="0" applyNumberFormat="1" applyFont="1" applyBorder="1" applyAlignment="1">
      <alignment horizontal="center" vertical="center"/>
    </xf>
    <xf numFmtId="10" fontId="19" fillId="0" borderId="0" xfId="0" applyNumberFormat="1" applyFont="1" applyAlignment="1">
      <alignment vertical="center"/>
    </xf>
    <xf numFmtId="176" fontId="19" fillId="0" borderId="0" xfId="0" applyNumberFormat="1" applyFont="1" applyAlignment="1">
      <alignment horizontal="right" vertical="center"/>
    </xf>
    <xf numFmtId="10" fontId="22" fillId="23" borderId="33" xfId="0" applyNumberFormat="1" applyFont="1" applyFill="1" applyBorder="1" applyAlignment="1">
      <alignment horizontal="center" vertical="center"/>
    </xf>
    <xf numFmtId="176" fontId="21" fillId="23" borderId="33" xfId="0" applyNumberFormat="1" applyFont="1" applyFill="1" applyBorder="1" applyAlignment="1">
      <alignment horizontal="center" vertical="center"/>
    </xf>
    <xf numFmtId="10" fontId="21" fillId="23" borderId="33" xfId="0" applyNumberFormat="1" applyFont="1" applyFill="1" applyBorder="1" applyAlignment="1">
      <alignment horizontal="center" vertical="center"/>
    </xf>
    <xf numFmtId="0" fontId="22" fillId="12" borderId="30" xfId="0" applyFont="1" applyFill="1" applyBorder="1" applyAlignment="1">
      <alignment horizontal="center" vertical="center"/>
    </xf>
    <xf numFmtId="2" fontId="22" fillId="12" borderId="30" xfId="0" applyNumberFormat="1" applyFont="1" applyFill="1" applyBorder="1" applyAlignment="1">
      <alignment horizontal="center" vertical="center"/>
    </xf>
    <xf numFmtId="177" fontId="22" fillId="12" borderId="30" xfId="3" applyNumberFormat="1" applyFont="1" applyFill="1" applyBorder="1" applyAlignment="1">
      <alignment horizontal="center" vertical="center"/>
    </xf>
    <xf numFmtId="10" fontId="22" fillId="12" borderId="30" xfId="0" applyNumberFormat="1" applyFont="1" applyFill="1" applyBorder="1" applyAlignment="1">
      <alignment horizontal="center" vertical="center"/>
    </xf>
    <xf numFmtId="176" fontId="22" fillId="12" borderId="30" xfId="0" applyNumberFormat="1" applyFont="1" applyFill="1" applyBorder="1" applyAlignment="1">
      <alignment horizontal="center" vertical="center"/>
    </xf>
    <xf numFmtId="10" fontId="22" fillId="12" borderId="51" xfId="0" applyNumberFormat="1" applyFont="1" applyFill="1" applyBorder="1" applyAlignment="1">
      <alignment horizontal="center" vertical="center"/>
    </xf>
    <xf numFmtId="10" fontId="22" fillId="12" borderId="24" xfId="0" applyNumberFormat="1" applyFont="1" applyFill="1" applyBorder="1" applyAlignment="1">
      <alignment horizontal="center" vertical="center"/>
    </xf>
    <xf numFmtId="0" fontId="22" fillId="12" borderId="32" xfId="0" applyFont="1" applyFill="1" applyBorder="1" applyAlignment="1">
      <alignment horizontal="center" vertical="center"/>
    </xf>
    <xf numFmtId="0" fontId="22" fillId="12" borderId="44" xfId="0" applyFont="1" applyFill="1" applyBorder="1" applyAlignment="1">
      <alignment horizontal="center" vertical="center"/>
    </xf>
    <xf numFmtId="0" fontId="22" fillId="12" borderId="28" xfId="0" applyFont="1" applyFill="1" applyBorder="1" applyAlignment="1">
      <alignment horizontal="left" vertical="center" wrapText="1"/>
    </xf>
    <xf numFmtId="0" fontId="22" fillId="12" borderId="28" xfId="0" applyFont="1" applyFill="1" applyBorder="1" applyAlignment="1">
      <alignment horizontal="center" vertical="center"/>
    </xf>
    <xf numFmtId="2" fontId="22" fillId="12" borderId="28" xfId="0" applyNumberFormat="1" applyFont="1" applyFill="1" applyBorder="1" applyAlignment="1">
      <alignment horizontal="center" vertical="center"/>
    </xf>
    <xf numFmtId="177" fontId="22" fillId="12" borderId="28" xfId="3" applyNumberFormat="1" applyFont="1" applyFill="1" applyBorder="1" applyAlignment="1">
      <alignment horizontal="center" vertical="center"/>
    </xf>
    <xf numFmtId="174" fontId="22" fillId="12" borderId="28" xfId="1" applyNumberFormat="1" applyFont="1" applyFill="1" applyBorder="1" applyAlignment="1">
      <alignment horizontal="center" vertical="center"/>
    </xf>
    <xf numFmtId="10" fontId="21" fillId="8" borderId="2" xfId="1" applyNumberFormat="1" applyFont="1" applyFill="1" applyBorder="1" applyAlignment="1">
      <alignment horizontal="center" vertical="center"/>
    </xf>
    <xf numFmtId="10" fontId="22" fillId="8" borderId="2" xfId="1" applyNumberFormat="1" applyFont="1" applyFill="1" applyBorder="1" applyAlignment="1">
      <alignment horizontal="center" vertical="center"/>
    </xf>
    <xf numFmtId="0" fontId="22" fillId="12" borderId="15" xfId="3" applyNumberFormat="1" applyFont="1" applyFill="1" applyBorder="1" applyAlignment="1">
      <alignment vertical="center"/>
    </xf>
    <xf numFmtId="0" fontId="22" fillId="12" borderId="0" xfId="0" applyFont="1" applyFill="1" applyAlignment="1">
      <alignment horizontal="center" vertical="center"/>
    </xf>
    <xf numFmtId="43" fontId="22" fillId="12" borderId="0" xfId="1" applyNumberFormat="1" applyFont="1" applyFill="1" applyBorder="1" applyAlignment="1">
      <alignment vertical="center"/>
    </xf>
    <xf numFmtId="10" fontId="22" fillId="12" borderId="0" xfId="1" applyNumberFormat="1" applyFont="1" applyFill="1" applyBorder="1" applyAlignment="1">
      <alignment horizontal="center" vertical="center"/>
    </xf>
    <xf numFmtId="10" fontId="22" fillId="12" borderId="15" xfId="0" applyNumberFormat="1" applyFont="1" applyFill="1" applyBorder="1" applyAlignment="1">
      <alignment horizontal="center" vertical="center"/>
    </xf>
    <xf numFmtId="176" fontId="22" fillId="12" borderId="15" xfId="0" applyNumberFormat="1" applyFont="1" applyFill="1" applyBorder="1" applyAlignment="1">
      <alignment horizontal="center" vertical="center"/>
    </xf>
    <xf numFmtId="10" fontId="22" fillId="12" borderId="40" xfId="0" applyNumberFormat="1" applyFont="1" applyFill="1" applyBorder="1" applyAlignment="1">
      <alignment horizontal="center" vertical="center"/>
    </xf>
    <xf numFmtId="10" fontId="22" fillId="8" borderId="2" xfId="0" applyNumberFormat="1" applyFont="1" applyFill="1" applyBorder="1" applyAlignment="1">
      <alignment horizontal="center" vertical="center"/>
    </xf>
    <xf numFmtId="176" fontId="22" fillId="8" borderId="14" xfId="0" applyNumberFormat="1" applyFont="1" applyFill="1" applyBorder="1" applyAlignment="1">
      <alignment horizontal="center" vertical="center"/>
    </xf>
    <xf numFmtId="0" fontId="22" fillId="12" borderId="38" xfId="0" applyFont="1" applyFill="1" applyBorder="1" applyAlignment="1">
      <alignment horizontal="center" vertical="center"/>
    </xf>
    <xf numFmtId="0" fontId="22" fillId="12" borderId="30" xfId="0" applyFont="1" applyFill="1" applyBorder="1" applyAlignment="1">
      <alignment horizontal="left" vertical="center" wrapText="1"/>
    </xf>
    <xf numFmtId="10" fontId="22" fillId="0" borderId="34" xfId="0" applyNumberFormat="1" applyFont="1" applyBorder="1" applyAlignment="1">
      <alignment horizontal="center" vertical="center"/>
    </xf>
    <xf numFmtId="176" fontId="22" fillId="0" borderId="34" xfId="0" applyNumberFormat="1" applyFont="1" applyBorder="1" applyAlignment="1">
      <alignment horizontal="center" vertical="center"/>
    </xf>
    <xf numFmtId="10" fontId="22" fillId="0" borderId="35" xfId="0" applyNumberFormat="1" applyFont="1" applyBorder="1" applyAlignment="1">
      <alignment horizontal="center" vertical="center"/>
    </xf>
    <xf numFmtId="176" fontId="22" fillId="0" borderId="10" xfId="0" applyNumberFormat="1" applyFont="1" applyBorder="1" applyAlignment="1">
      <alignment horizontal="center" vertical="center"/>
    </xf>
    <xf numFmtId="10" fontId="22" fillId="0" borderId="36" xfId="0" applyNumberFormat="1" applyFont="1" applyBorder="1" applyAlignment="1">
      <alignment horizontal="center" vertical="center"/>
    </xf>
    <xf numFmtId="0" fontId="22" fillId="0" borderId="0" xfId="0" applyFont="1" applyAlignment="1">
      <alignment vertical="center"/>
    </xf>
    <xf numFmtId="0" fontId="22" fillId="0" borderId="0" xfId="0" applyFont="1" applyAlignment="1">
      <alignment horizontal="center" vertical="center"/>
    </xf>
    <xf numFmtId="10" fontId="22" fillId="0" borderId="0" xfId="0" applyNumberFormat="1" applyFont="1" applyAlignment="1">
      <alignment horizontal="center" vertical="center"/>
    </xf>
    <xf numFmtId="176" fontId="22" fillId="0" borderId="0" xfId="0" applyNumberFormat="1" applyFont="1" applyAlignment="1">
      <alignment horizontal="center" vertical="center"/>
    </xf>
    <xf numFmtId="10" fontId="22" fillId="0" borderId="14" xfId="0" applyNumberFormat="1" applyFont="1" applyBorder="1" applyAlignment="1">
      <alignment horizontal="center" vertical="center"/>
    </xf>
    <xf numFmtId="10" fontId="22" fillId="0" borderId="15" xfId="0" applyNumberFormat="1" applyFont="1" applyBorder="1" applyAlignment="1">
      <alignment horizontal="center" vertical="center"/>
    </xf>
    <xf numFmtId="176" fontId="22" fillId="0" borderId="15" xfId="0" applyNumberFormat="1" applyFont="1" applyBorder="1" applyAlignment="1">
      <alignment horizontal="center" vertical="center"/>
    </xf>
    <xf numFmtId="176" fontId="22" fillId="0" borderId="26" xfId="0" applyNumberFormat="1" applyFont="1" applyBorder="1" applyAlignment="1">
      <alignment horizontal="center" vertical="center"/>
    </xf>
    <xf numFmtId="174" fontId="22" fillId="12" borderId="30" xfId="1" applyNumberFormat="1" applyFont="1" applyFill="1" applyBorder="1" applyAlignment="1">
      <alignment horizontal="center" vertical="center"/>
    </xf>
    <xf numFmtId="0" fontId="24" fillId="0" borderId="0" xfId="0" applyFont="1" applyAlignment="1">
      <alignment vertical="center"/>
    </xf>
    <xf numFmtId="10" fontId="22" fillId="0" borderId="26" xfId="0" applyNumberFormat="1" applyFont="1" applyBorder="1" applyAlignment="1">
      <alignment horizontal="center" vertical="center"/>
    </xf>
    <xf numFmtId="10" fontId="22" fillId="0" borderId="30" xfId="0" applyNumberFormat="1" applyFont="1" applyBorder="1" applyAlignment="1">
      <alignment horizontal="center" vertical="center"/>
    </xf>
    <xf numFmtId="176" fontId="22" fillId="0" borderId="30" xfId="0" applyNumberFormat="1" applyFont="1" applyBorder="1" applyAlignment="1">
      <alignment horizontal="center" vertical="center"/>
    </xf>
    <xf numFmtId="10" fontId="22" fillId="0" borderId="24" xfId="0" applyNumberFormat="1" applyFont="1" applyBorder="1" applyAlignment="1">
      <alignment horizontal="center" vertical="center"/>
    </xf>
    <xf numFmtId="10" fontId="22" fillId="0" borderId="31" xfId="0" applyNumberFormat="1" applyFont="1" applyBorder="1" applyAlignment="1">
      <alignment horizontal="center" vertical="center"/>
    </xf>
    <xf numFmtId="176" fontId="22" fillId="0" borderId="31" xfId="0" applyNumberFormat="1" applyFont="1" applyBorder="1" applyAlignment="1">
      <alignment horizontal="center" vertical="center"/>
    </xf>
    <xf numFmtId="10" fontId="22" fillId="0" borderId="10" xfId="0" applyNumberFormat="1" applyFont="1" applyBorder="1" applyAlignment="1">
      <alignment horizontal="center" vertical="center"/>
    </xf>
    <xf numFmtId="10" fontId="22" fillId="0" borderId="29" xfId="0" applyNumberFormat="1" applyFont="1" applyBorder="1" applyAlignment="1">
      <alignment horizontal="center" vertical="center"/>
    </xf>
    <xf numFmtId="10" fontId="21" fillId="26" borderId="2" xfId="0" applyNumberFormat="1" applyFont="1" applyFill="1" applyBorder="1" applyAlignment="1">
      <alignment horizontal="center" vertical="center"/>
    </xf>
    <xf numFmtId="10" fontId="21" fillId="26" borderId="14" xfId="0" applyNumberFormat="1" applyFont="1" applyFill="1" applyBorder="1" applyAlignment="1">
      <alignment horizontal="center" vertical="center"/>
    </xf>
    <xf numFmtId="0" fontId="23" fillId="0" borderId="2" xfId="0" applyFont="1" applyBorder="1" applyAlignment="1">
      <alignment vertical="center"/>
    </xf>
    <xf numFmtId="10" fontId="21" fillId="26" borderId="24" xfId="0" applyNumberFormat="1" applyFont="1" applyFill="1" applyBorder="1" applyAlignment="1">
      <alignment horizontal="center" vertical="center"/>
    </xf>
    <xf numFmtId="10" fontId="21" fillId="26" borderId="73" xfId="0" applyNumberFormat="1" applyFont="1" applyFill="1" applyBorder="1" applyAlignment="1">
      <alignment horizontal="center" vertical="center"/>
    </xf>
    <xf numFmtId="0" fontId="22" fillId="0" borderId="3" xfId="0" applyFont="1" applyBorder="1" applyAlignment="1">
      <alignment vertical="center"/>
    </xf>
    <xf numFmtId="164" fontId="22" fillId="0" borderId="0" xfId="0" applyNumberFormat="1" applyFont="1" applyAlignment="1">
      <alignment horizontal="center" vertical="center"/>
    </xf>
    <xf numFmtId="43" fontId="22" fillId="0" borderId="0" xfId="0" applyNumberFormat="1" applyFont="1" applyAlignment="1">
      <alignment vertical="center"/>
    </xf>
    <xf numFmtId="10" fontId="22" fillId="0" borderId="25" xfId="0" applyNumberFormat="1" applyFont="1" applyBorder="1" applyAlignment="1">
      <alignment horizontal="center" vertical="center"/>
    </xf>
    <xf numFmtId="43" fontId="22" fillId="0" borderId="0" xfId="0" applyNumberFormat="1" applyFont="1" applyAlignment="1">
      <alignment horizontal="center" vertical="center"/>
    </xf>
    <xf numFmtId="10" fontId="22" fillId="0" borderId="0" xfId="0" applyNumberFormat="1" applyFont="1" applyAlignment="1">
      <alignment vertical="center"/>
    </xf>
    <xf numFmtId="10" fontId="22" fillId="0" borderId="6" xfId="0" applyNumberFormat="1" applyFont="1" applyBorder="1" applyAlignment="1">
      <alignment horizontal="center" vertical="center"/>
    </xf>
    <xf numFmtId="0" fontId="22" fillId="23" borderId="14" xfId="0" applyFont="1" applyFill="1" applyBorder="1" applyAlignment="1">
      <alignment vertical="center"/>
    </xf>
    <xf numFmtId="182" fontId="22" fillId="23" borderId="2" xfId="0" applyNumberFormat="1" applyFont="1" applyFill="1" applyBorder="1" applyAlignment="1">
      <alignment horizontal="center" vertical="center"/>
    </xf>
    <xf numFmtId="10" fontId="22" fillId="0" borderId="2" xfId="7" applyNumberFormat="1" applyFont="1" applyBorder="1" applyAlignment="1">
      <alignment horizontal="center" vertical="center"/>
    </xf>
    <xf numFmtId="164" fontId="22" fillId="0" borderId="0" xfId="0" applyNumberFormat="1" applyFont="1" applyAlignment="1">
      <alignment horizontal="left" vertical="center"/>
    </xf>
    <xf numFmtId="164" fontId="22" fillId="0" borderId="2" xfId="0" applyNumberFormat="1" applyFont="1" applyBorder="1" applyAlignment="1">
      <alignment vertical="center"/>
    </xf>
    <xf numFmtId="183" fontId="21" fillId="23" borderId="2" xfId="0" applyNumberFormat="1" applyFont="1" applyFill="1" applyBorder="1" applyAlignment="1">
      <alignment horizontal="center" vertical="center"/>
    </xf>
    <xf numFmtId="0" fontId="22" fillId="0" borderId="9" xfId="0" applyFont="1" applyBorder="1" applyAlignment="1">
      <alignment vertical="center"/>
    </xf>
    <xf numFmtId="0" fontId="22" fillId="0" borderId="10" xfId="0" applyFont="1" applyBorder="1" applyAlignment="1">
      <alignment vertical="center"/>
    </xf>
    <xf numFmtId="0" fontId="22" fillId="0" borderId="10" xfId="0" applyFont="1" applyBorder="1" applyAlignment="1">
      <alignment horizontal="center" vertical="center"/>
    </xf>
    <xf numFmtId="0" fontId="22" fillId="23" borderId="13" xfId="0" applyFont="1" applyFill="1" applyBorder="1" applyAlignment="1">
      <alignment horizontal="center" vertical="center"/>
    </xf>
    <xf numFmtId="10" fontId="22" fillId="23" borderId="14" xfId="0" applyNumberFormat="1" applyFont="1" applyFill="1" applyBorder="1" applyAlignment="1">
      <alignment horizontal="center" vertical="center"/>
    </xf>
    <xf numFmtId="176" fontId="22" fillId="0" borderId="0" xfId="0" applyNumberFormat="1" applyFont="1" applyAlignment="1">
      <alignment horizontal="right" vertical="center"/>
    </xf>
    <xf numFmtId="0" fontId="22" fillId="0" borderId="41" xfId="0" applyFont="1" applyBorder="1"/>
    <xf numFmtId="9" fontId="22" fillId="0" borderId="42" xfId="7" applyFont="1" applyBorder="1" applyAlignment="1">
      <alignment horizontal="center"/>
    </xf>
    <xf numFmtId="0" fontId="21" fillId="29" borderId="45" xfId="0" applyFont="1" applyFill="1" applyBorder="1" applyAlignment="1">
      <alignment horizontal="left" vertical="center"/>
    </xf>
    <xf numFmtId="0" fontId="21" fillId="29" borderId="47" xfId="0" applyFont="1" applyFill="1" applyBorder="1" applyAlignment="1">
      <alignment horizontal="left" vertical="center"/>
    </xf>
    <xf numFmtId="0" fontId="22" fillId="0" borderId="47" xfId="0" applyFont="1" applyBorder="1"/>
    <xf numFmtId="4" fontId="19" fillId="0" borderId="0" xfId="0" applyNumberFormat="1" applyFont="1" applyAlignment="1">
      <alignment vertical="center" wrapText="1"/>
    </xf>
    <xf numFmtId="0" fontId="22" fillId="0" borderId="30" xfId="0" applyFont="1" applyBorder="1" applyAlignment="1">
      <alignment horizontal="left" vertical="center" wrapText="1"/>
    </xf>
    <xf numFmtId="0" fontId="22" fillId="12" borderId="0" xfId="0" applyFont="1" applyFill="1" applyAlignment="1">
      <alignment vertical="center" wrapText="1"/>
    </xf>
    <xf numFmtId="0" fontId="22" fillId="0" borderId="28" xfId="0" applyFont="1" applyBorder="1" applyAlignment="1">
      <alignment horizontal="left" vertical="center" wrapText="1"/>
    </xf>
    <xf numFmtId="43" fontId="22" fillId="0" borderId="12" xfId="1" applyNumberFormat="1" applyFont="1" applyFill="1" applyBorder="1" applyAlignment="1">
      <alignment vertical="center" wrapText="1"/>
    </xf>
    <xf numFmtId="0" fontId="22" fillId="0" borderId="0" xfId="0" applyFont="1" applyAlignment="1">
      <alignment vertical="center" wrapText="1"/>
    </xf>
    <xf numFmtId="43" fontId="22" fillId="0" borderId="0" xfId="1" applyNumberFormat="1" applyFont="1" applyFill="1" applyBorder="1" applyAlignment="1">
      <alignment vertical="center" wrapText="1"/>
    </xf>
    <xf numFmtId="43" fontId="22" fillId="0" borderId="7" xfId="1" applyNumberFormat="1" applyFont="1" applyFill="1" applyBorder="1" applyAlignment="1">
      <alignment vertical="center" wrapText="1"/>
    </xf>
    <xf numFmtId="0" fontId="22" fillId="0" borderId="17" xfId="0" applyFont="1" applyBorder="1" applyAlignment="1">
      <alignment horizontal="center" vertical="center" wrapText="1"/>
    </xf>
    <xf numFmtId="164" fontId="22" fillId="0" borderId="0" xfId="0" applyNumberFormat="1" applyFont="1" applyAlignment="1">
      <alignment horizontal="left" vertical="center" wrapText="1"/>
    </xf>
    <xf numFmtId="0" fontId="22" fillId="0" borderId="10" xfId="0" applyFont="1" applyBorder="1" applyAlignment="1">
      <alignment vertical="center" wrapText="1"/>
    </xf>
    <xf numFmtId="0" fontId="22" fillId="23" borderId="12" xfId="0" applyFont="1" applyFill="1" applyBorder="1" applyAlignment="1">
      <alignment vertical="center" wrapText="1"/>
    </xf>
    <xf numFmtId="0" fontId="22" fillId="0" borderId="19" xfId="0" applyFont="1" applyBorder="1" applyAlignment="1">
      <alignment wrapText="1"/>
    </xf>
    <xf numFmtId="0" fontId="22" fillId="29" borderId="25" xfId="0" applyFont="1" applyFill="1" applyBorder="1" applyAlignment="1">
      <alignment horizontal="left" vertical="center" wrapText="1"/>
    </xf>
    <xf numFmtId="0" fontId="22" fillId="29" borderId="16" xfId="0" applyFont="1" applyFill="1" applyBorder="1" applyAlignment="1">
      <alignment horizontal="left" vertical="center" wrapText="1"/>
    </xf>
    <xf numFmtId="0" fontId="22" fillId="0" borderId="16" xfId="0" applyFont="1" applyBorder="1" applyAlignment="1">
      <alignment wrapText="1"/>
    </xf>
    <xf numFmtId="0" fontId="16" fillId="0" borderId="0" xfId="0" applyFont="1" applyAlignment="1">
      <alignment vertical="center" wrapText="1"/>
    </xf>
    <xf numFmtId="176" fontId="16" fillId="33" borderId="0" xfId="0" applyNumberFormat="1" applyFont="1" applyFill="1" applyAlignment="1">
      <alignment vertical="center"/>
    </xf>
    <xf numFmtId="176" fontId="14" fillId="33" borderId="12" xfId="0" applyNumberFormat="1" applyFont="1" applyFill="1" applyBorder="1" applyAlignment="1">
      <alignment horizontal="center" vertical="center"/>
    </xf>
    <xf numFmtId="176" fontId="21" fillId="33" borderId="2" xfId="0" applyNumberFormat="1" applyFont="1" applyFill="1" applyBorder="1" applyAlignment="1">
      <alignment horizontal="center" vertical="center"/>
    </xf>
    <xf numFmtId="176" fontId="25" fillId="33" borderId="24" xfId="0" applyNumberFormat="1" applyFont="1" applyFill="1" applyBorder="1" applyAlignment="1">
      <alignment horizontal="center" vertical="center"/>
    </xf>
    <xf numFmtId="176" fontId="22" fillId="33" borderId="2" xfId="0" applyNumberFormat="1" applyFont="1" applyFill="1" applyBorder="1" applyAlignment="1">
      <alignment horizontal="center" vertical="center"/>
    </xf>
    <xf numFmtId="177" fontId="22" fillId="33" borderId="2" xfId="4" applyNumberFormat="1" applyFont="1" applyFill="1" applyBorder="1" applyAlignment="1">
      <alignment vertical="center"/>
    </xf>
    <xf numFmtId="189" fontId="23" fillId="0" borderId="0" xfId="3" applyNumberFormat="1" applyFont="1" applyAlignment="1">
      <alignment vertical="center"/>
    </xf>
    <xf numFmtId="189" fontId="23" fillId="0" borderId="0" xfId="0" applyNumberFormat="1" applyFont="1" applyAlignment="1">
      <alignment vertical="center"/>
    </xf>
    <xf numFmtId="176" fontId="16" fillId="12" borderId="0" xfId="0" applyNumberFormat="1" applyFont="1" applyFill="1" applyAlignment="1">
      <alignment vertical="center"/>
    </xf>
    <xf numFmtId="176" fontId="19" fillId="12" borderId="0" xfId="0" applyNumberFormat="1" applyFont="1" applyFill="1" applyAlignment="1">
      <alignment vertical="center"/>
    </xf>
    <xf numFmtId="176" fontId="22" fillId="0" borderId="0" xfId="0" applyNumberFormat="1" applyFont="1" applyAlignment="1">
      <alignment vertical="center"/>
    </xf>
    <xf numFmtId="176" fontId="22" fillId="0" borderId="14" xfId="0" applyNumberFormat="1" applyFont="1" applyBorder="1" applyAlignment="1">
      <alignment vertical="center"/>
    </xf>
    <xf numFmtId="176" fontId="22" fillId="0" borderId="4" xfId="0" applyNumberFormat="1" applyFont="1" applyBorder="1" applyAlignment="1">
      <alignment vertical="center"/>
    </xf>
    <xf numFmtId="176" fontId="22" fillId="0" borderId="17" xfId="0" applyNumberFormat="1" applyFont="1" applyBorder="1" applyAlignment="1">
      <alignment vertical="center"/>
    </xf>
    <xf numFmtId="176" fontId="22" fillId="0" borderId="12" xfId="0" applyNumberFormat="1" applyFont="1" applyBorder="1" applyAlignment="1">
      <alignment vertical="center"/>
    </xf>
    <xf numFmtId="176" fontId="22" fillId="0" borderId="7" xfId="0" applyNumberFormat="1" applyFont="1" applyBorder="1" applyAlignment="1">
      <alignment vertical="center"/>
    </xf>
    <xf numFmtId="3" fontId="31" fillId="0" borderId="2" xfId="0" applyNumberFormat="1" applyFont="1" applyBorder="1" applyAlignment="1">
      <alignment horizontal="center" vertical="center"/>
    </xf>
    <xf numFmtId="0" fontId="31" fillId="0" borderId="2" xfId="0" applyFont="1" applyBorder="1" applyAlignment="1">
      <alignment horizontal="center" vertical="center"/>
    </xf>
    <xf numFmtId="4" fontId="31" fillId="0" borderId="2" xfId="0" applyNumberFormat="1" applyFont="1" applyBorder="1" applyAlignment="1">
      <alignment horizontal="center" vertical="center"/>
    </xf>
    <xf numFmtId="3" fontId="32" fillId="0" borderId="0" xfId="0" applyNumberFormat="1" applyFont="1" applyAlignment="1">
      <alignment vertical="center"/>
    </xf>
    <xf numFmtId="0" fontId="33" fillId="0" borderId="0" xfId="0" applyFont="1" applyAlignment="1">
      <alignment vertical="center"/>
    </xf>
    <xf numFmtId="0" fontId="31" fillId="8" borderId="12" xfId="0" applyFont="1" applyFill="1" applyBorder="1" applyAlignment="1">
      <alignment vertical="center"/>
    </xf>
    <xf numFmtId="0" fontId="32" fillId="0" borderId="0" xfId="0" applyFont="1" applyAlignment="1">
      <alignment vertical="center"/>
    </xf>
    <xf numFmtId="4" fontId="34" fillId="12" borderId="30" xfId="0" applyNumberFormat="1" applyFont="1" applyFill="1" applyBorder="1" applyAlignment="1">
      <alignment horizontal="center" vertical="center"/>
    </xf>
    <xf numFmtId="3" fontId="34" fillId="12" borderId="30" xfId="0" applyNumberFormat="1" applyFont="1" applyFill="1" applyBorder="1" applyAlignment="1">
      <alignment horizontal="center" vertical="center"/>
    </xf>
    <xf numFmtId="4" fontId="34" fillId="0" borderId="24" xfId="0" applyNumberFormat="1" applyFont="1" applyBorder="1" applyAlignment="1">
      <alignment horizontal="center" vertical="center"/>
    </xf>
    <xf numFmtId="4" fontId="34" fillId="12" borderId="28" xfId="0" applyNumberFormat="1" applyFont="1" applyFill="1" applyBorder="1" applyAlignment="1">
      <alignment horizontal="center" vertical="center"/>
    </xf>
    <xf numFmtId="3" fontId="34" fillId="12" borderId="28" xfId="0" applyNumberFormat="1" applyFont="1" applyFill="1" applyBorder="1" applyAlignment="1">
      <alignment horizontal="center" vertical="center"/>
    </xf>
    <xf numFmtId="3" fontId="34" fillId="0" borderId="0" xfId="0" applyNumberFormat="1" applyFont="1" applyAlignment="1">
      <alignment vertical="center"/>
    </xf>
    <xf numFmtId="4" fontId="34" fillId="0" borderId="0" xfId="0" applyNumberFormat="1" applyFont="1" applyAlignment="1">
      <alignment vertical="center"/>
    </xf>
    <xf numFmtId="4" fontId="34" fillId="0" borderId="35" xfId="0" applyNumberFormat="1" applyFont="1" applyBorder="1" applyAlignment="1">
      <alignment vertical="center"/>
    </xf>
    <xf numFmtId="3" fontId="34" fillId="0" borderId="35" xfId="0" applyNumberFormat="1" applyFont="1" applyBorder="1" applyAlignment="1">
      <alignment vertical="center"/>
    </xf>
    <xf numFmtId="4" fontId="34" fillId="0" borderId="12" xfId="0" applyNumberFormat="1" applyFont="1" applyBorder="1" applyAlignment="1">
      <alignment vertical="center"/>
    </xf>
    <xf numFmtId="3" fontId="34" fillId="0" borderId="36" xfId="0" applyNumberFormat="1" applyFont="1" applyBorder="1" applyAlignment="1">
      <alignment vertical="center"/>
    </xf>
    <xf numFmtId="4" fontId="34" fillId="0" borderId="26" xfId="0" applyNumberFormat="1" applyFont="1" applyBorder="1" applyAlignment="1">
      <alignment vertical="center"/>
    </xf>
    <xf numFmtId="3" fontId="34" fillId="0" borderId="15" xfId="0" applyNumberFormat="1" applyFont="1" applyBorder="1" applyAlignment="1">
      <alignment vertical="center"/>
    </xf>
    <xf numFmtId="3" fontId="34" fillId="0" borderId="26" xfId="0" applyNumberFormat="1" applyFont="1" applyBorder="1" applyAlignment="1">
      <alignment vertical="center"/>
    </xf>
    <xf numFmtId="4" fontId="34" fillId="0" borderId="30" xfId="0" applyNumberFormat="1" applyFont="1" applyBorder="1" applyAlignment="1">
      <alignment horizontal="center" vertical="center"/>
    </xf>
    <xf numFmtId="3" fontId="34" fillId="0" borderId="30" xfId="0" applyNumberFormat="1" applyFont="1" applyBorder="1" applyAlignment="1">
      <alignment horizontal="center" vertical="center"/>
    </xf>
    <xf numFmtId="3" fontId="34" fillId="0" borderId="24" xfId="0" applyNumberFormat="1" applyFont="1" applyBorder="1" applyAlignment="1">
      <alignment horizontal="center" vertical="center"/>
    </xf>
    <xf numFmtId="3" fontId="34" fillId="0" borderId="31" xfId="0" applyNumberFormat="1" applyFont="1" applyBorder="1" applyAlignment="1">
      <alignment vertical="center"/>
    </xf>
    <xf numFmtId="4" fontId="34" fillId="0" borderId="7" xfId="0" applyNumberFormat="1" applyFont="1" applyBorder="1" applyAlignment="1">
      <alignment vertical="center"/>
    </xf>
    <xf numFmtId="3" fontId="34" fillId="0" borderId="12" xfId="0" applyNumberFormat="1" applyFont="1" applyBorder="1" applyAlignment="1">
      <alignment vertical="center"/>
    </xf>
    <xf numFmtId="3" fontId="34" fillId="0" borderId="34" xfId="0" applyNumberFormat="1" applyFont="1" applyBorder="1" applyAlignment="1">
      <alignment vertical="center"/>
    </xf>
    <xf numFmtId="4" fontId="34" fillId="0" borderId="31" xfId="0" applyNumberFormat="1" applyFont="1" applyBorder="1" applyAlignment="1">
      <alignment vertical="center"/>
    </xf>
    <xf numFmtId="0" fontId="34" fillId="0" borderId="0" xfId="0" applyFont="1" applyAlignment="1">
      <alignment vertical="center"/>
    </xf>
    <xf numFmtId="3" fontId="34" fillId="0" borderId="2" xfId="0" applyNumberFormat="1" applyFont="1" applyBorder="1" applyAlignment="1">
      <alignment vertical="center"/>
    </xf>
    <xf numFmtId="177" fontId="34" fillId="0" borderId="2" xfId="0" applyNumberFormat="1" applyFont="1" applyBorder="1" applyAlignment="1">
      <alignment vertical="center"/>
    </xf>
    <xf numFmtId="3" fontId="33" fillId="0" borderId="0" xfId="0" applyNumberFormat="1" applyFont="1" applyAlignment="1">
      <alignment vertical="center"/>
    </xf>
    <xf numFmtId="176" fontId="14" fillId="34" borderId="2" xfId="0" applyNumberFormat="1" applyFont="1" applyFill="1" applyBorder="1" applyAlignment="1">
      <alignment horizontal="center" vertical="center"/>
    </xf>
    <xf numFmtId="2" fontId="14" fillId="35" borderId="2" xfId="0" applyNumberFormat="1" applyFont="1" applyFill="1" applyBorder="1" applyAlignment="1">
      <alignment horizontal="center" vertical="center" wrapText="1"/>
    </xf>
    <xf numFmtId="2" fontId="16" fillId="35" borderId="0" xfId="0" applyNumberFormat="1" applyFont="1" applyFill="1" applyAlignment="1">
      <alignment vertical="center"/>
    </xf>
    <xf numFmtId="2" fontId="14" fillId="35" borderId="12" xfId="0" applyNumberFormat="1" applyFont="1" applyFill="1" applyBorder="1" applyAlignment="1">
      <alignment vertical="center"/>
    </xf>
    <xf numFmtId="2" fontId="19" fillId="35" borderId="0" xfId="0" applyNumberFormat="1" applyFont="1" applyFill="1" applyAlignment="1">
      <alignment vertical="center"/>
    </xf>
    <xf numFmtId="2" fontId="22" fillId="35" borderId="30" xfId="0" applyNumberFormat="1" applyFont="1" applyFill="1" applyBorder="1" applyAlignment="1">
      <alignment horizontal="center" vertical="center"/>
    </xf>
    <xf numFmtId="2" fontId="22" fillId="35" borderId="0" xfId="0" applyNumberFormat="1" applyFont="1" applyFill="1" applyAlignment="1">
      <alignment vertical="center"/>
    </xf>
    <xf numFmtId="2" fontId="22" fillId="35" borderId="12" xfId="0" applyNumberFormat="1" applyFont="1" applyFill="1" applyBorder="1" applyAlignment="1">
      <alignment vertical="center"/>
    </xf>
    <xf numFmtId="2" fontId="22" fillId="35" borderId="17" xfId="0" applyNumberFormat="1" applyFont="1" applyFill="1" applyBorder="1" applyAlignment="1">
      <alignment vertical="center"/>
    </xf>
    <xf numFmtId="2" fontId="22" fillId="35" borderId="7" xfId="0" applyNumberFormat="1" applyFont="1" applyFill="1" applyBorder="1" applyAlignment="1">
      <alignment vertical="center"/>
    </xf>
    <xf numFmtId="0" fontId="12" fillId="35" borderId="0" xfId="0" applyFont="1" applyFill="1" applyAlignment="1">
      <alignment vertical="center"/>
    </xf>
    <xf numFmtId="0" fontId="15" fillId="35" borderId="2" xfId="0" applyFont="1" applyFill="1" applyBorder="1" applyAlignment="1">
      <alignment vertical="center"/>
    </xf>
    <xf numFmtId="0" fontId="18" fillId="35" borderId="0" xfId="0" applyFont="1" applyFill="1" applyAlignment="1">
      <alignment vertical="center"/>
    </xf>
    <xf numFmtId="0" fontId="15" fillId="35" borderId="14" xfId="0" applyFont="1" applyFill="1" applyBorder="1" applyAlignment="1">
      <alignment vertical="center"/>
    </xf>
    <xf numFmtId="0" fontId="19" fillId="35" borderId="0" xfId="0" applyFont="1" applyFill="1" applyAlignment="1">
      <alignment vertical="center"/>
    </xf>
    <xf numFmtId="4" fontId="21" fillId="35" borderId="33" xfId="0" applyNumberFormat="1" applyFont="1" applyFill="1" applyBorder="1" applyAlignment="1">
      <alignment horizontal="center" vertical="center"/>
    </xf>
    <xf numFmtId="4" fontId="22" fillId="35" borderId="30" xfId="0" applyNumberFormat="1" applyFont="1" applyFill="1" applyBorder="1" applyAlignment="1">
      <alignment horizontal="center" vertical="center"/>
    </xf>
    <xf numFmtId="4" fontId="21" fillId="35" borderId="24" xfId="0" applyNumberFormat="1" applyFont="1" applyFill="1" applyBorder="1" applyAlignment="1">
      <alignment horizontal="center" vertical="center"/>
    </xf>
    <xf numFmtId="4" fontId="22" fillId="35" borderId="26" xfId="0" applyNumberFormat="1" applyFont="1" applyFill="1" applyBorder="1" applyAlignment="1">
      <alignment horizontal="center" vertical="center"/>
    </xf>
    <xf numFmtId="0" fontId="22" fillId="35" borderId="0" xfId="0" applyFont="1" applyFill="1" applyAlignment="1">
      <alignment vertical="center"/>
    </xf>
    <xf numFmtId="0" fontId="23" fillId="35" borderId="0" xfId="0" applyFont="1" applyFill="1" applyAlignment="1">
      <alignment vertical="center"/>
    </xf>
    <xf numFmtId="176" fontId="23" fillId="35" borderId="0" xfId="0" applyNumberFormat="1" applyFont="1" applyFill="1" applyAlignment="1">
      <alignment vertical="center"/>
    </xf>
    <xf numFmtId="10" fontId="22" fillId="12" borderId="2" xfId="0" applyNumberFormat="1" applyFont="1" applyFill="1" applyBorder="1" applyAlignment="1">
      <alignment horizontal="center" vertical="center"/>
    </xf>
    <xf numFmtId="2" fontId="30" fillId="35" borderId="30" xfId="0" applyNumberFormat="1" applyFont="1" applyFill="1" applyBorder="1" applyAlignment="1">
      <alignment horizontal="center" vertical="center"/>
    </xf>
    <xf numFmtId="176" fontId="36" fillId="0" borderId="0" xfId="0" applyNumberFormat="1" applyFont="1" applyAlignment="1">
      <alignment horizontal="right" vertical="center"/>
    </xf>
    <xf numFmtId="176" fontId="37" fillId="0" borderId="0" xfId="0" applyNumberFormat="1" applyFont="1" applyAlignment="1">
      <alignment horizontal="right" vertical="center"/>
    </xf>
    <xf numFmtId="176" fontId="38" fillId="0" borderId="0" xfId="0" applyNumberFormat="1" applyFont="1" applyAlignment="1">
      <alignment horizontal="center" vertical="center"/>
    </xf>
    <xf numFmtId="176" fontId="37" fillId="0" borderId="0" xfId="0" applyNumberFormat="1" applyFont="1" applyAlignment="1">
      <alignment horizontal="center" vertical="center"/>
    </xf>
    <xf numFmtId="178" fontId="21" fillId="26" borderId="24" xfId="0" applyNumberFormat="1" applyFont="1" applyFill="1" applyBorder="1" applyAlignment="1">
      <alignment horizontal="center" vertical="center"/>
    </xf>
    <xf numFmtId="177" fontId="21" fillId="8" borderId="14" xfId="1" applyNumberFormat="1" applyFont="1" applyFill="1" applyBorder="1" applyAlignment="1">
      <alignment horizontal="center" vertical="center"/>
    </xf>
    <xf numFmtId="2" fontId="16" fillId="0" borderId="0" xfId="0" applyNumberFormat="1" applyFont="1" applyAlignment="1">
      <alignment vertical="center"/>
    </xf>
    <xf numFmtId="176" fontId="16" fillId="0" borderId="0" xfId="0" applyNumberFormat="1" applyFont="1" applyAlignment="1">
      <alignment vertical="center"/>
    </xf>
    <xf numFmtId="2" fontId="22" fillId="0" borderId="30" xfId="0" applyNumberFormat="1" applyFont="1" applyBorder="1" applyAlignment="1">
      <alignment horizontal="center" vertical="center"/>
    </xf>
    <xf numFmtId="2" fontId="22" fillId="0" borderId="0" xfId="0" applyNumberFormat="1" applyFont="1" applyAlignment="1">
      <alignment vertical="center"/>
    </xf>
    <xf numFmtId="0" fontId="39" fillId="22" borderId="2" xfId="0" applyFont="1" applyFill="1" applyBorder="1" applyAlignment="1">
      <alignment horizontal="center" vertical="center"/>
    </xf>
    <xf numFmtId="0" fontId="40" fillId="0" borderId="0" xfId="0" applyFont="1" applyAlignment="1">
      <alignment vertical="center"/>
    </xf>
    <xf numFmtId="176" fontId="40" fillId="0" borderId="0" xfId="0" applyNumberFormat="1" applyFont="1" applyAlignment="1">
      <alignment vertical="center"/>
    </xf>
    <xf numFmtId="0" fontId="39" fillId="8" borderId="14" xfId="0" applyFont="1" applyFill="1" applyBorder="1" applyAlignment="1">
      <alignment vertical="center"/>
    </xf>
    <xf numFmtId="0" fontId="41" fillId="0" borderId="0" xfId="0" applyFont="1" applyAlignment="1">
      <alignment vertical="center"/>
    </xf>
    <xf numFmtId="176" fontId="42" fillId="12" borderId="30" xfId="0" applyNumberFormat="1" applyFont="1" applyFill="1" applyBorder="1" applyAlignment="1">
      <alignment horizontal="center" vertical="center"/>
    </xf>
    <xf numFmtId="4" fontId="42" fillId="0" borderId="24" xfId="0" applyNumberFormat="1" applyFont="1" applyBorder="1" applyAlignment="1">
      <alignment horizontal="center" vertical="center"/>
    </xf>
    <xf numFmtId="4" fontId="42" fillId="12" borderId="28" xfId="0" applyNumberFormat="1" applyFont="1" applyFill="1" applyBorder="1" applyAlignment="1">
      <alignment horizontal="center" vertical="center"/>
    </xf>
    <xf numFmtId="176" fontId="42" fillId="12" borderId="28" xfId="0" applyNumberFormat="1" applyFont="1" applyFill="1" applyBorder="1" applyAlignment="1">
      <alignment horizontal="center" vertical="center"/>
    </xf>
    <xf numFmtId="4" fontId="42" fillId="12" borderId="0" xfId="0" applyNumberFormat="1" applyFont="1" applyFill="1" applyAlignment="1">
      <alignment vertical="center"/>
    </xf>
    <xf numFmtId="4" fontId="42" fillId="12" borderId="30" xfId="0" applyNumberFormat="1" applyFont="1" applyFill="1" applyBorder="1" applyAlignment="1">
      <alignment horizontal="center" vertical="center"/>
    </xf>
    <xf numFmtId="4" fontId="42" fillId="0" borderId="34" xfId="0" applyNumberFormat="1" applyFont="1" applyBorder="1" applyAlignment="1">
      <alignment vertical="center"/>
    </xf>
    <xf numFmtId="176" fontId="42" fillId="0" borderId="34" xfId="0" applyNumberFormat="1" applyFont="1" applyBorder="1" applyAlignment="1">
      <alignment horizontal="center" vertical="center"/>
    </xf>
    <xf numFmtId="176" fontId="42" fillId="0" borderId="34" xfId="0" applyNumberFormat="1" applyFont="1" applyBorder="1" applyAlignment="1">
      <alignment vertical="center"/>
    </xf>
    <xf numFmtId="4" fontId="42" fillId="0" borderId="0" xfId="0" applyNumberFormat="1" applyFont="1" applyAlignment="1">
      <alignment vertical="center"/>
    </xf>
    <xf numFmtId="176" fontId="42" fillId="0" borderId="26" xfId="0" applyNumberFormat="1" applyFont="1" applyBorder="1" applyAlignment="1">
      <alignment horizontal="center" vertical="center"/>
    </xf>
    <xf numFmtId="4" fontId="42" fillId="0" borderId="17" xfId="0" applyNumberFormat="1" applyFont="1" applyBorder="1" applyAlignment="1">
      <alignment vertical="center"/>
    </xf>
    <xf numFmtId="4" fontId="42" fillId="0" borderId="12" xfId="0" applyNumberFormat="1" applyFont="1" applyBorder="1" applyAlignment="1">
      <alignment vertical="center"/>
    </xf>
    <xf numFmtId="176" fontId="42" fillId="0" borderId="35" xfId="0" applyNumberFormat="1" applyFont="1" applyBorder="1" applyAlignment="1">
      <alignment horizontal="center" vertical="center"/>
    </xf>
    <xf numFmtId="4" fontId="42" fillId="0" borderId="30" xfId="0" applyNumberFormat="1" applyFont="1" applyBorder="1" applyAlignment="1">
      <alignment horizontal="center" vertical="center"/>
    </xf>
    <xf numFmtId="176" fontId="42" fillId="0" borderId="30" xfId="0" applyNumberFormat="1" applyFont="1" applyBorder="1" applyAlignment="1">
      <alignment horizontal="center" vertical="center"/>
    </xf>
    <xf numFmtId="176" fontId="42" fillId="0" borderId="24" xfId="0" applyNumberFormat="1" applyFont="1" applyBorder="1" applyAlignment="1">
      <alignment horizontal="center" vertical="center"/>
    </xf>
    <xf numFmtId="4" fontId="42" fillId="0" borderId="29" xfId="0" applyNumberFormat="1" applyFont="1" applyBorder="1" applyAlignment="1">
      <alignment vertical="center"/>
    </xf>
    <xf numFmtId="176" fontId="42" fillId="0" borderId="29" xfId="0" applyNumberFormat="1" applyFont="1" applyBorder="1" applyAlignment="1">
      <alignment horizontal="center" vertical="center"/>
    </xf>
    <xf numFmtId="4" fontId="42" fillId="0" borderId="35" xfId="0" applyNumberFormat="1" applyFont="1" applyBorder="1" applyAlignment="1">
      <alignment vertical="center"/>
    </xf>
    <xf numFmtId="176" fontId="42" fillId="0" borderId="12" xfId="0" applyNumberFormat="1" applyFont="1" applyBorder="1" applyAlignment="1">
      <alignment horizontal="center" vertical="center"/>
    </xf>
    <xf numFmtId="4" fontId="42" fillId="0" borderId="31" xfId="0" applyNumberFormat="1" applyFont="1" applyBorder="1" applyAlignment="1">
      <alignment vertical="center"/>
    </xf>
    <xf numFmtId="4" fontId="42" fillId="0" borderId="26" xfId="0" applyNumberFormat="1" applyFont="1" applyBorder="1" applyAlignment="1">
      <alignment vertical="center"/>
    </xf>
    <xf numFmtId="176" fontId="42" fillId="0" borderId="0" xfId="0" applyNumberFormat="1" applyFont="1" applyAlignment="1">
      <alignment horizontal="center" vertical="center"/>
    </xf>
    <xf numFmtId="0" fontId="42" fillId="0" borderId="0" xfId="0" applyFont="1" applyAlignment="1">
      <alignment vertical="center"/>
    </xf>
    <xf numFmtId="176" fontId="42" fillId="0" borderId="0" xfId="0" applyNumberFormat="1" applyFont="1" applyAlignment="1">
      <alignment vertical="center"/>
    </xf>
    <xf numFmtId="0" fontId="40" fillId="6" borderId="0" xfId="0" applyFont="1" applyFill="1" applyAlignment="1">
      <alignment vertical="center"/>
    </xf>
    <xf numFmtId="4" fontId="22" fillId="0" borderId="24" xfId="0" applyNumberFormat="1" applyFont="1" applyBorder="1" applyAlignment="1">
      <alignment horizontal="center" vertical="center"/>
    </xf>
    <xf numFmtId="176" fontId="40" fillId="31" borderId="0" xfId="0" applyNumberFormat="1" applyFont="1" applyFill="1" applyAlignment="1">
      <alignment vertical="center"/>
    </xf>
    <xf numFmtId="176" fontId="43" fillId="0" borderId="0" xfId="0" applyNumberFormat="1" applyFont="1" applyAlignment="1">
      <alignment vertical="center"/>
    </xf>
    <xf numFmtId="2" fontId="43" fillId="32" borderId="0" xfId="0" applyNumberFormat="1" applyFont="1" applyFill="1" applyAlignment="1">
      <alignment vertical="center"/>
    </xf>
    <xf numFmtId="176" fontId="39" fillId="8" borderId="12" xfId="0" applyNumberFormat="1" applyFont="1" applyFill="1" applyBorder="1" applyAlignment="1">
      <alignment horizontal="center" vertical="center"/>
    </xf>
    <xf numFmtId="176" fontId="44" fillId="0" borderId="0" xfId="0" applyNumberFormat="1" applyFont="1" applyAlignment="1">
      <alignment vertical="center"/>
    </xf>
    <xf numFmtId="176" fontId="42" fillId="0" borderId="14" xfId="0" applyNumberFormat="1" applyFont="1" applyBorder="1" applyAlignment="1">
      <alignment vertical="center"/>
    </xf>
    <xf numFmtId="176" fontId="42" fillId="0" borderId="4" xfId="0" applyNumberFormat="1" applyFont="1" applyBorder="1" applyAlignment="1">
      <alignment vertical="center"/>
    </xf>
    <xf numFmtId="176" fontId="42" fillId="0" borderId="17" xfId="0" applyNumberFormat="1" applyFont="1" applyBorder="1" applyAlignment="1">
      <alignment vertical="center"/>
    </xf>
    <xf numFmtId="176" fontId="42" fillId="0" borderId="12" xfId="0" applyNumberFormat="1" applyFont="1" applyBorder="1" applyAlignment="1">
      <alignment vertical="center"/>
    </xf>
    <xf numFmtId="176" fontId="42" fillId="0" borderId="7" xfId="0" applyNumberFormat="1" applyFont="1" applyBorder="1" applyAlignment="1">
      <alignment vertical="center"/>
    </xf>
    <xf numFmtId="181" fontId="42" fillId="0" borderId="0" xfId="4" applyNumberFormat="1" applyFont="1" applyFill="1" applyBorder="1" applyAlignment="1">
      <alignment vertical="center"/>
    </xf>
    <xf numFmtId="2" fontId="42" fillId="0" borderId="30" xfId="0" applyNumberFormat="1" applyFont="1" applyBorder="1" applyAlignment="1">
      <alignment horizontal="center" vertical="center"/>
    </xf>
    <xf numFmtId="2" fontId="42" fillId="0" borderId="24" xfId="0" applyNumberFormat="1" applyFont="1" applyBorder="1" applyAlignment="1">
      <alignment horizontal="center" vertical="center"/>
    </xf>
    <xf numFmtId="4" fontId="22" fillId="0" borderId="30" xfId="0" applyNumberFormat="1" applyFont="1" applyBorder="1" applyAlignment="1">
      <alignment horizontal="center" vertical="center"/>
    </xf>
    <xf numFmtId="10" fontId="22" fillId="0" borderId="51" xfId="0" applyNumberFormat="1" applyFont="1" applyBorder="1" applyAlignment="1">
      <alignment horizontal="center" vertical="center"/>
    </xf>
    <xf numFmtId="10" fontId="22" fillId="23" borderId="2" xfId="0" applyNumberFormat="1" applyFont="1" applyFill="1" applyBorder="1" applyAlignment="1">
      <alignment horizontal="center" vertical="center"/>
    </xf>
    <xf numFmtId="176" fontId="22" fillId="23" borderId="14" xfId="0" applyNumberFormat="1" applyFont="1" applyFill="1" applyBorder="1" applyAlignment="1">
      <alignment horizontal="center" vertical="center"/>
    </xf>
    <xf numFmtId="10" fontId="21" fillId="23" borderId="18" xfId="0" applyNumberFormat="1" applyFont="1" applyFill="1" applyBorder="1" applyAlignment="1">
      <alignment horizontal="center" vertical="center"/>
    </xf>
    <xf numFmtId="178" fontId="21" fillId="23" borderId="3" xfId="0" applyNumberFormat="1" applyFont="1" applyFill="1" applyBorder="1" applyAlignment="1">
      <alignment horizontal="center" vertical="center"/>
    </xf>
    <xf numFmtId="10" fontId="21" fillId="23" borderId="6" xfId="0" applyNumberFormat="1" applyFont="1" applyFill="1" applyBorder="1" applyAlignment="1">
      <alignment horizontal="center" vertical="center"/>
    </xf>
    <xf numFmtId="4" fontId="22" fillId="23" borderId="30" xfId="0" applyNumberFormat="1" applyFont="1" applyFill="1" applyBorder="1" applyAlignment="1">
      <alignment horizontal="center" vertical="center"/>
    </xf>
    <xf numFmtId="0" fontId="23" fillId="23" borderId="0" xfId="0" applyFont="1" applyFill="1" applyAlignment="1">
      <alignment vertical="center"/>
    </xf>
    <xf numFmtId="176" fontId="21" fillId="23" borderId="2" xfId="0" applyNumberFormat="1" applyFont="1" applyFill="1" applyBorder="1" applyAlignment="1">
      <alignment horizontal="center" vertical="center"/>
    </xf>
    <xf numFmtId="178" fontId="21" fillId="23" borderId="2" xfId="0" applyNumberFormat="1" applyFont="1" applyFill="1" applyBorder="1" applyAlignment="1">
      <alignment horizontal="center" vertical="center"/>
    </xf>
    <xf numFmtId="10" fontId="21" fillId="23" borderId="2" xfId="0" applyNumberFormat="1" applyFont="1" applyFill="1" applyBorder="1" applyAlignment="1">
      <alignment horizontal="center" vertical="center"/>
    </xf>
    <xf numFmtId="176" fontId="21" fillId="23" borderId="14" xfId="0" applyNumberFormat="1" applyFont="1" applyFill="1" applyBorder="1" applyAlignment="1">
      <alignment horizontal="center" vertical="center"/>
    </xf>
    <xf numFmtId="178" fontId="21" fillId="23" borderId="14" xfId="0" applyNumberFormat="1" applyFont="1" applyFill="1" applyBorder="1" applyAlignment="1">
      <alignment horizontal="center" vertical="center"/>
    </xf>
    <xf numFmtId="178" fontId="27" fillId="23" borderId="30" xfId="0" applyNumberFormat="1" applyFont="1" applyFill="1" applyBorder="1" applyAlignment="1">
      <alignment horizontal="center" vertical="center"/>
    </xf>
    <xf numFmtId="0" fontId="24" fillId="23" borderId="0" xfId="0" applyFont="1" applyFill="1" applyAlignment="1">
      <alignment vertical="center"/>
    </xf>
    <xf numFmtId="10" fontId="21" fillId="23" borderId="39" xfId="0" applyNumberFormat="1" applyFont="1" applyFill="1" applyBorder="1" applyAlignment="1">
      <alignment horizontal="center" vertical="center"/>
    </xf>
    <xf numFmtId="177" fontId="21" fillId="23" borderId="12" xfId="0" applyNumberFormat="1" applyFont="1" applyFill="1" applyBorder="1" applyAlignment="1">
      <alignment horizontal="center" vertical="center"/>
    </xf>
    <xf numFmtId="177" fontId="21" fillId="23" borderId="2" xfId="0" applyNumberFormat="1" applyFont="1" applyFill="1" applyBorder="1" applyAlignment="1">
      <alignment horizontal="center" vertical="center"/>
    </xf>
    <xf numFmtId="176" fontId="22" fillId="12" borderId="46" xfId="0" applyNumberFormat="1" applyFont="1" applyFill="1" applyBorder="1" applyAlignment="1">
      <alignment horizontal="center" vertical="center"/>
    </xf>
    <xf numFmtId="10" fontId="22" fillId="12" borderId="74" xfId="0" applyNumberFormat="1" applyFont="1" applyFill="1" applyBorder="1" applyAlignment="1">
      <alignment horizontal="center" vertical="center"/>
    </xf>
    <xf numFmtId="4" fontId="22" fillId="35" borderId="46" xfId="0" applyNumberFormat="1" applyFont="1" applyFill="1" applyBorder="1" applyAlignment="1">
      <alignment horizontal="center" vertical="center"/>
    </xf>
    <xf numFmtId="10" fontId="22" fillId="12" borderId="46" xfId="0" applyNumberFormat="1" applyFont="1" applyFill="1" applyBorder="1" applyAlignment="1">
      <alignment horizontal="center" vertical="center"/>
    </xf>
    <xf numFmtId="176" fontId="21" fillId="26" borderId="14" xfId="0" applyNumberFormat="1" applyFont="1" applyFill="1" applyBorder="1" applyAlignment="1">
      <alignment horizontal="center" vertical="center"/>
    </xf>
    <xf numFmtId="4" fontId="22" fillId="35" borderId="35" xfId="0" applyNumberFormat="1" applyFont="1" applyFill="1" applyBorder="1" applyAlignment="1">
      <alignment horizontal="center" vertical="center"/>
    </xf>
    <xf numFmtId="0" fontId="24" fillId="0" borderId="7" xfId="0" applyFont="1" applyBorder="1" applyAlignment="1">
      <alignment vertical="center"/>
    </xf>
    <xf numFmtId="176" fontId="22" fillId="0" borderId="2" xfId="0" applyNumberFormat="1" applyFont="1" applyBorder="1" applyAlignment="1">
      <alignment horizontal="center" vertical="center"/>
    </xf>
    <xf numFmtId="176" fontId="42" fillId="0" borderId="2" xfId="0" applyNumberFormat="1" applyFont="1" applyBorder="1" applyAlignment="1">
      <alignment horizontal="center" vertical="center"/>
    </xf>
    <xf numFmtId="0" fontId="21" fillId="26" borderId="45" xfId="0" applyFont="1" applyFill="1" applyBorder="1" applyAlignment="1">
      <alignment vertical="center"/>
    </xf>
    <xf numFmtId="10" fontId="21" fillId="8" borderId="24" xfId="0" applyNumberFormat="1" applyFont="1" applyFill="1" applyBorder="1" applyAlignment="1">
      <alignment horizontal="center" vertical="center"/>
    </xf>
    <xf numFmtId="176" fontId="46" fillId="8" borderId="24" xfId="0" applyNumberFormat="1" applyFont="1" applyFill="1" applyBorder="1" applyAlignment="1">
      <alignment horizontal="center" vertical="center"/>
    </xf>
    <xf numFmtId="10" fontId="26" fillId="8" borderId="73" xfId="0" applyNumberFormat="1" applyFont="1" applyFill="1" applyBorder="1" applyAlignment="1">
      <alignment horizontal="center" vertical="center"/>
    </xf>
    <xf numFmtId="4" fontId="21" fillId="35" borderId="24" xfId="0" applyNumberFormat="1" applyFont="1" applyFill="1" applyBorder="1" applyAlignment="1">
      <alignment vertical="center"/>
    </xf>
    <xf numFmtId="2" fontId="22" fillId="0" borderId="0" xfId="0" applyNumberFormat="1" applyFont="1" applyAlignment="1">
      <alignment horizontal="center" vertical="center"/>
    </xf>
    <xf numFmtId="2" fontId="43" fillId="0" borderId="0" xfId="0" applyNumberFormat="1" applyFont="1" applyAlignment="1">
      <alignment vertical="center"/>
    </xf>
    <xf numFmtId="2" fontId="42" fillId="0" borderId="0" xfId="0" applyNumberFormat="1" applyFont="1" applyAlignment="1">
      <alignment horizontal="center" vertical="center"/>
    </xf>
    <xf numFmtId="177" fontId="42" fillId="0" borderId="2" xfId="4" applyNumberFormat="1" applyFont="1" applyFill="1" applyBorder="1" applyAlignment="1">
      <alignment vertical="center"/>
    </xf>
    <xf numFmtId="177" fontId="22" fillId="0" borderId="2" xfId="4" applyNumberFormat="1" applyFont="1" applyFill="1" applyBorder="1" applyAlignment="1">
      <alignment vertical="center"/>
    </xf>
    <xf numFmtId="176" fontId="21" fillId="0" borderId="2" xfId="0" applyNumberFormat="1" applyFont="1" applyBorder="1" applyAlignment="1">
      <alignment horizontal="center" vertical="center"/>
    </xf>
    <xf numFmtId="178" fontId="34" fillId="0" borderId="0" xfId="0" applyNumberFormat="1" applyFont="1" applyAlignment="1">
      <alignment vertical="center"/>
    </xf>
    <xf numFmtId="2" fontId="42" fillId="0" borderId="0" xfId="0" applyNumberFormat="1" applyFont="1" applyAlignment="1">
      <alignment vertical="center"/>
    </xf>
    <xf numFmtId="0" fontId="22" fillId="0" borderId="30" xfId="0" applyFont="1" applyBorder="1" applyAlignment="1">
      <alignment horizontal="center" vertical="center"/>
    </xf>
    <xf numFmtId="177" fontId="22" fillId="0" borderId="30" xfId="3" applyNumberFormat="1" applyFont="1" applyFill="1" applyBorder="1" applyAlignment="1">
      <alignment horizontal="center" vertical="center"/>
    </xf>
    <xf numFmtId="0" fontId="22" fillId="0" borderId="38" xfId="0" applyFont="1" applyBorder="1" applyAlignment="1">
      <alignment horizontal="center" vertical="center"/>
    </xf>
    <xf numFmtId="0" fontId="15" fillId="6" borderId="2" xfId="0" applyFont="1" applyFill="1" applyBorder="1" applyAlignment="1">
      <alignment vertical="center"/>
    </xf>
    <xf numFmtId="0" fontId="18" fillId="6" borderId="0" xfId="0" applyFont="1" applyFill="1" applyAlignment="1">
      <alignment vertical="center"/>
    </xf>
    <xf numFmtId="0" fontId="22" fillId="0" borderId="24" xfId="0" applyFont="1" applyBorder="1" applyAlignment="1" applyProtection="1">
      <alignment vertical="top" wrapText="1"/>
      <protection hidden="1"/>
    </xf>
    <xf numFmtId="0" fontId="51" fillId="0" borderId="24" xfId="0" applyFont="1" applyBorder="1" applyAlignment="1" applyProtection="1">
      <alignment horizontal="center" vertical="center" wrapText="1"/>
      <protection hidden="1"/>
    </xf>
    <xf numFmtId="0" fontId="22" fillId="0" borderId="32" xfId="0" applyFont="1" applyBorder="1" applyAlignment="1" applyProtection="1">
      <alignment horizontal="center" vertical="center"/>
      <protection locked="0"/>
    </xf>
    <xf numFmtId="0" fontId="22" fillId="0" borderId="24" xfId="0" applyFont="1" applyBorder="1" applyAlignment="1" applyProtection="1">
      <alignment horizontal="center" vertical="center"/>
      <protection hidden="1"/>
    </xf>
    <xf numFmtId="0" fontId="22" fillId="0" borderId="24" xfId="0" applyFont="1" applyBorder="1" applyAlignment="1" applyProtection="1">
      <alignment horizontal="left" vertical="center" wrapText="1"/>
      <protection hidden="1"/>
    </xf>
    <xf numFmtId="176" fontId="42" fillId="0" borderId="46" xfId="0" applyNumberFormat="1" applyFont="1" applyBorder="1" applyAlignment="1">
      <alignment horizontal="center" vertical="center"/>
    </xf>
    <xf numFmtId="1" fontId="29" fillId="10" borderId="2" xfId="0" applyNumberFormat="1" applyFont="1" applyFill="1" applyBorder="1" applyAlignment="1">
      <alignment horizontal="center" vertical="center" wrapText="1"/>
    </xf>
    <xf numFmtId="10" fontId="52" fillId="0" borderId="0" xfId="0" applyNumberFormat="1" applyFont="1" applyAlignment="1">
      <alignment horizontal="center" vertical="center"/>
    </xf>
    <xf numFmtId="4" fontId="52" fillId="0" borderId="0" xfId="0" applyNumberFormat="1" applyFont="1" applyAlignment="1">
      <alignment horizontal="center" vertical="center"/>
    </xf>
    <xf numFmtId="171" fontId="52" fillId="0" borderId="0" xfId="0" applyNumberFormat="1" applyFont="1" applyAlignment="1">
      <alignment horizontal="center" vertical="center"/>
    </xf>
    <xf numFmtId="179" fontId="52" fillId="0" borderId="0" xfId="0" applyNumberFormat="1" applyFont="1" applyAlignment="1">
      <alignment vertical="center"/>
    </xf>
    <xf numFmtId="4" fontId="52" fillId="0" borderId="0" xfId="0" applyNumberFormat="1" applyFont="1" applyAlignment="1">
      <alignment vertical="center"/>
    </xf>
    <xf numFmtId="171" fontId="52" fillId="0" borderId="0" xfId="0" applyNumberFormat="1" applyFont="1" applyAlignment="1">
      <alignment vertical="center"/>
    </xf>
    <xf numFmtId="1" fontId="52" fillId="0" borderId="0" xfId="0" applyNumberFormat="1" applyFont="1" applyAlignment="1">
      <alignment horizontal="center" vertical="center"/>
    </xf>
    <xf numFmtId="10" fontId="50" fillId="7" borderId="12" xfId="0" applyNumberFormat="1" applyFont="1" applyFill="1" applyBorder="1" applyAlignment="1">
      <alignment horizontal="center" vertical="center"/>
    </xf>
    <xf numFmtId="10" fontId="51" fillId="0" borderId="30" xfId="0" applyNumberFormat="1" applyFont="1" applyBorder="1" applyAlignment="1">
      <alignment horizontal="center" vertical="center"/>
    </xf>
    <xf numFmtId="170" fontId="51" fillId="0" borderId="30" xfId="0" applyNumberFormat="1" applyFont="1" applyBorder="1" applyAlignment="1">
      <alignment horizontal="center" vertical="center"/>
    </xf>
    <xf numFmtId="174" fontId="51" fillId="0" borderId="30" xfId="0" applyNumberFormat="1" applyFont="1" applyBorder="1" applyAlignment="1">
      <alignment horizontal="center" vertical="center"/>
    </xf>
    <xf numFmtId="179" fontId="51" fillId="0" borderId="30" xfId="1" applyNumberFormat="1" applyFont="1" applyFill="1" applyBorder="1" applyAlignment="1">
      <alignment horizontal="center" vertical="center"/>
    </xf>
    <xf numFmtId="4" fontId="51" fillId="0" borderId="30" xfId="0" applyNumberFormat="1" applyFont="1" applyBorder="1" applyAlignment="1">
      <alignment horizontal="center" vertical="center"/>
    </xf>
    <xf numFmtId="177" fontId="51" fillId="0" borderId="30" xfId="0" applyNumberFormat="1" applyFont="1" applyBorder="1" applyAlignment="1">
      <alignment horizontal="center" vertical="center"/>
    </xf>
    <xf numFmtId="1" fontId="51" fillId="0" borderId="30" xfId="0" applyNumberFormat="1" applyFont="1" applyBorder="1" applyAlignment="1">
      <alignment horizontal="center" vertical="center"/>
    </xf>
    <xf numFmtId="10" fontId="51" fillId="0" borderId="24" xfId="0" applyNumberFormat="1" applyFont="1" applyBorder="1" applyAlignment="1">
      <alignment horizontal="center" vertical="center"/>
    </xf>
    <xf numFmtId="170" fontId="51" fillId="0" borderId="24" xfId="0" applyNumberFormat="1" applyFont="1" applyBorder="1" applyAlignment="1">
      <alignment horizontal="center" vertical="center"/>
    </xf>
    <xf numFmtId="174" fontId="51" fillId="0" borderId="24" xfId="0" applyNumberFormat="1" applyFont="1" applyBorder="1" applyAlignment="1">
      <alignment horizontal="center" vertical="center"/>
    </xf>
    <xf numFmtId="179" fontId="51" fillId="0" borderId="24" xfId="1" applyNumberFormat="1" applyFont="1" applyFill="1" applyBorder="1" applyAlignment="1">
      <alignment horizontal="center" vertical="center"/>
    </xf>
    <xf numFmtId="4" fontId="51" fillId="0" borderId="24" xfId="0" applyNumberFormat="1" applyFont="1" applyBorder="1" applyAlignment="1">
      <alignment horizontal="center" vertical="center"/>
    </xf>
    <xf numFmtId="177" fontId="51" fillId="0" borderId="24" xfId="0" applyNumberFormat="1" applyFont="1" applyBorder="1" applyAlignment="1">
      <alignment horizontal="center" vertical="center"/>
    </xf>
    <xf numFmtId="1" fontId="51" fillId="0" borderId="24" xfId="0" applyNumberFormat="1" applyFont="1" applyBorder="1" applyAlignment="1">
      <alignment horizontal="center" vertical="center"/>
    </xf>
    <xf numFmtId="4" fontId="51" fillId="12" borderId="0" xfId="1" applyNumberFormat="1" applyFont="1" applyFill="1" applyBorder="1" applyAlignment="1">
      <alignment horizontal="center" vertical="center"/>
    </xf>
    <xf numFmtId="171" fontId="51" fillId="12" borderId="0" xfId="0" applyNumberFormat="1" applyFont="1" applyFill="1" applyAlignment="1">
      <alignment horizontal="center" vertical="center"/>
    </xf>
    <xf numFmtId="179" fontId="51" fillId="12" borderId="0" xfId="0" applyNumberFormat="1" applyFont="1" applyFill="1" applyAlignment="1">
      <alignment vertical="center"/>
    </xf>
    <xf numFmtId="3" fontId="51" fillId="12" borderId="0" xfId="0" applyNumberFormat="1" applyFont="1" applyFill="1" applyAlignment="1">
      <alignment vertical="center"/>
    </xf>
    <xf numFmtId="4" fontId="51" fillId="12" borderId="0" xfId="0" applyNumberFormat="1" applyFont="1" applyFill="1" applyAlignment="1">
      <alignment vertical="center"/>
    </xf>
    <xf numFmtId="171" fontId="51" fillId="12" borderId="0" xfId="0" applyNumberFormat="1" applyFont="1" applyFill="1" applyAlignment="1">
      <alignment vertical="center"/>
    </xf>
    <xf numFmtId="1" fontId="51" fillId="12" borderId="0" xfId="0" applyNumberFormat="1" applyFont="1" applyFill="1" applyAlignment="1">
      <alignment horizontal="center" vertical="center"/>
    </xf>
    <xf numFmtId="10" fontId="51" fillId="0" borderId="34" xfId="0" applyNumberFormat="1" applyFont="1" applyBorder="1" applyAlignment="1">
      <alignment horizontal="center" vertical="center"/>
    </xf>
    <xf numFmtId="4" fontId="51" fillId="0" borderId="34" xfId="1" applyNumberFormat="1" applyFont="1" applyFill="1" applyBorder="1" applyAlignment="1">
      <alignment horizontal="center" vertical="center"/>
    </xf>
    <xf numFmtId="171" fontId="51" fillId="0" borderId="34" xfId="0" applyNumberFormat="1" applyFont="1" applyBorder="1" applyAlignment="1">
      <alignment horizontal="center" vertical="center"/>
    </xf>
    <xf numFmtId="179" fontId="51" fillId="0" borderId="35" xfId="1" applyNumberFormat="1" applyFont="1" applyFill="1" applyBorder="1" applyAlignment="1">
      <alignment horizontal="center" vertical="center"/>
    </xf>
    <xf numFmtId="174" fontId="51" fillId="0" borderId="35" xfId="0" applyNumberFormat="1" applyFont="1" applyBorder="1" applyAlignment="1">
      <alignment vertical="center"/>
    </xf>
    <xf numFmtId="4" fontId="51" fillId="0" borderId="35" xfId="0" applyNumberFormat="1" applyFont="1" applyBorder="1" applyAlignment="1">
      <alignment vertical="center"/>
    </xf>
    <xf numFmtId="177" fontId="51" fillId="0" borderId="12" xfId="0" applyNumberFormat="1" applyFont="1" applyBorder="1" applyAlignment="1">
      <alignment horizontal="center" vertical="center"/>
    </xf>
    <xf numFmtId="1" fontId="51" fillId="0" borderId="35" xfId="0" applyNumberFormat="1" applyFont="1" applyBorder="1" applyAlignment="1">
      <alignment horizontal="center" vertical="center"/>
    </xf>
    <xf numFmtId="10" fontId="51" fillId="0" borderId="35" xfId="0" applyNumberFormat="1" applyFont="1" applyBorder="1" applyAlignment="1">
      <alignment horizontal="center" vertical="center"/>
    </xf>
    <xf numFmtId="4" fontId="51" fillId="0" borderId="35" xfId="1" applyNumberFormat="1" applyFont="1" applyFill="1" applyBorder="1" applyAlignment="1">
      <alignment horizontal="center" vertical="center"/>
    </xf>
    <xf numFmtId="171" fontId="51" fillId="0" borderId="12" xfId="0" applyNumberFormat="1" applyFont="1" applyBorder="1" applyAlignment="1">
      <alignment horizontal="center" vertical="center"/>
    </xf>
    <xf numFmtId="179" fontId="51" fillId="0" borderId="35" xfId="0" applyNumberFormat="1" applyFont="1" applyBorder="1" applyAlignment="1">
      <alignment vertical="center"/>
    </xf>
    <xf numFmtId="3" fontId="51" fillId="0" borderId="35" xfId="0" applyNumberFormat="1" applyFont="1" applyBorder="1" applyAlignment="1">
      <alignment vertical="center"/>
    </xf>
    <xf numFmtId="177" fontId="51" fillId="0" borderId="35" xfId="0" applyNumberFormat="1" applyFont="1" applyBorder="1" applyAlignment="1">
      <alignment vertical="center"/>
    </xf>
    <xf numFmtId="10" fontId="51" fillId="12" borderId="30" xfId="0" applyNumberFormat="1" applyFont="1" applyFill="1" applyBorder="1" applyAlignment="1">
      <alignment horizontal="center" vertical="center"/>
    </xf>
    <xf numFmtId="170" fontId="51" fillId="12" borderId="30" xfId="0" applyNumberFormat="1" applyFont="1" applyFill="1" applyBorder="1" applyAlignment="1">
      <alignment horizontal="center" vertical="center"/>
    </xf>
    <xf numFmtId="174" fontId="51" fillId="12" borderId="30" xfId="0" applyNumberFormat="1" applyFont="1" applyFill="1" applyBorder="1" applyAlignment="1">
      <alignment horizontal="center" vertical="center"/>
    </xf>
    <xf numFmtId="179" fontId="51" fillId="12" borderId="30" xfId="1" applyNumberFormat="1" applyFont="1" applyFill="1" applyBorder="1" applyAlignment="1">
      <alignment horizontal="center" vertical="center"/>
    </xf>
    <xf numFmtId="177" fontId="51" fillId="12" borderId="30" xfId="0" applyNumberFormat="1" applyFont="1" applyFill="1" applyBorder="1" applyAlignment="1">
      <alignment horizontal="center" vertical="center"/>
    </xf>
    <xf numFmtId="1" fontId="51" fillId="12" borderId="30" xfId="0" applyNumberFormat="1" applyFont="1" applyFill="1" applyBorder="1" applyAlignment="1">
      <alignment horizontal="center" vertical="center"/>
    </xf>
    <xf numFmtId="10" fontId="51" fillId="12" borderId="24" xfId="0" applyNumberFormat="1" applyFont="1" applyFill="1" applyBorder="1" applyAlignment="1">
      <alignment horizontal="center" vertical="center"/>
    </xf>
    <xf numFmtId="174" fontId="51" fillId="12" borderId="24" xfId="0" applyNumberFormat="1" applyFont="1" applyFill="1" applyBorder="1" applyAlignment="1">
      <alignment horizontal="center" vertical="center"/>
    </xf>
    <xf numFmtId="177" fontId="51" fillId="12" borderId="24" xfId="0" applyNumberFormat="1" applyFont="1" applyFill="1" applyBorder="1" applyAlignment="1">
      <alignment horizontal="center" vertical="center"/>
    </xf>
    <xf numFmtId="1" fontId="51" fillId="12" borderId="24" xfId="0" applyNumberFormat="1" applyFont="1" applyFill="1" applyBorder="1" applyAlignment="1">
      <alignment horizontal="center" vertical="center"/>
    </xf>
    <xf numFmtId="10" fontId="51" fillId="12" borderId="28" xfId="0" applyNumberFormat="1" applyFont="1" applyFill="1" applyBorder="1" applyAlignment="1">
      <alignment horizontal="center" vertical="center"/>
    </xf>
    <xf numFmtId="170" fontId="51" fillId="12" borderId="28" xfId="0" applyNumberFormat="1" applyFont="1" applyFill="1" applyBorder="1" applyAlignment="1">
      <alignment horizontal="center" vertical="center"/>
    </xf>
    <xf numFmtId="174" fontId="51" fillId="12" borderId="28" xfId="0" applyNumberFormat="1" applyFont="1" applyFill="1" applyBorder="1" applyAlignment="1">
      <alignment horizontal="center" vertical="center"/>
    </xf>
    <xf numFmtId="179" fontId="51" fillId="12" borderId="28" xfId="1" applyNumberFormat="1" applyFont="1" applyFill="1" applyBorder="1" applyAlignment="1">
      <alignment horizontal="center" vertical="center"/>
    </xf>
    <xf numFmtId="177" fontId="51" fillId="12" borderId="28" xfId="0" applyNumberFormat="1" applyFont="1" applyFill="1" applyBorder="1" applyAlignment="1">
      <alignment horizontal="center" vertical="center"/>
    </xf>
    <xf numFmtId="1" fontId="51" fillId="12" borderId="28" xfId="0" applyNumberFormat="1" applyFont="1" applyFill="1" applyBorder="1" applyAlignment="1">
      <alignment horizontal="center" vertical="center"/>
    </xf>
    <xf numFmtId="10" fontId="51" fillId="0" borderId="15" xfId="0" applyNumberFormat="1" applyFont="1" applyBorder="1" applyAlignment="1">
      <alignment horizontal="center" vertical="center"/>
    </xf>
    <xf numFmtId="4" fontId="51" fillId="0" borderId="26" xfId="1" applyNumberFormat="1" applyFont="1" applyFill="1" applyBorder="1" applyAlignment="1">
      <alignment horizontal="center" vertical="center"/>
    </xf>
    <xf numFmtId="171" fontId="51" fillId="0" borderId="26" xfId="0" applyNumberFormat="1" applyFont="1" applyBorder="1" applyAlignment="1">
      <alignment horizontal="center" vertical="center"/>
    </xf>
    <xf numFmtId="179" fontId="51" fillId="0" borderId="26" xfId="1" applyNumberFormat="1" applyFont="1" applyFill="1" applyBorder="1" applyAlignment="1">
      <alignment horizontal="center" vertical="center"/>
    </xf>
    <xf numFmtId="174" fontId="51" fillId="0" borderId="26" xfId="0" applyNumberFormat="1" applyFont="1" applyBorder="1" applyAlignment="1">
      <alignment vertical="center"/>
    </xf>
    <xf numFmtId="4" fontId="51" fillId="0" borderId="26" xfId="0" applyNumberFormat="1" applyFont="1" applyBorder="1" applyAlignment="1">
      <alignment vertical="center"/>
    </xf>
    <xf numFmtId="177" fontId="51" fillId="0" borderId="26" xfId="0" applyNumberFormat="1" applyFont="1" applyBorder="1" applyAlignment="1">
      <alignment horizontal="center" vertical="center"/>
    </xf>
    <xf numFmtId="1" fontId="51" fillId="0" borderId="26" xfId="0" applyNumberFormat="1" applyFont="1" applyBorder="1" applyAlignment="1">
      <alignment horizontal="center" vertical="center"/>
    </xf>
    <xf numFmtId="1" fontId="51" fillId="0" borderId="0" xfId="0" applyNumberFormat="1" applyFont="1" applyAlignment="1">
      <alignment horizontal="center" vertical="center"/>
    </xf>
    <xf numFmtId="10" fontId="51" fillId="0" borderId="12" xfId="0" applyNumberFormat="1" applyFont="1" applyBorder="1" applyAlignment="1">
      <alignment horizontal="center" vertical="center"/>
    </xf>
    <xf numFmtId="171" fontId="51" fillId="0" borderId="35" xfId="0" applyNumberFormat="1" applyFont="1" applyBorder="1" applyAlignment="1">
      <alignment horizontal="center" vertical="center"/>
    </xf>
    <xf numFmtId="177" fontId="51" fillId="0" borderId="35" xfId="0" applyNumberFormat="1" applyFont="1" applyBorder="1" applyAlignment="1">
      <alignment horizontal="center" vertical="center"/>
    </xf>
    <xf numFmtId="1" fontId="51" fillId="0" borderId="12" xfId="0" applyNumberFormat="1" applyFont="1" applyBorder="1" applyAlignment="1">
      <alignment horizontal="center" vertical="center"/>
    </xf>
    <xf numFmtId="188" fontId="51" fillId="12" borderId="30" xfId="0" applyNumberFormat="1" applyFont="1" applyFill="1" applyBorder="1" applyAlignment="1">
      <alignment horizontal="center" vertical="center"/>
    </xf>
    <xf numFmtId="4" fontId="51" fillId="12" borderId="30" xfId="0" applyNumberFormat="1" applyFont="1" applyFill="1" applyBorder="1" applyAlignment="1">
      <alignment horizontal="center" vertical="center"/>
    </xf>
    <xf numFmtId="4" fontId="51" fillId="0" borderId="7" xfId="1" applyNumberFormat="1" applyFont="1" applyFill="1" applyBorder="1" applyAlignment="1">
      <alignment horizontal="center" vertical="center"/>
    </xf>
    <xf numFmtId="174" fontId="51" fillId="0" borderId="12" xfId="0" applyNumberFormat="1" applyFont="1" applyBorder="1" applyAlignment="1">
      <alignment vertical="center"/>
    </xf>
    <xf numFmtId="4" fontId="51" fillId="0" borderId="34" xfId="0" applyNumberFormat="1" applyFont="1" applyBorder="1" applyAlignment="1">
      <alignment vertical="center"/>
    </xf>
    <xf numFmtId="4" fontId="51" fillId="0" borderId="12" xfId="0" applyNumberFormat="1" applyFont="1" applyBorder="1" applyAlignment="1">
      <alignment vertical="center"/>
    </xf>
    <xf numFmtId="177" fontId="51" fillId="0" borderId="34" xfId="0" applyNumberFormat="1" applyFont="1" applyBorder="1" applyAlignment="1">
      <alignment horizontal="center" vertical="center"/>
    </xf>
    <xf numFmtId="1" fontId="51" fillId="0" borderId="34" xfId="0" applyNumberFormat="1" applyFont="1" applyBorder="1" applyAlignment="1">
      <alignment horizontal="center" vertical="center"/>
    </xf>
    <xf numFmtId="10" fontId="51" fillId="0" borderId="29" xfId="0" applyNumberFormat="1" applyFont="1" applyBorder="1" applyAlignment="1">
      <alignment horizontal="center" vertical="center"/>
    </xf>
    <xf numFmtId="4" fontId="51" fillId="0" borderId="29" xfId="1" applyNumberFormat="1" applyFont="1" applyFill="1" applyBorder="1" applyAlignment="1">
      <alignment horizontal="center" vertical="center"/>
    </xf>
    <xf numFmtId="171" fontId="51" fillId="0" borderId="29" xfId="0" applyNumberFormat="1" applyFont="1" applyBorder="1" applyAlignment="1">
      <alignment horizontal="center" vertical="center"/>
    </xf>
    <xf numFmtId="179" fontId="51" fillId="0" borderId="29" xfId="1" applyNumberFormat="1" applyFont="1" applyFill="1" applyBorder="1" applyAlignment="1">
      <alignment horizontal="center" vertical="center"/>
    </xf>
    <xf numFmtId="174" fontId="51" fillId="0" borderId="29" xfId="0" applyNumberFormat="1" applyFont="1" applyBorder="1" applyAlignment="1">
      <alignment vertical="center"/>
    </xf>
    <xf numFmtId="4" fontId="51" fillId="0" borderId="29" xfId="0" applyNumberFormat="1" applyFont="1" applyBorder="1" applyAlignment="1">
      <alignment vertical="center"/>
    </xf>
    <xf numFmtId="177" fontId="51" fillId="0" borderId="29" xfId="0" applyNumberFormat="1" applyFont="1" applyBorder="1" applyAlignment="1">
      <alignment horizontal="center" vertical="center"/>
    </xf>
    <xf numFmtId="1" fontId="51" fillId="0" borderId="29" xfId="0" applyNumberFormat="1" applyFont="1" applyBorder="1" applyAlignment="1">
      <alignment horizontal="center" vertical="center"/>
    </xf>
    <xf numFmtId="10" fontId="51" fillId="0" borderId="0" xfId="0" applyNumberFormat="1" applyFont="1" applyAlignment="1">
      <alignment horizontal="center" vertical="center"/>
    </xf>
    <xf numFmtId="4" fontId="51" fillId="12" borderId="28" xfId="0" applyNumberFormat="1" applyFont="1" applyFill="1" applyBorder="1" applyAlignment="1">
      <alignment horizontal="center" vertical="center"/>
    </xf>
    <xf numFmtId="177" fontId="51" fillId="0" borderId="7" xfId="0" applyNumberFormat="1" applyFont="1" applyBorder="1" applyAlignment="1">
      <alignment horizontal="center" vertical="center"/>
    </xf>
    <xf numFmtId="10" fontId="51" fillId="0" borderId="2" xfId="0" applyNumberFormat="1" applyFont="1" applyBorder="1" applyAlignment="1">
      <alignment horizontal="center" vertical="center"/>
    </xf>
    <xf numFmtId="10" fontId="51" fillId="0" borderId="26" xfId="0" applyNumberFormat="1" applyFont="1" applyBorder="1" applyAlignment="1">
      <alignment horizontal="center" vertical="center"/>
    </xf>
    <xf numFmtId="174" fontId="51" fillId="0" borderId="0" xfId="0" applyNumberFormat="1" applyFont="1" applyAlignment="1">
      <alignment vertical="center"/>
    </xf>
    <xf numFmtId="177" fontId="51" fillId="0" borderId="0" xfId="0" applyNumberFormat="1" applyFont="1" applyAlignment="1">
      <alignment horizontal="center" vertical="center"/>
    </xf>
    <xf numFmtId="1" fontId="51" fillId="0" borderId="15" xfId="0" applyNumberFormat="1" applyFont="1" applyBorder="1" applyAlignment="1">
      <alignment horizontal="center" vertical="center"/>
    </xf>
    <xf numFmtId="4" fontId="51" fillId="0" borderId="0" xfId="0" applyNumberFormat="1" applyFont="1" applyAlignment="1">
      <alignment horizontal="center" vertical="center"/>
    </xf>
    <xf numFmtId="174" fontId="51" fillId="0" borderId="0" xfId="0" applyNumberFormat="1" applyFont="1" applyAlignment="1">
      <alignment horizontal="center" vertical="center"/>
    </xf>
    <xf numFmtId="179" fontId="51" fillId="0" borderId="0" xfId="0" applyNumberFormat="1" applyFont="1" applyAlignment="1">
      <alignment vertical="center"/>
    </xf>
    <xf numFmtId="4" fontId="51" fillId="0" borderId="0" xfId="0" applyNumberFormat="1" applyFont="1" applyAlignment="1">
      <alignment vertical="center"/>
    </xf>
    <xf numFmtId="10" fontId="51" fillId="0" borderId="14" xfId="0" applyNumberFormat="1" applyFont="1" applyBorder="1" applyAlignment="1">
      <alignment horizontal="center" vertical="center"/>
    </xf>
    <xf numFmtId="4" fontId="51" fillId="0" borderId="33" xfId="0" applyNumberFormat="1" applyFont="1" applyBorder="1" applyAlignment="1">
      <alignment horizontal="center" vertical="center"/>
    </xf>
    <xf numFmtId="174" fontId="51" fillId="24" borderId="2" xfId="0" applyNumberFormat="1" applyFont="1" applyFill="1" applyBorder="1" applyAlignment="1">
      <alignment horizontal="center" vertical="center"/>
    </xf>
    <xf numFmtId="174" fontId="51" fillId="28" borderId="2" xfId="0" applyNumberFormat="1" applyFont="1" applyFill="1" applyBorder="1" applyAlignment="1">
      <alignment horizontal="center" vertical="center"/>
    </xf>
    <xf numFmtId="176" fontId="51" fillId="25" borderId="2" xfId="0" applyNumberFormat="1" applyFont="1" applyFill="1" applyBorder="1" applyAlignment="1">
      <alignment horizontal="center" vertical="center"/>
    </xf>
    <xf numFmtId="4" fontId="51" fillId="0" borderId="18" xfId="0" applyNumberFormat="1" applyFont="1" applyBorder="1" applyAlignment="1">
      <alignment horizontal="center" vertical="center"/>
    </xf>
    <xf numFmtId="174" fontId="51" fillId="24" borderId="8" xfId="0" applyNumberFormat="1" applyFont="1" applyFill="1" applyBorder="1" applyAlignment="1">
      <alignment horizontal="center" vertical="center"/>
    </xf>
    <xf numFmtId="174" fontId="51" fillId="28" borderId="8" xfId="0" applyNumberFormat="1" applyFont="1" applyFill="1" applyBorder="1" applyAlignment="1">
      <alignment horizontal="center" vertical="center"/>
    </xf>
    <xf numFmtId="176" fontId="51" fillId="25" borderId="8" xfId="0" applyNumberFormat="1" applyFont="1" applyFill="1" applyBorder="1" applyAlignment="1">
      <alignment horizontal="center" vertical="center"/>
    </xf>
    <xf numFmtId="183" fontId="51" fillId="24" borderId="2" xfId="0" applyNumberFormat="1" applyFont="1" applyFill="1" applyBorder="1" applyAlignment="1">
      <alignment horizontal="center" vertical="center"/>
    </xf>
    <xf numFmtId="10" fontId="51" fillId="3" borderId="12" xfId="0" applyNumberFormat="1" applyFont="1" applyFill="1" applyBorder="1" applyAlignment="1">
      <alignment horizontal="center" vertical="center"/>
    </xf>
    <xf numFmtId="175" fontId="51" fillId="3" borderId="18" xfId="0" applyNumberFormat="1" applyFont="1" applyFill="1" applyBorder="1" applyAlignment="1">
      <alignment horizontal="center" vertical="center"/>
    </xf>
    <xf numFmtId="177" fontId="51" fillId="25" borderId="8" xfId="0" applyNumberFormat="1" applyFont="1" applyFill="1" applyBorder="1" applyAlignment="1">
      <alignment horizontal="center" vertical="center"/>
    </xf>
    <xf numFmtId="10" fontId="51" fillId="3" borderId="33" xfId="0" applyNumberFormat="1" applyFont="1" applyFill="1" applyBorder="1" applyAlignment="1">
      <alignment horizontal="center" vertical="center"/>
    </xf>
    <xf numFmtId="4" fontId="51" fillId="3" borderId="18" xfId="0" applyNumberFormat="1" applyFont="1" applyFill="1" applyBorder="1" applyAlignment="1">
      <alignment horizontal="center" vertical="center"/>
    </xf>
    <xf numFmtId="183" fontId="53" fillId="24" borderId="33" xfId="0" applyNumberFormat="1" applyFont="1" applyFill="1" applyBorder="1" applyAlignment="1">
      <alignment horizontal="center" vertical="center"/>
    </xf>
    <xf numFmtId="10" fontId="49" fillId="0" borderId="0" xfId="0" applyNumberFormat="1" applyFont="1" applyAlignment="1">
      <alignment horizontal="center" vertical="center"/>
    </xf>
    <xf numFmtId="4" fontId="49" fillId="0" borderId="0" xfId="0" applyNumberFormat="1" applyFont="1" applyAlignment="1">
      <alignment horizontal="center" vertical="center"/>
    </xf>
    <xf numFmtId="171" fontId="49" fillId="0" borderId="0" xfId="0" applyNumberFormat="1" applyFont="1" applyAlignment="1">
      <alignment horizontal="center" vertical="center"/>
    </xf>
    <xf numFmtId="179" fontId="49" fillId="0" borderId="0" xfId="0" applyNumberFormat="1" applyFont="1" applyAlignment="1">
      <alignment vertical="center"/>
    </xf>
    <xf numFmtId="0" fontId="49" fillId="0" borderId="0" xfId="0" applyFont="1" applyAlignment="1">
      <alignment vertical="center"/>
    </xf>
    <xf numFmtId="4" fontId="49" fillId="0" borderId="0" xfId="0" applyNumberFormat="1" applyFont="1" applyAlignment="1">
      <alignment vertical="center"/>
    </xf>
    <xf numFmtId="171" fontId="49" fillId="0" borderId="0" xfId="0" applyNumberFormat="1" applyFont="1" applyAlignment="1">
      <alignment vertical="center"/>
    </xf>
    <xf numFmtId="1" fontId="49" fillId="0" borderId="0" xfId="0" applyNumberFormat="1" applyFont="1" applyAlignment="1">
      <alignment horizontal="center" vertical="center"/>
    </xf>
    <xf numFmtId="166" fontId="49" fillId="0" borderId="0" xfId="4" applyFont="1" applyFill="1" applyAlignment="1">
      <alignment horizontal="center" vertical="center"/>
    </xf>
    <xf numFmtId="4" fontId="29" fillId="10" borderId="2" xfId="0" applyNumberFormat="1" applyFont="1" applyFill="1" applyBorder="1" applyAlignment="1">
      <alignment horizontal="center" vertical="center"/>
    </xf>
    <xf numFmtId="1" fontId="29" fillId="11" borderId="2" xfId="0" applyNumberFormat="1" applyFont="1" applyFill="1" applyBorder="1" applyAlignment="1">
      <alignment horizontal="center" vertical="center" wrapText="1"/>
    </xf>
    <xf numFmtId="4" fontId="29" fillId="11" borderId="2" xfId="0" applyNumberFormat="1" applyFont="1" applyFill="1" applyBorder="1" applyAlignment="1">
      <alignment horizontal="center" vertical="center"/>
    </xf>
    <xf numFmtId="4" fontId="54" fillId="0" borderId="0" xfId="0" applyNumberFormat="1" applyFont="1" applyAlignment="1">
      <alignment horizontal="center" vertical="center"/>
    </xf>
    <xf numFmtId="2" fontId="51" fillId="0" borderId="30" xfId="0" applyNumberFormat="1" applyFont="1" applyBorder="1" applyAlignment="1">
      <alignment horizontal="center" vertical="center"/>
    </xf>
    <xf numFmtId="176" fontId="51" fillId="0" borderId="24" xfId="0" applyNumberFormat="1" applyFont="1" applyBorder="1" applyAlignment="1">
      <alignment horizontal="center" vertical="center"/>
    </xf>
    <xf numFmtId="171" fontId="51" fillId="0" borderId="0" xfId="0" applyNumberFormat="1" applyFont="1" applyAlignment="1">
      <alignment vertical="center"/>
    </xf>
    <xf numFmtId="4" fontId="51" fillId="12" borderId="0" xfId="0" applyNumberFormat="1" applyFont="1" applyFill="1" applyAlignment="1">
      <alignment horizontal="center" vertical="center"/>
    </xf>
    <xf numFmtId="171" fontId="51" fillId="0" borderId="12" xfId="0" applyNumberFormat="1" applyFont="1" applyBorder="1" applyAlignment="1">
      <alignment vertical="center"/>
    </xf>
    <xf numFmtId="171" fontId="51" fillId="0" borderId="34" xfId="0" applyNumberFormat="1" applyFont="1" applyBorder="1" applyAlignment="1">
      <alignment vertical="center"/>
    </xf>
    <xf numFmtId="4" fontId="51" fillId="0" borderId="34" xfId="0" applyNumberFormat="1" applyFont="1" applyBorder="1" applyAlignment="1">
      <alignment horizontal="center" vertical="center"/>
    </xf>
    <xf numFmtId="171" fontId="51" fillId="0" borderId="35" xfId="0" applyNumberFormat="1" applyFont="1" applyBorder="1" applyAlignment="1">
      <alignment vertical="center"/>
    </xf>
    <xf numFmtId="4" fontId="51" fillId="0" borderId="13" xfId="0" applyNumberFormat="1" applyFont="1" applyBorder="1" applyAlignment="1">
      <alignment horizontal="center" vertical="center"/>
    </xf>
    <xf numFmtId="2" fontId="51" fillId="12" borderId="30" xfId="0" applyNumberFormat="1" applyFont="1" applyFill="1" applyBorder="1" applyAlignment="1">
      <alignment horizontal="center" vertical="center"/>
    </xf>
    <xf numFmtId="2" fontId="51" fillId="12" borderId="28" xfId="0" applyNumberFormat="1" applyFont="1" applyFill="1" applyBorder="1" applyAlignment="1">
      <alignment horizontal="center" vertical="center"/>
    </xf>
    <xf numFmtId="171" fontId="51" fillId="0" borderId="26" xfId="0" applyNumberFormat="1" applyFont="1" applyBorder="1" applyAlignment="1">
      <alignment vertical="center"/>
    </xf>
    <xf numFmtId="4" fontId="51" fillId="0" borderId="26" xfId="0" applyNumberFormat="1" applyFont="1" applyBorder="1" applyAlignment="1">
      <alignment horizontal="center" vertical="center"/>
    </xf>
    <xf numFmtId="177" fontId="51" fillId="0" borderId="15" xfId="0" applyNumberFormat="1" applyFont="1" applyBorder="1" applyAlignment="1">
      <alignment horizontal="center" vertical="center"/>
    </xf>
    <xf numFmtId="176" fontId="51" fillId="0" borderId="26" xfId="0" applyNumberFormat="1" applyFont="1" applyBorder="1" applyAlignment="1">
      <alignment horizontal="center" vertical="center"/>
    </xf>
    <xf numFmtId="4" fontId="51" fillId="0" borderId="12" xfId="0" applyNumberFormat="1" applyFont="1" applyBorder="1" applyAlignment="1">
      <alignment horizontal="center" vertical="center"/>
    </xf>
    <xf numFmtId="4" fontId="51" fillId="0" borderId="37" xfId="0" applyNumberFormat="1" applyFont="1" applyBorder="1" applyAlignment="1">
      <alignment horizontal="center" vertical="center"/>
    </xf>
    <xf numFmtId="171" fontId="51" fillId="0" borderId="29" xfId="0" applyNumberFormat="1" applyFont="1" applyBorder="1" applyAlignment="1">
      <alignment vertical="center"/>
    </xf>
    <xf numFmtId="4" fontId="51" fillId="0" borderId="29" xfId="0" applyNumberFormat="1" applyFont="1" applyBorder="1" applyAlignment="1">
      <alignment horizontal="center" vertical="center"/>
    </xf>
    <xf numFmtId="176" fontId="51" fillId="0" borderId="40" xfId="0" applyNumberFormat="1" applyFont="1" applyBorder="1" applyAlignment="1">
      <alignment vertical="center"/>
    </xf>
    <xf numFmtId="176" fontId="51" fillId="0" borderId="3" xfId="0" applyNumberFormat="1" applyFont="1" applyBorder="1" applyAlignment="1">
      <alignment horizontal="center" vertical="center"/>
    </xf>
    <xf numFmtId="176" fontId="41" fillId="0" borderId="10" xfId="0" applyNumberFormat="1" applyFont="1" applyBorder="1" applyAlignment="1">
      <alignment vertical="center"/>
    </xf>
    <xf numFmtId="2" fontId="44" fillId="0" borderId="0" xfId="0" applyNumberFormat="1" applyFont="1" applyAlignment="1">
      <alignment vertical="center"/>
    </xf>
    <xf numFmtId="176" fontId="39" fillId="36" borderId="12" xfId="0" applyNumberFormat="1" applyFont="1" applyFill="1" applyBorder="1" applyAlignment="1">
      <alignment vertical="center"/>
    </xf>
    <xf numFmtId="2" fontId="39" fillId="36" borderId="12" xfId="0" applyNumberFormat="1" applyFont="1" applyFill="1" applyBorder="1" applyAlignment="1">
      <alignment vertical="center"/>
    </xf>
    <xf numFmtId="2" fontId="42" fillId="0" borderId="28" xfId="0" applyNumberFormat="1" applyFont="1" applyBorder="1" applyAlignment="1">
      <alignment horizontal="center" vertical="center"/>
    </xf>
    <xf numFmtId="2" fontId="42" fillId="0" borderId="7" xfId="0" applyNumberFormat="1" applyFont="1" applyBorder="1" applyAlignment="1">
      <alignment vertical="center"/>
    </xf>
    <xf numFmtId="2" fontId="42" fillId="0" borderId="12" xfId="0" applyNumberFormat="1" applyFont="1" applyBorder="1" applyAlignment="1">
      <alignment vertical="center"/>
    </xf>
    <xf numFmtId="2" fontId="42" fillId="0" borderId="17" xfId="0" applyNumberFormat="1" applyFont="1" applyBorder="1" applyAlignment="1">
      <alignment vertical="center"/>
    </xf>
    <xf numFmtId="4" fontId="22" fillId="0" borderId="28" xfId="0" applyNumberFormat="1" applyFont="1" applyBorder="1" applyAlignment="1">
      <alignment horizontal="center" vertical="center"/>
    </xf>
    <xf numFmtId="4" fontId="22" fillId="0" borderId="3" xfId="0" applyNumberFormat="1" applyFont="1" applyBorder="1" applyAlignment="1">
      <alignment horizontal="center" vertical="center"/>
    </xf>
    <xf numFmtId="2" fontId="55" fillId="0" borderId="30" xfId="0" applyNumberFormat="1" applyFont="1" applyBorder="1" applyAlignment="1">
      <alignment horizontal="center" vertical="center"/>
    </xf>
    <xf numFmtId="2" fontId="55" fillId="0" borderId="28" xfId="0" applyNumberFormat="1" applyFont="1" applyBorder="1" applyAlignment="1">
      <alignment horizontal="center" vertical="center"/>
    </xf>
    <xf numFmtId="4" fontId="22" fillId="0" borderId="26" xfId="0" applyNumberFormat="1" applyFont="1" applyBorder="1" applyAlignment="1">
      <alignment horizontal="center" vertical="center"/>
    </xf>
    <xf numFmtId="4" fontId="22" fillId="0" borderId="35" xfId="0" applyNumberFormat="1" applyFont="1" applyBorder="1" applyAlignment="1">
      <alignment horizontal="center" vertical="center"/>
    </xf>
    <xf numFmtId="4" fontId="22" fillId="0" borderId="29" xfId="0" applyNumberFormat="1" applyFont="1" applyBorder="1" applyAlignment="1">
      <alignment horizontal="center" vertical="center"/>
    </xf>
    <xf numFmtId="4" fontId="42" fillId="0" borderId="28" xfId="0" applyNumberFormat="1" applyFont="1" applyBorder="1" applyAlignment="1">
      <alignment horizontal="center" vertical="center"/>
    </xf>
    <xf numFmtId="4" fontId="51" fillId="0" borderId="28" xfId="0" applyNumberFormat="1" applyFont="1" applyBorder="1" applyAlignment="1">
      <alignment horizontal="center" vertical="center"/>
    </xf>
    <xf numFmtId="10" fontId="22" fillId="12" borderId="10" xfId="0" applyNumberFormat="1" applyFont="1" applyFill="1" applyBorder="1" applyAlignment="1">
      <alignment horizontal="center" vertical="center"/>
    </xf>
    <xf numFmtId="176" fontId="22" fillId="12" borderId="10" xfId="0" applyNumberFormat="1" applyFont="1" applyFill="1" applyBorder="1" applyAlignment="1">
      <alignment horizontal="center" vertical="center"/>
    </xf>
    <xf numFmtId="10" fontId="22" fillId="12" borderId="11" xfId="0" applyNumberFormat="1" applyFont="1" applyFill="1" applyBorder="1" applyAlignment="1">
      <alignment horizontal="center" vertical="center"/>
    </xf>
    <xf numFmtId="10" fontId="21" fillId="23" borderId="10" xfId="0" applyNumberFormat="1" applyFont="1" applyFill="1" applyBorder="1" applyAlignment="1">
      <alignment horizontal="center" vertical="center"/>
    </xf>
    <xf numFmtId="176" fontId="21" fillId="23" borderId="10" xfId="0" applyNumberFormat="1" applyFont="1" applyFill="1" applyBorder="1" applyAlignment="1">
      <alignment horizontal="center" vertical="center"/>
    </xf>
    <xf numFmtId="10" fontId="22" fillId="23" borderId="11" xfId="0" applyNumberFormat="1" applyFont="1" applyFill="1" applyBorder="1" applyAlignment="1">
      <alignment horizontal="center" vertical="center"/>
    </xf>
    <xf numFmtId="4" fontId="21" fillId="35" borderId="10" xfId="0" applyNumberFormat="1" applyFont="1" applyFill="1" applyBorder="1" applyAlignment="1">
      <alignment horizontal="center" vertical="center"/>
    </xf>
    <xf numFmtId="176" fontId="22" fillId="12" borderId="28" xfId="0" applyNumberFormat="1" applyFont="1" applyFill="1" applyBorder="1" applyAlignment="1">
      <alignment horizontal="center" vertical="center"/>
    </xf>
    <xf numFmtId="10" fontId="22" fillId="12" borderId="75" xfId="0" applyNumberFormat="1" applyFont="1" applyFill="1" applyBorder="1" applyAlignment="1">
      <alignment horizontal="center" vertical="center"/>
    </xf>
    <xf numFmtId="176" fontId="22" fillId="0" borderId="24" xfId="0" applyNumberFormat="1" applyFont="1" applyBorder="1" applyAlignment="1">
      <alignment horizontal="center" vertical="center"/>
    </xf>
    <xf numFmtId="2" fontId="22" fillId="0" borderId="24" xfId="0" applyNumberFormat="1" applyFont="1" applyBorder="1" applyAlignment="1">
      <alignment horizontal="center" vertical="center"/>
    </xf>
    <xf numFmtId="10" fontId="22" fillId="0" borderId="75" xfId="0" applyNumberFormat="1" applyFont="1" applyBorder="1" applyAlignment="1">
      <alignment horizontal="center" vertical="center"/>
    </xf>
    <xf numFmtId="176" fontId="42" fillId="0" borderId="28" xfId="0" applyNumberFormat="1" applyFont="1" applyBorder="1" applyAlignment="1">
      <alignment horizontal="center" vertical="center"/>
    </xf>
    <xf numFmtId="0" fontId="22" fillId="0" borderId="44" xfId="0" applyFont="1" applyBorder="1" applyAlignment="1">
      <alignment horizontal="center" vertical="center"/>
    </xf>
    <xf numFmtId="0" fontId="22" fillId="0" borderId="28" xfId="0" applyFont="1" applyBorder="1" applyAlignment="1">
      <alignment horizontal="center" vertical="center"/>
    </xf>
    <xf numFmtId="2" fontId="22" fillId="0" borderId="28" xfId="0" applyNumberFormat="1" applyFont="1" applyBorder="1" applyAlignment="1">
      <alignment horizontal="center" vertical="center"/>
    </xf>
    <xf numFmtId="177" fontId="22" fillId="0" borderId="28" xfId="3" applyNumberFormat="1" applyFont="1" applyFill="1" applyBorder="1" applyAlignment="1">
      <alignment horizontal="center" vertical="center"/>
    </xf>
    <xf numFmtId="176" fontId="21" fillId="33" borderId="35" xfId="0" applyNumberFormat="1" applyFont="1" applyFill="1" applyBorder="1" applyAlignment="1">
      <alignment horizontal="center" vertical="center"/>
    </xf>
    <xf numFmtId="2" fontId="21" fillId="35" borderId="37" xfId="0" applyNumberFormat="1" applyFont="1" applyFill="1" applyBorder="1" applyAlignment="1">
      <alignment horizontal="center" vertical="center"/>
    </xf>
    <xf numFmtId="2" fontId="27" fillId="0" borderId="2" xfId="0" applyNumberFormat="1" applyFont="1" applyBorder="1" applyAlignment="1">
      <alignment horizontal="center" vertical="center"/>
    </xf>
    <xf numFmtId="176" fontId="27" fillId="0" borderId="14" xfId="0" applyNumberFormat="1" applyFont="1" applyBorder="1" applyAlignment="1">
      <alignment horizontal="center" vertical="center"/>
    </xf>
    <xf numFmtId="4" fontId="35" fillId="8" borderId="2" xfId="0" applyNumberFormat="1" applyFont="1" applyFill="1" applyBorder="1" applyAlignment="1">
      <alignment vertical="center"/>
    </xf>
    <xf numFmtId="3" fontId="35" fillId="8" borderId="12" xfId="0" applyNumberFormat="1" applyFont="1" applyFill="1" applyBorder="1" applyAlignment="1">
      <alignment vertical="center"/>
    </xf>
    <xf numFmtId="177" fontId="53" fillId="8" borderId="2" xfId="0" applyNumberFormat="1" applyFont="1" applyFill="1" applyBorder="1" applyAlignment="1">
      <alignment horizontal="center" vertical="center"/>
    </xf>
    <xf numFmtId="174" fontId="53" fillId="8" borderId="2" xfId="0" applyNumberFormat="1" applyFont="1" applyFill="1" applyBorder="1" applyAlignment="1">
      <alignment horizontal="center" vertical="center"/>
    </xf>
    <xf numFmtId="10" fontId="53" fillId="8" borderId="2" xfId="0" applyNumberFormat="1" applyFont="1" applyFill="1" applyBorder="1" applyAlignment="1">
      <alignment horizontal="center" vertical="center"/>
    </xf>
    <xf numFmtId="9" fontId="22" fillId="29" borderId="77" xfId="0" applyNumberFormat="1" applyFont="1" applyFill="1" applyBorder="1" applyAlignment="1">
      <alignment horizontal="center"/>
    </xf>
    <xf numFmtId="9" fontId="22" fillId="29" borderId="78" xfId="0" applyNumberFormat="1" applyFont="1" applyFill="1" applyBorder="1" applyAlignment="1">
      <alignment horizontal="center"/>
    </xf>
    <xf numFmtId="9" fontId="22" fillId="29" borderId="76" xfId="0" applyNumberFormat="1" applyFont="1" applyFill="1" applyBorder="1" applyAlignment="1">
      <alignment horizontal="center"/>
    </xf>
    <xf numFmtId="9" fontId="21" fillId="0" borderId="76" xfId="0" applyNumberFormat="1" applyFont="1" applyBorder="1" applyAlignment="1">
      <alignment horizontal="center"/>
    </xf>
    <xf numFmtId="10" fontId="22" fillId="0" borderId="76" xfId="0" applyNumberFormat="1" applyFont="1" applyBorder="1" applyAlignment="1">
      <alignment horizontal="center"/>
    </xf>
    <xf numFmtId="169" fontId="22" fillId="0" borderId="81" xfId="0" applyNumberFormat="1" applyFont="1" applyBorder="1"/>
    <xf numFmtId="169" fontId="22" fillId="29" borderId="77" xfId="0" applyNumberFormat="1" applyFont="1" applyFill="1" applyBorder="1"/>
    <xf numFmtId="169" fontId="22" fillId="29" borderId="79" xfId="0" applyNumberFormat="1" applyFont="1" applyFill="1" applyBorder="1"/>
    <xf numFmtId="169" fontId="22" fillId="29" borderId="76" xfId="0" applyNumberFormat="1" applyFont="1" applyFill="1" applyBorder="1"/>
    <xf numFmtId="169" fontId="22" fillId="0" borderId="76" xfId="0" applyNumberFormat="1" applyFont="1" applyBorder="1"/>
    <xf numFmtId="169" fontId="22" fillId="0" borderId="82" xfId="0" applyNumberFormat="1" applyFont="1" applyBorder="1"/>
    <xf numFmtId="0" fontId="18" fillId="0" borderId="0" xfId="0" applyFont="1" applyAlignment="1">
      <alignment vertical="center"/>
    </xf>
    <xf numFmtId="0" fontId="19" fillId="0" borderId="0" xfId="0" applyFont="1" applyAlignment="1">
      <alignment vertical="center"/>
    </xf>
    <xf numFmtId="10" fontId="22" fillId="0" borderId="11" xfId="0" applyNumberFormat="1" applyFont="1" applyBorder="1" applyAlignment="1">
      <alignment horizontal="center" vertical="center"/>
    </xf>
    <xf numFmtId="0" fontId="15" fillId="8" borderId="14" xfId="0" applyFont="1" applyFill="1" applyBorder="1" applyAlignment="1">
      <alignment vertical="center"/>
    </xf>
    <xf numFmtId="4" fontId="22" fillId="0" borderId="34" xfId="0" applyNumberFormat="1" applyFont="1" applyBorder="1" applyAlignment="1">
      <alignment horizontal="center" vertical="center"/>
    </xf>
    <xf numFmtId="3" fontId="34" fillId="0" borderId="30" xfId="0" applyNumberFormat="1" applyFont="1" applyBorder="1" applyAlignment="1">
      <alignment vertical="center"/>
    </xf>
    <xf numFmtId="3" fontId="35" fillId="26" borderId="1" xfId="0" applyNumberFormat="1" applyFont="1" applyFill="1" applyBorder="1" applyAlignment="1">
      <alignment vertical="center"/>
    </xf>
    <xf numFmtId="2" fontId="51" fillId="0" borderId="28" xfId="0" applyNumberFormat="1" applyFont="1" applyBorder="1" applyAlignment="1">
      <alignment horizontal="center" vertical="center"/>
    </xf>
    <xf numFmtId="4" fontId="27" fillId="0" borderId="12" xfId="0" applyNumberFormat="1" applyFont="1" applyBorder="1" applyAlignment="1">
      <alignment vertical="center"/>
    </xf>
    <xf numFmtId="4" fontId="53" fillId="0" borderId="2" xfId="0" applyNumberFormat="1" applyFont="1" applyBorder="1" applyAlignment="1">
      <alignment horizontal="center" vertical="center"/>
    </xf>
    <xf numFmtId="176" fontId="53" fillId="0" borderId="12" xfId="0" applyNumberFormat="1" applyFont="1" applyBorder="1" applyAlignment="1">
      <alignment horizontal="center" vertical="center"/>
    </xf>
    <xf numFmtId="4" fontId="21" fillId="0" borderId="34" xfId="0" applyNumberFormat="1" applyFont="1" applyBorder="1" applyAlignment="1">
      <alignment vertical="center"/>
    </xf>
    <xf numFmtId="10" fontId="21" fillId="0" borderId="14" xfId="0" applyNumberFormat="1" applyFont="1" applyBorder="1" applyAlignment="1">
      <alignment horizontal="center" vertical="center"/>
    </xf>
    <xf numFmtId="4" fontId="53" fillId="0" borderId="2" xfId="1" applyNumberFormat="1" applyFont="1" applyFill="1" applyBorder="1" applyAlignment="1">
      <alignment horizontal="center" vertical="center"/>
    </xf>
    <xf numFmtId="179" fontId="53" fillId="0" borderId="2" xfId="1" applyNumberFormat="1" applyFont="1" applyFill="1" applyBorder="1" applyAlignment="1">
      <alignment horizontal="center" vertical="center"/>
    </xf>
    <xf numFmtId="4" fontId="53" fillId="0" borderId="2" xfId="0" applyNumberFormat="1" applyFont="1" applyBorder="1" applyAlignment="1">
      <alignment vertical="center"/>
    </xf>
    <xf numFmtId="1" fontId="53" fillId="0" borderId="2" xfId="0" applyNumberFormat="1" applyFont="1" applyBorder="1" applyAlignment="1">
      <alignment horizontal="center" vertical="center"/>
    </xf>
    <xf numFmtId="10" fontId="14" fillId="8" borderId="2" xfId="0" applyNumberFormat="1" applyFont="1" applyFill="1" applyBorder="1" applyAlignment="1">
      <alignment horizontal="center" vertical="center"/>
    </xf>
    <xf numFmtId="0" fontId="39" fillId="38" borderId="2" xfId="0" applyFont="1" applyFill="1" applyBorder="1" applyAlignment="1">
      <alignment horizontal="center" vertical="center"/>
    </xf>
    <xf numFmtId="2" fontId="39" fillId="39" borderId="2" xfId="0" applyNumberFormat="1" applyFont="1" applyFill="1" applyBorder="1" applyAlignment="1">
      <alignment horizontal="center" vertical="center" wrapText="1"/>
    </xf>
    <xf numFmtId="176" fontId="39" fillId="39" borderId="2" xfId="0" applyNumberFormat="1" applyFont="1" applyFill="1" applyBorder="1" applyAlignment="1">
      <alignment horizontal="center" vertical="center"/>
    </xf>
    <xf numFmtId="176" fontId="27" fillId="39" borderId="2" xfId="0" applyNumberFormat="1" applyFont="1" applyFill="1" applyBorder="1" applyAlignment="1">
      <alignment horizontal="center" vertical="center"/>
    </xf>
    <xf numFmtId="10" fontId="34" fillId="3" borderId="10" xfId="0" applyNumberFormat="1" applyFont="1" applyFill="1" applyBorder="1" applyAlignment="1">
      <alignment vertical="center"/>
    </xf>
    <xf numFmtId="10" fontId="34" fillId="3" borderId="0" xfId="0" applyNumberFormat="1" applyFont="1" applyFill="1" applyAlignment="1">
      <alignment vertical="center"/>
    </xf>
    <xf numFmtId="10" fontId="34" fillId="3" borderId="14" xfId="0" applyNumberFormat="1" applyFont="1" applyFill="1" applyBorder="1" applyAlignment="1">
      <alignment vertical="center"/>
    </xf>
    <xf numFmtId="10" fontId="34" fillId="3" borderId="2" xfId="0" applyNumberFormat="1" applyFont="1" applyFill="1" applyBorder="1" applyAlignment="1">
      <alignment vertical="center"/>
    </xf>
    <xf numFmtId="188" fontId="21" fillId="3" borderId="2" xfId="0" applyNumberFormat="1" applyFont="1" applyFill="1" applyBorder="1" applyAlignment="1">
      <alignment horizontal="center" vertical="center"/>
    </xf>
    <xf numFmtId="10" fontId="21" fillId="3" borderId="2" xfId="0" applyNumberFormat="1" applyFont="1" applyFill="1" applyBorder="1" applyAlignment="1">
      <alignment horizontal="center" vertical="center"/>
    </xf>
    <xf numFmtId="177" fontId="42" fillId="0" borderId="2" xfId="4" applyNumberFormat="1" applyFont="1" applyFill="1" applyBorder="1" applyAlignment="1">
      <alignment horizontal="center" vertical="center"/>
    </xf>
    <xf numFmtId="176" fontId="21" fillId="0" borderId="0" xfId="0" applyNumberFormat="1" applyFont="1" applyAlignment="1">
      <alignment horizontal="center" vertical="center"/>
    </xf>
    <xf numFmtId="181" fontId="42" fillId="39" borderId="2" xfId="4" applyNumberFormat="1" applyFont="1" applyFill="1" applyBorder="1" applyAlignment="1">
      <alignment horizontal="center" vertical="center"/>
    </xf>
    <xf numFmtId="10" fontId="12" fillId="0" borderId="2" xfId="5" applyNumberFormat="1" applyFont="1" applyBorder="1" applyAlignment="1">
      <alignment horizontal="right" vertical="center"/>
    </xf>
    <xf numFmtId="185" fontId="12" fillId="0" borderId="2" xfId="4" applyNumberFormat="1" applyFont="1" applyBorder="1" applyAlignment="1">
      <alignment horizontal="right" vertical="center"/>
    </xf>
    <xf numFmtId="0" fontId="6" fillId="0" borderId="2" xfId="5" applyFont="1" applyBorder="1" applyAlignment="1">
      <alignment vertical="center" wrapText="1"/>
    </xf>
    <xf numFmtId="185" fontId="12" fillId="0" borderId="2" xfId="4" applyNumberFormat="1" applyFont="1" applyBorder="1" applyAlignment="1">
      <alignment vertical="center"/>
    </xf>
    <xf numFmtId="176" fontId="21" fillId="39" borderId="2" xfId="0" applyNumberFormat="1" applyFont="1" applyFill="1" applyBorder="1" applyAlignment="1">
      <alignment horizontal="center" vertical="center"/>
    </xf>
    <xf numFmtId="2" fontId="51" fillId="0" borderId="24" xfId="0" applyNumberFormat="1" applyFont="1" applyBorder="1" applyAlignment="1">
      <alignment horizontal="center" vertical="center"/>
    </xf>
    <xf numFmtId="2" fontId="30" fillId="0" borderId="24" xfId="0" applyNumberFormat="1" applyFont="1" applyBorder="1" applyAlignment="1">
      <alignment horizontal="center" vertical="center"/>
    </xf>
    <xf numFmtId="2" fontId="51" fillId="0" borderId="24" xfId="0" applyNumberFormat="1" applyFont="1" applyBorder="1" applyAlignment="1" applyProtection="1">
      <alignment horizontal="center" vertical="center" wrapText="1"/>
      <protection hidden="1"/>
    </xf>
    <xf numFmtId="0" fontId="47" fillId="0" borderId="38" xfId="0" applyFont="1" applyBorder="1" applyAlignment="1" applyProtection="1">
      <alignment horizontal="center" vertical="top" wrapText="1"/>
      <protection locked="0" hidden="1"/>
    </xf>
    <xf numFmtId="0" fontId="47" fillId="0" borderId="30" xfId="0" applyFont="1" applyBorder="1" applyAlignment="1" applyProtection="1">
      <alignment horizontal="center" vertical="top" wrapText="1"/>
      <protection hidden="1"/>
    </xf>
    <xf numFmtId="0" fontId="48" fillId="0" borderId="30" xfId="0" applyFont="1" applyBorder="1" applyAlignment="1" applyProtection="1">
      <alignment horizontal="center" vertical="top" wrapText="1"/>
      <protection hidden="1"/>
    </xf>
    <xf numFmtId="0" fontId="48" fillId="0" borderId="30" xfId="0" applyFont="1" applyBorder="1" applyAlignment="1" applyProtection="1">
      <alignment horizontal="right" vertical="top" wrapText="1"/>
      <protection locked="0" hidden="1"/>
    </xf>
    <xf numFmtId="172" fontId="22" fillId="0" borderId="30" xfId="1" applyNumberFormat="1" applyFont="1" applyFill="1" applyBorder="1" applyAlignment="1">
      <alignment horizontal="center" vertical="center"/>
    </xf>
    <xf numFmtId="172" fontId="51" fillId="0" borderId="30" xfId="0" applyNumberFormat="1" applyFont="1" applyBorder="1" applyAlignment="1">
      <alignment horizontal="center" vertical="center"/>
    </xf>
    <xf numFmtId="172" fontId="51" fillId="0" borderId="30" xfId="0" applyNumberFormat="1" applyFont="1" applyBorder="1" applyAlignment="1">
      <alignment vertical="center"/>
    </xf>
    <xf numFmtId="4" fontId="51" fillId="0" borderId="30" xfId="0" applyNumberFormat="1" applyFont="1" applyBorder="1" applyAlignment="1">
      <alignment vertical="center"/>
    </xf>
    <xf numFmtId="171" fontId="51" fillId="0" borderId="30" xfId="0" applyNumberFormat="1" applyFont="1" applyBorder="1" applyAlignment="1">
      <alignment vertical="center"/>
    </xf>
    <xf numFmtId="4" fontId="53" fillId="0" borderId="30" xfId="0" applyNumberFormat="1" applyFont="1" applyBorder="1" applyAlignment="1">
      <alignment horizontal="center" vertical="center"/>
    </xf>
    <xf numFmtId="4" fontId="34" fillId="0" borderId="30" xfId="0" applyNumberFormat="1" applyFont="1" applyBorder="1" applyAlignment="1">
      <alignment vertical="center"/>
    </xf>
    <xf numFmtId="4" fontId="27" fillId="0" borderId="30" xfId="0" applyNumberFormat="1" applyFont="1" applyBorder="1" applyAlignment="1">
      <alignment vertical="center"/>
    </xf>
    <xf numFmtId="176" fontId="27" fillId="0" borderId="30" xfId="0" applyNumberFormat="1" applyFont="1" applyBorder="1" applyAlignment="1">
      <alignment horizontal="center" vertical="center"/>
    </xf>
    <xf numFmtId="2" fontId="42" fillId="0" borderId="30" xfId="0" applyNumberFormat="1" applyFont="1" applyBorder="1" applyAlignment="1">
      <alignment vertical="center"/>
    </xf>
    <xf numFmtId="176" fontId="27" fillId="0" borderId="30" xfId="0" applyNumberFormat="1" applyFont="1" applyBorder="1" applyAlignment="1">
      <alignment horizontal="right" vertical="center"/>
    </xf>
    <xf numFmtId="2" fontId="22" fillId="0" borderId="30" xfId="0" applyNumberFormat="1" applyFont="1" applyBorder="1" applyAlignment="1">
      <alignment vertical="center"/>
    </xf>
    <xf numFmtId="4" fontId="21" fillId="0" borderId="30" xfId="0" applyNumberFormat="1" applyFont="1" applyBorder="1" applyAlignment="1">
      <alignment horizontal="center" vertical="center"/>
    </xf>
    <xf numFmtId="10" fontId="21" fillId="0" borderId="30" xfId="0" applyNumberFormat="1" applyFont="1" applyBorder="1" applyAlignment="1">
      <alignment horizontal="center" vertical="center"/>
    </xf>
    <xf numFmtId="176" fontId="21" fillId="0" borderId="30" xfId="0" applyNumberFormat="1" applyFont="1" applyBorder="1" applyAlignment="1">
      <alignment horizontal="center" vertical="center"/>
    </xf>
    <xf numFmtId="49" fontId="22" fillId="0" borderId="32" xfId="0" applyNumberFormat="1" applyFont="1" applyBorder="1" applyAlignment="1" applyProtection="1">
      <alignment horizontal="center" vertical="center" wrapText="1"/>
      <protection locked="0" hidden="1"/>
    </xf>
    <xf numFmtId="49" fontId="22" fillId="0" borderId="44" xfId="0" applyNumberFormat="1" applyFont="1" applyBorder="1" applyAlignment="1" applyProtection="1">
      <alignment horizontal="center" vertical="center" wrapText="1"/>
      <protection locked="0" hidden="1"/>
    </xf>
    <xf numFmtId="0" fontId="22" fillId="0" borderId="28" xfId="0" applyFont="1" applyBorder="1" applyAlignment="1" applyProtection="1">
      <alignment vertical="top" wrapText="1"/>
      <protection hidden="1"/>
    </xf>
    <xf numFmtId="0" fontId="51" fillId="0" borderId="28" xfId="0" applyFont="1" applyBorder="1" applyAlignment="1" applyProtection="1">
      <alignment horizontal="center" vertical="center" wrapText="1"/>
      <protection hidden="1"/>
    </xf>
    <xf numFmtId="2" fontId="51" fillId="0" borderId="28" xfId="0" applyNumberFormat="1" applyFont="1" applyBorder="1" applyAlignment="1" applyProtection="1">
      <alignment horizontal="center" vertical="center" wrapText="1"/>
      <protection hidden="1"/>
    </xf>
    <xf numFmtId="10" fontId="51" fillId="0" borderId="28" xfId="0" applyNumberFormat="1" applyFont="1" applyBorder="1" applyAlignment="1">
      <alignment horizontal="center" vertical="center"/>
    </xf>
    <xf numFmtId="170" fontId="51" fillId="0" borderId="28" xfId="0" applyNumberFormat="1" applyFont="1" applyBorder="1" applyAlignment="1">
      <alignment horizontal="center" vertical="center"/>
    </xf>
    <xf numFmtId="174" fontId="51" fillId="0" borderId="28" xfId="0" applyNumberFormat="1" applyFont="1" applyBorder="1" applyAlignment="1">
      <alignment horizontal="center" vertical="center"/>
    </xf>
    <xf numFmtId="179" fontId="51" fillId="0" borderId="28" xfId="1" applyNumberFormat="1" applyFont="1" applyFill="1" applyBorder="1" applyAlignment="1">
      <alignment horizontal="center" vertical="center"/>
    </xf>
    <xf numFmtId="177" fontId="51" fillId="0" borderId="28" xfId="0" applyNumberFormat="1" applyFont="1" applyBorder="1" applyAlignment="1">
      <alignment horizontal="center" vertical="center"/>
    </xf>
    <xf numFmtId="1" fontId="51" fillId="0" borderId="28" xfId="0" applyNumberFormat="1" applyFont="1" applyBorder="1" applyAlignment="1">
      <alignment horizontal="center" vertical="center"/>
    </xf>
    <xf numFmtId="3" fontId="34" fillId="0" borderId="28" xfId="0" applyNumberFormat="1" applyFont="1" applyBorder="1" applyAlignment="1">
      <alignment horizontal="center" vertical="center"/>
    </xf>
    <xf numFmtId="4" fontId="34" fillId="0" borderId="28" xfId="0" applyNumberFormat="1" applyFont="1" applyBorder="1" applyAlignment="1">
      <alignment horizontal="center" vertical="center"/>
    </xf>
    <xf numFmtId="176" fontId="22" fillId="0" borderId="28" xfId="0" applyNumberFormat="1" applyFont="1" applyBorder="1" applyAlignment="1">
      <alignment horizontal="center" vertical="center"/>
    </xf>
    <xf numFmtId="10" fontId="22" fillId="0" borderId="28" xfId="0" applyNumberFormat="1" applyFont="1" applyBorder="1" applyAlignment="1">
      <alignment horizontal="center" vertical="center"/>
    </xf>
    <xf numFmtId="10" fontId="22" fillId="0" borderId="84" xfId="0" applyNumberFormat="1" applyFont="1" applyBorder="1" applyAlignment="1">
      <alignment horizontal="center" vertical="center"/>
    </xf>
    <xf numFmtId="0" fontId="21" fillId="0" borderId="38" xfId="0" applyFont="1" applyBorder="1" applyAlignment="1" applyProtection="1">
      <alignment horizontal="center" vertical="top"/>
      <protection locked="0"/>
    </xf>
    <xf numFmtId="0" fontId="21" fillId="0" borderId="30" xfId="0" applyFont="1" applyBorder="1" applyAlignment="1" applyProtection="1">
      <alignment horizontal="center" vertical="top" wrapText="1"/>
      <protection hidden="1"/>
    </xf>
    <xf numFmtId="0" fontId="22" fillId="0" borderId="30" xfId="0" applyFont="1" applyBorder="1" applyAlignment="1" applyProtection="1">
      <alignment horizontal="center" vertical="top"/>
      <protection hidden="1"/>
    </xf>
    <xf numFmtId="0" fontId="22" fillId="0" borderId="30" xfId="0" applyFont="1" applyBorder="1" applyAlignment="1" applyProtection="1">
      <alignment horizontal="right" vertical="top"/>
      <protection locked="0"/>
    </xf>
    <xf numFmtId="4" fontId="42" fillId="0" borderId="30" xfId="0" applyNumberFormat="1" applyFont="1" applyBorder="1" applyAlignment="1">
      <alignment vertical="center"/>
    </xf>
    <xf numFmtId="176" fontId="42" fillId="0" borderId="30" xfId="0" applyNumberFormat="1" applyFont="1" applyBorder="1" applyAlignment="1">
      <alignment horizontal="right" vertical="center"/>
    </xf>
    <xf numFmtId="176" fontId="22" fillId="0" borderId="30" xfId="0" applyNumberFormat="1" applyFont="1" applyBorder="1" applyAlignment="1">
      <alignment horizontal="right" vertical="center"/>
    </xf>
    <xf numFmtId="2" fontId="22" fillId="35" borderId="28" xfId="0" applyNumberFormat="1" applyFont="1" applyFill="1" applyBorder="1" applyAlignment="1">
      <alignment horizontal="center" vertical="center"/>
    </xf>
    <xf numFmtId="10" fontId="22" fillId="12" borderId="28" xfId="0" applyNumberFormat="1" applyFont="1" applyFill="1" applyBorder="1" applyAlignment="1">
      <alignment horizontal="center" vertical="center"/>
    </xf>
    <xf numFmtId="10" fontId="22" fillId="12" borderId="84" xfId="0" applyNumberFormat="1" applyFont="1" applyFill="1" applyBorder="1" applyAlignment="1">
      <alignment horizontal="center" vertical="center"/>
    </xf>
    <xf numFmtId="2" fontId="30" fillId="35" borderId="28" xfId="0" applyNumberFormat="1" applyFont="1" applyFill="1" applyBorder="1" applyAlignment="1">
      <alignment horizontal="center" vertical="center"/>
    </xf>
    <xf numFmtId="0" fontId="22" fillId="0" borderId="24" xfId="0" applyFont="1" applyBorder="1" applyAlignment="1" applyProtection="1">
      <alignment vertical="center" wrapText="1"/>
      <protection hidden="1"/>
    </xf>
    <xf numFmtId="0" fontId="22" fillId="0" borderId="32" xfId="0" applyFont="1" applyBorder="1" applyAlignment="1" applyProtection="1">
      <alignment horizontal="center" vertical="center" wrapText="1"/>
      <protection locked="0" hidden="1"/>
    </xf>
    <xf numFmtId="0" fontId="21" fillId="26" borderId="9" xfId="0" applyFont="1" applyFill="1" applyBorder="1" applyAlignment="1">
      <alignment horizontal="center" vertical="center"/>
    </xf>
    <xf numFmtId="0" fontId="21" fillId="26" borderId="10" xfId="0" applyFont="1" applyFill="1" applyBorder="1" applyAlignment="1">
      <alignment horizontal="center" vertical="center" wrapText="1"/>
    </xf>
    <xf numFmtId="164" fontId="21" fillId="26" borderId="10" xfId="0" applyNumberFormat="1" applyFont="1" applyFill="1" applyBorder="1" applyAlignment="1">
      <alignment horizontal="center" vertical="center"/>
    </xf>
    <xf numFmtId="43" fontId="21" fillId="26" borderId="10" xfId="0" applyNumberFormat="1" applyFont="1" applyFill="1" applyBorder="1" applyAlignment="1">
      <alignment vertical="center"/>
    </xf>
    <xf numFmtId="4" fontId="53" fillId="26" borderId="10" xfId="1" applyNumberFormat="1" applyFont="1" applyFill="1" applyBorder="1" applyAlignment="1">
      <alignment horizontal="center" vertical="center"/>
    </xf>
    <xf numFmtId="0" fontId="21" fillId="26" borderId="1" xfId="0" applyFont="1" applyFill="1" applyBorder="1" applyAlignment="1">
      <alignment horizontal="center" vertical="center" wrapText="1"/>
    </xf>
    <xf numFmtId="164" fontId="21" fillId="26" borderId="1" xfId="0" applyNumberFormat="1" applyFont="1" applyFill="1" applyBorder="1" applyAlignment="1">
      <alignment horizontal="center" vertical="center"/>
    </xf>
    <xf numFmtId="43" fontId="21" fillId="26" borderId="1" xfId="0" applyNumberFormat="1" applyFont="1" applyFill="1" applyBorder="1" applyAlignment="1">
      <alignment vertical="center"/>
    </xf>
    <xf numFmtId="10" fontId="21" fillId="26" borderId="1" xfId="0" applyNumberFormat="1" applyFont="1" applyFill="1" applyBorder="1" applyAlignment="1">
      <alignment horizontal="center" vertical="center"/>
    </xf>
    <xf numFmtId="10" fontId="53" fillId="26" borderId="1" xfId="0" applyNumberFormat="1" applyFont="1" applyFill="1" applyBorder="1" applyAlignment="1">
      <alignment horizontal="center" vertical="center"/>
    </xf>
    <xf numFmtId="4" fontId="53" fillId="26" borderId="1" xfId="1" applyNumberFormat="1" applyFont="1" applyFill="1" applyBorder="1" applyAlignment="1">
      <alignment horizontal="center" vertical="center"/>
    </xf>
    <xf numFmtId="171" fontId="53" fillId="26" borderId="1" xfId="0" applyNumberFormat="1" applyFont="1" applyFill="1" applyBorder="1" applyAlignment="1">
      <alignment horizontal="center" vertical="center"/>
    </xf>
    <xf numFmtId="179" fontId="53" fillId="26" borderId="1" xfId="1" applyNumberFormat="1" applyFont="1" applyFill="1" applyBorder="1" applyAlignment="1">
      <alignment horizontal="center" vertical="center"/>
    </xf>
    <xf numFmtId="174" fontId="53" fillId="26" borderId="1" xfId="0" applyNumberFormat="1" applyFont="1" applyFill="1" applyBorder="1" applyAlignment="1">
      <alignment vertical="center"/>
    </xf>
    <xf numFmtId="4" fontId="53" fillId="26" borderId="1" xfId="0" applyNumberFormat="1" applyFont="1" applyFill="1" applyBorder="1" applyAlignment="1">
      <alignment vertical="center"/>
    </xf>
    <xf numFmtId="177" fontId="53" fillId="26" borderId="1" xfId="0" applyNumberFormat="1" applyFont="1" applyFill="1" applyBorder="1" applyAlignment="1">
      <alignment horizontal="center" vertical="center"/>
    </xf>
    <xf numFmtId="1" fontId="53" fillId="26" borderId="1" xfId="0" applyNumberFormat="1" applyFont="1" applyFill="1" applyBorder="1" applyAlignment="1">
      <alignment horizontal="center" vertical="center"/>
    </xf>
    <xf numFmtId="176" fontId="53" fillId="26" borderId="1" xfId="0" applyNumberFormat="1" applyFont="1" applyFill="1" applyBorder="1" applyAlignment="1">
      <alignment horizontal="center" vertical="center"/>
    </xf>
    <xf numFmtId="176" fontId="53" fillId="26" borderId="1" xfId="0" applyNumberFormat="1" applyFont="1" applyFill="1" applyBorder="1" applyAlignment="1">
      <alignment vertical="center"/>
    </xf>
    <xf numFmtId="4" fontId="53" fillId="26" borderId="1" xfId="0" applyNumberFormat="1" applyFont="1" applyFill="1" applyBorder="1" applyAlignment="1">
      <alignment horizontal="center" vertical="center"/>
    </xf>
    <xf numFmtId="4" fontId="35" fillId="26" borderId="1" xfId="0" applyNumberFormat="1" applyFont="1" applyFill="1" applyBorder="1" applyAlignment="1">
      <alignment vertical="center"/>
    </xf>
    <xf numFmtId="4" fontId="27" fillId="26" borderId="1" xfId="0" applyNumberFormat="1" applyFont="1" applyFill="1" applyBorder="1" applyAlignment="1">
      <alignment vertical="center"/>
    </xf>
    <xf numFmtId="176" fontId="27" fillId="26" borderId="1" xfId="0" applyNumberFormat="1" applyFont="1" applyFill="1" applyBorder="1" applyAlignment="1">
      <alignment horizontal="center" vertical="center"/>
    </xf>
    <xf numFmtId="2" fontId="27" fillId="26" borderId="1" xfId="0" applyNumberFormat="1" applyFont="1" applyFill="1" applyBorder="1" applyAlignment="1">
      <alignment horizontal="center" vertical="center"/>
    </xf>
    <xf numFmtId="176" fontId="27" fillId="26" borderId="1" xfId="0" applyNumberFormat="1" applyFont="1" applyFill="1" applyBorder="1" applyAlignment="1">
      <alignment vertical="center"/>
    </xf>
    <xf numFmtId="2" fontId="21" fillId="26" borderId="1" xfId="0" applyNumberFormat="1" applyFont="1" applyFill="1" applyBorder="1" applyAlignment="1">
      <alignment horizontal="center" vertical="center"/>
    </xf>
    <xf numFmtId="176" fontId="21" fillId="26" borderId="1" xfId="0" applyNumberFormat="1" applyFont="1" applyFill="1" applyBorder="1" applyAlignment="1">
      <alignment vertical="center"/>
    </xf>
    <xf numFmtId="4" fontId="21" fillId="37" borderId="1" xfId="0" applyNumberFormat="1" applyFont="1" applyFill="1" applyBorder="1" applyAlignment="1">
      <alignment horizontal="center" vertical="center"/>
    </xf>
    <xf numFmtId="10" fontId="22" fillId="0" borderId="30" xfId="1" applyNumberFormat="1" applyFont="1" applyFill="1" applyBorder="1" applyAlignment="1">
      <alignment horizontal="center" vertical="center"/>
    </xf>
    <xf numFmtId="4" fontId="51" fillId="0" borderId="30" xfId="1" applyNumberFormat="1" applyFont="1" applyFill="1" applyBorder="1" applyAlignment="1">
      <alignment horizontal="center" vertical="center"/>
    </xf>
    <xf numFmtId="171" fontId="51" fillId="0" borderId="30" xfId="0" applyNumberFormat="1" applyFont="1" applyBorder="1" applyAlignment="1">
      <alignment horizontal="center" vertical="center"/>
    </xf>
    <xf numFmtId="174" fontId="51" fillId="0" borderId="30" xfId="0" applyNumberFormat="1" applyFont="1" applyBorder="1" applyAlignment="1">
      <alignment vertical="center"/>
    </xf>
    <xf numFmtId="0" fontId="22" fillId="0" borderId="44" xfId="3" applyNumberFormat="1" applyFont="1" applyFill="1" applyBorder="1" applyAlignment="1">
      <alignment vertical="center"/>
    </xf>
    <xf numFmtId="43" fontId="22" fillId="0" borderId="28" xfId="1" applyNumberFormat="1" applyFont="1" applyFill="1" applyBorder="1" applyAlignment="1">
      <alignment vertical="center" wrapText="1"/>
    </xf>
    <xf numFmtId="43" fontId="22" fillId="0" borderId="28" xfId="1" applyNumberFormat="1" applyFont="1" applyFill="1" applyBorder="1" applyAlignment="1">
      <alignment horizontal="center" vertical="center"/>
    </xf>
    <xf numFmtId="10" fontId="22" fillId="0" borderId="28" xfId="1" applyNumberFormat="1" applyFont="1" applyFill="1" applyBorder="1" applyAlignment="1">
      <alignment horizontal="center" vertical="center"/>
    </xf>
    <xf numFmtId="4" fontId="51" fillId="0" borderId="28" xfId="1" applyNumberFormat="1" applyFont="1" applyFill="1" applyBorder="1" applyAlignment="1">
      <alignment horizontal="center" vertical="center"/>
    </xf>
    <xf numFmtId="171" fontId="51" fillId="0" borderId="28" xfId="0" applyNumberFormat="1" applyFont="1" applyBorder="1" applyAlignment="1">
      <alignment horizontal="center" vertical="center"/>
    </xf>
    <xf numFmtId="174" fontId="51" fillId="0" borderId="28" xfId="0" applyNumberFormat="1" applyFont="1" applyBorder="1" applyAlignment="1">
      <alignment vertical="center"/>
    </xf>
    <xf numFmtId="4" fontId="51" fillId="0" borderId="28" xfId="0" applyNumberFormat="1" applyFont="1" applyBorder="1" applyAlignment="1">
      <alignment vertical="center"/>
    </xf>
    <xf numFmtId="3" fontId="34" fillId="0" borderId="28" xfId="0" applyNumberFormat="1" applyFont="1" applyBorder="1" applyAlignment="1">
      <alignment vertical="center"/>
    </xf>
    <xf numFmtId="4" fontId="34" fillId="0" borderId="28" xfId="0" applyNumberFormat="1" applyFont="1" applyBorder="1" applyAlignment="1">
      <alignment vertical="center"/>
    </xf>
    <xf numFmtId="9" fontId="22" fillId="0" borderId="28" xfId="0" applyNumberFormat="1" applyFont="1" applyBorder="1" applyAlignment="1">
      <alignment horizontal="center" vertical="center"/>
    </xf>
    <xf numFmtId="10" fontId="21" fillId="30" borderId="88" xfId="0" applyNumberFormat="1" applyFont="1" applyFill="1" applyBorder="1" applyAlignment="1">
      <alignment horizontal="center" vertical="center"/>
    </xf>
    <xf numFmtId="169" fontId="22" fillId="30" borderId="88" xfId="0" applyNumberFormat="1" applyFont="1" applyFill="1" applyBorder="1"/>
    <xf numFmtId="0" fontId="6" fillId="0" borderId="2" xfId="5" applyFont="1" applyBorder="1" applyAlignment="1">
      <alignment horizontal="left" wrapText="1"/>
    </xf>
    <xf numFmtId="4" fontId="22" fillId="0" borderId="90" xfId="0" applyNumberFormat="1" applyFont="1" applyBorder="1" applyAlignment="1">
      <alignment horizontal="center" vertical="center"/>
    </xf>
    <xf numFmtId="177" fontId="51" fillId="0" borderId="90" xfId="0" applyNumberFormat="1" applyFont="1" applyBorder="1" applyAlignment="1">
      <alignment horizontal="center" vertical="center"/>
    </xf>
    <xf numFmtId="2" fontId="51" fillId="0" borderId="90" xfId="0" applyNumberFormat="1" applyFont="1" applyBorder="1" applyAlignment="1">
      <alignment horizontal="center" vertical="center"/>
    </xf>
    <xf numFmtId="4" fontId="51" fillId="0" borderId="90" xfId="0" applyNumberFormat="1" applyFont="1" applyBorder="1" applyAlignment="1">
      <alignment horizontal="center" vertical="center"/>
    </xf>
    <xf numFmtId="176" fontId="22" fillId="0" borderId="90" xfId="0" applyNumberFormat="1" applyFont="1" applyBorder="1" applyAlignment="1">
      <alignment horizontal="center" vertical="center"/>
    </xf>
    <xf numFmtId="2" fontId="42" fillId="0" borderId="90" xfId="0" applyNumberFormat="1" applyFont="1" applyBorder="1" applyAlignment="1">
      <alignment horizontal="center" vertical="center"/>
    </xf>
    <xf numFmtId="176" fontId="42" fillId="0" borderId="90" xfId="0" applyNumberFormat="1" applyFont="1" applyBorder="1" applyAlignment="1">
      <alignment horizontal="center" vertical="center"/>
    </xf>
    <xf numFmtId="2" fontId="22" fillId="0" borderId="90" xfId="0" applyNumberFormat="1" applyFont="1" applyBorder="1" applyAlignment="1">
      <alignment horizontal="center" vertical="center"/>
    </xf>
    <xf numFmtId="176" fontId="21" fillId="9" borderId="2" xfId="0" applyNumberFormat="1" applyFont="1" applyFill="1" applyBorder="1" applyAlignment="1">
      <alignment horizontal="center" vertical="center"/>
    </xf>
    <xf numFmtId="10" fontId="21" fillId="0" borderId="76" xfId="0" applyNumberFormat="1" applyFont="1" applyBorder="1" applyAlignment="1">
      <alignment horizontal="center"/>
    </xf>
    <xf numFmtId="2" fontId="51" fillId="0" borderId="30" xfId="1" applyNumberFormat="1" applyFont="1" applyFill="1" applyBorder="1" applyAlignment="1">
      <alignment horizontal="center" vertical="center"/>
    </xf>
    <xf numFmtId="2" fontId="51" fillId="0" borderId="24" xfId="1" applyNumberFormat="1" applyFont="1" applyFill="1" applyBorder="1" applyAlignment="1">
      <alignment horizontal="center" vertical="center"/>
    </xf>
    <xf numFmtId="2" fontId="51" fillId="12" borderId="28" xfId="1" applyNumberFormat="1" applyFont="1" applyFill="1" applyBorder="1" applyAlignment="1">
      <alignment horizontal="center" vertical="center"/>
    </xf>
    <xf numFmtId="2" fontId="51" fillId="0" borderId="7" xfId="1" applyNumberFormat="1" applyFont="1" applyFill="1" applyBorder="1" applyAlignment="1">
      <alignment horizontal="center" vertical="center"/>
    </xf>
    <xf numFmtId="2" fontId="51" fillId="0" borderId="28" xfId="1" applyNumberFormat="1" applyFont="1" applyFill="1" applyBorder="1" applyAlignment="1">
      <alignment horizontal="center" vertical="center"/>
    </xf>
    <xf numFmtId="2" fontId="51" fillId="0" borderId="35" xfId="1" applyNumberFormat="1" applyFont="1" applyFill="1" applyBorder="1" applyAlignment="1">
      <alignment horizontal="center" vertical="center"/>
    </xf>
    <xf numFmtId="2" fontId="51" fillId="12" borderId="30" xfId="1" applyNumberFormat="1" applyFont="1" applyFill="1" applyBorder="1" applyAlignment="1">
      <alignment horizontal="center" vertical="center"/>
    </xf>
    <xf numFmtId="2" fontId="51" fillId="0" borderId="37" xfId="1" applyNumberFormat="1" applyFont="1" applyFill="1" applyBorder="1" applyAlignment="1">
      <alignment horizontal="center" vertical="center"/>
    </xf>
    <xf numFmtId="3" fontId="33" fillId="0" borderId="109" xfId="0" applyNumberFormat="1" applyFont="1" applyBorder="1" applyAlignment="1">
      <alignment vertical="center"/>
    </xf>
    <xf numFmtId="171" fontId="35" fillId="0" borderId="0" xfId="0" applyNumberFormat="1" applyFont="1" applyAlignment="1">
      <alignment vertical="center"/>
    </xf>
    <xf numFmtId="171" fontId="34" fillId="0" borderId="0" xfId="0" applyNumberFormat="1" applyFont="1" applyAlignment="1">
      <alignment vertical="center"/>
    </xf>
    <xf numFmtId="0" fontId="22" fillId="0" borderId="49" xfId="0" applyFont="1" applyBorder="1" applyAlignment="1">
      <alignment vertical="center"/>
    </xf>
    <xf numFmtId="43" fontId="22" fillId="0" borderId="0" xfId="0" applyNumberFormat="1" applyFont="1" applyAlignment="1">
      <alignment wrapText="1"/>
    </xf>
    <xf numFmtId="0" fontId="2" fillId="0" borderId="0" xfId="5" applyFont="1" applyAlignment="1">
      <alignment vertical="center"/>
    </xf>
    <xf numFmtId="0" fontId="7" fillId="0" borderId="0" xfId="5" applyFont="1" applyAlignment="1">
      <alignment vertical="center"/>
    </xf>
    <xf numFmtId="0" fontId="8" fillId="0" borderId="0" xfId="5" applyFont="1" applyAlignment="1">
      <alignment vertical="center" wrapText="1"/>
    </xf>
    <xf numFmtId="0" fontId="8" fillId="0" borderId="0" xfId="5" applyFont="1" applyAlignment="1">
      <alignment vertical="center"/>
    </xf>
    <xf numFmtId="0" fontId="7" fillId="0" borderId="0" xfId="5" applyFont="1"/>
    <xf numFmtId="0" fontId="5" fillId="0" borderId="0" xfId="5" applyFont="1"/>
    <xf numFmtId="0" fontId="13" fillId="0" borderId="0" xfId="5" applyFont="1" applyAlignment="1">
      <alignment vertical="center"/>
    </xf>
    <xf numFmtId="0" fontId="13" fillId="0" borderId="0" xfId="5" applyFont="1"/>
    <xf numFmtId="10" fontId="11" fillId="0" borderId="0" xfId="5" applyNumberFormat="1" applyFont="1" applyAlignment="1">
      <alignment vertical="center"/>
    </xf>
    <xf numFmtId="0" fontId="6" fillId="0" borderId="0" xfId="5" applyFont="1"/>
    <xf numFmtId="10" fontId="3" fillId="0" borderId="0" xfId="5" applyNumberFormat="1"/>
    <xf numFmtId="2" fontId="55" fillId="0" borderId="24" xfId="0" applyNumberFormat="1" applyFont="1" applyBorder="1" applyAlignment="1">
      <alignment horizontal="center" vertical="center"/>
    </xf>
    <xf numFmtId="2" fontId="45" fillId="0" borderId="24" xfId="0" applyNumberFormat="1" applyFont="1" applyBorder="1" applyAlignment="1">
      <alignment horizontal="center" vertical="center"/>
    </xf>
    <xf numFmtId="177" fontId="22" fillId="0" borderId="0" xfId="0" applyNumberFormat="1" applyFont="1" applyAlignment="1">
      <alignment horizontal="center" vertical="center"/>
    </xf>
    <xf numFmtId="177" fontId="22" fillId="27" borderId="2" xfId="0" applyNumberFormat="1" applyFont="1" applyFill="1" applyBorder="1" applyAlignment="1">
      <alignment horizontal="center" vertical="center"/>
    </xf>
    <xf numFmtId="0" fontId="6" fillId="0" borderId="2" xfId="5" applyFont="1" applyBorder="1" applyAlignment="1">
      <alignment horizontal="left"/>
    </xf>
    <xf numFmtId="185" fontId="6" fillId="5" borderId="2" xfId="5" applyNumberFormat="1" applyFont="1" applyFill="1" applyBorder="1"/>
    <xf numFmtId="0" fontId="42" fillId="0" borderId="32" xfId="0" applyFont="1" applyBorder="1" applyAlignment="1">
      <alignment horizontal="center" vertical="center"/>
    </xf>
    <xf numFmtId="0" fontId="42" fillId="0" borderId="24" xfId="0" applyFont="1" applyBorder="1" applyAlignment="1">
      <alignment horizontal="left" vertical="center" wrapText="1"/>
    </xf>
    <xf numFmtId="0" fontId="42" fillId="0" borderId="24" xfId="0" applyFont="1" applyBorder="1" applyAlignment="1">
      <alignment horizontal="center" vertical="center"/>
    </xf>
    <xf numFmtId="10" fontId="55" fillId="0" borderId="24" xfId="0" applyNumberFormat="1" applyFont="1" applyBorder="1" applyAlignment="1">
      <alignment horizontal="center" vertical="center"/>
    </xf>
    <xf numFmtId="170" fontId="55" fillId="0" borderId="24" xfId="0" applyNumberFormat="1" applyFont="1" applyBorder="1" applyAlignment="1">
      <alignment horizontal="center" vertical="center"/>
    </xf>
    <xf numFmtId="174" fontId="55" fillId="0" borderId="24" xfId="0" applyNumberFormat="1" applyFont="1" applyBorder="1" applyAlignment="1">
      <alignment horizontal="center" vertical="center"/>
    </xf>
    <xf numFmtId="179" fontId="55" fillId="0" borderId="24" xfId="1" applyNumberFormat="1" applyFont="1" applyFill="1" applyBorder="1" applyAlignment="1">
      <alignment horizontal="center" vertical="center"/>
    </xf>
    <xf numFmtId="4" fontId="55" fillId="0" borderId="24" xfId="0" applyNumberFormat="1" applyFont="1" applyBorder="1" applyAlignment="1">
      <alignment horizontal="center" vertical="center"/>
    </xf>
    <xf numFmtId="177" fontId="55" fillId="0" borderId="24" xfId="0" applyNumberFormat="1" applyFont="1" applyBorder="1" applyAlignment="1">
      <alignment horizontal="center" vertical="center"/>
    </xf>
    <xf numFmtId="3" fontId="61" fillId="0" borderId="24" xfId="0" applyNumberFormat="1" applyFont="1" applyBorder="1" applyAlignment="1">
      <alignment horizontal="center" vertical="center"/>
    </xf>
    <xf numFmtId="4" fontId="61" fillId="12" borderId="24" xfId="0" applyNumberFormat="1" applyFont="1" applyFill="1" applyBorder="1" applyAlignment="1">
      <alignment horizontal="center" vertical="center"/>
    </xf>
    <xf numFmtId="4" fontId="42" fillId="12" borderId="24" xfId="0" applyNumberFormat="1" applyFont="1" applyFill="1" applyBorder="1" applyAlignment="1">
      <alignment horizontal="center" vertical="center"/>
    </xf>
    <xf numFmtId="0" fontId="45" fillId="42" borderId="24" xfId="0" applyFont="1" applyFill="1" applyBorder="1" applyAlignment="1">
      <alignment horizontal="center" vertical="center"/>
    </xf>
    <xf numFmtId="172" fontId="45" fillId="0" borderId="24" xfId="0" applyNumberFormat="1" applyFont="1" applyBorder="1" applyAlignment="1">
      <alignment horizontal="center" vertical="center"/>
    </xf>
    <xf numFmtId="170" fontId="55" fillId="12" borderId="24" xfId="0" applyNumberFormat="1" applyFont="1" applyFill="1" applyBorder="1" applyAlignment="1">
      <alignment horizontal="center" vertical="center"/>
    </xf>
    <xf numFmtId="172" fontId="55" fillId="0" borderId="24" xfId="0" applyNumberFormat="1" applyFont="1" applyBorder="1" applyAlignment="1">
      <alignment horizontal="center" vertical="center"/>
    </xf>
    <xf numFmtId="176" fontId="42" fillId="12" borderId="24" xfId="0" applyNumberFormat="1" applyFont="1" applyFill="1" applyBorder="1" applyAlignment="1">
      <alignment horizontal="center" vertical="center"/>
    </xf>
    <xf numFmtId="2" fontId="42" fillId="12" borderId="24" xfId="0" applyNumberFormat="1" applyFont="1" applyFill="1" applyBorder="1" applyAlignment="1">
      <alignment horizontal="center" vertical="center"/>
    </xf>
    <xf numFmtId="10" fontId="42" fillId="0" borderId="24" xfId="0" applyNumberFormat="1" applyFont="1" applyBorder="1" applyAlignment="1">
      <alignment horizontal="center" vertical="center"/>
    </xf>
    <xf numFmtId="4" fontId="42" fillId="0" borderId="90" xfId="0" applyNumberFormat="1" applyFont="1" applyBorder="1" applyAlignment="1">
      <alignment horizontal="center" vertical="center"/>
    </xf>
    <xf numFmtId="4" fontId="55" fillId="0" borderId="24" xfId="0" applyNumberFormat="1" applyFont="1" applyBorder="1" applyAlignment="1">
      <alignment vertical="center"/>
    </xf>
    <xf numFmtId="43" fontId="42" fillId="0" borderId="24" xfId="1" applyNumberFormat="1" applyFont="1" applyFill="1" applyBorder="1" applyAlignment="1">
      <alignment horizontal="center" vertical="center"/>
    </xf>
    <xf numFmtId="43" fontId="42" fillId="0" borderId="24" xfId="1" applyNumberFormat="1" applyFont="1" applyFill="1" applyBorder="1" applyAlignment="1">
      <alignment vertical="center" wrapText="1"/>
    </xf>
    <xf numFmtId="0" fontId="42" fillId="0" borderId="32" xfId="3" applyNumberFormat="1" applyFont="1" applyFill="1" applyBorder="1" applyAlignment="1">
      <alignment horizontal="center" vertical="center"/>
    </xf>
    <xf numFmtId="177" fontId="21" fillId="9" borderId="2" xfId="0" applyNumberFormat="1" applyFont="1" applyFill="1" applyBorder="1" applyAlignment="1">
      <alignment horizontal="center" vertical="center"/>
    </xf>
    <xf numFmtId="177" fontId="22" fillId="0" borderId="24" xfId="3" applyNumberFormat="1" applyFont="1" applyFill="1" applyBorder="1" applyAlignment="1">
      <alignment horizontal="center" vertical="center"/>
    </xf>
    <xf numFmtId="0" fontId="42" fillId="42" borderId="24" xfId="0" applyFont="1" applyFill="1" applyBorder="1"/>
    <xf numFmtId="0" fontId="42" fillId="42" borderId="32" xfId="0" applyFont="1" applyFill="1" applyBorder="1" applyAlignment="1">
      <alignment horizontal="center"/>
    </xf>
    <xf numFmtId="172" fontId="53" fillId="8" borderId="2" xfId="0" applyNumberFormat="1" applyFont="1" applyFill="1" applyBorder="1" applyAlignment="1">
      <alignment horizontal="center" vertical="center"/>
    </xf>
    <xf numFmtId="177" fontId="21" fillId="22" borderId="2" xfId="0" applyNumberFormat="1" applyFont="1" applyFill="1" applyBorder="1" applyAlignment="1">
      <alignment horizontal="center" vertical="center"/>
    </xf>
    <xf numFmtId="177" fontId="42" fillId="0" borderId="2" xfId="0" applyNumberFormat="1" applyFont="1" applyBorder="1" applyAlignment="1">
      <alignment horizontal="center" vertical="center"/>
    </xf>
    <xf numFmtId="177" fontId="42" fillId="0" borderId="24" xfId="0" applyNumberFormat="1" applyFont="1" applyBorder="1" applyAlignment="1">
      <alignment horizontal="center" vertical="center"/>
    </xf>
    <xf numFmtId="177" fontId="42" fillId="12" borderId="24" xfId="0" applyNumberFormat="1" applyFont="1" applyFill="1" applyBorder="1" applyAlignment="1">
      <alignment horizontal="center" vertical="center"/>
    </xf>
    <xf numFmtId="177" fontId="22" fillId="0" borderId="28" xfId="0" applyNumberFormat="1" applyFont="1" applyBorder="1" applyAlignment="1">
      <alignment horizontal="center" vertical="center"/>
    </xf>
    <xf numFmtId="177" fontId="21" fillId="26" borderId="1" xfId="0" applyNumberFormat="1" applyFont="1" applyFill="1" applyBorder="1" applyAlignment="1">
      <alignment horizontal="center" vertical="center"/>
    </xf>
    <xf numFmtId="177" fontId="22" fillId="0" borderId="26" xfId="0" applyNumberFormat="1" applyFont="1" applyBorder="1" applyAlignment="1">
      <alignment horizontal="center" vertical="center"/>
    </xf>
    <xf numFmtId="177" fontId="22" fillId="0" borderId="2" xfId="0" applyNumberFormat="1" applyFont="1" applyBorder="1" applyAlignment="1">
      <alignment horizontal="center" vertical="center"/>
    </xf>
    <xf numFmtId="177" fontId="22" fillId="0" borderId="2" xfId="4" applyNumberFormat="1" applyFont="1" applyFill="1" applyBorder="1" applyAlignment="1">
      <alignment horizontal="center" vertical="center"/>
    </xf>
    <xf numFmtId="177" fontId="22" fillId="0" borderId="24" xfId="0" applyNumberFormat="1" applyFont="1" applyBorder="1" applyAlignment="1">
      <alignment horizontal="center" vertical="center"/>
    </xf>
    <xf numFmtId="177" fontId="22" fillId="12" borderId="28" xfId="0" applyNumberFormat="1" applyFont="1" applyFill="1" applyBorder="1" applyAlignment="1">
      <alignment horizontal="center" vertical="center"/>
    </xf>
    <xf numFmtId="177" fontId="22" fillId="12" borderId="24" xfId="0" applyNumberFormat="1" applyFont="1" applyFill="1" applyBorder="1" applyAlignment="1">
      <alignment horizontal="center" vertical="center"/>
    </xf>
    <xf numFmtId="177" fontId="21" fillId="15" borderId="2" xfId="0" applyNumberFormat="1" applyFont="1" applyFill="1" applyBorder="1" applyAlignment="1">
      <alignment horizontal="center" vertical="center"/>
    </xf>
    <xf numFmtId="177" fontId="21" fillId="38" borderId="2" xfId="0" applyNumberFormat="1" applyFont="1" applyFill="1" applyBorder="1" applyAlignment="1">
      <alignment horizontal="center" vertical="center"/>
    </xf>
    <xf numFmtId="189" fontId="51" fillId="0" borderId="24" xfId="1" applyNumberFormat="1" applyFont="1" applyFill="1" applyBorder="1" applyAlignment="1" applyProtection="1">
      <alignment horizontal="center" vertical="center" wrapText="1"/>
      <protection hidden="1"/>
    </xf>
    <xf numFmtId="2" fontId="22" fillId="0" borderId="10" xfId="0" applyNumberFormat="1" applyFont="1" applyBorder="1" applyAlignment="1">
      <alignment horizontal="center" vertical="center"/>
    </xf>
    <xf numFmtId="179" fontId="51" fillId="0" borderId="33" xfId="0" applyNumberFormat="1" applyFont="1" applyBorder="1" applyAlignment="1">
      <alignment horizontal="center" vertical="center"/>
    </xf>
    <xf numFmtId="1" fontId="51" fillId="0" borderId="33" xfId="0" applyNumberFormat="1" applyFont="1" applyBorder="1" applyAlignment="1">
      <alignment horizontal="center" vertical="center"/>
    </xf>
    <xf numFmtId="174" fontId="51" fillId="0" borderId="33" xfId="0" applyNumberFormat="1" applyFont="1" applyBorder="1" applyAlignment="1">
      <alignment horizontal="center" vertical="center"/>
    </xf>
    <xf numFmtId="2" fontId="42" fillId="0" borderId="10" xfId="0" applyNumberFormat="1" applyFont="1" applyBorder="1" applyAlignment="1">
      <alignment horizontal="center" vertical="center"/>
    </xf>
    <xf numFmtId="0" fontId="21" fillId="23" borderId="12" xfId="0" applyFont="1" applyFill="1" applyBorder="1" applyAlignment="1">
      <alignment horizontal="right" vertical="center"/>
    </xf>
    <xf numFmtId="49" fontId="22" fillId="0" borderId="89" xfId="0" applyNumberFormat="1" applyFont="1" applyBorder="1" applyAlignment="1" applyProtection="1">
      <alignment horizontal="center" vertical="center" wrapText="1"/>
      <protection locked="0" hidden="1"/>
    </xf>
    <xf numFmtId="0" fontId="22" fillId="0" borderId="90" xfId="0" applyFont="1" applyBorder="1" applyAlignment="1" applyProtection="1">
      <alignment vertical="top" wrapText="1"/>
      <protection hidden="1"/>
    </xf>
    <xf numFmtId="0" fontId="51" fillId="0" borderId="90" xfId="0" applyFont="1" applyBorder="1" applyAlignment="1" applyProtection="1">
      <alignment horizontal="center" vertical="center" wrapText="1"/>
      <protection hidden="1"/>
    </xf>
    <xf numFmtId="2" fontId="51" fillId="0" borderId="90" xfId="0" applyNumberFormat="1" applyFont="1" applyBorder="1" applyAlignment="1" applyProtection="1">
      <alignment horizontal="center" vertical="center" wrapText="1"/>
      <protection hidden="1"/>
    </xf>
    <xf numFmtId="174" fontId="51" fillId="0" borderId="90" xfId="0" applyNumberFormat="1" applyFont="1" applyBorder="1" applyAlignment="1">
      <alignment horizontal="center" vertical="center"/>
    </xf>
    <xf numFmtId="1" fontId="51" fillId="0" borderId="90" xfId="0" applyNumberFormat="1" applyFont="1" applyBorder="1" applyAlignment="1">
      <alignment horizontal="center" vertical="center"/>
    </xf>
    <xf numFmtId="3" fontId="34" fillId="0" borderId="90" xfId="0" applyNumberFormat="1" applyFont="1" applyBorder="1" applyAlignment="1">
      <alignment horizontal="center" vertical="center"/>
    </xf>
    <xf numFmtId="4" fontId="34" fillId="0" borderId="90" xfId="0" applyNumberFormat="1" applyFont="1" applyBorder="1" applyAlignment="1">
      <alignment horizontal="center" vertical="center"/>
    </xf>
    <xf numFmtId="10" fontId="22" fillId="0" borderId="90" xfId="0" applyNumberFormat="1" applyFont="1" applyBorder="1" applyAlignment="1">
      <alignment horizontal="center" vertical="center"/>
    </xf>
    <xf numFmtId="177" fontId="22" fillId="0" borderId="90" xfId="0" applyNumberFormat="1" applyFont="1" applyBorder="1" applyAlignment="1">
      <alignment horizontal="center" vertical="center"/>
    </xf>
    <xf numFmtId="10" fontId="22" fillId="0" borderId="117" xfId="0" applyNumberFormat="1" applyFont="1" applyBorder="1" applyAlignment="1">
      <alignment horizontal="center" vertical="center"/>
    </xf>
    <xf numFmtId="0" fontId="22" fillId="0" borderId="90" xfId="0" applyFont="1" applyBorder="1" applyAlignment="1" applyProtection="1">
      <alignment horizontal="left" vertical="center" wrapText="1"/>
      <protection hidden="1"/>
    </xf>
    <xf numFmtId="174" fontId="22" fillId="0" borderId="90" xfId="1" applyNumberFormat="1" applyFont="1" applyFill="1" applyBorder="1" applyAlignment="1">
      <alignment horizontal="center" vertical="center"/>
    </xf>
    <xf numFmtId="2" fontId="45" fillId="0" borderId="90" xfId="0" applyNumberFormat="1" applyFont="1" applyBorder="1" applyAlignment="1">
      <alignment horizontal="center" vertical="center"/>
    </xf>
    <xf numFmtId="1" fontId="51" fillId="0" borderId="24" xfId="0" applyNumberFormat="1" applyFont="1" applyBorder="1" applyAlignment="1" applyProtection="1">
      <alignment horizontal="center" vertical="center" wrapText="1"/>
      <protection hidden="1"/>
    </xf>
    <xf numFmtId="1" fontId="51" fillId="0" borderId="90" xfId="0" applyNumberFormat="1" applyFont="1" applyBorder="1" applyAlignment="1" applyProtection="1">
      <alignment horizontal="center" vertical="center" wrapText="1"/>
      <protection hidden="1"/>
    </xf>
    <xf numFmtId="1" fontId="51" fillId="0" borderId="24" xfId="0" applyNumberFormat="1" applyFont="1" applyBorder="1" applyAlignment="1" applyProtection="1">
      <alignment horizontal="center" vertical="center"/>
      <protection locked="0" hidden="1"/>
    </xf>
    <xf numFmtId="0" fontId="22" fillId="0" borderId="90" xfId="0" applyFont="1" applyBorder="1" applyAlignment="1" applyProtection="1">
      <alignment vertical="center" wrapText="1"/>
      <protection hidden="1"/>
    </xf>
    <xf numFmtId="0" fontId="22" fillId="0" borderId="89" xfId="0" applyFont="1" applyBorder="1" applyAlignment="1" applyProtection="1">
      <alignment horizontal="center" vertical="center" wrapText="1"/>
      <protection locked="0" hidden="1"/>
    </xf>
    <xf numFmtId="10" fontId="51" fillId="12" borderId="90" xfId="0" applyNumberFormat="1" applyFont="1" applyFill="1" applyBorder="1" applyAlignment="1">
      <alignment horizontal="center" vertical="center"/>
    </xf>
    <xf numFmtId="174" fontId="51" fillId="12" borderId="90" xfId="0" applyNumberFormat="1" applyFont="1" applyFill="1" applyBorder="1" applyAlignment="1">
      <alignment horizontal="center" vertical="center"/>
    </xf>
    <xf numFmtId="2" fontId="51" fillId="0" borderId="90" xfId="1" applyNumberFormat="1" applyFont="1" applyFill="1" applyBorder="1" applyAlignment="1">
      <alignment horizontal="center" vertical="center"/>
    </xf>
    <xf numFmtId="180" fontId="42" fillId="0" borderId="24" xfId="0" applyNumberFormat="1" applyFont="1" applyBorder="1" applyAlignment="1">
      <alignment horizontal="center" vertical="center"/>
    </xf>
    <xf numFmtId="180" fontId="42" fillId="0" borderId="90" xfId="0" applyNumberFormat="1" applyFont="1" applyBorder="1" applyAlignment="1">
      <alignment horizontal="center" vertical="center"/>
    </xf>
    <xf numFmtId="10" fontId="21" fillId="23" borderId="11" xfId="0" applyNumberFormat="1" applyFont="1" applyFill="1" applyBorder="1" applyAlignment="1">
      <alignment horizontal="center" vertical="center"/>
    </xf>
    <xf numFmtId="0" fontId="22" fillId="12" borderId="92" xfId="0" applyFont="1" applyFill="1" applyBorder="1" applyAlignment="1">
      <alignment horizontal="center" vertical="center"/>
    </xf>
    <xf numFmtId="0" fontId="22" fillId="12" borderId="46" xfId="0" applyFont="1" applyFill="1" applyBorder="1" applyAlignment="1">
      <alignment horizontal="left" vertical="center" wrapText="1"/>
    </xf>
    <xf numFmtId="0" fontId="22" fillId="12" borderId="46" xfId="0" applyFont="1" applyFill="1" applyBorder="1" applyAlignment="1">
      <alignment horizontal="center" vertical="center"/>
    </xf>
    <xf numFmtId="177" fontId="22" fillId="12" borderId="46" xfId="3" applyNumberFormat="1" applyFont="1" applyFill="1" applyBorder="1" applyAlignment="1">
      <alignment horizontal="center" vertical="center"/>
    </xf>
    <xf numFmtId="174" fontId="22" fillId="12" borderId="46" xfId="1" applyNumberFormat="1" applyFont="1" applyFill="1" applyBorder="1" applyAlignment="1">
      <alignment horizontal="center" vertical="center"/>
    </xf>
    <xf numFmtId="10" fontId="51" fillId="12" borderId="46" xfId="0" applyNumberFormat="1" applyFont="1" applyFill="1" applyBorder="1" applyAlignment="1">
      <alignment horizontal="center" vertical="center"/>
    </xf>
    <xf numFmtId="170" fontId="51" fillId="12" borderId="46" xfId="0" applyNumberFormat="1" applyFont="1" applyFill="1" applyBorder="1" applyAlignment="1">
      <alignment horizontal="center" vertical="center"/>
    </xf>
    <xf numFmtId="174" fontId="51" fillId="12" borderId="46" xfId="0" applyNumberFormat="1" applyFont="1" applyFill="1" applyBorder="1" applyAlignment="1">
      <alignment horizontal="center" vertical="center"/>
    </xf>
    <xf numFmtId="2" fontId="51" fillId="12" borderId="46" xfId="1" applyNumberFormat="1" applyFont="1" applyFill="1" applyBorder="1" applyAlignment="1">
      <alignment horizontal="center" vertical="center"/>
    </xf>
    <xf numFmtId="4" fontId="51" fillId="0" borderId="46" xfId="0" applyNumberFormat="1" applyFont="1" applyBorder="1" applyAlignment="1">
      <alignment horizontal="center" vertical="center"/>
    </xf>
    <xf numFmtId="177" fontId="51" fillId="12" borderId="46" xfId="0" applyNumberFormat="1" applyFont="1" applyFill="1" applyBorder="1" applyAlignment="1">
      <alignment horizontal="center" vertical="center"/>
    </xf>
    <xf numFmtId="1" fontId="51" fillId="12" borderId="46" xfId="0" applyNumberFormat="1" applyFont="1" applyFill="1" applyBorder="1" applyAlignment="1">
      <alignment horizontal="center" vertical="center"/>
    </xf>
    <xf numFmtId="2" fontId="51" fillId="12" borderId="46" xfId="0" applyNumberFormat="1" applyFont="1" applyFill="1" applyBorder="1" applyAlignment="1">
      <alignment horizontal="center" vertical="center"/>
    </xf>
    <xf numFmtId="4" fontId="51" fillId="12" borderId="46" xfId="0" applyNumberFormat="1" applyFont="1" applyFill="1" applyBorder="1" applyAlignment="1">
      <alignment horizontal="center" vertical="center"/>
    </xf>
    <xf numFmtId="3" fontId="34" fillId="12" borderId="46" xfId="0" applyNumberFormat="1" applyFont="1" applyFill="1" applyBorder="1" applyAlignment="1">
      <alignment horizontal="center" vertical="center"/>
    </xf>
    <xf numFmtId="4" fontId="34" fillId="12" borderId="46" xfId="0" applyNumberFormat="1" applyFont="1" applyFill="1" applyBorder="1" applyAlignment="1">
      <alignment horizontal="center" vertical="center"/>
    </xf>
    <xf numFmtId="4" fontId="42" fillId="12" borderId="46" xfId="0" applyNumberFormat="1" applyFont="1" applyFill="1" applyBorder="1" applyAlignment="1">
      <alignment horizontal="center" vertical="center"/>
    </xf>
    <xf numFmtId="176" fontId="42" fillId="12" borderId="46" xfId="0" applyNumberFormat="1" applyFont="1" applyFill="1" applyBorder="1" applyAlignment="1">
      <alignment horizontal="center" vertical="center"/>
    </xf>
    <xf numFmtId="4" fontId="42" fillId="0" borderId="46" xfId="0" applyNumberFormat="1" applyFont="1" applyBorder="1" applyAlignment="1">
      <alignment horizontal="center" vertical="center"/>
    </xf>
    <xf numFmtId="2" fontId="42" fillId="0" borderId="46" xfId="0" applyNumberFormat="1" applyFont="1" applyBorder="1" applyAlignment="1">
      <alignment horizontal="center" vertical="center"/>
    </xf>
    <xf numFmtId="2" fontId="22" fillId="35" borderId="46" xfId="0" applyNumberFormat="1" applyFont="1" applyFill="1" applyBorder="1" applyAlignment="1">
      <alignment horizontal="center" vertical="center"/>
    </xf>
    <xf numFmtId="176" fontId="22" fillId="0" borderId="46" xfId="0" applyNumberFormat="1" applyFont="1" applyBorder="1" applyAlignment="1">
      <alignment horizontal="center" vertical="center"/>
    </xf>
    <xf numFmtId="4" fontId="22" fillId="0" borderId="46" xfId="0" applyNumberFormat="1" applyFont="1" applyBorder="1" applyAlignment="1">
      <alignment horizontal="center" vertical="center"/>
    </xf>
    <xf numFmtId="2" fontId="22" fillId="35" borderId="24" xfId="0" applyNumberFormat="1" applyFont="1" applyFill="1" applyBorder="1" applyAlignment="1">
      <alignment horizontal="center" vertical="center"/>
    </xf>
    <xf numFmtId="10" fontId="51" fillId="0" borderId="90" xfId="0" applyNumberFormat="1" applyFont="1" applyBorder="1" applyAlignment="1">
      <alignment horizontal="center" vertical="center"/>
    </xf>
    <xf numFmtId="170" fontId="51" fillId="12" borderId="24" xfId="0" applyNumberFormat="1" applyFont="1" applyFill="1" applyBorder="1" applyAlignment="1">
      <alignment horizontal="center" vertical="center"/>
    </xf>
    <xf numFmtId="3" fontId="34" fillId="12" borderId="24" xfId="0" applyNumberFormat="1" applyFont="1" applyFill="1" applyBorder="1" applyAlignment="1">
      <alignment horizontal="center" vertical="center"/>
    </xf>
    <xf numFmtId="4" fontId="34" fillId="12" borderId="24" xfId="0" applyNumberFormat="1" applyFont="1" applyFill="1" applyBorder="1" applyAlignment="1">
      <alignment horizontal="center" vertical="center"/>
    </xf>
    <xf numFmtId="179" fontId="51" fillId="12" borderId="24" xfId="1" applyNumberFormat="1" applyFont="1" applyFill="1" applyBorder="1" applyAlignment="1">
      <alignment horizontal="center" vertical="center"/>
    </xf>
    <xf numFmtId="1" fontId="22" fillId="12" borderId="46" xfId="0" applyNumberFormat="1" applyFont="1" applyFill="1" applyBorder="1" applyAlignment="1">
      <alignment horizontal="center" vertical="center"/>
    </xf>
    <xf numFmtId="177" fontId="22" fillId="0" borderId="90" xfId="3" applyNumberFormat="1" applyFont="1" applyFill="1" applyBorder="1" applyAlignment="1">
      <alignment horizontal="center" vertical="center"/>
    </xf>
    <xf numFmtId="0" fontId="22" fillId="23" borderId="0" xfId="0" applyFont="1" applyFill="1" applyAlignment="1">
      <alignment vertical="center"/>
    </xf>
    <xf numFmtId="183" fontId="53" fillId="28" borderId="33" xfId="0" applyNumberFormat="1" applyFont="1" applyFill="1" applyBorder="1" applyAlignment="1">
      <alignment horizontal="center" vertical="center"/>
    </xf>
    <xf numFmtId="183" fontId="53" fillId="25" borderId="33" xfId="0" applyNumberFormat="1" applyFont="1" applyFill="1" applyBorder="1" applyAlignment="1">
      <alignment horizontal="center" vertical="center"/>
    </xf>
    <xf numFmtId="182" fontId="22" fillId="23" borderId="0" xfId="0" applyNumberFormat="1" applyFont="1" applyFill="1" applyAlignment="1">
      <alignment horizontal="center" vertical="center"/>
    </xf>
    <xf numFmtId="192" fontId="51" fillId="0" borderId="14" xfId="0" applyNumberFormat="1" applyFont="1" applyBorder="1" applyAlignment="1">
      <alignment horizontal="center" vertical="center"/>
    </xf>
    <xf numFmtId="179" fontId="51" fillId="0" borderId="0" xfId="0" applyNumberFormat="1" applyFont="1" applyAlignment="1">
      <alignment horizontal="center" vertical="center"/>
    </xf>
    <xf numFmtId="10" fontId="22" fillId="12" borderId="4" xfId="0" applyNumberFormat="1" applyFont="1" applyFill="1" applyBorder="1" applyAlignment="1">
      <alignment horizontal="center" vertical="center"/>
    </xf>
    <xf numFmtId="4" fontId="22" fillId="9" borderId="24" xfId="0" applyNumberFormat="1" applyFont="1" applyFill="1" applyBorder="1" applyAlignment="1">
      <alignment horizontal="center" vertical="center"/>
    </xf>
    <xf numFmtId="10" fontId="21" fillId="26" borderId="10" xfId="0" applyNumberFormat="1" applyFont="1" applyFill="1" applyBorder="1" applyAlignment="1">
      <alignment horizontal="center" vertical="center"/>
    </xf>
    <xf numFmtId="10" fontId="53" fillId="26" borderId="10" xfId="0" applyNumberFormat="1" applyFont="1" applyFill="1" applyBorder="1" applyAlignment="1">
      <alignment horizontal="center" vertical="center"/>
    </xf>
    <xf numFmtId="174" fontId="53" fillId="26" borderId="10" xfId="0" applyNumberFormat="1" applyFont="1" applyFill="1" applyBorder="1" applyAlignment="1">
      <alignment horizontal="center" vertical="center"/>
    </xf>
    <xf numFmtId="179" fontId="53" fillId="26" borderId="10" xfId="1" applyNumberFormat="1" applyFont="1" applyFill="1" applyBorder="1" applyAlignment="1">
      <alignment horizontal="center" vertical="center"/>
    </xf>
    <xf numFmtId="174" fontId="53" fillId="26" borderId="10" xfId="0" applyNumberFormat="1" applyFont="1" applyFill="1" applyBorder="1" applyAlignment="1">
      <alignment vertical="center"/>
    </xf>
    <xf numFmtId="180" fontId="53" fillId="26" borderId="10" xfId="0" applyNumberFormat="1" applyFont="1" applyFill="1" applyBorder="1" applyAlignment="1">
      <alignment vertical="center"/>
    </xf>
    <xf numFmtId="177" fontId="53" fillId="26" borderId="10" xfId="0" applyNumberFormat="1" applyFont="1" applyFill="1" applyBorder="1" applyAlignment="1">
      <alignment horizontal="center" vertical="center"/>
    </xf>
    <xf numFmtId="1" fontId="53" fillId="26" borderId="10" xfId="0" applyNumberFormat="1" applyFont="1" applyFill="1" applyBorder="1" applyAlignment="1">
      <alignment horizontal="center" vertical="center"/>
    </xf>
    <xf numFmtId="176" fontId="53" fillId="26" borderId="10" xfId="0" applyNumberFormat="1" applyFont="1" applyFill="1" applyBorder="1" applyAlignment="1">
      <alignment horizontal="center" vertical="center"/>
    </xf>
    <xf numFmtId="176" fontId="53" fillId="26" borderId="10" xfId="0" applyNumberFormat="1" applyFont="1" applyFill="1" applyBorder="1" applyAlignment="1">
      <alignment vertical="center"/>
    </xf>
    <xf numFmtId="4" fontId="53" fillId="26" borderId="10" xfId="0" applyNumberFormat="1" applyFont="1" applyFill="1" applyBorder="1" applyAlignment="1">
      <alignment horizontal="center" vertical="center"/>
    </xf>
    <xf numFmtId="3" fontId="35" fillId="26" borderId="10" xfId="0" applyNumberFormat="1" applyFont="1" applyFill="1" applyBorder="1" applyAlignment="1">
      <alignment vertical="center"/>
    </xf>
    <xf numFmtId="176" fontId="21" fillId="26" borderId="10" xfId="0" applyNumberFormat="1" applyFont="1" applyFill="1" applyBorder="1" applyAlignment="1">
      <alignment horizontal="center" vertical="center"/>
    </xf>
    <xf numFmtId="4" fontId="35" fillId="26" borderId="10" xfId="0" applyNumberFormat="1" applyFont="1" applyFill="1" applyBorder="1" applyAlignment="1">
      <alignment vertical="center"/>
    </xf>
    <xf numFmtId="4" fontId="27" fillId="26" borderId="10" xfId="0" applyNumberFormat="1" applyFont="1" applyFill="1" applyBorder="1" applyAlignment="1">
      <alignment vertical="center"/>
    </xf>
    <xf numFmtId="176" fontId="27" fillId="26" borderId="10" xfId="0" applyNumberFormat="1" applyFont="1" applyFill="1" applyBorder="1" applyAlignment="1">
      <alignment vertical="center"/>
    </xf>
    <xf numFmtId="2" fontId="27" fillId="26" borderId="10" xfId="0" applyNumberFormat="1" applyFont="1" applyFill="1" applyBorder="1" applyAlignment="1">
      <alignment vertical="center"/>
    </xf>
    <xf numFmtId="176" fontId="27" fillId="37" borderId="10" xfId="0" applyNumberFormat="1" applyFont="1" applyFill="1" applyBorder="1" applyAlignment="1">
      <alignment horizontal="center" vertical="center"/>
    </xf>
    <xf numFmtId="2" fontId="21" fillId="26" borderId="10" xfId="0" applyNumberFormat="1" applyFont="1" applyFill="1" applyBorder="1" applyAlignment="1">
      <alignment vertical="center"/>
    </xf>
    <xf numFmtId="10" fontId="21" fillId="26" borderId="0" xfId="0" applyNumberFormat="1" applyFont="1" applyFill="1" applyAlignment="1">
      <alignment horizontal="center" vertical="center"/>
    </xf>
    <xf numFmtId="176" fontId="21" fillId="26" borderId="0" xfId="0" applyNumberFormat="1" applyFont="1" applyFill="1" applyAlignment="1">
      <alignment horizontal="center" vertical="center"/>
    </xf>
    <xf numFmtId="193" fontId="21" fillId="27" borderId="2" xfId="0" applyNumberFormat="1" applyFont="1" applyFill="1" applyBorder="1" applyAlignment="1">
      <alignment horizontal="center" vertical="center"/>
    </xf>
    <xf numFmtId="0" fontId="42" fillId="42" borderId="32" xfId="0" applyFont="1" applyFill="1" applyBorder="1" applyAlignment="1">
      <alignment horizontal="center" vertical="center"/>
    </xf>
    <xf numFmtId="10" fontId="22" fillId="0" borderId="26" xfId="1" applyNumberFormat="1" applyFont="1" applyFill="1" applyBorder="1" applyAlignment="1">
      <alignment horizontal="center" vertical="center"/>
    </xf>
    <xf numFmtId="4" fontId="34" fillId="0" borderId="15" xfId="0" applyNumberFormat="1" applyFont="1" applyBorder="1" applyAlignment="1">
      <alignment vertical="center"/>
    </xf>
    <xf numFmtId="4" fontId="42" fillId="0" borderId="15" xfId="0" applyNumberFormat="1" applyFont="1" applyBorder="1" applyAlignment="1">
      <alignment vertical="center"/>
    </xf>
    <xf numFmtId="0" fontId="21" fillId="26" borderId="14" xfId="0" applyFont="1" applyFill="1" applyBorder="1" applyAlignment="1">
      <alignment horizontal="center" vertical="center"/>
    </xf>
    <xf numFmtId="0" fontId="21" fillId="26" borderId="12" xfId="0" applyFont="1" applyFill="1" applyBorder="1" applyAlignment="1">
      <alignment horizontal="center" vertical="center" wrapText="1"/>
    </xf>
    <xf numFmtId="164" fontId="21" fillId="26" borderId="12" xfId="0" applyNumberFormat="1" applyFont="1" applyFill="1" applyBorder="1" applyAlignment="1">
      <alignment horizontal="center" vertical="center"/>
    </xf>
    <xf numFmtId="43" fontId="21" fillId="26" borderId="12" xfId="0" applyNumberFormat="1" applyFont="1" applyFill="1" applyBorder="1" applyAlignment="1">
      <alignment vertical="center"/>
    </xf>
    <xf numFmtId="10" fontId="21" fillId="26" borderId="12" xfId="0" applyNumberFormat="1" applyFont="1" applyFill="1" applyBorder="1" applyAlignment="1">
      <alignment horizontal="center" vertical="center"/>
    </xf>
    <xf numFmtId="10" fontId="53" fillId="26" borderId="12" xfId="0" applyNumberFormat="1" applyFont="1" applyFill="1" applyBorder="1" applyAlignment="1">
      <alignment horizontal="center" vertical="center"/>
    </xf>
    <xf numFmtId="4" fontId="53" fillId="26" borderId="12" xfId="1" applyNumberFormat="1" applyFont="1" applyFill="1" applyBorder="1" applyAlignment="1">
      <alignment horizontal="center" vertical="center"/>
    </xf>
    <xf numFmtId="174" fontId="53" fillId="26" borderId="12" xfId="0" applyNumberFormat="1" applyFont="1" applyFill="1" applyBorder="1" applyAlignment="1">
      <alignment horizontal="center" vertical="center"/>
    </xf>
    <xf numFmtId="179" fontId="53" fillId="26" borderId="12" xfId="1" applyNumberFormat="1" applyFont="1" applyFill="1" applyBorder="1" applyAlignment="1">
      <alignment horizontal="center" vertical="center"/>
    </xf>
    <xf numFmtId="174" fontId="53" fillId="26" borderId="12" xfId="0" applyNumberFormat="1" applyFont="1" applyFill="1" applyBorder="1" applyAlignment="1">
      <alignment vertical="center"/>
    </xf>
    <xf numFmtId="180" fontId="53" fillId="26" borderId="12" xfId="0" applyNumberFormat="1" applyFont="1" applyFill="1" applyBorder="1" applyAlignment="1">
      <alignment vertical="center"/>
    </xf>
    <xf numFmtId="177" fontId="53" fillId="26" borderId="12" xfId="0" applyNumberFormat="1" applyFont="1" applyFill="1" applyBorder="1" applyAlignment="1">
      <alignment horizontal="center" vertical="center"/>
    </xf>
    <xf numFmtId="1" fontId="53" fillId="26" borderId="12" xfId="0" applyNumberFormat="1" applyFont="1" applyFill="1" applyBorder="1" applyAlignment="1">
      <alignment horizontal="center" vertical="center"/>
    </xf>
    <xf numFmtId="176" fontId="53" fillId="26" borderId="12" xfId="0" applyNumberFormat="1" applyFont="1" applyFill="1" applyBorder="1" applyAlignment="1">
      <alignment horizontal="center" vertical="center"/>
    </xf>
    <xf numFmtId="176" fontId="53" fillId="26" borderId="12" xfId="0" applyNumberFormat="1" applyFont="1" applyFill="1" applyBorder="1" applyAlignment="1">
      <alignment vertical="center"/>
    </xf>
    <xf numFmtId="4" fontId="53" fillId="26" borderId="12" xfId="0" applyNumberFormat="1" applyFont="1" applyFill="1" applyBorder="1" applyAlignment="1">
      <alignment horizontal="center" vertical="center"/>
    </xf>
    <xf numFmtId="3" fontId="35" fillId="26" borderId="12" xfId="0" applyNumberFormat="1" applyFont="1" applyFill="1" applyBorder="1" applyAlignment="1">
      <alignment vertical="center"/>
    </xf>
    <xf numFmtId="176" fontId="21" fillId="26" borderId="12" xfId="0" applyNumberFormat="1" applyFont="1" applyFill="1" applyBorder="1" applyAlignment="1">
      <alignment horizontal="center" vertical="center"/>
    </xf>
    <xf numFmtId="4" fontId="35" fillId="26" borderId="12" xfId="0" applyNumberFormat="1" applyFont="1" applyFill="1" applyBorder="1" applyAlignment="1">
      <alignment vertical="center"/>
    </xf>
    <xf numFmtId="4" fontId="27" fillId="26" borderId="12" xfId="0" applyNumberFormat="1" applyFont="1" applyFill="1" applyBorder="1" applyAlignment="1">
      <alignment vertical="center"/>
    </xf>
    <xf numFmtId="176" fontId="27" fillId="26" borderId="12" xfId="0" applyNumberFormat="1" applyFont="1" applyFill="1" applyBorder="1" applyAlignment="1">
      <alignment vertical="center"/>
    </xf>
    <xf numFmtId="2" fontId="27" fillId="26" borderId="12" xfId="0" applyNumberFormat="1" applyFont="1" applyFill="1" applyBorder="1" applyAlignment="1">
      <alignment vertical="center"/>
    </xf>
    <xf numFmtId="176" fontId="27" fillId="37" borderId="12" xfId="0" applyNumberFormat="1" applyFont="1" applyFill="1" applyBorder="1" applyAlignment="1">
      <alignment horizontal="center" vertical="center"/>
    </xf>
    <xf numFmtId="2" fontId="21" fillId="26" borderId="12" xfId="0" applyNumberFormat="1" applyFont="1" applyFill="1" applyBorder="1" applyAlignment="1">
      <alignment vertical="center"/>
    </xf>
    <xf numFmtId="10" fontId="21" fillId="37" borderId="12" xfId="0" applyNumberFormat="1" applyFont="1" applyFill="1" applyBorder="1" applyAlignment="1">
      <alignment horizontal="center" vertical="center"/>
    </xf>
    <xf numFmtId="10" fontId="21" fillId="26" borderId="13" xfId="0" applyNumberFormat="1" applyFont="1" applyFill="1" applyBorder="1" applyAlignment="1">
      <alignment horizontal="center" vertical="center"/>
    </xf>
    <xf numFmtId="10" fontId="42" fillId="0" borderId="24" xfId="1" applyNumberFormat="1" applyFont="1" applyFill="1" applyBorder="1" applyAlignment="1">
      <alignment horizontal="center" vertical="center"/>
    </xf>
    <xf numFmtId="4" fontId="55" fillId="0" borderId="24" xfId="1" applyNumberFormat="1" applyFont="1" applyFill="1" applyBorder="1" applyAlignment="1">
      <alignment horizontal="center" vertical="center"/>
    </xf>
    <xf numFmtId="171" fontId="55" fillId="0" borderId="24" xfId="0" applyNumberFormat="1" applyFont="1" applyBorder="1" applyAlignment="1">
      <alignment horizontal="center" vertical="center"/>
    </xf>
    <xf numFmtId="174" fontId="55" fillId="0" borderId="24" xfId="0" applyNumberFormat="1" applyFont="1" applyBorder="1" applyAlignment="1">
      <alignment vertical="center"/>
    </xf>
    <xf numFmtId="3" fontId="61" fillId="0" borderId="24" xfId="0" applyNumberFormat="1" applyFont="1" applyBorder="1" applyAlignment="1">
      <alignment vertical="center"/>
    </xf>
    <xf numFmtId="4" fontId="61" fillId="12" borderId="24" xfId="0" applyNumberFormat="1" applyFont="1" applyFill="1" applyBorder="1" applyAlignment="1">
      <alignment vertical="center"/>
    </xf>
    <xf numFmtId="10" fontId="42" fillId="12" borderId="75" xfId="0" applyNumberFormat="1" applyFont="1" applyFill="1" applyBorder="1" applyAlignment="1">
      <alignment horizontal="center" vertical="center"/>
    </xf>
    <xf numFmtId="10" fontId="21" fillId="37" borderId="10" xfId="0" applyNumberFormat="1" applyFont="1" applyFill="1" applyBorder="1" applyAlignment="1">
      <alignment horizontal="center" vertical="center"/>
    </xf>
    <xf numFmtId="10" fontId="21" fillId="26" borderId="11" xfId="0" applyNumberFormat="1" applyFont="1" applyFill="1" applyBorder="1" applyAlignment="1">
      <alignment horizontal="center" vertical="center"/>
    </xf>
    <xf numFmtId="0" fontId="22" fillId="0" borderId="38" xfId="3" applyNumberFormat="1" applyFont="1" applyFill="1" applyBorder="1" applyAlignment="1">
      <alignment horizontal="center" vertical="center"/>
    </xf>
    <xf numFmtId="43" fontId="22" fillId="0" borderId="30" xfId="1" applyNumberFormat="1" applyFont="1" applyFill="1" applyBorder="1" applyAlignment="1">
      <alignment vertical="center" wrapText="1"/>
    </xf>
    <xf numFmtId="43" fontId="22" fillId="0" borderId="30" xfId="1" applyNumberFormat="1" applyFont="1" applyFill="1" applyBorder="1" applyAlignment="1">
      <alignment horizontal="center" vertical="center"/>
    </xf>
    <xf numFmtId="0" fontId="42" fillId="12" borderId="24" xfId="0" applyFont="1" applyFill="1" applyBorder="1" applyAlignment="1">
      <alignment horizontal="center" vertical="center"/>
    </xf>
    <xf numFmtId="194" fontId="22" fillId="27" borderId="2" xfId="0" applyNumberFormat="1" applyFont="1" applyFill="1" applyBorder="1" applyAlignment="1">
      <alignment horizontal="center" vertical="center"/>
    </xf>
    <xf numFmtId="10" fontId="3" fillId="0" borderId="1" xfId="0" applyNumberFormat="1" applyFont="1" applyBorder="1"/>
    <xf numFmtId="0" fontId="6" fillId="5" borderId="2" xfId="5" applyFont="1" applyFill="1" applyBorder="1" applyAlignment="1">
      <alignment vertical="center" wrapText="1"/>
    </xf>
    <xf numFmtId="10" fontId="12" fillId="5" borderId="2" xfId="5" applyNumberFormat="1" applyFont="1" applyFill="1" applyBorder="1" applyAlignment="1">
      <alignment horizontal="right" vertical="center"/>
    </xf>
    <xf numFmtId="187" fontId="12" fillId="5" borderId="2" xfId="4" applyNumberFormat="1" applyFont="1" applyFill="1" applyBorder="1" applyAlignment="1">
      <alignment horizontal="right" vertical="center"/>
    </xf>
    <xf numFmtId="185" fontId="12" fillId="5" borderId="2" xfId="4" applyNumberFormat="1" applyFont="1" applyFill="1" applyBorder="1" applyAlignment="1">
      <alignment vertical="center"/>
    </xf>
    <xf numFmtId="187" fontId="6" fillId="5" borderId="2" xfId="5" applyNumberFormat="1" applyFont="1" applyFill="1" applyBorder="1"/>
    <xf numFmtId="177" fontId="21" fillId="0" borderId="10" xfId="0" applyNumberFormat="1" applyFont="1" applyBorder="1" applyAlignment="1">
      <alignment horizontal="center" vertical="center"/>
    </xf>
    <xf numFmtId="2" fontId="51" fillId="13" borderId="24" xfId="0" applyNumberFormat="1" applyFont="1" applyFill="1" applyBorder="1" applyAlignment="1">
      <alignment horizontal="center" vertical="center"/>
    </xf>
    <xf numFmtId="0" fontId="42" fillId="0" borderId="24" xfId="0" applyFont="1" applyBorder="1" applyAlignment="1">
      <alignment vertical="center"/>
    </xf>
    <xf numFmtId="43" fontId="22" fillId="0" borderId="28" xfId="1" applyNumberFormat="1" applyFont="1" applyFill="1" applyBorder="1" applyAlignment="1">
      <alignment horizontal="center" vertical="center" wrapText="1"/>
    </xf>
    <xf numFmtId="189" fontId="51" fillId="43" borderId="24" xfId="1" applyNumberFormat="1" applyFont="1" applyFill="1" applyBorder="1" applyAlignment="1" applyProtection="1">
      <alignment horizontal="center" vertical="center" wrapText="1"/>
      <protection hidden="1"/>
    </xf>
    <xf numFmtId="0" fontId="42" fillId="42" borderId="24" xfId="0" applyFont="1" applyFill="1" applyBorder="1" applyAlignment="1">
      <alignment horizontal="left" vertical="center"/>
    </xf>
    <xf numFmtId="177" fontId="42" fillId="12" borderId="91" xfId="0" applyNumberFormat="1" applyFont="1" applyFill="1" applyBorder="1" applyAlignment="1">
      <alignment horizontal="center" vertical="center"/>
    </xf>
    <xf numFmtId="177" fontId="22" fillId="0" borderId="46" xfId="0" applyNumberFormat="1" applyFont="1" applyBorder="1" applyAlignment="1">
      <alignment horizontal="center" vertical="center"/>
    </xf>
    <xf numFmtId="177" fontId="42" fillId="0" borderId="91" xfId="0" applyNumberFormat="1" applyFont="1" applyBorder="1" applyAlignment="1">
      <alignment horizontal="center" vertical="center"/>
    </xf>
    <xf numFmtId="177" fontId="22" fillId="15" borderId="24" xfId="3" applyNumberFormat="1" applyFont="1" applyFill="1" applyBorder="1" applyAlignment="1">
      <alignment horizontal="center" vertical="center"/>
    </xf>
    <xf numFmtId="0" fontId="42" fillId="42" borderId="24" xfId="0" applyFont="1" applyFill="1" applyBorder="1" applyAlignment="1">
      <alignment horizontal="left" vertical="center" wrapText="1"/>
    </xf>
    <xf numFmtId="10" fontId="51" fillId="0" borderId="18" xfId="0" applyNumberFormat="1" applyFont="1" applyBorder="1" applyAlignment="1">
      <alignment horizontal="center" vertical="center"/>
    </xf>
    <xf numFmtId="10" fontId="51" fillId="0" borderId="0" xfId="7" applyNumberFormat="1" applyFont="1" applyAlignment="1">
      <alignment horizontal="center" vertical="center"/>
    </xf>
    <xf numFmtId="10" fontId="22" fillId="0" borderId="2" xfId="0" applyNumberFormat="1" applyFont="1" applyBorder="1" applyAlignment="1">
      <alignment horizontal="center" vertical="center"/>
    </xf>
    <xf numFmtId="2" fontId="51" fillId="14" borderId="24" xfId="0" applyNumberFormat="1" applyFont="1" applyFill="1" applyBorder="1" applyAlignment="1">
      <alignment horizontal="center" vertical="center"/>
    </xf>
    <xf numFmtId="177" fontId="21" fillId="0" borderId="2" xfId="0" applyNumberFormat="1" applyFont="1" applyBorder="1" applyAlignment="1">
      <alignment horizontal="center" vertical="center"/>
    </xf>
    <xf numFmtId="176" fontId="53" fillId="25" borderId="2" xfId="0" applyNumberFormat="1" applyFont="1" applyFill="1" applyBorder="1" applyAlignment="1">
      <alignment horizontal="center" vertical="center"/>
    </xf>
    <xf numFmtId="174" fontId="53" fillId="28" borderId="2" xfId="0" applyNumberFormat="1" applyFont="1" applyFill="1" applyBorder="1" applyAlignment="1">
      <alignment horizontal="center" vertical="center"/>
    </xf>
    <xf numFmtId="172" fontId="22" fillId="12" borderId="24" xfId="1" applyNumberFormat="1" applyFont="1" applyFill="1" applyBorder="1" applyAlignment="1">
      <alignment horizontal="center" vertical="center"/>
    </xf>
    <xf numFmtId="172" fontId="22" fillId="0" borderId="24" xfId="1" applyNumberFormat="1" applyFont="1" applyFill="1" applyBorder="1" applyAlignment="1">
      <alignment horizontal="center" vertical="center"/>
    </xf>
    <xf numFmtId="2" fontId="22" fillId="0" borderId="7" xfId="1" applyNumberFormat="1" applyFont="1" applyFill="1" applyBorder="1" applyAlignment="1">
      <alignment vertical="center"/>
    </xf>
    <xf numFmtId="189" fontId="51" fillId="44" borderId="24" xfId="1" applyNumberFormat="1" applyFont="1" applyFill="1" applyBorder="1" applyAlignment="1" applyProtection="1">
      <alignment horizontal="center" vertical="center" wrapText="1"/>
      <protection hidden="1"/>
    </xf>
    <xf numFmtId="2" fontId="22" fillId="12" borderId="46" xfId="0" applyNumberFormat="1" applyFont="1" applyFill="1" applyBorder="1" applyAlignment="1">
      <alignment horizontal="center" vertical="center"/>
    </xf>
    <xf numFmtId="189" fontId="51" fillId="43" borderId="90" xfId="1" applyNumberFormat="1" applyFont="1" applyFill="1" applyBorder="1" applyAlignment="1" applyProtection="1">
      <alignment horizontal="center" vertical="center" wrapText="1"/>
      <protection hidden="1"/>
    </xf>
    <xf numFmtId="189" fontId="51" fillId="0" borderId="90" xfId="1" applyNumberFormat="1" applyFont="1" applyFill="1" applyBorder="1" applyAlignment="1" applyProtection="1">
      <alignment horizontal="center" vertical="center" wrapText="1"/>
      <protection hidden="1"/>
    </xf>
    <xf numFmtId="172" fontId="22" fillId="0" borderId="90" xfId="1" applyNumberFormat="1" applyFont="1" applyFill="1" applyBorder="1" applyAlignment="1">
      <alignment horizontal="center" vertical="center"/>
    </xf>
    <xf numFmtId="177" fontId="42" fillId="0" borderId="24" xfId="3" applyNumberFormat="1" applyFont="1" applyFill="1" applyBorder="1" applyAlignment="1">
      <alignment horizontal="center" vertical="center"/>
    </xf>
    <xf numFmtId="177" fontId="21" fillId="27" borderId="2" xfId="0" applyNumberFormat="1" applyFont="1" applyFill="1" applyBorder="1" applyAlignment="1">
      <alignment horizontal="center" vertical="center"/>
    </xf>
    <xf numFmtId="177" fontId="21" fillId="8" borderId="14" xfId="0" applyNumberFormat="1" applyFont="1" applyFill="1" applyBorder="1" applyAlignment="1">
      <alignment horizontal="center" vertical="center"/>
    </xf>
    <xf numFmtId="177" fontId="49" fillId="0" borderId="0" xfId="0" applyNumberFormat="1" applyFont="1" applyAlignment="1">
      <alignment vertical="center"/>
    </xf>
    <xf numFmtId="177" fontId="52" fillId="0" borderId="0" xfId="0" applyNumberFormat="1" applyFont="1" applyAlignment="1">
      <alignment vertical="center"/>
    </xf>
    <xf numFmtId="177" fontId="51" fillId="0" borderId="30" xfId="0" applyNumberFormat="1" applyFont="1" applyBorder="1" applyAlignment="1">
      <alignment vertical="center"/>
    </xf>
    <xf numFmtId="177" fontId="51" fillId="12" borderId="0" xfId="0" applyNumberFormat="1" applyFont="1" applyFill="1" applyAlignment="1">
      <alignment vertical="center"/>
    </xf>
    <xf numFmtId="177" fontId="51" fillId="0" borderId="14" xfId="0" applyNumberFormat="1" applyFont="1" applyBorder="1" applyAlignment="1">
      <alignment vertical="center"/>
    </xf>
    <xf numFmtId="177" fontId="51" fillId="40" borderId="2" xfId="0" applyNumberFormat="1" applyFont="1" applyFill="1" applyBorder="1" applyAlignment="1">
      <alignment horizontal="center" vertical="center"/>
    </xf>
    <xf numFmtId="177" fontId="51" fillId="40" borderId="8" xfId="0" applyNumberFormat="1" applyFont="1" applyFill="1" applyBorder="1" applyAlignment="1">
      <alignment horizontal="center" vertical="center"/>
    </xf>
    <xf numFmtId="177" fontId="53" fillId="40" borderId="2" xfId="0" applyNumberFormat="1" applyFont="1" applyFill="1" applyBorder="1" applyAlignment="1">
      <alignment horizontal="center" vertical="center"/>
    </xf>
    <xf numFmtId="177" fontId="51" fillId="0" borderId="11" xfId="0" applyNumberFormat="1" applyFont="1" applyBorder="1" applyAlignment="1">
      <alignment horizontal="center" vertical="center"/>
    </xf>
    <xf numFmtId="177" fontId="51" fillId="0" borderId="2" xfId="0" applyNumberFormat="1" applyFont="1" applyBorder="1" applyAlignment="1">
      <alignment horizontal="center" vertical="center"/>
    </xf>
    <xf numFmtId="177" fontId="22" fillId="0" borderId="49" xfId="0" applyNumberFormat="1" applyFont="1" applyBorder="1" applyAlignment="1">
      <alignment vertical="center"/>
    </xf>
    <xf numFmtId="172" fontId="22" fillId="12" borderId="90" xfId="1" applyNumberFormat="1" applyFont="1" applyFill="1" applyBorder="1" applyAlignment="1">
      <alignment horizontal="center" vertical="center"/>
    </xf>
    <xf numFmtId="2" fontId="14" fillId="0" borderId="5" xfId="0" applyNumberFormat="1" applyFont="1" applyBorder="1" applyAlignment="1">
      <alignment horizontal="center" vertical="center" wrapText="1"/>
    </xf>
    <xf numFmtId="2" fontId="14" fillId="0" borderId="79" xfId="0" applyNumberFormat="1" applyFont="1" applyBorder="1" applyAlignment="1">
      <alignment horizontal="center" vertical="center" wrapText="1"/>
    </xf>
    <xf numFmtId="2" fontId="14" fillId="0" borderId="76" xfId="0" applyNumberFormat="1" applyFont="1" applyBorder="1" applyAlignment="1">
      <alignment horizontal="center" vertical="center" wrapText="1"/>
    </xf>
    <xf numFmtId="2" fontId="12" fillId="0" borderId="76" xfId="0" applyNumberFormat="1" applyFont="1" applyBorder="1" applyAlignment="1">
      <alignment vertical="center"/>
    </xf>
    <xf numFmtId="2" fontId="17" fillId="0" borderId="112" xfId="0" applyNumberFormat="1" applyFont="1" applyBorder="1" applyAlignment="1">
      <alignment vertical="center"/>
    </xf>
    <xf numFmtId="2" fontId="17" fillId="0" borderId="0" xfId="0" applyNumberFormat="1" applyFont="1" applyAlignment="1">
      <alignment vertical="center"/>
    </xf>
    <xf numFmtId="2" fontId="14" fillId="15" borderId="2" xfId="0" applyNumberFormat="1" applyFont="1" applyFill="1" applyBorder="1" applyAlignment="1">
      <alignment horizontal="center" vertical="center"/>
    </xf>
    <xf numFmtId="2" fontId="20" fillId="0" borderId="0" xfId="0" applyNumberFormat="1" applyFont="1" applyAlignment="1">
      <alignment vertical="center"/>
    </xf>
    <xf numFmtId="2" fontId="21" fillId="0" borderId="30" xfId="1" applyNumberFormat="1" applyFont="1" applyFill="1" applyBorder="1" applyAlignment="1">
      <alignment horizontal="right" vertical="center"/>
    </xf>
    <xf numFmtId="2" fontId="22" fillId="12" borderId="0" xfId="0" applyNumberFormat="1" applyFont="1" applyFill="1" applyAlignment="1">
      <alignment vertical="center"/>
    </xf>
    <xf numFmtId="2" fontId="22" fillId="0" borderId="35" xfId="0" applyNumberFormat="1" applyFont="1" applyBorder="1" applyAlignment="1">
      <alignment vertical="center"/>
    </xf>
    <xf numFmtId="2" fontId="22" fillId="0" borderId="29" xfId="0" applyNumberFormat="1" applyFont="1" applyBorder="1" applyAlignment="1">
      <alignment horizontal="center" vertical="center"/>
    </xf>
    <xf numFmtId="2" fontId="22" fillId="0" borderId="39" xfId="0" applyNumberFormat="1" applyFont="1" applyBorder="1" applyAlignment="1">
      <alignment vertical="center"/>
    </xf>
    <xf numFmtId="2" fontId="22" fillId="0" borderId="26" xfId="0" applyNumberFormat="1" applyFont="1" applyBorder="1" applyAlignment="1">
      <alignment vertical="center"/>
    </xf>
    <xf numFmtId="2" fontId="22" fillId="0" borderId="29" xfId="0" applyNumberFormat="1" applyFont="1" applyBorder="1" applyAlignment="1">
      <alignment vertical="center"/>
    </xf>
    <xf numFmtId="2" fontId="22" fillId="0" borderId="34" xfId="0" applyNumberFormat="1" applyFont="1" applyBorder="1" applyAlignment="1">
      <alignment vertical="center"/>
    </xf>
    <xf numFmtId="2" fontId="42" fillId="15" borderId="24" xfId="0" applyNumberFormat="1" applyFont="1" applyFill="1" applyBorder="1" applyAlignment="1">
      <alignment horizontal="center" vertical="center"/>
    </xf>
    <xf numFmtId="2" fontId="21" fillId="26" borderId="1" xfId="0" applyNumberFormat="1" applyFont="1" applyFill="1" applyBorder="1" applyAlignment="1">
      <alignment vertical="center"/>
    </xf>
    <xf numFmtId="2" fontId="21" fillId="0" borderId="2" xfId="0" applyNumberFormat="1" applyFont="1" applyBorder="1" applyAlignment="1">
      <alignment vertical="center"/>
    </xf>
    <xf numFmtId="2" fontId="22" fillId="0" borderId="49" xfId="0" applyNumberFormat="1" applyFont="1" applyBorder="1" applyAlignment="1">
      <alignment vertical="center"/>
    </xf>
    <xf numFmtId="2" fontId="17" fillId="5" borderId="0" xfId="0" applyNumberFormat="1" applyFont="1" applyFill="1" applyAlignment="1">
      <alignment vertical="center"/>
    </xf>
    <xf numFmtId="172" fontId="51" fillId="0" borderId="0" xfId="0" applyNumberFormat="1" applyFont="1" applyAlignment="1">
      <alignment horizontal="center" vertical="center"/>
    </xf>
    <xf numFmtId="172" fontId="51" fillId="14" borderId="2" xfId="0" applyNumberFormat="1" applyFont="1" applyFill="1" applyBorder="1" applyAlignment="1">
      <alignment horizontal="center" vertical="center"/>
    </xf>
    <xf numFmtId="172" fontId="51" fillId="14" borderId="8" xfId="0" applyNumberFormat="1" applyFont="1" applyFill="1" applyBorder="1" applyAlignment="1">
      <alignment horizontal="center" vertical="center"/>
    </xf>
    <xf numFmtId="172" fontId="53" fillId="14" borderId="33" xfId="0" applyNumberFormat="1" applyFont="1" applyFill="1" applyBorder="1" applyAlignment="1">
      <alignment horizontal="center" vertical="center"/>
    </xf>
    <xf numFmtId="177" fontId="51" fillId="13" borderId="2" xfId="0" applyNumberFormat="1" applyFont="1" applyFill="1" applyBorder="1" applyAlignment="1">
      <alignment horizontal="center" vertical="center"/>
    </xf>
    <xf numFmtId="177" fontId="51" fillId="13" borderId="8" xfId="0" applyNumberFormat="1" applyFont="1" applyFill="1" applyBorder="1" applyAlignment="1">
      <alignment horizontal="center" vertical="center"/>
    </xf>
    <xf numFmtId="177" fontId="53" fillId="13" borderId="33" xfId="0" applyNumberFormat="1" applyFont="1" applyFill="1" applyBorder="1" applyAlignment="1">
      <alignment horizontal="center" vertical="center"/>
    </xf>
    <xf numFmtId="177" fontId="53" fillId="13" borderId="2" xfId="0" applyNumberFormat="1" applyFont="1" applyFill="1" applyBorder="1" applyAlignment="1">
      <alignment horizontal="center" vertical="center"/>
    </xf>
    <xf numFmtId="177" fontId="53" fillId="14" borderId="2" xfId="0" applyNumberFormat="1" applyFont="1" applyFill="1" applyBorder="1" applyAlignment="1">
      <alignment horizontal="center" vertical="center"/>
    </xf>
    <xf numFmtId="190" fontId="22" fillId="12" borderId="46" xfId="1" applyNumberFormat="1" applyFont="1" applyFill="1" applyBorder="1" applyAlignment="1">
      <alignment horizontal="center" vertical="center"/>
    </xf>
    <xf numFmtId="190" fontId="22" fillId="12" borderId="28" xfId="1" applyNumberFormat="1" applyFont="1" applyFill="1" applyBorder="1" applyAlignment="1">
      <alignment horizontal="center" vertical="center"/>
    </xf>
    <xf numFmtId="190" fontId="22" fillId="0" borderId="29" xfId="1" applyNumberFormat="1" applyFont="1" applyFill="1" applyBorder="1" applyAlignment="1">
      <alignment horizontal="center" vertical="center"/>
    </xf>
    <xf numFmtId="177" fontId="22" fillId="12" borderId="46" xfId="0" applyNumberFormat="1" applyFont="1" applyFill="1" applyBorder="1" applyAlignment="1">
      <alignment horizontal="center" vertical="center"/>
    </xf>
    <xf numFmtId="172" fontId="22" fillId="0" borderId="28" xfId="1" applyNumberFormat="1" applyFont="1" applyFill="1" applyBorder="1" applyAlignment="1">
      <alignment horizontal="center" vertical="center"/>
    </xf>
    <xf numFmtId="172" fontId="22" fillId="12" borderId="28" xfId="1" applyNumberFormat="1" applyFont="1" applyFill="1" applyBorder="1" applyAlignment="1">
      <alignment horizontal="center" vertical="center"/>
    </xf>
    <xf numFmtId="172" fontId="22" fillId="0" borderId="29" xfId="1" applyNumberFormat="1" applyFont="1" applyFill="1" applyBorder="1" applyAlignment="1">
      <alignment horizontal="center" vertical="center"/>
    </xf>
    <xf numFmtId="172" fontId="22" fillId="12" borderId="30" xfId="1" applyNumberFormat="1" applyFont="1" applyFill="1" applyBorder="1" applyAlignment="1">
      <alignment horizontal="center" vertical="center"/>
    </xf>
    <xf numFmtId="172" fontId="22" fillId="12" borderId="46" xfId="1" applyNumberFormat="1" applyFont="1" applyFill="1" applyBorder="1" applyAlignment="1">
      <alignment horizontal="center" vertical="center"/>
    </xf>
    <xf numFmtId="172" fontId="21" fillId="26" borderId="12" xfId="0" applyNumberFormat="1" applyFont="1" applyFill="1" applyBorder="1" applyAlignment="1">
      <alignment horizontal="center" vertical="center"/>
    </xf>
    <xf numFmtId="172" fontId="21" fillId="26" borderId="10" xfId="0" applyNumberFormat="1" applyFont="1" applyFill="1" applyBorder="1" applyAlignment="1">
      <alignment horizontal="center" vertical="center"/>
    </xf>
    <xf numFmtId="172" fontId="42" fillId="0" borderId="24" xfId="1" applyNumberFormat="1" applyFont="1" applyFill="1" applyBorder="1" applyAlignment="1">
      <alignment horizontal="center" vertical="center"/>
    </xf>
    <xf numFmtId="172" fontId="21" fillId="26" borderId="1" xfId="0" applyNumberFormat="1" applyFont="1" applyFill="1" applyBorder="1" applyAlignment="1">
      <alignment horizontal="center" vertical="center"/>
    </xf>
    <xf numFmtId="172" fontId="22" fillId="0" borderId="26" xfId="0" applyNumberFormat="1" applyFont="1" applyBorder="1" applyAlignment="1">
      <alignment horizontal="center" vertical="center"/>
    </xf>
    <xf numFmtId="172" fontId="21" fillId="8" borderId="14" xfId="0" applyNumberFormat="1" applyFont="1" applyFill="1" applyBorder="1" applyAlignment="1">
      <alignment horizontal="center" vertical="center"/>
    </xf>
    <xf numFmtId="172" fontId="22" fillId="0" borderId="24" xfId="1" applyNumberFormat="1" applyFont="1" applyFill="1" applyBorder="1" applyAlignment="1">
      <alignment horizontal="center" vertical="center" wrapText="1"/>
    </xf>
    <xf numFmtId="177" fontId="16" fillId="0" borderId="0" xfId="0" applyNumberFormat="1" applyFont="1" applyAlignment="1">
      <alignment vertical="center"/>
    </xf>
    <xf numFmtId="177" fontId="14" fillId="8" borderId="2" xfId="0" applyNumberFormat="1" applyFont="1" applyFill="1" applyBorder="1" applyAlignment="1">
      <alignment vertical="center"/>
    </xf>
    <xf numFmtId="177" fontId="19" fillId="0" borderId="0" xfId="0" applyNumberFormat="1" applyFont="1" applyAlignment="1">
      <alignment vertical="center"/>
    </xf>
    <xf numFmtId="177" fontId="21" fillId="0" borderId="30" xfId="3" applyNumberFormat="1" applyFont="1" applyFill="1" applyBorder="1" applyAlignment="1">
      <alignment vertical="center"/>
    </xf>
    <xf numFmtId="177" fontId="22" fillId="12" borderId="0" xfId="0" applyNumberFormat="1" applyFont="1" applyFill="1" applyAlignment="1">
      <alignment vertical="center"/>
    </xf>
    <xf numFmtId="177" fontId="22" fillId="0" borderId="35" xfId="0" applyNumberFormat="1" applyFont="1" applyBorder="1" applyAlignment="1">
      <alignment horizontal="center" vertical="center"/>
    </xf>
    <xf numFmtId="177" fontId="22" fillId="0" borderId="35" xfId="0" applyNumberFormat="1" applyFont="1" applyBorder="1" applyAlignment="1">
      <alignment vertical="center"/>
    </xf>
    <xf numFmtId="177" fontId="22" fillId="0" borderId="27" xfId="0" applyNumberFormat="1" applyFont="1" applyBorder="1" applyAlignment="1">
      <alignment horizontal="center" vertical="center"/>
    </xf>
    <xf numFmtId="177" fontId="22" fillId="0" borderId="34" xfId="0" applyNumberFormat="1" applyFont="1" applyBorder="1" applyAlignment="1">
      <alignment horizontal="center" vertical="center"/>
    </xf>
    <xf numFmtId="177" fontId="22" fillId="0" borderId="7" xfId="0" applyNumberFormat="1" applyFont="1" applyBorder="1" applyAlignment="1">
      <alignment horizontal="center" vertical="center"/>
    </xf>
    <xf numFmtId="177" fontId="22" fillId="12" borderId="24" xfId="3" applyNumberFormat="1" applyFont="1" applyFill="1" applyBorder="1" applyAlignment="1">
      <alignment horizontal="center" vertical="center"/>
    </xf>
    <xf numFmtId="177" fontId="21" fillId="26" borderId="12" xfId="0" applyNumberFormat="1" applyFont="1" applyFill="1" applyBorder="1" applyAlignment="1">
      <alignment horizontal="center" vertical="center"/>
    </xf>
    <xf numFmtId="177" fontId="21" fillId="26" borderId="10" xfId="0" applyNumberFormat="1" applyFont="1" applyFill="1" applyBorder="1" applyAlignment="1">
      <alignment horizontal="center" vertical="center"/>
    </xf>
    <xf numFmtId="177" fontId="42" fillId="12" borderId="24" xfId="3" applyNumberFormat="1" applyFont="1" applyFill="1" applyBorder="1" applyAlignment="1">
      <alignment horizontal="center" vertical="center"/>
    </xf>
    <xf numFmtId="177" fontId="22" fillId="0" borderId="17" xfId="0" applyNumberFormat="1" applyFont="1" applyBorder="1" applyAlignment="1">
      <alignment horizontal="center" vertical="center"/>
    </xf>
    <xf numFmtId="177" fontId="22" fillId="0" borderId="1" xfId="0" applyNumberFormat="1" applyFont="1" applyBorder="1" applyAlignment="1">
      <alignment horizontal="center" vertical="center"/>
    </xf>
    <xf numFmtId="177" fontId="21" fillId="0" borderId="0" xfId="0" applyNumberFormat="1" applyFont="1" applyAlignment="1">
      <alignment horizontal="center" vertical="center"/>
    </xf>
    <xf numFmtId="177" fontId="16" fillId="5" borderId="0" xfId="0" applyNumberFormat="1" applyFont="1" applyFill="1" applyAlignment="1">
      <alignment vertical="center"/>
    </xf>
    <xf numFmtId="177" fontId="40" fillId="0" borderId="0" xfId="0" applyNumberFormat="1" applyFont="1" applyAlignment="1">
      <alignment vertical="center"/>
    </xf>
    <xf numFmtId="177" fontId="39" fillId="36" borderId="13" xfId="0" applyNumberFormat="1" applyFont="1" applyFill="1" applyBorder="1" applyAlignment="1">
      <alignment vertical="center"/>
    </xf>
    <xf numFmtId="177" fontId="41" fillId="0" borderId="0" xfId="0" applyNumberFormat="1" applyFont="1" applyAlignment="1">
      <alignment vertical="center"/>
    </xf>
    <xf numFmtId="177" fontId="27" fillId="0" borderId="30" xfId="0" applyNumberFormat="1" applyFont="1" applyBorder="1" applyAlignment="1">
      <alignment horizontal="center" vertical="center"/>
    </xf>
    <xf numFmtId="177" fontId="42" fillId="0" borderId="28" xfId="0" applyNumberFormat="1" applyFont="1" applyBorder="1" applyAlignment="1">
      <alignment horizontal="center" vertical="center"/>
    </xf>
    <xf numFmtId="177" fontId="42" fillId="12" borderId="0" xfId="0" applyNumberFormat="1" applyFont="1" applyFill="1" applyAlignment="1">
      <alignment vertical="center"/>
    </xf>
    <xf numFmtId="177" fontId="42" fillId="0" borderId="30" xfId="0" applyNumberFormat="1" applyFont="1" applyBorder="1" applyAlignment="1">
      <alignment horizontal="center" vertical="center"/>
    </xf>
    <xf numFmtId="177" fontId="42" fillId="0" borderId="34" xfId="0" applyNumberFormat="1" applyFont="1" applyBorder="1" applyAlignment="1">
      <alignment horizontal="center" vertical="center"/>
    </xf>
    <xf numFmtId="177" fontId="42" fillId="0" borderId="34" xfId="0" applyNumberFormat="1" applyFont="1" applyBorder="1" applyAlignment="1">
      <alignment vertical="center"/>
    </xf>
    <xf numFmtId="177" fontId="42" fillId="12" borderId="30" xfId="0" applyNumberFormat="1" applyFont="1" applyFill="1" applyBorder="1" applyAlignment="1">
      <alignment horizontal="center" vertical="center"/>
    </xf>
    <xf numFmtId="177" fontId="42" fillId="12" borderId="28" xfId="0" applyNumberFormat="1" applyFont="1" applyFill="1" applyBorder="1" applyAlignment="1">
      <alignment horizontal="center" vertical="center"/>
    </xf>
    <xf numFmtId="177" fontId="42" fillId="0" borderId="26" xfId="0" applyNumberFormat="1" applyFont="1" applyBorder="1" applyAlignment="1">
      <alignment horizontal="center" vertical="center"/>
    </xf>
    <xf numFmtId="177" fontId="42" fillId="0" borderId="35" xfId="0" applyNumberFormat="1" applyFont="1" applyBorder="1" applyAlignment="1">
      <alignment horizontal="center" vertical="center"/>
    </xf>
    <xf numFmtId="177" fontId="42" fillId="0" borderId="29" xfId="0" applyNumberFormat="1" applyFont="1" applyBorder="1" applyAlignment="1">
      <alignment horizontal="center" vertical="center"/>
    </xf>
    <xf numFmtId="177" fontId="42" fillId="0" borderId="12" xfId="0" applyNumberFormat="1" applyFont="1" applyBorder="1" applyAlignment="1">
      <alignment horizontal="center" vertical="center"/>
    </xf>
    <xf numFmtId="177" fontId="42" fillId="0" borderId="90" xfId="0" applyNumberFormat="1" applyFont="1" applyBorder="1" applyAlignment="1">
      <alignment horizontal="center" vertical="center"/>
    </xf>
    <xf numFmtId="177" fontId="42" fillId="0" borderId="31" xfId="0" applyNumberFormat="1" applyFont="1" applyBorder="1" applyAlignment="1">
      <alignment horizontal="center" vertical="center"/>
    </xf>
    <xf numFmtId="177" fontId="42" fillId="12" borderId="46" xfId="0" applyNumberFormat="1" applyFont="1" applyFill="1" applyBorder="1" applyAlignment="1">
      <alignment horizontal="center" vertical="center"/>
    </xf>
    <xf numFmtId="177" fontId="27" fillId="26" borderId="12" xfId="0" applyNumberFormat="1" applyFont="1" applyFill="1" applyBorder="1" applyAlignment="1">
      <alignment vertical="center"/>
    </xf>
    <xf numFmtId="177" fontId="27" fillId="26" borderId="10" xfId="0" applyNumberFormat="1" applyFont="1" applyFill="1" applyBorder="1" applyAlignment="1">
      <alignment vertical="center"/>
    </xf>
    <xf numFmtId="177" fontId="27" fillId="26" borderId="1" xfId="0" applyNumberFormat="1" applyFont="1" applyFill="1" applyBorder="1" applyAlignment="1">
      <alignment horizontal="center" vertical="center"/>
    </xf>
    <xf numFmtId="177" fontId="42" fillId="0" borderId="0" xfId="0" applyNumberFormat="1" applyFont="1" applyAlignment="1">
      <alignment horizontal="center" vertical="center"/>
    </xf>
    <xf numFmtId="177" fontId="42" fillId="0" borderId="0" xfId="0" applyNumberFormat="1" applyFont="1" applyAlignment="1">
      <alignment vertical="center"/>
    </xf>
    <xf numFmtId="177" fontId="42" fillId="0" borderId="1" xfId="0" applyNumberFormat="1" applyFont="1" applyBorder="1" applyAlignment="1">
      <alignment horizontal="center" vertical="center"/>
    </xf>
    <xf numFmtId="177" fontId="27" fillId="22" borderId="2" xfId="0" applyNumberFormat="1" applyFont="1" applyFill="1" applyBorder="1" applyAlignment="1">
      <alignment horizontal="center" vertical="center"/>
    </xf>
    <xf numFmtId="177" fontId="42" fillId="0" borderId="15" xfId="0" applyNumberFormat="1" applyFont="1" applyBorder="1" applyAlignment="1">
      <alignment horizontal="center" vertical="center"/>
    </xf>
    <xf numFmtId="177" fontId="40" fillId="6" borderId="0" xfId="0" applyNumberFormat="1" applyFont="1" applyFill="1" applyAlignment="1">
      <alignment vertical="center"/>
    </xf>
    <xf numFmtId="177" fontId="43" fillId="0" borderId="0" xfId="0" applyNumberFormat="1" applyFont="1" applyAlignment="1">
      <alignment vertical="center"/>
    </xf>
    <xf numFmtId="177" fontId="39" fillId="8" borderId="12" xfId="0" applyNumberFormat="1" applyFont="1" applyFill="1" applyBorder="1" applyAlignment="1">
      <alignment vertical="center"/>
    </xf>
    <xf numFmtId="177" fontId="44" fillId="0" borderId="0" xfId="0" applyNumberFormat="1" applyFont="1" applyAlignment="1">
      <alignment vertical="center"/>
    </xf>
    <xf numFmtId="177" fontId="42" fillId="0" borderId="30" xfId="0" applyNumberFormat="1" applyFont="1" applyBorder="1" applyAlignment="1">
      <alignment vertical="center"/>
    </xf>
    <xf numFmtId="177" fontId="42" fillId="0" borderId="13" xfId="0" applyNumberFormat="1" applyFont="1" applyBorder="1" applyAlignment="1">
      <alignment vertical="center"/>
    </xf>
    <xf numFmtId="177" fontId="42" fillId="0" borderId="35" xfId="0" applyNumberFormat="1" applyFont="1" applyBorder="1" applyAlignment="1">
      <alignment vertical="center"/>
    </xf>
    <xf numFmtId="177" fontId="42" fillId="0" borderId="26" xfId="0" applyNumberFormat="1" applyFont="1" applyBorder="1" applyAlignment="1">
      <alignment vertical="center"/>
    </xf>
    <xf numFmtId="177" fontId="42" fillId="0" borderId="29" xfId="0" applyNumberFormat="1" applyFont="1" applyBorder="1" applyAlignment="1">
      <alignment vertical="center"/>
    </xf>
    <xf numFmtId="177" fontId="27" fillId="38" borderId="2" xfId="0" applyNumberFormat="1" applyFont="1" applyFill="1" applyBorder="1" applyAlignment="1">
      <alignment horizontal="center" vertical="center"/>
    </xf>
    <xf numFmtId="177" fontId="42" fillId="38" borderId="2" xfId="0" applyNumberFormat="1" applyFont="1" applyFill="1" applyBorder="1" applyAlignment="1">
      <alignment horizontal="center" vertical="center"/>
    </xf>
    <xf numFmtId="4" fontId="22" fillId="9" borderId="90" xfId="0" applyNumberFormat="1" applyFont="1" applyFill="1" applyBorder="1" applyAlignment="1">
      <alignment horizontal="center" vertical="center"/>
    </xf>
    <xf numFmtId="4" fontId="22" fillId="9" borderId="46" xfId="0" applyNumberFormat="1" applyFont="1" applyFill="1" applyBorder="1" applyAlignment="1">
      <alignment horizontal="center" vertical="center"/>
    </xf>
    <xf numFmtId="2" fontId="51" fillId="14" borderId="90" xfId="0" applyNumberFormat="1" applyFont="1" applyFill="1" applyBorder="1" applyAlignment="1">
      <alignment horizontal="center" vertical="center"/>
    </xf>
    <xf numFmtId="2" fontId="51" fillId="14" borderId="46" xfId="0" applyNumberFormat="1" applyFont="1" applyFill="1" applyBorder="1" applyAlignment="1">
      <alignment horizontal="center" vertical="center"/>
    </xf>
    <xf numFmtId="2" fontId="51" fillId="15" borderId="24" xfId="0" applyNumberFormat="1" applyFont="1" applyFill="1" applyBorder="1" applyAlignment="1" applyProtection="1">
      <alignment horizontal="center" vertical="center" wrapText="1"/>
      <protection hidden="1"/>
    </xf>
    <xf numFmtId="2" fontId="51" fillId="15" borderId="90" xfId="0" applyNumberFormat="1" applyFont="1" applyFill="1" applyBorder="1" applyAlignment="1" applyProtection="1">
      <alignment horizontal="center" vertical="center" wrapText="1"/>
      <protection hidden="1"/>
    </xf>
    <xf numFmtId="2" fontId="51" fillId="15" borderId="24" xfId="0" applyNumberFormat="1" applyFont="1" applyFill="1" applyBorder="1" applyAlignment="1" applyProtection="1">
      <alignment horizontal="center" vertical="center"/>
      <protection locked="0" hidden="1"/>
    </xf>
    <xf numFmtId="2" fontId="22" fillId="15" borderId="46" xfId="0" applyNumberFormat="1" applyFont="1" applyFill="1" applyBorder="1" applyAlignment="1">
      <alignment horizontal="center" vertical="center"/>
    </xf>
    <xf numFmtId="4" fontId="51" fillId="40" borderId="24" xfId="0" applyNumberFormat="1" applyFont="1" applyFill="1" applyBorder="1" applyAlignment="1">
      <alignment horizontal="center" vertical="center"/>
    </xf>
    <xf numFmtId="4" fontId="51" fillId="40" borderId="90" xfId="0" applyNumberFormat="1" applyFont="1" applyFill="1" applyBorder="1" applyAlignment="1">
      <alignment horizontal="center" vertical="center"/>
    </xf>
    <xf numFmtId="4" fontId="51" fillId="40" borderId="46" xfId="0" applyNumberFormat="1" applyFont="1" applyFill="1" applyBorder="1" applyAlignment="1">
      <alignment horizontal="center" vertical="center"/>
    </xf>
    <xf numFmtId="0" fontId="27" fillId="8" borderId="92" xfId="0" applyFont="1" applyFill="1" applyBorder="1" applyAlignment="1">
      <alignment horizontal="center" vertical="center"/>
    </xf>
    <xf numFmtId="0" fontId="27" fillId="8" borderId="46" xfId="0" applyFont="1" applyFill="1" applyBorder="1" applyAlignment="1">
      <alignment horizontal="left" vertical="center" wrapText="1"/>
    </xf>
    <xf numFmtId="0" fontId="27" fillId="8" borderId="46" xfId="0" applyFont="1" applyFill="1" applyBorder="1" applyAlignment="1">
      <alignment horizontal="center" vertical="center"/>
    </xf>
    <xf numFmtId="2" fontId="27" fillId="8" borderId="46" xfId="0" applyNumberFormat="1" applyFont="1" applyFill="1" applyBorder="1" applyAlignment="1">
      <alignment horizontal="center" vertical="center"/>
    </xf>
    <xf numFmtId="177" fontId="27" fillId="8" borderId="46" xfId="3" applyNumberFormat="1" applyFont="1" applyFill="1" applyBorder="1" applyAlignment="1">
      <alignment horizontal="center" vertical="center"/>
    </xf>
    <xf numFmtId="172" fontId="27" fillId="8" borderId="46" xfId="1" applyNumberFormat="1" applyFont="1" applyFill="1" applyBorder="1" applyAlignment="1">
      <alignment horizontal="center" vertical="center"/>
    </xf>
    <xf numFmtId="10" fontId="62" fillId="8" borderId="46" xfId="0" applyNumberFormat="1" applyFont="1" applyFill="1" applyBorder="1" applyAlignment="1">
      <alignment horizontal="center" vertical="center"/>
    </xf>
    <xf numFmtId="170" fontId="62" fillId="8" borderId="46" xfId="0" applyNumberFormat="1" applyFont="1" applyFill="1" applyBorder="1" applyAlignment="1">
      <alignment horizontal="center" vertical="center"/>
    </xf>
    <xf numFmtId="174" fontId="62" fillId="8" borderId="46" xfId="0" applyNumberFormat="1" applyFont="1" applyFill="1" applyBorder="1" applyAlignment="1">
      <alignment horizontal="center" vertical="center"/>
    </xf>
    <xf numFmtId="2" fontId="62" fillId="8" borderId="46" xfId="1" applyNumberFormat="1" applyFont="1" applyFill="1" applyBorder="1" applyAlignment="1">
      <alignment horizontal="center" vertical="center"/>
    </xf>
    <xf numFmtId="4" fontId="62" fillId="8" borderId="46" xfId="0" applyNumberFormat="1" applyFont="1" applyFill="1" applyBorder="1" applyAlignment="1">
      <alignment horizontal="center" vertical="center"/>
    </xf>
    <xf numFmtId="177" fontId="62" fillId="8" borderId="46" xfId="0" applyNumberFormat="1" applyFont="1" applyFill="1" applyBorder="1" applyAlignment="1">
      <alignment horizontal="center" vertical="center"/>
    </xf>
    <xf numFmtId="1" fontId="62" fillId="8" borderId="46" xfId="0" applyNumberFormat="1" applyFont="1" applyFill="1" applyBorder="1" applyAlignment="1">
      <alignment horizontal="center" vertical="center"/>
    </xf>
    <xf numFmtId="2" fontId="62" fillId="8" borderId="46" xfId="0" applyNumberFormat="1" applyFont="1" applyFill="1" applyBorder="1" applyAlignment="1">
      <alignment horizontal="center" vertical="center"/>
    </xf>
    <xf numFmtId="3" fontId="63" fillId="8" borderId="46" xfId="0" applyNumberFormat="1" applyFont="1" applyFill="1" applyBorder="1" applyAlignment="1">
      <alignment horizontal="center" vertical="center"/>
    </xf>
    <xf numFmtId="4" fontId="63" fillId="8" borderId="46" xfId="0" applyNumberFormat="1" applyFont="1" applyFill="1" applyBorder="1" applyAlignment="1">
      <alignment horizontal="center" vertical="center"/>
    </xf>
    <xf numFmtId="4" fontId="27" fillId="8" borderId="46" xfId="0" applyNumberFormat="1" applyFont="1" applyFill="1" applyBorder="1" applyAlignment="1">
      <alignment horizontal="center" vertical="center"/>
    </xf>
    <xf numFmtId="177" fontId="27" fillId="8" borderId="46" xfId="0" applyNumberFormat="1" applyFont="1" applyFill="1" applyBorder="1" applyAlignment="1">
      <alignment horizontal="center" vertical="center"/>
    </xf>
    <xf numFmtId="176" fontId="27" fillId="8" borderId="46" xfId="0" applyNumberFormat="1" applyFont="1" applyFill="1" applyBorder="1" applyAlignment="1">
      <alignment horizontal="center" vertical="center"/>
    </xf>
    <xf numFmtId="10" fontId="27" fillId="8" borderId="46" xfId="0" applyNumberFormat="1" applyFont="1" applyFill="1" applyBorder="1" applyAlignment="1">
      <alignment horizontal="center" vertical="center"/>
    </xf>
    <xf numFmtId="10" fontId="27" fillId="8" borderId="74" xfId="0" applyNumberFormat="1" applyFont="1" applyFill="1" applyBorder="1" applyAlignment="1">
      <alignment horizontal="center" vertical="center"/>
    </xf>
    <xf numFmtId="0" fontId="21" fillId="8" borderId="1" xfId="3" applyNumberFormat="1" applyFont="1" applyFill="1" applyBorder="1" applyAlignment="1">
      <alignment vertical="center"/>
    </xf>
    <xf numFmtId="43" fontId="21" fillId="8" borderId="1" xfId="1" applyNumberFormat="1" applyFont="1" applyFill="1" applyBorder="1" applyAlignment="1">
      <alignment horizontal="right" vertical="center" wrapText="1"/>
    </xf>
    <xf numFmtId="43" fontId="21" fillId="8" borderId="1" xfId="1" applyNumberFormat="1" applyFont="1" applyFill="1" applyBorder="1" applyAlignment="1">
      <alignment horizontal="center" vertical="center"/>
    </xf>
    <xf numFmtId="43" fontId="21" fillId="8" borderId="1" xfId="1" applyNumberFormat="1" applyFont="1" applyFill="1" applyBorder="1" applyAlignment="1">
      <alignment vertical="center"/>
    </xf>
    <xf numFmtId="172" fontId="21" fillId="8" borderId="1" xfId="1" applyNumberFormat="1" applyFont="1" applyFill="1" applyBorder="1" applyAlignment="1">
      <alignment horizontal="center" vertical="center"/>
    </xf>
    <xf numFmtId="10" fontId="53" fillId="8" borderId="1" xfId="0" applyNumberFormat="1" applyFont="1" applyFill="1" applyBorder="1" applyAlignment="1">
      <alignment horizontal="center" vertical="center"/>
    </xf>
    <xf numFmtId="4" fontId="53" fillId="8" borderId="1" xfId="1" applyNumberFormat="1" applyFont="1" applyFill="1" applyBorder="1" applyAlignment="1">
      <alignment horizontal="center" vertical="center"/>
    </xf>
    <xf numFmtId="174" fontId="53" fillId="8" borderId="1" xfId="0" applyNumberFormat="1" applyFont="1" applyFill="1" applyBorder="1" applyAlignment="1">
      <alignment horizontal="center" vertical="center"/>
    </xf>
    <xf numFmtId="179" fontId="53" fillId="8" borderId="1" xfId="1" applyNumberFormat="1" applyFont="1" applyFill="1" applyBorder="1" applyAlignment="1">
      <alignment horizontal="center" vertical="center"/>
    </xf>
    <xf numFmtId="4" fontId="53" fillId="8" borderId="1" xfId="0" applyNumberFormat="1" applyFont="1" applyFill="1" applyBorder="1" applyAlignment="1">
      <alignment vertical="center"/>
    </xf>
    <xf numFmtId="176" fontId="53" fillId="8" borderId="1" xfId="0" applyNumberFormat="1" applyFont="1" applyFill="1" applyBorder="1" applyAlignment="1">
      <alignment horizontal="center" vertical="center"/>
    </xf>
    <xf numFmtId="1" fontId="53" fillId="8" borderId="1" xfId="0" applyNumberFormat="1" applyFont="1" applyFill="1" applyBorder="1" applyAlignment="1">
      <alignment horizontal="center" vertical="center"/>
    </xf>
    <xf numFmtId="177" fontId="53" fillId="8" borderId="1" xfId="0" applyNumberFormat="1" applyFont="1" applyFill="1" applyBorder="1" applyAlignment="1">
      <alignment horizontal="center" vertical="center"/>
    </xf>
    <xf numFmtId="171" fontId="53" fillId="8" borderId="1" xfId="0" applyNumberFormat="1" applyFont="1" applyFill="1" applyBorder="1" applyAlignment="1">
      <alignment vertical="center"/>
    </xf>
    <xf numFmtId="4" fontId="53" fillId="8" borderId="1" xfId="0" applyNumberFormat="1" applyFont="1" applyFill="1" applyBorder="1" applyAlignment="1">
      <alignment horizontal="center" vertical="center"/>
    </xf>
    <xf numFmtId="3" fontId="35" fillId="8" borderId="1" xfId="0" applyNumberFormat="1" applyFont="1" applyFill="1" applyBorder="1" applyAlignment="1">
      <alignment vertical="center"/>
    </xf>
    <xf numFmtId="2" fontId="21" fillId="8" borderId="1" xfId="0" applyNumberFormat="1" applyFont="1" applyFill="1" applyBorder="1" applyAlignment="1">
      <alignment vertical="center"/>
    </xf>
    <xf numFmtId="177" fontId="21" fillId="8" borderId="1" xfId="0" applyNumberFormat="1" applyFont="1" applyFill="1" applyBorder="1" applyAlignment="1">
      <alignment horizontal="center" vertical="center"/>
    </xf>
    <xf numFmtId="4" fontId="35" fillId="8" borderId="1" xfId="0" applyNumberFormat="1" applyFont="1" applyFill="1" applyBorder="1" applyAlignment="1">
      <alignment vertical="center"/>
    </xf>
    <xf numFmtId="4" fontId="27" fillId="8" borderId="1" xfId="0" applyNumberFormat="1" applyFont="1" applyFill="1" applyBorder="1" applyAlignment="1">
      <alignment vertical="center"/>
    </xf>
    <xf numFmtId="177" fontId="27" fillId="8" borderId="1" xfId="0" applyNumberFormat="1" applyFont="1" applyFill="1" applyBorder="1" applyAlignment="1">
      <alignment horizontal="center" vertical="center"/>
    </xf>
    <xf numFmtId="176" fontId="27" fillId="8" borderId="1" xfId="0" applyNumberFormat="1" applyFont="1" applyFill="1" applyBorder="1" applyAlignment="1">
      <alignment horizontal="center" vertical="center"/>
    </xf>
    <xf numFmtId="2" fontId="27" fillId="8" borderId="1" xfId="0" applyNumberFormat="1" applyFont="1" applyFill="1" applyBorder="1" applyAlignment="1">
      <alignment horizontal="center" vertical="center"/>
    </xf>
    <xf numFmtId="176" fontId="42" fillId="8" borderId="1" xfId="0" applyNumberFormat="1" applyFont="1" applyFill="1" applyBorder="1" applyAlignment="1">
      <alignment horizontal="center" vertical="center"/>
    </xf>
    <xf numFmtId="2" fontId="21" fillId="8" borderId="1" xfId="0" applyNumberFormat="1" applyFont="1" applyFill="1" applyBorder="1" applyAlignment="1">
      <alignment horizontal="center" vertical="center"/>
    </xf>
    <xf numFmtId="4" fontId="21" fillId="8" borderId="1" xfId="0" applyNumberFormat="1" applyFont="1" applyFill="1" applyBorder="1" applyAlignment="1">
      <alignment horizontal="center" vertical="center"/>
    </xf>
    <xf numFmtId="10" fontId="21" fillId="8" borderId="1" xfId="0" applyNumberFormat="1" applyFont="1" applyFill="1" applyBorder="1" applyAlignment="1">
      <alignment horizontal="center" vertical="center"/>
    </xf>
    <xf numFmtId="0" fontId="21" fillId="8" borderId="33" xfId="0" applyFont="1" applyFill="1" applyBorder="1" applyAlignment="1" applyProtection="1">
      <alignment horizontal="center" vertical="center"/>
      <protection locked="0"/>
    </xf>
    <xf numFmtId="0" fontId="21" fillId="8" borderId="33" xfId="0" applyFont="1" applyFill="1" applyBorder="1" applyAlignment="1" applyProtection="1">
      <alignment horizontal="center" vertical="center" wrapText="1"/>
      <protection hidden="1"/>
    </xf>
    <xf numFmtId="0" fontId="21" fillId="8" borderId="33" xfId="0" applyFont="1" applyFill="1" applyBorder="1" applyAlignment="1" applyProtection="1">
      <alignment horizontal="center" vertical="center"/>
      <protection hidden="1"/>
    </xf>
    <xf numFmtId="0" fontId="21" fillId="8" borderId="33" xfId="0" applyFont="1" applyFill="1" applyBorder="1" applyAlignment="1" applyProtection="1">
      <alignment horizontal="right" vertical="center"/>
      <protection locked="0"/>
    </xf>
    <xf numFmtId="172" fontId="21" fillId="8" borderId="33" xfId="1" applyNumberFormat="1" applyFont="1" applyFill="1" applyBorder="1" applyAlignment="1">
      <alignment horizontal="center" vertical="center"/>
    </xf>
    <xf numFmtId="10" fontId="53" fillId="8" borderId="33" xfId="0" applyNumberFormat="1" applyFont="1" applyFill="1" applyBorder="1" applyAlignment="1">
      <alignment horizontal="center" vertical="center"/>
    </xf>
    <xf numFmtId="170" fontId="53" fillId="8" borderId="33" xfId="0" applyNumberFormat="1" applyFont="1" applyFill="1" applyBorder="1" applyAlignment="1">
      <alignment horizontal="center" vertical="center"/>
    </xf>
    <xf numFmtId="172" fontId="53" fillId="8" borderId="33" xfId="0" applyNumberFormat="1" applyFont="1" applyFill="1" applyBorder="1" applyAlignment="1">
      <alignment horizontal="center" vertical="center"/>
    </xf>
    <xf numFmtId="2" fontId="53" fillId="8" borderId="33" xfId="1" applyNumberFormat="1" applyFont="1" applyFill="1" applyBorder="1" applyAlignment="1">
      <alignment horizontal="center" vertical="center"/>
    </xf>
    <xf numFmtId="172" fontId="53" fillId="8" borderId="33" xfId="0" applyNumberFormat="1" applyFont="1" applyFill="1" applyBorder="1" applyAlignment="1">
      <alignment vertical="center"/>
    </xf>
    <xf numFmtId="4" fontId="53" fillId="8" borderId="33" xfId="0" applyNumberFormat="1" applyFont="1" applyFill="1" applyBorder="1" applyAlignment="1">
      <alignment vertical="center"/>
    </xf>
    <xf numFmtId="177" fontId="53" fillId="8" borderId="33" xfId="0" applyNumberFormat="1" applyFont="1" applyFill="1" applyBorder="1" applyAlignment="1">
      <alignment horizontal="center" vertical="center"/>
    </xf>
    <xf numFmtId="1" fontId="53" fillId="8" borderId="33" xfId="0" applyNumberFormat="1" applyFont="1" applyFill="1" applyBorder="1" applyAlignment="1">
      <alignment horizontal="center" vertical="center"/>
    </xf>
    <xf numFmtId="171" fontId="53" fillId="8" borderId="33" xfId="0" applyNumberFormat="1" applyFont="1" applyFill="1" applyBorder="1" applyAlignment="1">
      <alignment vertical="center"/>
    </xf>
    <xf numFmtId="4" fontId="53" fillId="8" borderId="33" xfId="0" applyNumberFormat="1" applyFont="1" applyFill="1" applyBorder="1" applyAlignment="1">
      <alignment horizontal="center" vertical="center"/>
    </xf>
    <xf numFmtId="3" fontId="35" fillId="8" borderId="33" xfId="0" applyNumberFormat="1" applyFont="1" applyFill="1" applyBorder="1" applyAlignment="1">
      <alignment vertical="center"/>
    </xf>
    <xf numFmtId="2" fontId="21" fillId="8" borderId="33" xfId="0" applyNumberFormat="1" applyFont="1" applyFill="1" applyBorder="1" applyAlignment="1">
      <alignment vertical="center"/>
    </xf>
    <xf numFmtId="177" fontId="21" fillId="8" borderId="33" xfId="3" applyNumberFormat="1" applyFont="1" applyFill="1" applyBorder="1" applyAlignment="1">
      <alignment horizontal="center" vertical="center"/>
    </xf>
    <xf numFmtId="4" fontId="35" fillId="8" borderId="33" xfId="0" applyNumberFormat="1" applyFont="1" applyFill="1" applyBorder="1" applyAlignment="1">
      <alignment vertical="center"/>
    </xf>
    <xf numFmtId="4" fontId="27" fillId="8" borderId="33" xfId="0" applyNumberFormat="1" applyFont="1" applyFill="1" applyBorder="1" applyAlignment="1">
      <alignment vertical="center"/>
    </xf>
    <xf numFmtId="177" fontId="27" fillId="8" borderId="33" xfId="0" applyNumberFormat="1" applyFont="1" applyFill="1" applyBorder="1" applyAlignment="1">
      <alignment horizontal="center" vertical="center"/>
    </xf>
    <xf numFmtId="176" fontId="27" fillId="8" borderId="33" xfId="0" applyNumberFormat="1" applyFont="1" applyFill="1" applyBorder="1" applyAlignment="1">
      <alignment horizontal="center" vertical="center"/>
    </xf>
    <xf numFmtId="177" fontId="27" fillId="8" borderId="33" xfId="0" applyNumberFormat="1" applyFont="1" applyFill="1" applyBorder="1" applyAlignment="1">
      <alignment vertical="center"/>
    </xf>
    <xf numFmtId="2" fontId="27" fillId="8" borderId="33" xfId="0" applyNumberFormat="1" applyFont="1" applyFill="1" applyBorder="1" applyAlignment="1">
      <alignment vertical="center"/>
    </xf>
    <xf numFmtId="176" fontId="27" fillId="8" borderId="33" xfId="0" applyNumberFormat="1" applyFont="1" applyFill="1" applyBorder="1" applyAlignment="1">
      <alignment horizontal="right" vertical="center"/>
    </xf>
    <xf numFmtId="176" fontId="21" fillId="8" borderId="33" xfId="0" applyNumberFormat="1" applyFont="1" applyFill="1" applyBorder="1" applyAlignment="1">
      <alignment horizontal="right" vertical="center"/>
    </xf>
    <xf numFmtId="4" fontId="21" fillId="8" borderId="33" xfId="0" applyNumberFormat="1" applyFont="1" applyFill="1" applyBorder="1" applyAlignment="1">
      <alignment horizontal="center" vertical="center"/>
    </xf>
    <xf numFmtId="10" fontId="21" fillId="8" borderId="33" xfId="0" applyNumberFormat="1" applyFont="1" applyFill="1" applyBorder="1" applyAlignment="1">
      <alignment horizontal="center" vertical="center"/>
    </xf>
    <xf numFmtId="176" fontId="21" fillId="8" borderId="33" xfId="0" applyNumberFormat="1" applyFont="1" applyFill="1" applyBorder="1" applyAlignment="1">
      <alignment horizontal="center" vertical="center"/>
    </xf>
    <xf numFmtId="2" fontId="21" fillId="8" borderId="1" xfId="1" applyNumberFormat="1" applyFont="1" applyFill="1" applyBorder="1" applyAlignment="1">
      <alignment vertical="center"/>
    </xf>
    <xf numFmtId="171" fontId="53" fillId="8" borderId="2" xfId="0" applyNumberFormat="1" applyFont="1" applyFill="1" applyBorder="1" applyAlignment="1">
      <alignment vertical="center"/>
    </xf>
    <xf numFmtId="0" fontId="21" fillId="8" borderId="2" xfId="0" applyFont="1" applyFill="1" applyBorder="1" applyAlignment="1" applyProtection="1">
      <alignment horizontal="center" vertical="center"/>
      <protection locked="0"/>
    </xf>
    <xf numFmtId="0" fontId="21" fillId="8" borderId="2" xfId="0" applyFont="1" applyFill="1" applyBorder="1" applyAlignment="1" applyProtection="1">
      <alignment horizontal="center" vertical="center" wrapText="1"/>
      <protection hidden="1"/>
    </xf>
    <xf numFmtId="0" fontId="21" fillId="8" borderId="2" xfId="0" applyFont="1" applyFill="1" applyBorder="1" applyAlignment="1" applyProtection="1">
      <alignment horizontal="center" vertical="center"/>
      <protection hidden="1"/>
    </xf>
    <xf numFmtId="0" fontId="21" fillId="8" borderId="2" xfId="0" applyFont="1" applyFill="1" applyBorder="1" applyAlignment="1" applyProtection="1">
      <alignment horizontal="right" vertical="center"/>
      <protection locked="0"/>
    </xf>
    <xf numFmtId="172" fontId="21" fillId="8" borderId="2" xfId="1" applyNumberFormat="1" applyFont="1" applyFill="1" applyBorder="1" applyAlignment="1">
      <alignment horizontal="center" vertical="center"/>
    </xf>
    <xf numFmtId="170" fontId="53" fillId="8" borderId="2" xfId="0" applyNumberFormat="1" applyFont="1" applyFill="1" applyBorder="1" applyAlignment="1">
      <alignment horizontal="center" vertical="center"/>
    </xf>
    <xf numFmtId="2" fontId="53" fillId="8" borderId="2" xfId="1" applyNumberFormat="1" applyFont="1" applyFill="1" applyBorder="1" applyAlignment="1">
      <alignment horizontal="center" vertical="center"/>
    </xf>
    <xf numFmtId="172" fontId="53" fillId="8" borderId="2" xfId="0" applyNumberFormat="1" applyFont="1" applyFill="1" applyBorder="1" applyAlignment="1">
      <alignment vertical="center"/>
    </xf>
    <xf numFmtId="4" fontId="53" fillId="8" borderId="2" xfId="0" applyNumberFormat="1" applyFont="1" applyFill="1" applyBorder="1" applyAlignment="1">
      <alignment vertical="center"/>
    </xf>
    <xf numFmtId="1" fontId="53" fillId="8" borderId="2" xfId="0" applyNumberFormat="1" applyFont="1" applyFill="1" applyBorder="1" applyAlignment="1">
      <alignment horizontal="center" vertical="center"/>
    </xf>
    <xf numFmtId="4" fontId="53" fillId="8" borderId="2" xfId="0" applyNumberFormat="1" applyFont="1" applyFill="1" applyBorder="1" applyAlignment="1">
      <alignment horizontal="center" vertical="center"/>
    </xf>
    <xf numFmtId="3" fontId="35" fillId="8" borderId="2" xfId="0" applyNumberFormat="1" applyFont="1" applyFill="1" applyBorder="1" applyAlignment="1">
      <alignment vertical="center"/>
    </xf>
    <xf numFmtId="2" fontId="21" fillId="8" borderId="2" xfId="0" applyNumberFormat="1" applyFont="1" applyFill="1" applyBorder="1" applyAlignment="1">
      <alignment vertical="center"/>
    </xf>
    <xf numFmtId="177" fontId="21" fillId="8" borderId="2" xfId="3" applyNumberFormat="1" applyFont="1" applyFill="1" applyBorder="1" applyAlignment="1">
      <alignment horizontal="center" vertical="center"/>
    </xf>
    <xf numFmtId="4" fontId="27" fillId="8" borderId="2" xfId="0" applyNumberFormat="1" applyFont="1" applyFill="1" applyBorder="1" applyAlignment="1">
      <alignment vertical="center"/>
    </xf>
    <xf numFmtId="177" fontId="27" fillId="8" borderId="2" xfId="0" applyNumberFormat="1" applyFont="1" applyFill="1" applyBorder="1" applyAlignment="1">
      <alignment horizontal="center" vertical="center"/>
    </xf>
    <xf numFmtId="176" fontId="27" fillId="8" borderId="2" xfId="0" applyNumberFormat="1" applyFont="1" applyFill="1" applyBorder="1" applyAlignment="1">
      <alignment horizontal="center" vertical="center"/>
    </xf>
    <xf numFmtId="177" fontId="27" fillId="8" borderId="2" xfId="0" applyNumberFormat="1" applyFont="1" applyFill="1" applyBorder="1" applyAlignment="1">
      <alignment vertical="center"/>
    </xf>
    <xf numFmtId="2" fontId="27" fillId="8" borderId="2" xfId="0" applyNumberFormat="1" applyFont="1" applyFill="1" applyBorder="1" applyAlignment="1">
      <alignment vertical="center"/>
    </xf>
    <xf numFmtId="176" fontId="27" fillId="8" borderId="2" xfId="0" applyNumberFormat="1" applyFont="1" applyFill="1" applyBorder="1" applyAlignment="1">
      <alignment horizontal="right" vertical="center"/>
    </xf>
    <xf numFmtId="176" fontId="21" fillId="8" borderId="2" xfId="0" applyNumberFormat="1" applyFont="1" applyFill="1" applyBorder="1" applyAlignment="1">
      <alignment horizontal="right" vertical="center"/>
    </xf>
    <xf numFmtId="4" fontId="21" fillId="8" borderId="2" xfId="0" applyNumberFormat="1" applyFont="1" applyFill="1" applyBorder="1" applyAlignment="1">
      <alignment horizontal="center" vertical="center"/>
    </xf>
    <xf numFmtId="10" fontId="21" fillId="8" borderId="2" xfId="0" applyNumberFormat="1" applyFont="1" applyFill="1" applyBorder="1" applyAlignment="1">
      <alignment horizontal="center" vertical="center"/>
    </xf>
    <xf numFmtId="176" fontId="21" fillId="8" borderId="2" xfId="0" applyNumberFormat="1" applyFont="1" applyFill="1" applyBorder="1" applyAlignment="1">
      <alignment horizontal="center" vertical="center"/>
    </xf>
    <xf numFmtId="190" fontId="21" fillId="8" borderId="1" xfId="1" applyNumberFormat="1" applyFont="1" applyFill="1" applyBorder="1" applyAlignment="1">
      <alignment horizontal="center" vertical="center"/>
    </xf>
    <xf numFmtId="2" fontId="21" fillId="8" borderId="2" xfId="0" applyNumberFormat="1" applyFont="1" applyFill="1" applyBorder="1" applyAlignment="1" applyProtection="1">
      <alignment horizontal="right" vertical="center"/>
      <protection locked="0"/>
    </xf>
    <xf numFmtId="190" fontId="21" fillId="8" borderId="2" xfId="1" applyNumberFormat="1" applyFont="1" applyFill="1" applyBorder="1" applyAlignment="1">
      <alignment horizontal="center" vertical="center"/>
    </xf>
    <xf numFmtId="0" fontId="47" fillId="8" borderId="33" xfId="0" applyFont="1" applyFill="1" applyBorder="1" applyAlignment="1" applyProtection="1">
      <alignment horizontal="center" vertical="top" wrapText="1"/>
      <protection locked="0" hidden="1"/>
    </xf>
    <xf numFmtId="0" fontId="48" fillId="8" borderId="33" xfId="0" applyFont="1" applyFill="1" applyBorder="1" applyAlignment="1" applyProtection="1">
      <alignment horizontal="right" vertical="top" wrapText="1"/>
      <protection locked="0" hidden="1"/>
    </xf>
    <xf numFmtId="172" fontId="22" fillId="8" borderId="33" xfId="1" applyNumberFormat="1" applyFont="1" applyFill="1" applyBorder="1" applyAlignment="1">
      <alignment horizontal="center" vertical="center"/>
    </xf>
    <xf numFmtId="10" fontId="51" fillId="8" borderId="33" xfId="0" applyNumberFormat="1" applyFont="1" applyFill="1" applyBorder="1" applyAlignment="1">
      <alignment horizontal="center" vertical="center"/>
    </xf>
    <xf numFmtId="170" fontId="51" fillId="8" borderId="33" xfId="0" applyNumberFormat="1" applyFont="1" applyFill="1" applyBorder="1" applyAlignment="1">
      <alignment horizontal="center" vertical="center"/>
    </xf>
    <xf numFmtId="172" fontId="51" fillId="8" borderId="33" xfId="0" applyNumberFormat="1" applyFont="1" applyFill="1" applyBorder="1" applyAlignment="1">
      <alignment horizontal="center" vertical="center"/>
    </xf>
    <xf numFmtId="179" fontId="51" fillId="8" borderId="33" xfId="1" applyNumberFormat="1" applyFont="1" applyFill="1" applyBorder="1" applyAlignment="1">
      <alignment horizontal="center" vertical="center"/>
    </xf>
    <xf numFmtId="172" fontId="51" fillId="8" borderId="33" xfId="0" applyNumberFormat="1" applyFont="1" applyFill="1" applyBorder="1" applyAlignment="1">
      <alignment vertical="center"/>
    </xf>
    <xf numFmtId="4" fontId="51" fillId="8" borderId="33" xfId="0" applyNumberFormat="1" applyFont="1" applyFill="1" applyBorder="1" applyAlignment="1">
      <alignment vertical="center"/>
    </xf>
    <xf numFmtId="171" fontId="51" fillId="8" borderId="33" xfId="0" applyNumberFormat="1" applyFont="1" applyFill="1" applyBorder="1" applyAlignment="1">
      <alignment vertical="center"/>
    </xf>
    <xf numFmtId="1" fontId="51" fillId="8" borderId="33" xfId="0" applyNumberFormat="1" applyFont="1" applyFill="1" applyBorder="1" applyAlignment="1">
      <alignment horizontal="center" vertical="center"/>
    </xf>
    <xf numFmtId="177" fontId="51" fillId="8" borderId="33" xfId="0" applyNumberFormat="1" applyFont="1" applyFill="1" applyBorder="1" applyAlignment="1">
      <alignment vertical="center"/>
    </xf>
    <xf numFmtId="3" fontId="34" fillId="8" borderId="33" xfId="0" applyNumberFormat="1" applyFont="1" applyFill="1" applyBorder="1" applyAlignment="1">
      <alignment vertical="center"/>
    </xf>
    <xf numFmtId="2" fontId="21" fillId="8" borderId="33" xfId="1" applyNumberFormat="1" applyFont="1" applyFill="1" applyBorder="1" applyAlignment="1">
      <alignment horizontal="right" vertical="center"/>
    </xf>
    <xf numFmtId="177" fontId="21" fillId="8" borderId="33" xfId="3" applyNumberFormat="1" applyFont="1" applyFill="1" applyBorder="1" applyAlignment="1">
      <alignment vertical="center"/>
    </xf>
    <xf numFmtId="4" fontId="34" fillId="8" borderId="33" xfId="0" applyNumberFormat="1" applyFont="1" applyFill="1" applyBorder="1" applyAlignment="1">
      <alignment vertical="center"/>
    </xf>
    <xf numFmtId="177" fontId="42" fillId="8" borderId="33" xfId="0" applyNumberFormat="1" applyFont="1" applyFill="1" applyBorder="1" applyAlignment="1">
      <alignment vertical="center"/>
    </xf>
    <xf numFmtId="2" fontId="42" fillId="8" borderId="33" xfId="0" applyNumberFormat="1" applyFont="1" applyFill="1" applyBorder="1" applyAlignment="1">
      <alignment vertical="center"/>
    </xf>
    <xf numFmtId="2" fontId="22" fillId="8" borderId="33" xfId="0" applyNumberFormat="1" applyFont="1" applyFill="1" applyBorder="1" applyAlignment="1">
      <alignment vertical="center"/>
    </xf>
    <xf numFmtId="10" fontId="22" fillId="8" borderId="33" xfId="0" applyNumberFormat="1" applyFont="1" applyFill="1" applyBorder="1" applyAlignment="1">
      <alignment horizontal="center" vertical="center"/>
    </xf>
    <xf numFmtId="0" fontId="22" fillId="8" borderId="6" xfId="3" applyNumberFormat="1" applyFont="1" applyFill="1" applyBorder="1" applyAlignment="1">
      <alignment vertical="center"/>
    </xf>
    <xf numFmtId="174" fontId="21" fillId="8" borderId="6" xfId="1" applyNumberFormat="1" applyFont="1" applyFill="1" applyBorder="1" applyAlignment="1">
      <alignment horizontal="center" vertical="center"/>
    </xf>
    <xf numFmtId="4" fontId="53" fillId="8" borderId="8" xfId="1" applyNumberFormat="1" applyFont="1" applyFill="1" applyBorder="1" applyAlignment="1">
      <alignment horizontal="center" vertical="center"/>
    </xf>
    <xf numFmtId="174" fontId="53" fillId="8" borderId="1" xfId="1" applyNumberFormat="1" applyFont="1" applyFill="1" applyBorder="1" applyAlignment="1">
      <alignment horizontal="center" vertical="center"/>
    </xf>
    <xf numFmtId="172" fontId="53" fillId="8" borderId="1" xfId="1" applyNumberFormat="1" applyFont="1" applyFill="1" applyBorder="1" applyAlignment="1">
      <alignment horizontal="center" vertical="center"/>
    </xf>
    <xf numFmtId="177" fontId="53" fillId="8" borderId="1" xfId="1" applyNumberFormat="1" applyFont="1" applyFill="1" applyBorder="1" applyAlignment="1">
      <alignment horizontal="center" vertical="center"/>
    </xf>
    <xf numFmtId="1" fontId="53" fillId="8" borderId="1" xfId="1" applyNumberFormat="1" applyFont="1" applyFill="1" applyBorder="1" applyAlignment="1">
      <alignment horizontal="center" vertical="center"/>
    </xf>
    <xf numFmtId="171" fontId="53" fillId="8" borderId="1" xfId="1" applyNumberFormat="1" applyFont="1" applyFill="1" applyBorder="1" applyAlignment="1">
      <alignment vertical="center"/>
    </xf>
    <xf numFmtId="169" fontId="35" fillId="8" borderId="1" xfId="1" applyNumberFormat="1" applyFont="1" applyFill="1" applyBorder="1" applyAlignment="1">
      <alignment vertical="center"/>
    </xf>
    <xf numFmtId="177" fontId="21" fillId="8" borderId="1" xfId="1" applyNumberFormat="1" applyFont="1" applyFill="1" applyBorder="1" applyAlignment="1">
      <alignment horizontal="center" vertical="center"/>
    </xf>
    <xf numFmtId="169" fontId="27" fillId="8" borderId="1" xfId="1" applyNumberFormat="1" applyFont="1" applyFill="1" applyBorder="1" applyAlignment="1">
      <alignment vertical="center"/>
    </xf>
    <xf numFmtId="177" fontId="27" fillId="8" borderId="1" xfId="1" applyNumberFormat="1" applyFont="1" applyFill="1" applyBorder="1" applyAlignment="1">
      <alignment horizontal="center" vertical="center"/>
    </xf>
    <xf numFmtId="176" fontId="27" fillId="8" borderId="1" xfId="1" applyNumberFormat="1" applyFont="1" applyFill="1" applyBorder="1" applyAlignment="1">
      <alignment horizontal="center" vertical="center"/>
    </xf>
    <xf numFmtId="2" fontId="27" fillId="8" borderId="1" xfId="1" applyNumberFormat="1" applyFont="1" applyFill="1" applyBorder="1" applyAlignment="1">
      <alignment horizontal="center" vertical="center"/>
    </xf>
    <xf numFmtId="176" fontId="27" fillId="8" borderId="26" xfId="0" applyNumberFormat="1" applyFont="1" applyFill="1" applyBorder="1" applyAlignment="1">
      <alignment horizontal="center" vertical="center"/>
    </xf>
    <xf numFmtId="2" fontId="21" fillId="8" borderId="1" xfId="1" applyNumberFormat="1" applyFont="1" applyFill="1" applyBorder="1" applyAlignment="1">
      <alignment horizontal="center" vertical="center"/>
    </xf>
    <xf numFmtId="169" fontId="21" fillId="8" borderId="1" xfId="1" applyNumberFormat="1" applyFont="1" applyFill="1" applyBorder="1" applyAlignment="1">
      <alignment horizontal="center" vertical="center"/>
    </xf>
    <xf numFmtId="10" fontId="21" fillId="8" borderId="1" xfId="1" applyNumberFormat="1" applyFont="1" applyFill="1" applyBorder="1" applyAlignment="1">
      <alignment horizontal="center" vertical="center"/>
    </xf>
    <xf numFmtId="177" fontId="21" fillId="8" borderId="6" xfId="1" applyNumberFormat="1" applyFont="1" applyFill="1" applyBorder="1" applyAlignment="1">
      <alignment horizontal="center" vertical="center"/>
    </xf>
    <xf numFmtId="10" fontId="22" fillId="8" borderId="1" xfId="1" applyNumberFormat="1" applyFont="1" applyFill="1" applyBorder="1" applyAlignment="1">
      <alignment horizontal="center" vertical="center"/>
    </xf>
    <xf numFmtId="0" fontId="21" fillId="8" borderId="33" xfId="0" applyFont="1" applyFill="1" applyBorder="1" applyAlignment="1" applyProtection="1">
      <alignment horizontal="center" vertical="top"/>
      <protection locked="0"/>
    </xf>
    <xf numFmtId="0" fontId="21" fillId="8" borderId="33" xfId="0" applyFont="1" applyFill="1" applyBorder="1" applyAlignment="1" applyProtection="1">
      <alignment horizontal="center" vertical="top" wrapText="1"/>
      <protection hidden="1"/>
    </xf>
    <xf numFmtId="0" fontId="22" fillId="8" borderId="33" xfId="0" applyFont="1" applyFill="1" applyBorder="1" applyAlignment="1" applyProtection="1">
      <alignment horizontal="center" vertical="top"/>
      <protection hidden="1"/>
    </xf>
    <xf numFmtId="0" fontId="22" fillId="8" borderId="33" xfId="0" applyFont="1" applyFill="1" applyBorder="1" applyAlignment="1" applyProtection="1">
      <alignment horizontal="right" vertical="top"/>
      <protection locked="0"/>
    </xf>
    <xf numFmtId="179" fontId="51" fillId="8" borderId="9" xfId="1" applyNumberFormat="1" applyFont="1" applyFill="1" applyBorder="1" applyAlignment="1">
      <alignment horizontal="center" vertical="center"/>
    </xf>
    <xf numFmtId="177" fontId="51" fillId="8" borderId="33" xfId="0" applyNumberFormat="1" applyFont="1" applyFill="1" applyBorder="1" applyAlignment="1">
      <alignment horizontal="center" vertical="center"/>
    </xf>
    <xf numFmtId="4" fontId="51" fillId="8" borderId="33" xfId="0" applyNumberFormat="1" applyFont="1" applyFill="1" applyBorder="1" applyAlignment="1">
      <alignment horizontal="center" vertical="center"/>
    </xf>
    <xf numFmtId="177" fontId="22" fillId="8" borderId="33" xfId="3" applyNumberFormat="1" applyFont="1" applyFill="1" applyBorder="1" applyAlignment="1">
      <alignment horizontal="center" vertical="center"/>
    </xf>
    <xf numFmtId="4" fontId="42" fillId="8" borderId="33" xfId="0" applyNumberFormat="1" applyFont="1" applyFill="1" applyBorder="1" applyAlignment="1">
      <alignment vertical="center"/>
    </xf>
    <xf numFmtId="177" fontId="42" fillId="8" borderId="33" xfId="0" applyNumberFormat="1" applyFont="1" applyFill="1" applyBorder="1" applyAlignment="1">
      <alignment horizontal="center" vertical="center"/>
    </xf>
    <xf numFmtId="176" fontId="42" fillId="8" borderId="33" xfId="0" applyNumberFormat="1" applyFont="1" applyFill="1" applyBorder="1" applyAlignment="1">
      <alignment horizontal="center" vertical="center"/>
    </xf>
    <xf numFmtId="176" fontId="42" fillId="8" borderId="33" xfId="0" applyNumberFormat="1" applyFont="1" applyFill="1" applyBorder="1" applyAlignment="1">
      <alignment horizontal="right" vertical="center"/>
    </xf>
    <xf numFmtId="176" fontId="22" fillId="8" borderId="33" xfId="0" applyNumberFormat="1" applyFont="1" applyFill="1" applyBorder="1" applyAlignment="1">
      <alignment horizontal="right" vertical="center"/>
    </xf>
    <xf numFmtId="4" fontId="22" fillId="8" borderId="33" xfId="0" applyNumberFormat="1" applyFont="1" applyFill="1" applyBorder="1" applyAlignment="1">
      <alignment horizontal="center" vertical="center"/>
    </xf>
    <xf numFmtId="176" fontId="22" fillId="8" borderId="9" xfId="0" applyNumberFormat="1" applyFont="1" applyFill="1" applyBorder="1" applyAlignment="1">
      <alignment horizontal="center" vertical="center"/>
    </xf>
    <xf numFmtId="49" fontId="22" fillId="8" borderId="32" xfId="0" applyNumberFormat="1" applyFont="1" applyFill="1" applyBorder="1" applyAlignment="1" applyProtection="1">
      <alignment horizontal="center" vertical="center" wrapText="1"/>
      <protection locked="0" hidden="1"/>
    </xf>
    <xf numFmtId="0" fontId="22" fillId="8" borderId="24" xfId="0" applyFont="1" applyFill="1" applyBorder="1" applyAlignment="1" applyProtection="1">
      <alignment vertical="top" wrapText="1"/>
      <protection hidden="1"/>
    </xf>
    <xf numFmtId="0" fontId="51" fillId="8" borderId="24" xfId="0" applyFont="1" applyFill="1" applyBorder="1" applyAlignment="1" applyProtection="1">
      <alignment horizontal="center" vertical="center" wrapText="1"/>
      <protection hidden="1"/>
    </xf>
    <xf numFmtId="2" fontId="51" fillId="8" borderId="24" xfId="0" applyNumberFormat="1" applyFont="1" applyFill="1" applyBorder="1" applyAlignment="1" applyProtection="1">
      <alignment horizontal="center" vertical="center" wrapText="1"/>
      <protection hidden="1"/>
    </xf>
    <xf numFmtId="189" fontId="51" fillId="8" borderId="24" xfId="1" applyNumberFormat="1" applyFont="1" applyFill="1" applyBorder="1" applyAlignment="1" applyProtection="1">
      <alignment horizontal="center" vertical="center" wrapText="1"/>
      <protection hidden="1"/>
    </xf>
    <xf numFmtId="172" fontId="22" fillId="8" borderId="24" xfId="1" applyNumberFormat="1" applyFont="1" applyFill="1" applyBorder="1" applyAlignment="1">
      <alignment horizontal="center" vertical="center"/>
    </xf>
    <xf numFmtId="10" fontId="51" fillId="8" borderId="24" xfId="0" applyNumberFormat="1" applyFont="1" applyFill="1" applyBorder="1" applyAlignment="1">
      <alignment horizontal="center" vertical="center"/>
    </xf>
    <xf numFmtId="4" fontId="51" fillId="8" borderId="24" xfId="0" applyNumberFormat="1" applyFont="1" applyFill="1" applyBorder="1" applyAlignment="1">
      <alignment horizontal="center" vertical="center"/>
    </xf>
    <xf numFmtId="174" fontId="51" fillId="8" borderId="24" xfId="0" applyNumberFormat="1" applyFont="1" applyFill="1" applyBorder="1" applyAlignment="1">
      <alignment horizontal="center" vertical="center"/>
    </xf>
    <xf numFmtId="179" fontId="51" fillId="8" borderId="24" xfId="1" applyNumberFormat="1" applyFont="1" applyFill="1" applyBorder="1" applyAlignment="1">
      <alignment horizontal="center" vertical="center"/>
    </xf>
    <xf numFmtId="177" fontId="51" fillId="8" borderId="24" xfId="0" applyNumberFormat="1" applyFont="1" applyFill="1" applyBorder="1" applyAlignment="1">
      <alignment horizontal="center" vertical="center"/>
    </xf>
    <xf numFmtId="1" fontId="51" fillId="8" borderId="24" xfId="0" applyNumberFormat="1" applyFont="1" applyFill="1" applyBorder="1" applyAlignment="1">
      <alignment horizontal="center" vertical="center"/>
    </xf>
    <xf numFmtId="2" fontId="51" fillId="8" borderId="24" xfId="0" applyNumberFormat="1" applyFont="1" applyFill="1" applyBorder="1" applyAlignment="1">
      <alignment horizontal="center" vertical="center"/>
    </xf>
    <xf numFmtId="3" fontId="34" fillId="8" borderId="24" xfId="0" applyNumberFormat="1" applyFont="1" applyFill="1" applyBorder="1" applyAlignment="1">
      <alignment horizontal="center" vertical="center"/>
    </xf>
    <xf numFmtId="177" fontId="22" fillId="8" borderId="24" xfId="3" applyNumberFormat="1" applyFont="1" applyFill="1" applyBorder="1" applyAlignment="1">
      <alignment horizontal="center" vertical="center"/>
    </xf>
    <xf numFmtId="4" fontId="34" fillId="8" borderId="24" xfId="0" applyNumberFormat="1" applyFont="1" applyFill="1" applyBorder="1" applyAlignment="1">
      <alignment horizontal="center" vertical="center"/>
    </xf>
    <xf numFmtId="4" fontId="42" fillId="8" borderId="24" xfId="0" applyNumberFormat="1" applyFont="1" applyFill="1" applyBorder="1" applyAlignment="1">
      <alignment horizontal="center" vertical="center"/>
    </xf>
    <xf numFmtId="177" fontId="42" fillId="8" borderId="24" xfId="0" applyNumberFormat="1" applyFont="1" applyFill="1" applyBorder="1" applyAlignment="1">
      <alignment horizontal="center" vertical="center"/>
    </xf>
    <xf numFmtId="2" fontId="42" fillId="8" borderId="24" xfId="0" applyNumberFormat="1" applyFont="1" applyFill="1" applyBorder="1" applyAlignment="1">
      <alignment horizontal="center" vertical="center"/>
    </xf>
    <xf numFmtId="176" fontId="42" fillId="8" borderId="24" xfId="0" applyNumberFormat="1" applyFont="1" applyFill="1" applyBorder="1" applyAlignment="1">
      <alignment horizontal="center" vertical="center"/>
    </xf>
    <xf numFmtId="2" fontId="22" fillId="8" borderId="24" xfId="0" applyNumberFormat="1" applyFont="1" applyFill="1" applyBorder="1" applyAlignment="1">
      <alignment horizontal="center" vertical="center"/>
    </xf>
    <xf numFmtId="176" fontId="22" fillId="8" borderId="24" xfId="0" applyNumberFormat="1" applyFont="1" applyFill="1" applyBorder="1" applyAlignment="1">
      <alignment horizontal="center" vertical="center"/>
    </xf>
    <xf numFmtId="4" fontId="22" fillId="8" borderId="24" xfId="0" applyNumberFormat="1" applyFont="1" applyFill="1" applyBorder="1" applyAlignment="1">
      <alignment horizontal="center" vertical="center"/>
    </xf>
    <xf numFmtId="10" fontId="22" fillId="8" borderId="24" xfId="0" applyNumberFormat="1" applyFont="1" applyFill="1" applyBorder="1" applyAlignment="1">
      <alignment horizontal="center" vertical="center"/>
    </xf>
    <xf numFmtId="177" fontId="22" fillId="8" borderId="24" xfId="0" applyNumberFormat="1" applyFont="1" applyFill="1" applyBorder="1" applyAlignment="1">
      <alignment horizontal="center" vertical="center"/>
    </xf>
    <xf numFmtId="10" fontId="22" fillId="8" borderId="75" xfId="0" applyNumberFormat="1" applyFont="1" applyFill="1" applyBorder="1" applyAlignment="1">
      <alignment horizontal="center" vertical="center"/>
    </xf>
    <xf numFmtId="0" fontId="22" fillId="8" borderId="31" xfId="3" applyNumberFormat="1" applyFont="1" applyFill="1" applyBorder="1" applyAlignment="1">
      <alignment vertical="center"/>
    </xf>
    <xf numFmtId="43" fontId="21" fillId="8" borderId="7" xfId="1" applyNumberFormat="1" applyFont="1" applyFill="1" applyBorder="1" applyAlignment="1">
      <alignment vertical="center" wrapText="1"/>
    </xf>
    <xf numFmtId="43" fontId="22" fillId="8" borderId="7" xfId="1" applyNumberFormat="1" applyFont="1" applyFill="1" applyBorder="1" applyAlignment="1">
      <alignment horizontal="center" vertical="center"/>
    </xf>
    <xf numFmtId="43" fontId="22" fillId="8" borderId="1" xfId="1" applyNumberFormat="1" applyFont="1" applyFill="1" applyBorder="1" applyAlignment="1">
      <alignment vertical="center"/>
    </xf>
    <xf numFmtId="4" fontId="53" fillId="8" borderId="7" xfId="1" applyNumberFormat="1" applyFont="1" applyFill="1" applyBorder="1" applyAlignment="1">
      <alignment horizontal="center" vertical="center"/>
    </xf>
    <xf numFmtId="179" fontId="53" fillId="8" borderId="7" xfId="1" applyNumberFormat="1" applyFont="1" applyFill="1" applyBorder="1" applyAlignment="1">
      <alignment horizontal="center" vertical="center"/>
    </xf>
    <xf numFmtId="172" fontId="53" fillId="8" borderId="1" xfId="0" applyNumberFormat="1" applyFont="1" applyFill="1" applyBorder="1" applyAlignment="1">
      <alignment horizontal="center" vertical="center"/>
    </xf>
    <xf numFmtId="176" fontId="27" fillId="8" borderId="1" xfId="0" applyNumberFormat="1" applyFont="1" applyFill="1" applyBorder="1" applyAlignment="1">
      <alignment horizontal="right" vertical="center"/>
    </xf>
    <xf numFmtId="10" fontId="21" fillId="8" borderId="6" xfId="0" applyNumberFormat="1" applyFont="1" applyFill="1" applyBorder="1" applyAlignment="1">
      <alignment horizontal="center" vertical="center"/>
    </xf>
    <xf numFmtId="172" fontId="27" fillId="8" borderId="1" xfId="1" applyNumberFormat="1" applyFont="1" applyFill="1" applyBorder="1" applyAlignment="1">
      <alignment horizontal="center" vertical="center"/>
    </xf>
    <xf numFmtId="10" fontId="51" fillId="8" borderId="1" xfId="0" applyNumberFormat="1" applyFont="1" applyFill="1" applyBorder="1" applyAlignment="1">
      <alignment horizontal="center" vertical="center"/>
    </xf>
    <xf numFmtId="4" fontId="51" fillId="8" borderId="7" xfId="1" applyNumberFormat="1" applyFont="1" applyFill="1" applyBorder="1" applyAlignment="1">
      <alignment horizontal="center" vertical="center"/>
    </xf>
    <xf numFmtId="1" fontId="51" fillId="8" borderId="1" xfId="0" applyNumberFormat="1" applyFont="1" applyFill="1" applyBorder="1" applyAlignment="1">
      <alignment horizontal="center" vertical="center"/>
    </xf>
    <xf numFmtId="177" fontId="51" fillId="8" borderId="1" xfId="0" applyNumberFormat="1" applyFont="1" applyFill="1" applyBorder="1" applyAlignment="1">
      <alignment horizontal="center" vertical="center"/>
    </xf>
    <xf numFmtId="171" fontId="51" fillId="8" borderId="1" xfId="0" applyNumberFormat="1" applyFont="1" applyFill="1" applyBorder="1" applyAlignment="1">
      <alignment vertical="center"/>
    </xf>
    <xf numFmtId="4" fontId="51" fillId="8" borderId="1" xfId="0" applyNumberFormat="1" applyFont="1" applyFill="1" applyBorder="1" applyAlignment="1">
      <alignment horizontal="center" vertical="center"/>
    </xf>
    <xf numFmtId="3" fontId="34" fillId="8" borderId="1" xfId="0" applyNumberFormat="1" applyFont="1" applyFill="1" applyBorder="1" applyAlignment="1">
      <alignment vertical="center"/>
    </xf>
    <xf numFmtId="2" fontId="22" fillId="8" borderId="1" xfId="0" applyNumberFormat="1" applyFont="1" applyFill="1" applyBorder="1" applyAlignment="1">
      <alignment vertical="center"/>
    </xf>
    <xf numFmtId="4" fontId="34" fillId="8" borderId="1" xfId="0" applyNumberFormat="1" applyFont="1" applyFill="1" applyBorder="1" applyAlignment="1">
      <alignment vertical="center"/>
    </xf>
    <xf numFmtId="4" fontId="42" fillId="8" borderId="1" xfId="0" applyNumberFormat="1" applyFont="1" applyFill="1" applyBorder="1" applyAlignment="1">
      <alignment vertical="center"/>
    </xf>
    <xf numFmtId="4" fontId="22" fillId="8" borderId="1" xfId="0" applyNumberFormat="1" applyFont="1" applyFill="1" applyBorder="1" applyAlignment="1">
      <alignment horizontal="center" vertical="center"/>
    </xf>
    <xf numFmtId="10" fontId="22" fillId="8" borderId="1" xfId="0" applyNumberFormat="1" applyFont="1" applyFill="1" applyBorder="1" applyAlignment="1">
      <alignment horizontal="center" vertical="center"/>
    </xf>
    <xf numFmtId="0" fontId="21" fillId="8" borderId="33" xfId="0" applyFont="1" applyFill="1" applyBorder="1" applyAlignment="1" applyProtection="1">
      <alignment horizontal="center" vertical="top"/>
      <protection hidden="1"/>
    </xf>
    <xf numFmtId="0" fontId="21" fillId="8" borderId="33" xfId="0" applyFont="1" applyFill="1" applyBorder="1" applyAlignment="1" applyProtection="1">
      <alignment horizontal="right" vertical="top"/>
      <protection locked="0"/>
    </xf>
    <xf numFmtId="179" fontId="53" fillId="8" borderId="9" xfId="1" applyNumberFormat="1" applyFont="1" applyFill="1" applyBorder="1" applyAlignment="1">
      <alignment horizontal="center" vertical="center"/>
    </xf>
    <xf numFmtId="176" fontId="21" fillId="8" borderId="9" xfId="0" applyNumberFormat="1" applyFont="1" applyFill="1" applyBorder="1" applyAlignment="1">
      <alignment horizontal="center" vertical="center"/>
    </xf>
    <xf numFmtId="0" fontId="21" fillId="8" borderId="6" xfId="3" applyNumberFormat="1" applyFont="1" applyFill="1" applyBorder="1" applyAlignment="1">
      <alignment vertical="center"/>
    </xf>
    <xf numFmtId="43" fontId="21" fillId="8" borderId="8" xfId="1" applyNumberFormat="1" applyFont="1" applyFill="1" applyBorder="1" applyAlignment="1">
      <alignment vertical="center" wrapText="1"/>
    </xf>
    <xf numFmtId="43" fontId="21" fillId="8" borderId="6" xfId="1" applyNumberFormat="1" applyFont="1" applyFill="1" applyBorder="1" applyAlignment="1">
      <alignment vertical="center"/>
    </xf>
    <xf numFmtId="177" fontId="21" fillId="8" borderId="6" xfId="0" applyNumberFormat="1" applyFont="1" applyFill="1" applyBorder="1" applyAlignment="1">
      <alignment horizontal="center" vertical="center"/>
    </xf>
    <xf numFmtId="43" fontId="21" fillId="8" borderId="7" xfId="1" applyNumberFormat="1" applyFont="1" applyFill="1" applyBorder="1" applyAlignment="1">
      <alignment horizontal="right" vertical="center" wrapText="1"/>
    </xf>
    <xf numFmtId="43" fontId="21" fillId="8" borderId="7" xfId="1" applyNumberFormat="1" applyFont="1" applyFill="1" applyBorder="1" applyAlignment="1">
      <alignment horizontal="center" vertical="center"/>
    </xf>
    <xf numFmtId="176" fontId="53" fillId="8" borderId="6" xfId="0" applyNumberFormat="1" applyFont="1" applyFill="1" applyBorder="1" applyAlignment="1">
      <alignment horizontal="center" vertical="center"/>
    </xf>
    <xf numFmtId="171" fontId="53" fillId="8" borderId="80" xfId="0" applyNumberFormat="1" applyFont="1" applyFill="1" applyBorder="1" applyAlignment="1">
      <alignment vertical="center"/>
    </xf>
    <xf numFmtId="177" fontId="53" fillId="8" borderId="85" xfId="0" applyNumberFormat="1" applyFont="1" applyFill="1" applyBorder="1" applyAlignment="1">
      <alignment horizontal="center" vertical="center"/>
    </xf>
    <xf numFmtId="3" fontId="35" fillId="8" borderId="8" xfId="0" applyNumberFormat="1" applyFont="1" applyFill="1" applyBorder="1" applyAlignment="1">
      <alignment vertical="center"/>
    </xf>
    <xf numFmtId="179" fontId="53" fillId="8" borderId="33" xfId="1" applyNumberFormat="1" applyFont="1" applyFill="1" applyBorder="1" applyAlignment="1">
      <alignment horizontal="center" vertical="center"/>
    </xf>
    <xf numFmtId="2" fontId="53" fillId="8" borderId="1" xfId="1" applyNumberFormat="1" applyFont="1" applyFill="1" applyBorder="1" applyAlignment="1">
      <alignment horizontal="center" vertical="center"/>
    </xf>
    <xf numFmtId="176" fontId="27" fillId="8" borderId="80" xfId="0" applyNumberFormat="1" applyFont="1" applyFill="1" applyBorder="1" applyAlignment="1">
      <alignment horizontal="center" vertical="center"/>
    </xf>
    <xf numFmtId="177" fontId="27" fillId="8" borderId="8" xfId="0" applyNumberFormat="1" applyFont="1" applyFill="1" applyBorder="1" applyAlignment="1">
      <alignment horizontal="center" vertical="center"/>
    </xf>
    <xf numFmtId="2" fontId="27" fillId="8" borderId="8" xfId="0" applyNumberFormat="1" applyFont="1" applyFill="1" applyBorder="1" applyAlignment="1">
      <alignment horizontal="center" vertical="center"/>
    </xf>
    <xf numFmtId="176" fontId="42" fillId="8" borderId="46" xfId="0" applyNumberFormat="1" applyFont="1" applyFill="1" applyBorder="1" applyAlignment="1">
      <alignment horizontal="center" vertical="center"/>
    </xf>
    <xf numFmtId="2" fontId="21" fillId="8" borderId="8" xfId="0" applyNumberFormat="1" applyFont="1" applyFill="1" applyBorder="1" applyAlignment="1">
      <alignment horizontal="center" vertical="center"/>
    </xf>
    <xf numFmtId="10" fontId="21" fillId="8" borderId="80" xfId="0" applyNumberFormat="1" applyFont="1" applyFill="1" applyBorder="1" applyAlignment="1">
      <alignment horizontal="center" vertical="center"/>
    </xf>
    <xf numFmtId="177" fontId="21" fillId="8" borderId="7" xfId="0" applyNumberFormat="1" applyFont="1" applyFill="1" applyBorder="1" applyAlignment="1">
      <alignment horizontal="center" vertical="center"/>
    </xf>
    <xf numFmtId="0" fontId="21" fillId="8" borderId="85" xfId="3" applyNumberFormat="1" applyFont="1" applyFill="1" applyBorder="1" applyAlignment="1">
      <alignment vertical="center"/>
    </xf>
    <xf numFmtId="176" fontId="42" fillId="8" borderId="26" xfId="0" applyNumberFormat="1" applyFont="1" applyFill="1" applyBorder="1" applyAlignment="1">
      <alignment horizontal="center" vertical="center"/>
    </xf>
    <xf numFmtId="43" fontId="21" fillId="8" borderId="8" xfId="1" applyNumberFormat="1" applyFont="1" applyFill="1" applyBorder="1" applyAlignment="1">
      <alignment horizontal="center" vertical="center"/>
    </xf>
    <xf numFmtId="2" fontId="53" fillId="8" borderId="7" xfId="1" applyNumberFormat="1" applyFont="1" applyFill="1" applyBorder="1" applyAlignment="1">
      <alignment horizontal="center" vertical="center"/>
    </xf>
    <xf numFmtId="2" fontId="21" fillId="8" borderId="80" xfId="0" applyNumberFormat="1" applyFont="1" applyFill="1" applyBorder="1" applyAlignment="1">
      <alignment vertical="center"/>
    </xf>
    <xf numFmtId="177" fontId="21" fillId="8" borderId="8" xfId="0" applyNumberFormat="1" applyFont="1" applyFill="1" applyBorder="1" applyAlignment="1">
      <alignment horizontal="center" vertical="center"/>
    </xf>
    <xf numFmtId="176" fontId="21" fillId="8" borderId="6" xfId="0" applyNumberFormat="1" applyFont="1" applyFill="1" applyBorder="1" applyAlignment="1">
      <alignment horizontal="center" vertical="center"/>
    </xf>
    <xf numFmtId="176" fontId="21" fillId="8" borderId="46" xfId="0" applyNumberFormat="1" applyFont="1" applyFill="1" applyBorder="1" applyAlignment="1">
      <alignment horizontal="center" vertical="center"/>
    </xf>
    <xf numFmtId="0" fontId="27" fillId="8" borderId="32" xfId="0" applyFont="1" applyFill="1" applyBorder="1" applyAlignment="1" applyProtection="1">
      <alignment horizontal="center" vertical="center" wrapText="1"/>
      <protection locked="0" hidden="1"/>
    </xf>
    <xf numFmtId="0" fontId="27" fillId="8" borderId="24" xfId="0" applyFont="1" applyFill="1" applyBorder="1" applyAlignment="1" applyProtection="1">
      <alignment vertical="center" wrapText="1"/>
      <protection hidden="1"/>
    </xf>
    <xf numFmtId="174" fontId="22" fillId="8" borderId="24" xfId="1" applyNumberFormat="1" applyFont="1" applyFill="1" applyBorder="1" applyAlignment="1">
      <alignment horizontal="center" vertical="center"/>
    </xf>
    <xf numFmtId="2" fontId="51" fillId="8" borderId="24" xfId="1" applyNumberFormat="1" applyFont="1" applyFill="1" applyBorder="1" applyAlignment="1">
      <alignment horizontal="center" vertical="center"/>
    </xf>
    <xf numFmtId="180" fontId="42" fillId="8" borderId="24" xfId="0" applyNumberFormat="1" applyFont="1" applyFill="1" applyBorder="1" applyAlignment="1">
      <alignment horizontal="center" vertical="center"/>
    </xf>
    <xf numFmtId="0" fontId="27" fillId="8" borderId="89" xfId="0" applyFont="1" applyFill="1" applyBorder="1" applyAlignment="1" applyProtection="1">
      <alignment horizontal="center" vertical="center" wrapText="1"/>
      <protection locked="0" hidden="1"/>
    </xf>
    <xf numFmtId="0" fontId="27" fillId="8" borderId="90" xfId="0" applyFont="1" applyFill="1" applyBorder="1" applyAlignment="1" applyProtection="1">
      <alignment vertical="center" wrapText="1"/>
      <protection hidden="1"/>
    </xf>
    <xf numFmtId="0" fontId="51" fillId="8" borderId="90" xfId="0" applyFont="1" applyFill="1" applyBorder="1" applyAlignment="1" applyProtection="1">
      <alignment horizontal="center" vertical="center" wrapText="1"/>
      <protection hidden="1"/>
    </xf>
    <xf numFmtId="1" fontId="51" fillId="8" borderId="90" xfId="0" applyNumberFormat="1" applyFont="1" applyFill="1" applyBorder="1" applyAlignment="1">
      <alignment horizontal="center" vertical="center"/>
    </xf>
    <xf numFmtId="177" fontId="51" fillId="8" borderId="90" xfId="0" applyNumberFormat="1" applyFont="1" applyFill="1" applyBorder="1" applyAlignment="1">
      <alignment horizontal="center" vertical="center"/>
    </xf>
    <xf numFmtId="3" fontId="34" fillId="8" borderId="90" xfId="0" applyNumberFormat="1" applyFont="1" applyFill="1" applyBorder="1" applyAlignment="1">
      <alignment horizontal="center" vertical="center"/>
    </xf>
    <xf numFmtId="4" fontId="34" fillId="8" borderId="90" xfId="0" applyNumberFormat="1" applyFont="1" applyFill="1" applyBorder="1" applyAlignment="1">
      <alignment horizontal="center" vertical="center"/>
    </xf>
    <xf numFmtId="2" fontId="42" fillId="8" borderId="90" xfId="0" applyNumberFormat="1" applyFont="1" applyFill="1" applyBorder="1" applyAlignment="1">
      <alignment horizontal="center" vertical="center"/>
    </xf>
    <xf numFmtId="176" fontId="42" fillId="8" borderId="90" xfId="0" applyNumberFormat="1" applyFont="1" applyFill="1" applyBorder="1" applyAlignment="1">
      <alignment horizontal="center" vertical="center"/>
    </xf>
    <xf numFmtId="2" fontId="22" fillId="8" borderId="90" xfId="0" applyNumberFormat="1" applyFont="1" applyFill="1" applyBorder="1" applyAlignment="1">
      <alignment horizontal="center" vertical="center"/>
    </xf>
    <xf numFmtId="176" fontId="22" fillId="8" borderId="90" xfId="0" applyNumberFormat="1" applyFont="1" applyFill="1" applyBorder="1" applyAlignment="1">
      <alignment horizontal="center" vertical="center"/>
    </xf>
    <xf numFmtId="1" fontId="51" fillId="8" borderId="90" xfId="0" applyNumberFormat="1" applyFont="1" applyFill="1" applyBorder="1" applyAlignment="1" applyProtection="1">
      <alignment horizontal="center" vertical="center" wrapText="1"/>
      <protection hidden="1"/>
    </xf>
    <xf numFmtId="174" fontId="22" fillId="8" borderId="90" xfId="1" applyNumberFormat="1" applyFont="1" applyFill="1" applyBorder="1" applyAlignment="1">
      <alignment horizontal="center" vertical="center"/>
    </xf>
    <xf numFmtId="10" fontId="51" fillId="8" borderId="90" xfId="0" applyNumberFormat="1" applyFont="1" applyFill="1" applyBorder="1" applyAlignment="1">
      <alignment horizontal="center" vertical="center"/>
    </xf>
    <xf numFmtId="4" fontId="51" fillId="8" borderId="90" xfId="0" applyNumberFormat="1" applyFont="1" applyFill="1" applyBorder="1" applyAlignment="1">
      <alignment horizontal="center" vertical="center"/>
    </xf>
    <xf numFmtId="174" fontId="51" fillId="8" borderId="90" xfId="0" applyNumberFormat="1" applyFont="1" applyFill="1" applyBorder="1" applyAlignment="1">
      <alignment horizontal="center" vertical="center"/>
    </xf>
    <xf numFmtId="2" fontId="51" fillId="8" borderId="90" xfId="1" applyNumberFormat="1" applyFont="1" applyFill="1" applyBorder="1" applyAlignment="1">
      <alignment horizontal="center" vertical="center"/>
    </xf>
    <xf numFmtId="2" fontId="51" fillId="8" borderId="90" xfId="0" applyNumberFormat="1" applyFont="1" applyFill="1" applyBorder="1" applyAlignment="1">
      <alignment horizontal="center" vertical="center"/>
    </xf>
    <xf numFmtId="177" fontId="22" fillId="8" borderId="90" xfId="3" applyNumberFormat="1" applyFont="1" applyFill="1" applyBorder="1" applyAlignment="1">
      <alignment horizontal="center" vertical="center"/>
    </xf>
    <xf numFmtId="4" fontId="42" fillId="8" borderId="90" xfId="0" applyNumberFormat="1" applyFont="1" applyFill="1" applyBorder="1" applyAlignment="1">
      <alignment horizontal="center" vertical="center"/>
    </xf>
    <xf numFmtId="177" fontId="42" fillId="8" borderId="90" xfId="0" applyNumberFormat="1" applyFont="1" applyFill="1" applyBorder="1" applyAlignment="1">
      <alignment horizontal="center" vertical="center"/>
    </xf>
    <xf numFmtId="180" fontId="42" fillId="8" borderId="90" xfId="0" applyNumberFormat="1" applyFont="1" applyFill="1" applyBorder="1" applyAlignment="1">
      <alignment horizontal="center" vertical="center"/>
    </xf>
    <xf numFmtId="4" fontId="22" fillId="8" borderId="90" xfId="0" applyNumberFormat="1" applyFont="1" applyFill="1" applyBorder="1" applyAlignment="1">
      <alignment horizontal="center" vertical="center"/>
    </xf>
    <xf numFmtId="10" fontId="22" fillId="8" borderId="90" xfId="0" applyNumberFormat="1" applyFont="1" applyFill="1" applyBorder="1" applyAlignment="1">
      <alignment horizontal="center" vertical="center"/>
    </xf>
    <xf numFmtId="177" fontId="22" fillId="8" borderId="90" xfId="0" applyNumberFormat="1" applyFont="1" applyFill="1" applyBorder="1" applyAlignment="1">
      <alignment horizontal="center" vertical="center"/>
    </xf>
    <xf numFmtId="10" fontId="22" fillId="8" borderId="117" xfId="0" applyNumberFormat="1" applyFont="1" applyFill="1" applyBorder="1" applyAlignment="1">
      <alignment horizontal="center" vertical="center"/>
    </xf>
    <xf numFmtId="172" fontId="22" fillId="8" borderId="90" xfId="1" applyNumberFormat="1" applyFont="1" applyFill="1" applyBorder="1" applyAlignment="1">
      <alignment horizontal="center" vertical="center"/>
    </xf>
    <xf numFmtId="0" fontId="62" fillId="8" borderId="90" xfId="0" applyFont="1" applyFill="1" applyBorder="1" applyAlignment="1" applyProtection="1">
      <alignment horizontal="center" vertical="center" wrapText="1"/>
      <protection hidden="1"/>
    </xf>
    <xf numFmtId="1" fontId="62" fillId="8" borderId="90" xfId="0" applyNumberFormat="1" applyFont="1" applyFill="1" applyBorder="1" applyAlignment="1" applyProtection="1">
      <alignment horizontal="center" vertical="center" wrapText="1"/>
      <protection hidden="1"/>
    </xf>
    <xf numFmtId="172" fontId="27" fillId="8" borderId="90" xfId="1" applyNumberFormat="1" applyFont="1" applyFill="1" applyBorder="1" applyAlignment="1">
      <alignment horizontal="center" vertical="center"/>
    </xf>
    <xf numFmtId="10" fontId="62" fillId="8" borderId="90" xfId="0" applyNumberFormat="1" applyFont="1" applyFill="1" applyBorder="1" applyAlignment="1">
      <alignment horizontal="center" vertical="center"/>
    </xf>
    <xf numFmtId="4" fontId="62" fillId="8" borderId="90" xfId="0" applyNumberFormat="1" applyFont="1" applyFill="1" applyBorder="1" applyAlignment="1">
      <alignment horizontal="center" vertical="center"/>
    </xf>
    <xf numFmtId="174" fontId="62" fillId="8" borderId="90" xfId="0" applyNumberFormat="1" applyFont="1" applyFill="1" applyBorder="1" applyAlignment="1">
      <alignment horizontal="center" vertical="center"/>
    </xf>
    <xf numFmtId="2" fontId="62" fillId="8" borderId="90" xfId="1" applyNumberFormat="1" applyFont="1" applyFill="1" applyBorder="1" applyAlignment="1">
      <alignment horizontal="center" vertical="center"/>
    </xf>
    <xf numFmtId="177" fontId="62" fillId="8" borderId="90" xfId="0" applyNumberFormat="1" applyFont="1" applyFill="1" applyBorder="1" applyAlignment="1">
      <alignment horizontal="center" vertical="center"/>
    </xf>
    <xf numFmtId="1" fontId="62" fillId="8" borderId="90" xfId="0" applyNumberFormat="1" applyFont="1" applyFill="1" applyBorder="1" applyAlignment="1">
      <alignment horizontal="center" vertical="center"/>
    </xf>
    <xf numFmtId="2" fontId="62" fillId="8" borderId="90" xfId="0" applyNumberFormat="1" applyFont="1" applyFill="1" applyBorder="1" applyAlignment="1">
      <alignment horizontal="center" vertical="center"/>
    </xf>
    <xf numFmtId="3" fontId="63" fillId="8" borderId="90" xfId="0" applyNumberFormat="1" applyFont="1" applyFill="1" applyBorder="1" applyAlignment="1">
      <alignment horizontal="center" vertical="center"/>
    </xf>
    <xf numFmtId="2" fontId="27" fillId="8" borderId="90" xfId="0" applyNumberFormat="1" applyFont="1" applyFill="1" applyBorder="1" applyAlignment="1">
      <alignment horizontal="center" vertical="center"/>
    </xf>
    <xf numFmtId="177" fontId="27" fillId="8" borderId="90" xfId="3" applyNumberFormat="1" applyFont="1" applyFill="1" applyBorder="1" applyAlignment="1">
      <alignment horizontal="center" vertical="center"/>
    </xf>
    <xf numFmtId="4" fontId="63" fillId="8" borderId="90" xfId="0" applyNumberFormat="1" applyFont="1" applyFill="1" applyBorder="1" applyAlignment="1">
      <alignment horizontal="center" vertical="center"/>
    </xf>
    <xf numFmtId="4" fontId="27" fillId="8" borderId="90" xfId="0" applyNumberFormat="1" applyFont="1" applyFill="1" applyBorder="1" applyAlignment="1">
      <alignment horizontal="center" vertical="center"/>
    </xf>
    <xf numFmtId="177" fontId="27" fillId="8" borderId="90" xfId="0" applyNumberFormat="1" applyFont="1" applyFill="1" applyBorder="1" applyAlignment="1">
      <alignment horizontal="center" vertical="center"/>
    </xf>
    <xf numFmtId="180" fontId="27" fillId="8" borderId="90" xfId="0" applyNumberFormat="1" applyFont="1" applyFill="1" applyBorder="1" applyAlignment="1">
      <alignment horizontal="center" vertical="center"/>
    </xf>
    <xf numFmtId="176" fontId="27" fillId="8" borderId="90" xfId="0" applyNumberFormat="1" applyFont="1" applyFill="1" applyBorder="1" applyAlignment="1">
      <alignment horizontal="center" vertical="center"/>
    </xf>
    <xf numFmtId="10" fontId="27" fillId="8" borderId="90" xfId="0" applyNumberFormat="1" applyFont="1" applyFill="1" applyBorder="1" applyAlignment="1">
      <alignment horizontal="center" vertical="center"/>
    </xf>
    <xf numFmtId="10" fontId="27" fillId="8" borderId="117" xfId="0" applyNumberFormat="1" applyFont="1" applyFill="1" applyBorder="1" applyAlignment="1">
      <alignment horizontal="center" vertical="center"/>
    </xf>
    <xf numFmtId="2" fontId="62" fillId="8" borderId="90" xfId="0" applyNumberFormat="1" applyFont="1" applyFill="1" applyBorder="1" applyAlignment="1" applyProtection="1">
      <alignment horizontal="center" vertical="center" wrapText="1"/>
      <protection hidden="1"/>
    </xf>
    <xf numFmtId="0" fontId="62" fillId="8" borderId="24" xfId="0" applyFont="1" applyFill="1" applyBorder="1" applyAlignment="1" applyProtection="1">
      <alignment horizontal="center" vertical="center" wrapText="1"/>
      <protection hidden="1"/>
    </xf>
    <xf numFmtId="2" fontId="62" fillId="8" borderId="24" xfId="0" applyNumberFormat="1" applyFont="1" applyFill="1" applyBorder="1" applyAlignment="1" applyProtection="1">
      <alignment horizontal="center" vertical="center" wrapText="1"/>
      <protection hidden="1"/>
    </xf>
    <xf numFmtId="172" fontId="27" fillId="8" borderId="24" xfId="1" applyNumberFormat="1" applyFont="1" applyFill="1" applyBorder="1" applyAlignment="1">
      <alignment horizontal="center" vertical="center"/>
    </xf>
    <xf numFmtId="10" fontId="62" fillId="8" borderId="24" xfId="0" applyNumberFormat="1" applyFont="1" applyFill="1" applyBorder="1" applyAlignment="1">
      <alignment horizontal="center" vertical="center"/>
    </xf>
    <xf numFmtId="4" fontId="62" fillId="8" borderId="24" xfId="0" applyNumberFormat="1" applyFont="1" applyFill="1" applyBorder="1" applyAlignment="1">
      <alignment horizontal="center" vertical="center"/>
    </xf>
    <xf numFmtId="174" fontId="62" fillId="8" borderId="24" xfId="0" applyNumberFormat="1" applyFont="1" applyFill="1" applyBorder="1" applyAlignment="1">
      <alignment horizontal="center" vertical="center"/>
    </xf>
    <xf numFmtId="2" fontId="62" fillId="8" borderId="24" xfId="1" applyNumberFormat="1" applyFont="1" applyFill="1" applyBorder="1" applyAlignment="1">
      <alignment horizontal="center" vertical="center"/>
    </xf>
    <xf numFmtId="177" fontId="62" fillId="8" borderId="24" xfId="0" applyNumberFormat="1" applyFont="1" applyFill="1" applyBorder="1" applyAlignment="1">
      <alignment horizontal="center" vertical="center"/>
    </xf>
    <xf numFmtId="1" fontId="62" fillId="8" borderId="24" xfId="0" applyNumberFormat="1" applyFont="1" applyFill="1" applyBorder="1" applyAlignment="1">
      <alignment horizontal="center" vertical="center"/>
    </xf>
    <xf numFmtId="2" fontId="62" fillId="8" borderId="24" xfId="0" applyNumberFormat="1" applyFont="1" applyFill="1" applyBorder="1" applyAlignment="1">
      <alignment horizontal="center" vertical="center"/>
    </xf>
    <xf numFmtId="3" fontId="63" fillId="8" borderId="24" xfId="0" applyNumberFormat="1" applyFont="1" applyFill="1" applyBorder="1" applyAlignment="1">
      <alignment horizontal="center" vertical="center"/>
    </xf>
    <xf numFmtId="2" fontId="27" fillId="8" borderId="24" xfId="0" applyNumberFormat="1" applyFont="1" applyFill="1" applyBorder="1" applyAlignment="1">
      <alignment horizontal="center" vertical="center"/>
    </xf>
    <xf numFmtId="177" fontId="27" fillId="8" borderId="24" xfId="3" applyNumberFormat="1" applyFont="1" applyFill="1" applyBorder="1" applyAlignment="1">
      <alignment horizontal="center" vertical="center"/>
    </xf>
    <xf numFmtId="4" fontId="63" fillId="8" borderId="24" xfId="0" applyNumberFormat="1" applyFont="1" applyFill="1" applyBorder="1" applyAlignment="1">
      <alignment horizontal="center" vertical="center"/>
    </xf>
    <xf numFmtId="4" fontId="27" fillId="8" borderId="24" xfId="0" applyNumberFormat="1" applyFont="1" applyFill="1" applyBorder="1" applyAlignment="1">
      <alignment horizontal="center" vertical="center"/>
    </xf>
    <xf numFmtId="177" fontId="27" fillId="8" borderId="24" xfId="0" applyNumberFormat="1" applyFont="1" applyFill="1" applyBorder="1" applyAlignment="1">
      <alignment horizontal="center" vertical="center"/>
    </xf>
    <xf numFmtId="176" fontId="27" fillId="8" borderId="24" xfId="0" applyNumberFormat="1" applyFont="1" applyFill="1" applyBorder="1" applyAlignment="1">
      <alignment horizontal="center" vertical="center"/>
    </xf>
    <xf numFmtId="10" fontId="27" fillId="8" borderId="24" xfId="0" applyNumberFormat="1" applyFont="1" applyFill="1" applyBorder="1" applyAlignment="1">
      <alignment horizontal="center" vertical="center"/>
    </xf>
    <xf numFmtId="10" fontId="27" fillId="8" borderId="75" xfId="0" applyNumberFormat="1" applyFont="1" applyFill="1" applyBorder="1" applyAlignment="1">
      <alignment horizontal="center" vertical="center"/>
    </xf>
    <xf numFmtId="2" fontId="51" fillId="8" borderId="90" xfId="0" applyNumberFormat="1" applyFont="1" applyFill="1" applyBorder="1" applyAlignment="1" applyProtection="1">
      <alignment horizontal="center" vertical="center" wrapText="1"/>
      <protection hidden="1"/>
    </xf>
    <xf numFmtId="2" fontId="21" fillId="8" borderId="33" xfId="0" applyNumberFormat="1" applyFont="1" applyFill="1" applyBorder="1" applyAlignment="1" applyProtection="1">
      <alignment horizontal="right" vertical="center"/>
      <protection locked="0"/>
    </xf>
    <xf numFmtId="189" fontId="62" fillId="8" borderId="90" xfId="1" applyNumberFormat="1" applyFont="1" applyFill="1" applyBorder="1" applyAlignment="1" applyProtection="1">
      <alignment horizontal="center" vertical="center" wrapText="1"/>
      <protection hidden="1"/>
    </xf>
    <xf numFmtId="0" fontId="27" fillId="0" borderId="89" xfId="0" applyFont="1" applyBorder="1" applyAlignment="1" applyProtection="1">
      <alignment horizontal="center" vertical="center" wrapText="1"/>
      <protection locked="0" hidden="1"/>
    </xf>
    <xf numFmtId="0" fontId="27" fillId="0" borderId="90" xfId="0" applyFont="1" applyBorder="1" applyAlignment="1" applyProtection="1">
      <alignment vertical="center" wrapText="1"/>
      <protection hidden="1"/>
    </xf>
    <xf numFmtId="0" fontId="62" fillId="0" borderId="90" xfId="0" applyFont="1" applyBorder="1" applyAlignment="1" applyProtection="1">
      <alignment horizontal="center" vertical="center" wrapText="1"/>
      <protection hidden="1"/>
    </xf>
    <xf numFmtId="1" fontId="62" fillId="0" borderId="90" xfId="0" applyNumberFormat="1" applyFont="1" applyBorder="1" applyAlignment="1" applyProtection="1">
      <alignment horizontal="center" vertical="center" wrapText="1"/>
      <protection hidden="1"/>
    </xf>
    <xf numFmtId="172" fontId="27" fillId="0" borderId="90" xfId="1" applyNumberFormat="1" applyFont="1" applyFill="1" applyBorder="1" applyAlignment="1">
      <alignment horizontal="center" vertical="center"/>
    </xf>
    <xf numFmtId="10" fontId="62" fillId="0" borderId="90" xfId="0" applyNumberFormat="1" applyFont="1" applyBorder="1" applyAlignment="1">
      <alignment horizontal="center" vertical="center"/>
    </xf>
    <xf numFmtId="4" fontId="62" fillId="0" borderId="90" xfId="0" applyNumberFormat="1" applyFont="1" applyBorder="1" applyAlignment="1">
      <alignment horizontal="center" vertical="center"/>
    </xf>
    <xf numFmtId="174" fontId="62" fillId="0" borderId="90" xfId="0" applyNumberFormat="1" applyFont="1" applyBorder="1" applyAlignment="1">
      <alignment horizontal="center" vertical="center"/>
    </xf>
    <xf numFmtId="2" fontId="62" fillId="0" borderId="90" xfId="1" applyNumberFormat="1" applyFont="1" applyFill="1" applyBorder="1" applyAlignment="1">
      <alignment horizontal="center" vertical="center"/>
    </xf>
    <xf numFmtId="177" fontId="62" fillId="0" borderId="90" xfId="0" applyNumberFormat="1" applyFont="1" applyBorder="1" applyAlignment="1">
      <alignment horizontal="center" vertical="center"/>
    </xf>
    <xf numFmtId="1" fontId="62" fillId="0" borderId="90" xfId="0" applyNumberFormat="1" applyFont="1" applyBorder="1" applyAlignment="1">
      <alignment horizontal="center" vertical="center"/>
    </xf>
    <xf numFmtId="2" fontId="62" fillId="0" borderId="90" xfId="0" applyNumberFormat="1" applyFont="1" applyBorder="1" applyAlignment="1">
      <alignment horizontal="center" vertical="center"/>
    </xf>
    <xf numFmtId="3" fontId="63" fillId="0" borderId="90" xfId="0" applyNumberFormat="1" applyFont="1" applyBorder="1" applyAlignment="1">
      <alignment horizontal="center" vertical="center"/>
    </xf>
    <xf numFmtId="2" fontId="27" fillId="0" borderId="90" xfId="0" applyNumberFormat="1" applyFont="1" applyBorder="1" applyAlignment="1">
      <alignment horizontal="center" vertical="center"/>
    </xf>
    <xf numFmtId="177" fontId="27" fillId="0" borderId="90" xfId="3" applyNumberFormat="1" applyFont="1" applyFill="1" applyBorder="1" applyAlignment="1">
      <alignment horizontal="center" vertical="center"/>
    </xf>
    <xf numFmtId="4" fontId="63" fillId="0" borderId="90" xfId="0" applyNumberFormat="1" applyFont="1" applyBorder="1" applyAlignment="1">
      <alignment horizontal="center" vertical="center"/>
    </xf>
    <xf numFmtId="4" fontId="27" fillId="0" borderId="90" xfId="0" applyNumberFormat="1" applyFont="1" applyBorder="1" applyAlignment="1">
      <alignment horizontal="center" vertical="center"/>
    </xf>
    <xf numFmtId="177" fontId="27" fillId="0" borderId="90" xfId="0" applyNumberFormat="1" applyFont="1" applyBorder="1" applyAlignment="1">
      <alignment horizontal="center" vertical="center"/>
    </xf>
    <xf numFmtId="180" fontId="27" fillId="0" borderId="90" xfId="0" applyNumberFormat="1" applyFont="1" applyBorder="1" applyAlignment="1">
      <alignment horizontal="center" vertical="center"/>
    </xf>
    <xf numFmtId="176" fontId="27" fillId="0" borderId="90" xfId="0" applyNumberFormat="1" applyFont="1" applyBorder="1" applyAlignment="1">
      <alignment horizontal="center" vertical="center"/>
    </xf>
    <xf numFmtId="10" fontId="27" fillId="0" borderId="90" xfId="0" applyNumberFormat="1" applyFont="1" applyBorder="1" applyAlignment="1">
      <alignment horizontal="center" vertical="center"/>
    </xf>
    <xf numFmtId="10" fontId="27" fillId="0" borderId="117" xfId="0" applyNumberFormat="1" applyFont="1" applyBorder="1" applyAlignment="1">
      <alignment horizontal="center" vertical="center"/>
    </xf>
    <xf numFmtId="2" fontId="62" fillId="0" borderId="90" xfId="0" applyNumberFormat="1" applyFont="1" applyBorder="1" applyAlignment="1" applyProtection="1">
      <alignment horizontal="center" vertical="center" wrapText="1"/>
      <protection hidden="1"/>
    </xf>
    <xf numFmtId="0" fontId="21" fillId="0" borderId="9" xfId="0" applyFont="1" applyBorder="1" applyAlignment="1" applyProtection="1">
      <alignment horizontal="center" vertical="center"/>
      <protection locked="0"/>
    </xf>
    <xf numFmtId="0" fontId="21" fillId="0" borderId="10" xfId="0" applyFont="1" applyBorder="1" applyAlignment="1" applyProtection="1">
      <alignment horizontal="center" vertical="center" wrapText="1"/>
      <protection hidden="1"/>
    </xf>
    <xf numFmtId="0" fontId="21" fillId="0" borderId="10" xfId="0" applyFont="1" applyBorder="1" applyAlignment="1" applyProtection="1">
      <alignment horizontal="center" vertical="center"/>
      <protection hidden="1"/>
    </xf>
    <xf numFmtId="0" fontId="21" fillId="0" borderId="10" xfId="0" applyFont="1" applyBorder="1" applyAlignment="1" applyProtection="1">
      <alignment horizontal="right" vertical="center"/>
      <protection locked="0"/>
    </xf>
    <xf numFmtId="172" fontId="21" fillId="0" borderId="10" xfId="1" applyNumberFormat="1" applyFont="1" applyFill="1" applyBorder="1" applyAlignment="1">
      <alignment horizontal="center" vertical="center"/>
    </xf>
    <xf numFmtId="10" fontId="53" fillId="0" borderId="10" xfId="0" applyNumberFormat="1" applyFont="1" applyBorder="1" applyAlignment="1">
      <alignment horizontal="center" vertical="center"/>
    </xf>
    <xf numFmtId="170" fontId="53" fillId="0" borderId="10" xfId="0" applyNumberFormat="1" applyFont="1" applyBorder="1" applyAlignment="1">
      <alignment horizontal="center" vertical="center"/>
    </xf>
    <xf numFmtId="172" fontId="53" fillId="0" borderId="10" xfId="0" applyNumberFormat="1" applyFont="1" applyBorder="1" applyAlignment="1">
      <alignment horizontal="center" vertical="center"/>
    </xf>
    <xf numFmtId="2" fontId="53" fillId="0" borderId="10" xfId="1" applyNumberFormat="1" applyFont="1" applyFill="1" applyBorder="1" applyAlignment="1">
      <alignment horizontal="center" vertical="center"/>
    </xf>
    <xf numFmtId="172" fontId="53" fillId="0" borderId="10" xfId="0" applyNumberFormat="1" applyFont="1" applyBorder="1" applyAlignment="1">
      <alignment vertical="center"/>
    </xf>
    <xf numFmtId="4" fontId="53" fillId="0" borderId="10" xfId="0" applyNumberFormat="1" applyFont="1" applyBorder="1" applyAlignment="1">
      <alignment vertical="center"/>
    </xf>
    <xf numFmtId="177" fontId="53" fillId="0" borderId="10" xfId="0" applyNumberFormat="1" applyFont="1" applyBorder="1" applyAlignment="1">
      <alignment horizontal="center" vertical="center"/>
    </xf>
    <xf numFmtId="1" fontId="53" fillId="0" borderId="10" xfId="0" applyNumberFormat="1" applyFont="1" applyBorder="1" applyAlignment="1">
      <alignment horizontal="center" vertical="center"/>
    </xf>
    <xf numFmtId="171" fontId="53" fillId="0" borderId="10" xfId="0" applyNumberFormat="1" applyFont="1" applyBorder="1" applyAlignment="1">
      <alignment vertical="center"/>
    </xf>
    <xf numFmtId="4" fontId="53" fillId="0" borderId="10" xfId="0" applyNumberFormat="1" applyFont="1" applyBorder="1" applyAlignment="1">
      <alignment horizontal="center" vertical="center"/>
    </xf>
    <xf numFmtId="3" fontId="35" fillId="0" borderId="10" xfId="0" applyNumberFormat="1" applyFont="1" applyBorder="1" applyAlignment="1">
      <alignment vertical="center"/>
    </xf>
    <xf numFmtId="2" fontId="21" fillId="0" borderId="10" xfId="0" applyNumberFormat="1" applyFont="1" applyBorder="1" applyAlignment="1">
      <alignment vertical="center"/>
    </xf>
    <xf numFmtId="177" fontId="21" fillId="0" borderId="10" xfId="3" applyNumberFormat="1" applyFont="1" applyFill="1" applyBorder="1" applyAlignment="1">
      <alignment horizontal="center" vertical="center"/>
    </xf>
    <xf numFmtId="4" fontId="35" fillId="0" borderId="10" xfId="0" applyNumberFormat="1" applyFont="1" applyBorder="1" applyAlignment="1">
      <alignment vertical="center"/>
    </xf>
    <xf numFmtId="4" fontId="27" fillId="0" borderId="10" xfId="0" applyNumberFormat="1" applyFont="1" applyBorder="1" applyAlignment="1">
      <alignment vertical="center"/>
    </xf>
    <xf numFmtId="177" fontId="27" fillId="0" borderId="10" xfId="0" applyNumberFormat="1" applyFont="1" applyBorder="1" applyAlignment="1">
      <alignment horizontal="center" vertical="center"/>
    </xf>
    <xf numFmtId="176" fontId="27" fillId="0" borderId="10" xfId="0" applyNumberFormat="1" applyFont="1" applyBorder="1" applyAlignment="1">
      <alignment horizontal="center" vertical="center"/>
    </xf>
    <xf numFmtId="177" fontId="27" fillId="0" borderId="10" xfId="0" applyNumberFormat="1" applyFont="1" applyBorder="1" applyAlignment="1">
      <alignment vertical="center"/>
    </xf>
    <xf numFmtId="2" fontId="27" fillId="0" borderId="10" xfId="0" applyNumberFormat="1" applyFont="1" applyBorder="1" applyAlignment="1">
      <alignment vertical="center"/>
    </xf>
    <xf numFmtId="176" fontId="27" fillId="0" borderId="10" xfId="0" applyNumberFormat="1" applyFont="1" applyBorder="1" applyAlignment="1">
      <alignment horizontal="right" vertical="center"/>
    </xf>
    <xf numFmtId="176" fontId="21" fillId="0" borderId="10" xfId="0" applyNumberFormat="1" applyFont="1" applyBorder="1" applyAlignment="1">
      <alignment horizontal="right" vertical="center"/>
    </xf>
    <xf numFmtId="4" fontId="21" fillId="0" borderId="10" xfId="0" applyNumberFormat="1" applyFont="1" applyBorder="1" applyAlignment="1">
      <alignment horizontal="center" vertical="center"/>
    </xf>
    <xf numFmtId="10" fontId="21" fillId="0" borderId="10" xfId="0" applyNumberFormat="1" applyFont="1" applyBorder="1" applyAlignment="1">
      <alignment horizontal="center" vertical="center"/>
    </xf>
    <xf numFmtId="176" fontId="21" fillId="0" borderId="10" xfId="0" applyNumberFormat="1" applyFont="1" applyBorder="1" applyAlignment="1">
      <alignment horizontal="center" vertical="center"/>
    </xf>
    <xf numFmtId="10" fontId="21" fillId="0" borderId="11" xfId="0" applyNumberFormat="1" applyFont="1" applyBorder="1" applyAlignment="1">
      <alignment horizontal="center" vertical="center"/>
    </xf>
    <xf numFmtId="0" fontId="27" fillId="0" borderId="32" xfId="0" applyFont="1" applyBorder="1" applyAlignment="1" applyProtection="1">
      <alignment horizontal="center" vertical="center" wrapText="1"/>
      <protection locked="0" hidden="1"/>
    </xf>
    <xf numFmtId="0" fontId="27" fillId="0" borderId="24" xfId="0" applyFont="1" applyBorder="1" applyAlignment="1" applyProtection="1">
      <alignment vertical="center" wrapText="1"/>
      <protection hidden="1"/>
    </xf>
    <xf numFmtId="0" fontId="62" fillId="0" borderId="24" xfId="0" applyFont="1" applyBorder="1" applyAlignment="1" applyProtection="1">
      <alignment horizontal="center" vertical="center" wrapText="1"/>
      <protection hidden="1"/>
    </xf>
    <xf numFmtId="2" fontId="62" fillId="0" borderId="24" xfId="0" applyNumberFormat="1" applyFont="1" applyBorder="1" applyAlignment="1" applyProtection="1">
      <alignment horizontal="center" vertical="center" wrapText="1"/>
      <protection hidden="1"/>
    </xf>
    <xf numFmtId="172" fontId="27" fillId="0" borderId="24" xfId="1" applyNumberFormat="1" applyFont="1" applyFill="1" applyBorder="1" applyAlignment="1">
      <alignment horizontal="center" vertical="center"/>
    </xf>
    <xf numFmtId="10" fontId="62" fillId="0" borderId="24" xfId="0" applyNumberFormat="1" applyFont="1" applyBorder="1" applyAlignment="1">
      <alignment horizontal="center" vertical="center"/>
    </xf>
    <xf numFmtId="4" fontId="62" fillId="0" borderId="24" xfId="0" applyNumberFormat="1" applyFont="1" applyBorder="1" applyAlignment="1">
      <alignment horizontal="center" vertical="center"/>
    </xf>
    <xf numFmtId="174" fontId="62" fillId="0" borderId="24" xfId="0" applyNumberFormat="1" applyFont="1" applyBorder="1" applyAlignment="1">
      <alignment horizontal="center" vertical="center"/>
    </xf>
    <xf numFmtId="2" fontId="62" fillId="0" borderId="24" xfId="1" applyNumberFormat="1" applyFont="1" applyFill="1" applyBorder="1" applyAlignment="1">
      <alignment horizontal="center" vertical="center"/>
    </xf>
    <xf numFmtId="177" fontId="62" fillId="0" borderId="24" xfId="0" applyNumberFormat="1" applyFont="1" applyBorder="1" applyAlignment="1">
      <alignment horizontal="center" vertical="center"/>
    </xf>
    <xf numFmtId="1" fontId="62" fillId="0" borderId="24" xfId="0" applyNumberFormat="1" applyFont="1" applyBorder="1" applyAlignment="1">
      <alignment horizontal="center" vertical="center"/>
    </xf>
    <xf numFmtId="2" fontId="62" fillId="0" borderId="24" xfId="0" applyNumberFormat="1" applyFont="1" applyBorder="1" applyAlignment="1">
      <alignment horizontal="center" vertical="center"/>
    </xf>
    <xf numFmtId="3" fontId="63" fillId="0" borderId="24" xfId="0" applyNumberFormat="1" applyFont="1" applyBorder="1" applyAlignment="1">
      <alignment horizontal="center" vertical="center"/>
    </xf>
    <xf numFmtId="2" fontId="27" fillId="0" borderId="24" xfId="0" applyNumberFormat="1" applyFont="1" applyBorder="1" applyAlignment="1">
      <alignment horizontal="center" vertical="center"/>
    </xf>
    <xf numFmtId="177" fontId="27" fillId="0" borderId="24" xfId="3" applyNumberFormat="1" applyFont="1" applyFill="1" applyBorder="1" applyAlignment="1">
      <alignment horizontal="center" vertical="center"/>
    </xf>
    <xf numFmtId="4" fontId="63" fillId="0" borderId="24" xfId="0" applyNumberFormat="1" applyFont="1" applyBorder="1" applyAlignment="1">
      <alignment horizontal="center" vertical="center"/>
    </xf>
    <xf numFmtId="4" fontId="27" fillId="0" borderId="24" xfId="0" applyNumberFormat="1" applyFont="1" applyBorder="1" applyAlignment="1">
      <alignment horizontal="center" vertical="center"/>
    </xf>
    <xf numFmtId="177" fontId="27" fillId="0" borderId="24" xfId="0" applyNumberFormat="1" applyFont="1" applyBorder="1" applyAlignment="1">
      <alignment horizontal="center" vertical="center"/>
    </xf>
    <xf numFmtId="176" fontId="27" fillId="0" borderId="24" xfId="0" applyNumberFormat="1" applyFont="1" applyBorder="1" applyAlignment="1">
      <alignment horizontal="center" vertical="center"/>
    </xf>
    <xf numFmtId="10" fontId="27" fillId="0" borderId="24" xfId="0" applyNumberFormat="1" applyFont="1" applyBorder="1" applyAlignment="1">
      <alignment horizontal="center" vertical="center"/>
    </xf>
    <xf numFmtId="10" fontId="27" fillId="0" borderId="75" xfId="0" applyNumberFormat="1" applyFont="1" applyBorder="1" applyAlignment="1">
      <alignment horizontal="center" vertical="center"/>
    </xf>
    <xf numFmtId="0" fontId="27" fillId="0" borderId="92" xfId="0" applyFont="1" applyBorder="1" applyAlignment="1">
      <alignment horizontal="center" vertical="center"/>
    </xf>
    <xf numFmtId="0" fontId="27" fillId="0" borderId="46" xfId="0" applyFont="1" applyBorder="1" applyAlignment="1">
      <alignment horizontal="left" vertical="center" wrapText="1"/>
    </xf>
    <xf numFmtId="0" fontId="27" fillId="0" borderId="46" xfId="0" applyFont="1" applyBorder="1" applyAlignment="1">
      <alignment horizontal="center" vertical="center"/>
    </xf>
    <xf numFmtId="2" fontId="27" fillId="0" borderId="46" xfId="0" applyNumberFormat="1" applyFont="1" applyBorder="1" applyAlignment="1">
      <alignment horizontal="center" vertical="center"/>
    </xf>
    <xf numFmtId="177" fontId="27" fillId="0" borderId="46" xfId="3" applyNumberFormat="1" applyFont="1" applyFill="1" applyBorder="1" applyAlignment="1">
      <alignment horizontal="center" vertical="center"/>
    </xf>
    <xf numFmtId="172" fontId="27" fillId="0" borderId="46" xfId="1" applyNumberFormat="1" applyFont="1" applyFill="1" applyBorder="1" applyAlignment="1">
      <alignment horizontal="center" vertical="center"/>
    </xf>
    <xf numFmtId="10" fontId="62" fillId="0" borderId="46" xfId="0" applyNumberFormat="1" applyFont="1" applyBorder="1" applyAlignment="1">
      <alignment horizontal="center" vertical="center"/>
    </xf>
    <xf numFmtId="170" fontId="62" fillId="0" borderId="46" xfId="0" applyNumberFormat="1" applyFont="1" applyBorder="1" applyAlignment="1">
      <alignment horizontal="center" vertical="center"/>
    </xf>
    <xf numFmtId="174" fontId="62" fillId="0" borderId="46" xfId="0" applyNumberFormat="1" applyFont="1" applyBorder="1" applyAlignment="1">
      <alignment horizontal="center" vertical="center"/>
    </xf>
    <xf numFmtId="2" fontId="62" fillId="0" borderId="46" xfId="1" applyNumberFormat="1" applyFont="1" applyFill="1" applyBorder="1" applyAlignment="1">
      <alignment horizontal="center" vertical="center"/>
    </xf>
    <xf numFmtId="4" fontId="62" fillId="0" borderId="46" xfId="0" applyNumberFormat="1" applyFont="1" applyBorder="1" applyAlignment="1">
      <alignment horizontal="center" vertical="center"/>
    </xf>
    <xf numFmtId="177" fontId="62" fillId="0" borderId="46" xfId="0" applyNumberFormat="1" applyFont="1" applyBorder="1" applyAlignment="1">
      <alignment horizontal="center" vertical="center"/>
    </xf>
    <xf numFmtId="1" fontId="62" fillId="0" borderId="46" xfId="0" applyNumberFormat="1" applyFont="1" applyBorder="1" applyAlignment="1">
      <alignment horizontal="center" vertical="center"/>
    </xf>
    <xf numFmtId="2" fontId="62" fillId="0" borderId="46" xfId="0" applyNumberFormat="1" applyFont="1" applyBorder="1" applyAlignment="1">
      <alignment horizontal="center" vertical="center"/>
    </xf>
    <xf numFmtId="3" fontId="63" fillId="0" borderId="46" xfId="0" applyNumberFormat="1" applyFont="1" applyBorder="1" applyAlignment="1">
      <alignment horizontal="center" vertical="center"/>
    </xf>
    <xf numFmtId="4" fontId="63" fillId="0" borderId="46" xfId="0" applyNumberFormat="1" applyFont="1" applyBorder="1" applyAlignment="1">
      <alignment horizontal="center" vertical="center"/>
    </xf>
    <xf numFmtId="4" fontId="27" fillId="0" borderId="46" xfId="0" applyNumberFormat="1" applyFont="1" applyBorder="1" applyAlignment="1">
      <alignment horizontal="center" vertical="center"/>
    </xf>
    <xf numFmtId="177" fontId="27" fillId="0" borderId="46" xfId="0" applyNumberFormat="1" applyFont="1" applyBorder="1" applyAlignment="1">
      <alignment horizontal="center" vertical="center"/>
    </xf>
    <xf numFmtId="176" fontId="27" fillId="0" borderId="46" xfId="0" applyNumberFormat="1" applyFont="1" applyBorder="1" applyAlignment="1">
      <alignment horizontal="center" vertical="center"/>
    </xf>
    <xf numFmtId="10" fontId="27" fillId="0" borderId="46" xfId="0" applyNumberFormat="1" applyFont="1" applyBorder="1" applyAlignment="1">
      <alignment horizontal="center" vertical="center"/>
    </xf>
    <xf numFmtId="10" fontId="27" fillId="0" borderId="74" xfId="0" applyNumberFormat="1" applyFont="1" applyBorder="1" applyAlignment="1">
      <alignment horizontal="center" vertical="center"/>
    </xf>
    <xf numFmtId="0" fontId="22" fillId="12" borderId="118" xfId="0" applyFont="1" applyFill="1" applyBorder="1" applyAlignment="1">
      <alignment horizontal="center" vertical="center"/>
    </xf>
    <xf numFmtId="0" fontId="22" fillId="12" borderId="26" xfId="0" applyFont="1" applyFill="1" applyBorder="1" applyAlignment="1">
      <alignment horizontal="left" vertical="center" wrapText="1"/>
    </xf>
    <xf numFmtId="0" fontId="22" fillId="12" borderId="26" xfId="0" applyFont="1" applyFill="1" applyBorder="1" applyAlignment="1">
      <alignment horizontal="center" vertical="center"/>
    </xf>
    <xf numFmtId="2" fontId="22" fillId="12" borderId="26" xfId="0" applyNumberFormat="1" applyFont="1" applyFill="1" applyBorder="1" applyAlignment="1">
      <alignment horizontal="center" vertical="center"/>
    </xf>
    <xf numFmtId="172" fontId="22" fillId="12" borderId="26" xfId="1" applyNumberFormat="1" applyFont="1" applyFill="1" applyBorder="1" applyAlignment="1">
      <alignment horizontal="center" vertical="center"/>
    </xf>
    <xf numFmtId="10" fontId="51" fillId="12" borderId="26" xfId="0" applyNumberFormat="1" applyFont="1" applyFill="1" applyBorder="1" applyAlignment="1">
      <alignment horizontal="center" vertical="center"/>
    </xf>
    <xf numFmtId="170" fontId="51" fillId="12" borderId="26" xfId="0" applyNumberFormat="1" applyFont="1" applyFill="1" applyBorder="1" applyAlignment="1">
      <alignment horizontal="center" vertical="center"/>
    </xf>
    <xf numFmtId="174" fontId="51" fillId="12" borderId="26" xfId="0" applyNumberFormat="1" applyFont="1" applyFill="1" applyBorder="1" applyAlignment="1">
      <alignment horizontal="center" vertical="center"/>
    </xf>
    <xf numFmtId="2" fontId="51" fillId="12" borderId="26" xfId="1" applyNumberFormat="1" applyFont="1" applyFill="1" applyBorder="1" applyAlignment="1">
      <alignment horizontal="center" vertical="center"/>
    </xf>
    <xf numFmtId="177" fontId="51" fillId="12" borderId="26" xfId="0" applyNumberFormat="1" applyFont="1" applyFill="1" applyBorder="1" applyAlignment="1">
      <alignment horizontal="center" vertical="center"/>
    </xf>
    <xf numFmtId="1" fontId="51" fillId="12" borderId="26" xfId="0" applyNumberFormat="1" applyFont="1" applyFill="1" applyBorder="1" applyAlignment="1">
      <alignment horizontal="center" vertical="center"/>
    </xf>
    <xf numFmtId="2" fontId="51" fillId="14" borderId="26" xfId="0" applyNumberFormat="1" applyFont="1" applyFill="1" applyBorder="1" applyAlignment="1">
      <alignment horizontal="center" vertical="center"/>
    </xf>
    <xf numFmtId="4" fontId="51" fillId="40" borderId="26" xfId="0" applyNumberFormat="1" applyFont="1" applyFill="1" applyBorder="1" applyAlignment="1">
      <alignment horizontal="center" vertical="center"/>
    </xf>
    <xf numFmtId="3" fontId="34" fillId="12" borderId="26" xfId="0" applyNumberFormat="1" applyFont="1" applyFill="1" applyBorder="1" applyAlignment="1">
      <alignment horizontal="center" vertical="center"/>
    </xf>
    <xf numFmtId="2" fontId="22" fillId="15" borderId="26" xfId="0" applyNumberFormat="1" applyFont="1" applyFill="1" applyBorder="1" applyAlignment="1">
      <alignment horizontal="center" vertical="center"/>
    </xf>
    <xf numFmtId="177" fontId="22" fillId="12" borderId="26" xfId="3" applyNumberFormat="1" applyFont="1" applyFill="1" applyBorder="1" applyAlignment="1">
      <alignment horizontal="center" vertical="center"/>
    </xf>
    <xf numFmtId="4" fontId="34" fillId="12" borderId="26" xfId="0" applyNumberFormat="1" applyFont="1" applyFill="1" applyBorder="1" applyAlignment="1">
      <alignment horizontal="center" vertical="center"/>
    </xf>
    <xf numFmtId="4" fontId="42" fillId="12" borderId="26" xfId="0" applyNumberFormat="1" applyFont="1" applyFill="1" applyBorder="1" applyAlignment="1">
      <alignment horizontal="center" vertical="center"/>
    </xf>
    <xf numFmtId="177" fontId="42" fillId="12" borderId="26" xfId="0" applyNumberFormat="1" applyFont="1" applyFill="1" applyBorder="1" applyAlignment="1">
      <alignment horizontal="center" vertical="center"/>
    </xf>
    <xf numFmtId="4" fontId="42" fillId="0" borderId="26" xfId="0" applyNumberFormat="1" applyFont="1" applyBorder="1" applyAlignment="1">
      <alignment horizontal="center" vertical="center"/>
    </xf>
    <xf numFmtId="2" fontId="42" fillId="0" borderId="26" xfId="0" applyNumberFormat="1" applyFont="1" applyBorder="1" applyAlignment="1">
      <alignment horizontal="center" vertical="center"/>
    </xf>
    <xf numFmtId="176" fontId="42" fillId="12" borderId="26" xfId="0" applyNumberFormat="1" applyFont="1" applyFill="1" applyBorder="1" applyAlignment="1">
      <alignment horizontal="center" vertical="center"/>
    </xf>
    <xf numFmtId="2" fontId="22" fillId="35" borderId="26" xfId="0" applyNumberFormat="1" applyFont="1" applyFill="1" applyBorder="1" applyAlignment="1">
      <alignment horizontal="center" vertical="center"/>
    </xf>
    <xf numFmtId="4" fontId="22" fillId="9" borderId="26" xfId="0" applyNumberFormat="1" applyFont="1" applyFill="1" applyBorder="1" applyAlignment="1">
      <alignment horizontal="center" vertical="center"/>
    </xf>
    <xf numFmtId="10" fontId="22" fillId="12" borderId="26" xfId="0" applyNumberFormat="1" applyFont="1" applyFill="1" applyBorder="1" applyAlignment="1">
      <alignment horizontal="center" vertical="center"/>
    </xf>
    <xf numFmtId="177" fontId="22" fillId="12" borderId="26" xfId="0" applyNumberFormat="1" applyFont="1" applyFill="1" applyBorder="1" applyAlignment="1">
      <alignment horizontal="center" vertical="center"/>
    </xf>
    <xf numFmtId="0" fontId="21" fillId="0" borderId="3" xfId="0" applyFont="1" applyBorder="1" applyAlignment="1">
      <alignment horizontal="center" vertical="center"/>
    </xf>
    <xf numFmtId="0" fontId="21" fillId="0" borderId="0" xfId="0" applyFont="1" applyAlignment="1">
      <alignment horizontal="center" vertical="center" wrapText="1"/>
    </xf>
    <xf numFmtId="164" fontId="21" fillId="0" borderId="0" xfId="0" applyNumberFormat="1" applyFont="1" applyAlignment="1">
      <alignment horizontal="center" vertical="center"/>
    </xf>
    <xf numFmtId="43" fontId="21" fillId="0" borderId="0" xfId="0" applyNumberFormat="1" applyFont="1" applyAlignment="1">
      <alignment vertical="center"/>
    </xf>
    <xf numFmtId="172" fontId="21" fillId="0" borderId="0" xfId="0" applyNumberFormat="1" applyFont="1" applyAlignment="1">
      <alignment horizontal="center" vertical="center"/>
    </xf>
    <xf numFmtId="10" fontId="53" fillId="0" borderId="0" xfId="0" applyNumberFormat="1" applyFont="1" applyAlignment="1">
      <alignment horizontal="center" vertical="center"/>
    </xf>
    <xf numFmtId="4" fontId="53" fillId="0" borderId="0" xfId="1" applyNumberFormat="1" applyFont="1" applyFill="1" applyBorder="1" applyAlignment="1">
      <alignment horizontal="center" vertical="center"/>
    </xf>
    <xf numFmtId="174" fontId="53" fillId="0" borderId="0" xfId="0" applyNumberFormat="1" applyFont="1" applyAlignment="1">
      <alignment horizontal="center" vertical="center"/>
    </xf>
    <xf numFmtId="179" fontId="53" fillId="0" borderId="0" xfId="1" applyNumberFormat="1" applyFont="1" applyFill="1" applyBorder="1" applyAlignment="1">
      <alignment horizontal="center" vertical="center"/>
    </xf>
    <xf numFmtId="174" fontId="53" fillId="0" borderId="0" xfId="0" applyNumberFormat="1" applyFont="1" applyAlignment="1">
      <alignment vertical="center"/>
    </xf>
    <xf numFmtId="180" fontId="53" fillId="0" borderId="0" xfId="0" applyNumberFormat="1" applyFont="1" applyAlignment="1">
      <alignment vertical="center"/>
    </xf>
    <xf numFmtId="177" fontId="53" fillId="0" borderId="0" xfId="0" applyNumberFormat="1" applyFont="1" applyAlignment="1">
      <alignment horizontal="center" vertical="center"/>
    </xf>
    <xf numFmtId="1" fontId="53" fillId="0" borderId="0" xfId="0" applyNumberFormat="1" applyFont="1" applyAlignment="1">
      <alignment horizontal="center" vertical="center"/>
    </xf>
    <xf numFmtId="176" fontId="53" fillId="0" borderId="0" xfId="0" applyNumberFormat="1" applyFont="1" applyAlignment="1">
      <alignment horizontal="center" vertical="center"/>
    </xf>
    <xf numFmtId="176" fontId="53" fillId="0" borderId="0" xfId="0" applyNumberFormat="1" applyFont="1" applyAlignment="1">
      <alignment vertical="center"/>
    </xf>
    <xf numFmtId="4" fontId="53" fillId="0" borderId="0" xfId="0" applyNumberFormat="1" applyFont="1" applyAlignment="1">
      <alignment horizontal="center" vertical="center"/>
    </xf>
    <xf numFmtId="3" fontId="35" fillId="0" borderId="0" xfId="0" applyNumberFormat="1" applyFont="1" applyAlignment="1">
      <alignment vertical="center"/>
    </xf>
    <xf numFmtId="2" fontId="21" fillId="0" borderId="0" xfId="0" applyNumberFormat="1" applyFont="1" applyAlignment="1">
      <alignment vertical="center"/>
    </xf>
    <xf numFmtId="4" fontId="35" fillId="0" borderId="0" xfId="0" applyNumberFormat="1" applyFont="1" applyAlignment="1">
      <alignment vertical="center"/>
    </xf>
    <xf numFmtId="4" fontId="27" fillId="0" borderId="0" xfId="0" applyNumberFormat="1" applyFont="1" applyAlignment="1">
      <alignment vertical="center"/>
    </xf>
    <xf numFmtId="177" fontId="27" fillId="0" borderId="0" xfId="0" applyNumberFormat="1" applyFont="1" applyAlignment="1">
      <alignment vertical="center"/>
    </xf>
    <xf numFmtId="176" fontId="27" fillId="0" borderId="0" xfId="0" applyNumberFormat="1" applyFont="1" applyAlignment="1">
      <alignment vertical="center"/>
    </xf>
    <xf numFmtId="2" fontId="27" fillId="0" borderId="0" xfId="0" applyNumberFormat="1" applyFont="1" applyAlignment="1">
      <alignment vertical="center"/>
    </xf>
    <xf numFmtId="176" fontId="27" fillId="0" borderId="0" xfId="0" applyNumberFormat="1" applyFont="1" applyAlignment="1">
      <alignment horizontal="center" vertical="center"/>
    </xf>
    <xf numFmtId="10" fontId="21" fillId="0" borderId="0" xfId="0" applyNumberFormat="1" applyFont="1" applyAlignment="1">
      <alignment horizontal="center" vertical="center"/>
    </xf>
    <xf numFmtId="10" fontId="21" fillId="0" borderId="4" xfId="0" applyNumberFormat="1" applyFont="1" applyBorder="1" applyAlignment="1">
      <alignment horizontal="center" vertical="center"/>
    </xf>
    <xf numFmtId="4" fontId="22" fillId="45" borderId="24" xfId="0" applyNumberFormat="1" applyFont="1" applyFill="1" applyBorder="1" applyAlignment="1">
      <alignment horizontal="center" vertical="center"/>
    </xf>
    <xf numFmtId="2" fontId="51" fillId="45" borderId="24" xfId="0" applyNumberFormat="1" applyFont="1" applyFill="1" applyBorder="1" applyAlignment="1" applyProtection="1">
      <alignment horizontal="center" vertical="center" wrapText="1"/>
      <protection hidden="1"/>
    </xf>
    <xf numFmtId="2" fontId="51" fillId="45" borderId="90" xfId="0" applyNumberFormat="1" applyFont="1" applyFill="1" applyBorder="1" applyAlignment="1" applyProtection="1">
      <alignment horizontal="center" vertical="center" wrapText="1"/>
      <protection hidden="1"/>
    </xf>
    <xf numFmtId="170" fontId="51" fillId="24" borderId="24" xfId="0" applyNumberFormat="1" applyFont="1" applyFill="1" applyBorder="1" applyAlignment="1">
      <alignment horizontal="center" vertical="center"/>
    </xf>
    <xf numFmtId="174" fontId="53" fillId="24" borderId="2" xfId="0" applyNumberFormat="1" applyFont="1" applyFill="1" applyBorder="1" applyAlignment="1">
      <alignment horizontal="center" vertical="center"/>
    </xf>
    <xf numFmtId="2" fontId="51" fillId="28" borderId="24" xfId="1" applyNumberFormat="1" applyFont="1" applyFill="1" applyBorder="1" applyAlignment="1">
      <alignment horizontal="center" vertical="center"/>
    </xf>
    <xf numFmtId="4" fontId="51" fillId="25" borderId="24" xfId="0" applyNumberFormat="1" applyFont="1" applyFill="1" applyBorder="1" applyAlignment="1">
      <alignment horizontal="center" vertical="center"/>
    </xf>
    <xf numFmtId="0" fontId="22" fillId="45" borderId="24" xfId="0" applyFont="1" applyFill="1" applyBorder="1" applyAlignment="1" applyProtection="1">
      <alignment vertical="center" wrapText="1"/>
      <protection hidden="1"/>
    </xf>
    <xf numFmtId="0" fontId="22" fillId="45" borderId="90" xfId="0" applyFont="1" applyFill="1" applyBorder="1" applyAlignment="1" applyProtection="1">
      <alignment vertical="center" wrapText="1"/>
      <protection hidden="1"/>
    </xf>
    <xf numFmtId="4" fontId="51" fillId="45" borderId="24" xfId="0" applyNumberFormat="1" applyFont="1" applyFill="1" applyBorder="1" applyAlignment="1">
      <alignment horizontal="center" vertical="center"/>
    </xf>
    <xf numFmtId="2" fontId="51" fillId="45" borderId="24" xfId="0" applyNumberFormat="1" applyFont="1" applyFill="1" applyBorder="1" applyAlignment="1">
      <alignment horizontal="center" vertical="center"/>
    </xf>
    <xf numFmtId="0" fontId="22" fillId="45" borderId="24" xfId="0" applyFont="1" applyFill="1" applyBorder="1" applyAlignment="1" applyProtection="1">
      <alignment vertical="top" wrapText="1"/>
      <protection hidden="1"/>
    </xf>
    <xf numFmtId="0" fontId="22" fillId="46" borderId="90" xfId="0" applyFont="1" applyFill="1" applyBorder="1" applyAlignment="1" applyProtection="1">
      <alignment vertical="center" wrapText="1"/>
      <protection hidden="1"/>
    </xf>
    <xf numFmtId="0" fontId="22" fillId="46" borderId="24" xfId="0" applyFont="1" applyFill="1" applyBorder="1" applyAlignment="1" applyProtection="1">
      <alignment vertical="top" wrapText="1"/>
      <protection hidden="1"/>
    </xf>
    <xf numFmtId="0" fontId="51" fillId="46" borderId="24" xfId="0" applyFont="1" applyFill="1" applyBorder="1" applyAlignment="1" applyProtection="1">
      <alignment vertical="top" wrapText="1"/>
      <protection hidden="1"/>
    </xf>
    <xf numFmtId="0" fontId="22" fillId="46" borderId="24" xfId="0" applyFont="1" applyFill="1" applyBorder="1" applyAlignment="1" applyProtection="1">
      <alignment vertical="center" wrapText="1"/>
      <protection hidden="1"/>
    </xf>
    <xf numFmtId="189" fontId="16" fillId="0" borderId="0" xfId="3" applyNumberFormat="1" applyFont="1" applyFill="1" applyAlignment="1">
      <alignment horizontal="center" vertical="center"/>
    </xf>
    <xf numFmtId="189" fontId="19" fillId="0" borderId="0" xfId="3" applyNumberFormat="1" applyFont="1" applyFill="1" applyBorder="1" applyAlignment="1">
      <alignment horizontal="center" vertical="center"/>
    </xf>
    <xf numFmtId="189" fontId="48" fillId="8" borderId="33" xfId="2" applyNumberFormat="1" applyFont="1" applyFill="1" applyBorder="1" applyAlignment="1" applyProtection="1">
      <alignment horizontal="center" vertical="top"/>
      <protection hidden="1"/>
    </xf>
    <xf numFmtId="189" fontId="48" fillId="0" borderId="30" xfId="2" applyNumberFormat="1" applyFont="1" applyFill="1" applyBorder="1" applyAlignment="1" applyProtection="1">
      <alignment horizontal="center" vertical="top"/>
      <protection hidden="1"/>
    </xf>
    <xf numFmtId="189" fontId="51" fillId="0" borderId="28" xfId="1" applyNumberFormat="1" applyFont="1" applyFill="1" applyBorder="1" applyAlignment="1" applyProtection="1">
      <alignment horizontal="center" vertical="center" wrapText="1"/>
      <protection hidden="1"/>
    </xf>
    <xf numFmtId="189" fontId="22" fillId="8" borderId="8" xfId="3" applyNumberFormat="1" applyFont="1" applyFill="1" applyBorder="1" applyAlignment="1">
      <alignment horizontal="center" vertical="center"/>
    </xf>
    <xf numFmtId="189" fontId="22" fillId="12" borderId="0" xfId="3" applyNumberFormat="1" applyFont="1" applyFill="1" applyBorder="1" applyAlignment="1">
      <alignment horizontal="center" vertical="center"/>
    </xf>
    <xf numFmtId="189" fontId="22" fillId="8" borderId="33" xfId="2" applyNumberFormat="1" applyFont="1" applyFill="1" applyBorder="1" applyAlignment="1" applyProtection="1">
      <alignment horizontal="center" vertical="center"/>
      <protection hidden="1"/>
    </xf>
    <xf numFmtId="189" fontId="22" fillId="0" borderId="30" xfId="3" applyNumberFormat="1" applyFont="1" applyFill="1" applyBorder="1" applyAlignment="1">
      <alignment horizontal="center" vertical="center"/>
    </xf>
    <xf numFmtId="189" fontId="22" fillId="0" borderId="28" xfId="3" applyNumberFormat="1" applyFont="1" applyFill="1" applyBorder="1" applyAlignment="1">
      <alignment horizontal="center" vertical="center"/>
    </xf>
    <xf numFmtId="189" fontId="22" fillId="0" borderId="12" xfId="3" applyNumberFormat="1" applyFont="1" applyFill="1" applyBorder="1" applyAlignment="1">
      <alignment horizontal="center" vertical="center"/>
    </xf>
    <xf numFmtId="189" fontId="22" fillId="0" borderId="30" xfId="2" applyNumberFormat="1" applyFont="1" applyFill="1" applyBorder="1" applyAlignment="1" applyProtection="1">
      <alignment horizontal="center" vertical="center"/>
      <protection hidden="1"/>
    </xf>
    <xf numFmtId="189" fontId="22" fillId="8" borderId="1" xfId="3" applyNumberFormat="1" applyFont="1" applyFill="1" applyBorder="1" applyAlignment="1">
      <alignment horizontal="center" vertical="center"/>
    </xf>
    <xf numFmtId="189" fontId="22" fillId="0" borderId="37" xfId="3" applyNumberFormat="1" applyFont="1" applyFill="1" applyBorder="1" applyAlignment="1">
      <alignment horizontal="center" vertical="center"/>
    </xf>
    <xf numFmtId="189" fontId="21" fillId="8" borderId="33" xfId="2" applyNumberFormat="1" applyFont="1" applyFill="1" applyBorder="1" applyAlignment="1" applyProtection="1">
      <alignment horizontal="center" vertical="center"/>
      <protection hidden="1"/>
    </xf>
    <xf numFmtId="189" fontId="22" fillId="12" borderId="30" xfId="3" applyNumberFormat="1" applyFont="1" applyFill="1" applyBorder="1" applyAlignment="1">
      <alignment horizontal="center" vertical="center"/>
    </xf>
    <xf numFmtId="189" fontId="22" fillId="12" borderId="28" xfId="3" applyNumberFormat="1" applyFont="1" applyFill="1" applyBorder="1" applyAlignment="1">
      <alignment horizontal="center" vertical="center"/>
    </xf>
    <xf numFmtId="189" fontId="21" fillId="8" borderId="1" xfId="3" applyNumberFormat="1" applyFont="1" applyFill="1" applyBorder="1" applyAlignment="1">
      <alignment horizontal="center" vertical="center"/>
    </xf>
    <xf numFmtId="189" fontId="22" fillId="0" borderId="17" xfId="3" applyNumberFormat="1" applyFont="1" applyFill="1" applyBorder="1" applyAlignment="1">
      <alignment horizontal="center" vertical="center"/>
    </xf>
    <xf numFmtId="189" fontId="22" fillId="0" borderId="0" xfId="3" applyNumberFormat="1" applyFont="1" applyFill="1" applyBorder="1" applyAlignment="1">
      <alignment horizontal="center" vertical="center"/>
    </xf>
    <xf numFmtId="189" fontId="51" fillId="43" borderId="24" xfId="1" applyNumberFormat="1" applyFont="1" applyFill="1" applyBorder="1" applyAlignment="1" applyProtection="1">
      <alignment horizontal="center" vertical="center"/>
      <protection hidden="1"/>
    </xf>
    <xf numFmtId="189" fontId="21" fillId="8" borderId="8" xfId="3" applyNumberFormat="1" applyFont="1" applyFill="1" applyBorder="1" applyAlignment="1">
      <alignment horizontal="center" vertical="center"/>
    </xf>
    <xf numFmtId="189" fontId="51" fillId="8" borderId="90" xfId="1" applyNumberFormat="1" applyFont="1" applyFill="1" applyBorder="1" applyAlignment="1" applyProtection="1">
      <alignment horizontal="center" vertical="center" wrapText="1"/>
      <protection hidden="1"/>
    </xf>
    <xf numFmtId="189" fontId="62" fillId="0" borderId="90" xfId="1" applyNumberFormat="1" applyFont="1" applyFill="1" applyBorder="1" applyAlignment="1" applyProtection="1">
      <alignment horizontal="center" vertical="center" wrapText="1"/>
      <protection hidden="1"/>
    </xf>
    <xf numFmtId="189" fontId="22" fillId="0" borderId="7" xfId="3" applyNumberFormat="1" applyFont="1" applyFill="1" applyBorder="1" applyAlignment="1">
      <alignment horizontal="center" vertical="center"/>
    </xf>
    <xf numFmtId="189" fontId="21" fillId="0" borderId="10" xfId="2" applyNumberFormat="1" applyFont="1" applyFill="1" applyBorder="1" applyAlignment="1" applyProtection="1">
      <alignment horizontal="center" vertical="center"/>
      <protection hidden="1"/>
    </xf>
    <xf numFmtId="189" fontId="62" fillId="8" borderId="24" xfId="1" applyNumberFormat="1" applyFont="1" applyFill="1" applyBorder="1" applyAlignment="1" applyProtection="1">
      <alignment horizontal="center" vertical="center" wrapText="1"/>
      <protection hidden="1"/>
    </xf>
    <xf numFmtId="189" fontId="62" fillId="0" borderId="24" xfId="1" applyNumberFormat="1" applyFont="1" applyFill="1" applyBorder="1" applyAlignment="1" applyProtection="1">
      <alignment horizontal="center" vertical="center" wrapText="1"/>
      <protection hidden="1"/>
    </xf>
    <xf numFmtId="189" fontId="27" fillId="8" borderId="46" xfId="3" applyNumberFormat="1" applyFont="1" applyFill="1" applyBorder="1" applyAlignment="1">
      <alignment horizontal="center" vertical="center"/>
    </xf>
    <xf numFmtId="189" fontId="27" fillId="0" borderId="46" xfId="3" applyNumberFormat="1" applyFont="1" applyFill="1" applyBorder="1" applyAlignment="1">
      <alignment horizontal="center" vertical="center"/>
    </xf>
    <xf numFmtId="189" fontId="22" fillId="44" borderId="46" xfId="3" applyNumberFormat="1" applyFont="1" applyFill="1" applyBorder="1" applyAlignment="1">
      <alignment horizontal="center" vertical="center"/>
    </xf>
    <xf numFmtId="189" fontId="22" fillId="43" borderId="46" xfId="3" applyNumberFormat="1" applyFont="1" applyFill="1" applyBorder="1" applyAlignment="1">
      <alignment horizontal="center" vertical="center"/>
    </xf>
    <xf numFmtId="189" fontId="22" fillId="43" borderId="26" xfId="3" applyNumberFormat="1" applyFont="1" applyFill="1" applyBorder="1" applyAlignment="1">
      <alignment horizontal="center" vertical="center"/>
    </xf>
    <xf numFmtId="189" fontId="51" fillId="44" borderId="90" xfId="1" applyNumberFormat="1" applyFont="1" applyFill="1" applyBorder="1" applyAlignment="1" applyProtection="1">
      <alignment horizontal="center" vertical="center" wrapText="1"/>
      <protection hidden="1"/>
    </xf>
    <xf numFmtId="189" fontId="21" fillId="26" borderId="12" xfId="3" applyNumberFormat="1" applyFont="1" applyFill="1" applyBorder="1" applyAlignment="1">
      <alignment horizontal="center" vertical="center"/>
    </xf>
    <xf numFmtId="189" fontId="21" fillId="26" borderId="10" xfId="3" applyNumberFormat="1" applyFont="1" applyFill="1" applyBorder="1" applyAlignment="1">
      <alignment horizontal="center" vertical="center"/>
    </xf>
    <xf numFmtId="189" fontId="21" fillId="0" borderId="0" xfId="3" applyNumberFormat="1" applyFont="1" applyFill="1" applyBorder="1" applyAlignment="1">
      <alignment horizontal="center" vertical="center"/>
    </xf>
    <xf numFmtId="189" fontId="42" fillId="0" borderId="24" xfId="3" applyNumberFormat="1" applyFont="1" applyFill="1" applyBorder="1" applyAlignment="1">
      <alignment horizontal="center" vertical="center"/>
    </xf>
    <xf numFmtId="189" fontId="45" fillId="42" borderId="24" xfId="3" applyNumberFormat="1" applyFont="1" applyFill="1" applyBorder="1" applyAlignment="1">
      <alignment horizontal="center" vertical="center"/>
    </xf>
    <xf numFmtId="189" fontId="21" fillId="26" borderId="1" xfId="3" applyNumberFormat="1" applyFont="1" applyFill="1" applyBorder="1" applyAlignment="1">
      <alignment horizontal="center" vertical="center"/>
    </xf>
    <xf numFmtId="189" fontId="22" fillId="0" borderId="0" xfId="3" applyNumberFormat="1" applyFont="1" applyBorder="1" applyAlignment="1">
      <alignment horizontal="center" vertical="center"/>
    </xf>
    <xf numFmtId="189" fontId="22" fillId="0" borderId="10" xfId="3" applyNumberFormat="1" applyFont="1" applyFill="1" applyBorder="1" applyAlignment="1">
      <alignment horizontal="center" vertical="center"/>
    </xf>
    <xf numFmtId="189" fontId="22" fillId="0" borderId="0" xfId="0" applyNumberFormat="1" applyFont="1" applyAlignment="1">
      <alignment horizontal="center" vertical="center"/>
    </xf>
    <xf numFmtId="189" fontId="21" fillId="8" borderId="2" xfId="2" applyNumberFormat="1" applyFont="1" applyFill="1" applyBorder="1" applyAlignment="1" applyProtection="1">
      <alignment horizontal="center" vertical="center"/>
      <protection hidden="1"/>
    </xf>
    <xf numFmtId="189" fontId="22" fillId="12" borderId="46" xfId="3" applyNumberFormat="1" applyFont="1" applyFill="1" applyBorder="1" applyAlignment="1">
      <alignment horizontal="center" vertical="center"/>
    </xf>
    <xf numFmtId="189" fontId="21" fillId="23" borderId="12" xfId="0" applyNumberFormat="1" applyFont="1" applyFill="1" applyBorder="1" applyAlignment="1">
      <alignment horizontal="right" vertical="center"/>
    </xf>
    <xf numFmtId="189" fontId="22" fillId="23" borderId="12" xfId="0" applyNumberFormat="1" applyFont="1" applyFill="1" applyBorder="1" applyAlignment="1">
      <alignment horizontal="center" vertical="center"/>
    </xf>
    <xf numFmtId="189" fontId="22" fillId="0" borderId="115" xfId="3" applyNumberFormat="1" applyFont="1" applyBorder="1" applyAlignment="1">
      <alignment horizontal="center"/>
    </xf>
    <xf numFmtId="189" fontId="21" fillId="29" borderId="72" xfId="3" applyNumberFormat="1" applyFont="1" applyFill="1" applyBorder="1" applyAlignment="1">
      <alignment horizontal="center"/>
    </xf>
    <xf numFmtId="189" fontId="22" fillId="29" borderId="50" xfId="3" applyNumberFormat="1" applyFont="1" applyFill="1" applyBorder="1" applyAlignment="1">
      <alignment horizontal="center"/>
    </xf>
    <xf numFmtId="189" fontId="21" fillId="29" borderId="16" xfId="3" applyNumberFormat="1" applyFont="1" applyFill="1" applyBorder="1" applyAlignment="1">
      <alignment horizontal="center"/>
    </xf>
    <xf numFmtId="189" fontId="21" fillId="0" borderId="71" xfId="3" applyNumberFormat="1" applyFont="1" applyFill="1" applyBorder="1" applyAlignment="1">
      <alignment horizontal="center"/>
    </xf>
    <xf numFmtId="189" fontId="21" fillId="0" borderId="16" xfId="3" applyNumberFormat="1" applyFont="1" applyFill="1" applyBorder="1" applyAlignment="1">
      <alignment horizontal="center"/>
    </xf>
    <xf numFmtId="189" fontId="22" fillId="0" borderId="49" xfId="3" applyNumberFormat="1" applyFont="1" applyFill="1" applyBorder="1" applyAlignment="1">
      <alignment horizontal="center"/>
    </xf>
    <xf numFmtId="189" fontId="21" fillId="30" borderId="114" xfId="3" applyNumberFormat="1" applyFont="1" applyFill="1" applyBorder="1" applyAlignment="1">
      <alignment horizontal="center" vertical="center"/>
    </xf>
    <xf numFmtId="189" fontId="16" fillId="0" borderId="0" xfId="3" applyNumberFormat="1" applyFont="1" applyAlignment="1">
      <alignment horizontal="center" vertical="center"/>
    </xf>
    <xf numFmtId="189" fontId="14" fillId="0" borderId="0" xfId="3" applyNumberFormat="1" applyFont="1" applyFill="1" applyAlignment="1">
      <alignment horizontal="center" vertical="center"/>
    </xf>
    <xf numFmtId="4" fontId="51" fillId="24" borderId="24" xfId="0" applyNumberFormat="1" applyFont="1" applyFill="1" applyBorder="1" applyAlignment="1">
      <alignment horizontal="center" vertical="center"/>
    </xf>
    <xf numFmtId="0" fontId="22" fillId="46" borderId="24" xfId="0" applyFont="1" applyFill="1" applyBorder="1" applyAlignment="1" applyProtection="1">
      <alignment horizontal="left" vertical="center" wrapText="1"/>
      <protection hidden="1"/>
    </xf>
    <xf numFmtId="0" fontId="22" fillId="46" borderId="90" xfId="0" applyFont="1" applyFill="1" applyBorder="1" applyAlignment="1" applyProtection="1">
      <alignment horizontal="left" vertical="center" wrapText="1"/>
      <protection hidden="1"/>
    </xf>
    <xf numFmtId="0" fontId="22" fillId="45" borderId="90" xfId="0" applyFont="1" applyFill="1" applyBorder="1" applyAlignment="1" applyProtection="1">
      <alignment horizontal="left" vertical="center" wrapText="1"/>
      <protection hidden="1"/>
    </xf>
    <xf numFmtId="177" fontId="45" fillId="42" borderId="24" xfId="3" applyNumberFormat="1" applyFont="1" applyFill="1" applyBorder="1" applyAlignment="1">
      <alignment horizontal="center" vertical="center"/>
    </xf>
    <xf numFmtId="177" fontId="45" fillId="0" borderId="24" xfId="3" applyNumberFormat="1" applyFont="1" applyFill="1" applyBorder="1" applyAlignment="1">
      <alignment horizontal="center" vertical="center"/>
    </xf>
    <xf numFmtId="0" fontId="22" fillId="0" borderId="46" xfId="0" applyFont="1" applyBorder="1" applyAlignment="1">
      <alignment horizontal="left" vertical="center" wrapText="1"/>
    </xf>
    <xf numFmtId="2" fontId="22" fillId="45" borderId="46" xfId="0" applyNumberFormat="1" applyFont="1" applyFill="1" applyBorder="1" applyAlignment="1">
      <alignment horizontal="center" vertical="center"/>
    </xf>
    <xf numFmtId="4" fontId="42" fillId="15" borderId="24" xfId="0" applyNumberFormat="1" applyFont="1" applyFill="1" applyBorder="1" applyAlignment="1">
      <alignment horizontal="center" vertical="center"/>
    </xf>
    <xf numFmtId="180" fontId="42" fillId="15" borderId="24" xfId="0" applyNumberFormat="1" applyFont="1" applyFill="1" applyBorder="1" applyAlignment="1">
      <alignment horizontal="center" vertical="center"/>
    </xf>
    <xf numFmtId="2" fontId="51" fillId="45" borderId="46" xfId="0" applyNumberFormat="1" applyFont="1" applyFill="1" applyBorder="1" applyAlignment="1">
      <alignment horizontal="center" vertical="center"/>
    </xf>
    <xf numFmtId="4" fontId="51" fillId="45" borderId="46" xfId="0" applyNumberFormat="1" applyFont="1" applyFill="1" applyBorder="1" applyAlignment="1">
      <alignment horizontal="center" vertical="center"/>
    </xf>
    <xf numFmtId="4" fontId="22" fillId="45" borderId="46" xfId="0" applyNumberFormat="1" applyFont="1" applyFill="1" applyBorder="1" applyAlignment="1">
      <alignment horizontal="center" vertical="center"/>
    </xf>
    <xf numFmtId="4" fontId="51" fillId="25" borderId="46" xfId="0" applyNumberFormat="1" applyFont="1" applyFill="1" applyBorder="1" applyAlignment="1">
      <alignment horizontal="center" vertical="center"/>
    </xf>
    <xf numFmtId="2" fontId="51" fillId="15" borderId="24" xfId="1" applyNumberFormat="1" applyFont="1" applyFill="1" applyBorder="1" applyAlignment="1">
      <alignment horizontal="center" vertical="center"/>
    </xf>
    <xf numFmtId="179" fontId="51" fillId="0" borderId="33" xfId="0" applyNumberFormat="1" applyFont="1" applyBorder="1" applyAlignment="1">
      <alignment horizontal="center" vertical="center"/>
    </xf>
    <xf numFmtId="179" fontId="51" fillId="0" borderId="18" xfId="0" applyNumberFormat="1" applyFont="1" applyBorder="1" applyAlignment="1">
      <alignment horizontal="center" vertical="center"/>
    </xf>
    <xf numFmtId="4" fontId="51" fillId="0" borderId="33" xfId="0" applyNumberFormat="1" applyFont="1" applyBorder="1" applyAlignment="1">
      <alignment horizontal="center" vertical="center"/>
    </xf>
    <xf numFmtId="4" fontId="51" fillId="0" borderId="18" xfId="0" applyNumberFormat="1" applyFont="1" applyBorder="1" applyAlignment="1">
      <alignment horizontal="center" vertical="center"/>
    </xf>
    <xf numFmtId="1" fontId="51" fillId="0" borderId="33" xfId="0" applyNumberFormat="1" applyFont="1" applyBorder="1" applyAlignment="1">
      <alignment horizontal="center" vertical="center"/>
    </xf>
    <xf numFmtId="1" fontId="51" fillId="0" borderId="18" xfId="0" applyNumberFormat="1" applyFont="1" applyBorder="1" applyAlignment="1">
      <alignment horizontal="center" vertical="center"/>
    </xf>
    <xf numFmtId="174" fontId="51" fillId="0" borderId="33" xfId="0" applyNumberFormat="1" applyFont="1" applyBorder="1" applyAlignment="1">
      <alignment horizontal="center" vertical="center"/>
    </xf>
    <xf numFmtId="174" fontId="51" fillId="0" borderId="18" xfId="0" applyNumberFormat="1" applyFont="1" applyBorder="1" applyAlignment="1">
      <alignment horizontal="center" vertical="center"/>
    </xf>
    <xf numFmtId="4" fontId="51" fillId="0" borderId="1" xfId="0" applyNumberFormat="1" applyFont="1" applyBorder="1" applyAlignment="1">
      <alignment horizontal="center" vertical="center"/>
    </xf>
    <xf numFmtId="2" fontId="22" fillId="0" borderId="10" xfId="0" applyNumberFormat="1" applyFont="1" applyBorder="1" applyAlignment="1">
      <alignment horizontal="center" vertical="center"/>
    </xf>
    <xf numFmtId="2" fontId="22" fillId="0" borderId="0" xfId="0" applyNumberFormat="1" applyFont="1" applyAlignment="1">
      <alignment horizontal="center" vertical="center"/>
    </xf>
    <xf numFmtId="176" fontId="22" fillId="0" borderId="0" xfId="0" applyNumberFormat="1" applyFont="1" applyAlignment="1">
      <alignment horizontal="center" vertical="center"/>
    </xf>
    <xf numFmtId="0" fontId="21" fillId="0" borderId="0" xfId="0" applyFont="1" applyAlignment="1">
      <alignment horizontal="center" vertical="center"/>
    </xf>
    <xf numFmtId="0" fontId="22" fillId="0" borderId="55" xfId="0" applyFont="1" applyBorder="1" applyAlignment="1">
      <alignment horizontal="center" vertical="center"/>
    </xf>
    <xf numFmtId="0" fontId="22" fillId="0" borderId="49" xfId="0" applyFont="1" applyBorder="1" applyAlignment="1">
      <alignment horizontal="center" vertical="center"/>
    </xf>
    <xf numFmtId="0" fontId="22" fillId="0" borderId="0" xfId="0" applyFont="1" applyAlignment="1">
      <alignment horizontal="center" vertical="center"/>
    </xf>
    <xf numFmtId="191" fontId="53" fillId="0" borderId="0" xfId="0" applyNumberFormat="1" applyFont="1" applyAlignment="1">
      <alignment horizontal="center" vertical="center"/>
    </xf>
    <xf numFmtId="3" fontId="42" fillId="0" borderId="10" xfId="0" applyNumberFormat="1" applyFont="1" applyBorder="1" applyAlignment="1">
      <alignment horizontal="center" vertical="center"/>
    </xf>
    <xf numFmtId="3" fontId="42" fillId="0" borderId="0" xfId="0" applyNumberFormat="1" applyFont="1" applyAlignment="1">
      <alignment horizontal="center" vertical="center"/>
    </xf>
    <xf numFmtId="176" fontId="42" fillId="0" borderId="0" xfId="0" applyNumberFormat="1" applyFont="1" applyAlignment="1">
      <alignment horizontal="center" vertical="center"/>
    </xf>
    <xf numFmtId="2" fontId="42" fillId="0" borderId="10" xfId="0" applyNumberFormat="1" applyFont="1" applyBorder="1" applyAlignment="1">
      <alignment horizontal="center" vertical="center"/>
    </xf>
    <xf numFmtId="2" fontId="42" fillId="0" borderId="0" xfId="0" applyNumberFormat="1" applyFont="1" applyAlignment="1">
      <alignment horizontal="center" vertical="center"/>
    </xf>
    <xf numFmtId="4" fontId="22" fillId="0" borderId="10" xfId="0" applyNumberFormat="1" applyFont="1" applyBorder="1" applyAlignment="1">
      <alignment horizontal="center" vertical="center"/>
    </xf>
    <xf numFmtId="4" fontId="22" fillId="0" borderId="0" xfId="0" applyNumberFormat="1" applyFont="1" applyAlignment="1">
      <alignment horizontal="center" vertical="center"/>
    </xf>
    <xf numFmtId="164" fontId="22" fillId="0" borderId="10" xfId="0" applyNumberFormat="1" applyFont="1" applyBorder="1" applyAlignment="1">
      <alignment horizontal="left" vertical="center"/>
    </xf>
    <xf numFmtId="164" fontId="22" fillId="0" borderId="11" xfId="0" applyNumberFormat="1" applyFont="1" applyBorder="1" applyAlignment="1">
      <alignment horizontal="left" vertical="center"/>
    </xf>
    <xf numFmtId="164" fontId="22" fillId="0" borderId="7" xfId="0" applyNumberFormat="1" applyFont="1" applyBorder="1" applyAlignment="1">
      <alignment horizontal="left" vertical="center"/>
    </xf>
    <xf numFmtId="164" fontId="22" fillId="0" borderId="8" xfId="0" applyNumberFormat="1" applyFont="1" applyBorder="1" applyAlignment="1">
      <alignment horizontal="left" vertical="center"/>
    </xf>
    <xf numFmtId="0" fontId="22" fillId="23" borderId="12" xfId="0" applyFont="1" applyFill="1" applyBorder="1" applyAlignment="1">
      <alignment horizontal="right" vertical="center"/>
    </xf>
    <xf numFmtId="0" fontId="22" fillId="23" borderId="13" xfId="0" applyFont="1" applyFill="1" applyBorder="1" applyAlignment="1">
      <alignment horizontal="right" vertical="center"/>
    </xf>
    <xf numFmtId="10" fontId="51" fillId="3" borderId="0" xfId="0" applyNumberFormat="1" applyFont="1" applyFill="1" applyAlignment="1">
      <alignment horizontal="center" vertical="center" wrapText="1"/>
    </xf>
    <xf numFmtId="0" fontId="15" fillId="2" borderId="71" xfId="0" applyFont="1" applyFill="1" applyBorder="1" applyAlignment="1">
      <alignment horizontal="left" vertical="center"/>
    </xf>
    <xf numFmtId="0" fontId="15" fillId="2" borderId="16" xfId="0" applyFont="1" applyFill="1" applyBorder="1" applyAlignment="1">
      <alignment horizontal="left" vertical="center"/>
    </xf>
    <xf numFmtId="0" fontId="15" fillId="2" borderId="57" xfId="0" applyFont="1" applyFill="1" applyBorder="1" applyAlignment="1">
      <alignment horizontal="left" vertical="center"/>
    </xf>
    <xf numFmtId="0" fontId="14" fillId="35" borderId="33" xfId="0" applyFont="1" applyFill="1" applyBorder="1" applyAlignment="1">
      <alignment horizontal="center" vertical="center" wrapText="1"/>
    </xf>
    <xf numFmtId="0" fontId="14" fillId="35" borderId="1" xfId="0" applyFont="1" applyFill="1" applyBorder="1" applyAlignment="1">
      <alignment horizontal="center" vertical="center" wrapText="1"/>
    </xf>
    <xf numFmtId="10" fontId="14" fillId="9" borderId="33" xfId="0" applyNumberFormat="1" applyFont="1" applyFill="1" applyBorder="1" applyAlignment="1">
      <alignment horizontal="center" vertical="center"/>
    </xf>
    <xf numFmtId="10" fontId="14" fillId="9" borderId="1" xfId="0" applyNumberFormat="1" applyFont="1" applyFill="1" applyBorder="1" applyAlignment="1">
      <alignment horizontal="center" vertical="center"/>
    </xf>
    <xf numFmtId="176" fontId="14" fillId="9" borderId="33" xfId="0" applyNumberFormat="1" applyFont="1" applyFill="1" applyBorder="1" applyAlignment="1">
      <alignment horizontal="center" vertical="center"/>
    </xf>
    <xf numFmtId="176" fontId="14" fillId="9" borderId="1" xfId="0" applyNumberFormat="1" applyFont="1" applyFill="1" applyBorder="1" applyAlignment="1">
      <alignment horizontal="center" vertical="center"/>
    </xf>
    <xf numFmtId="4" fontId="58" fillId="14" borderId="2" xfId="0" applyNumberFormat="1" applyFont="1" applyFill="1" applyBorder="1" applyAlignment="1">
      <alignment horizontal="center" vertical="center" wrapText="1"/>
    </xf>
    <xf numFmtId="10" fontId="29" fillId="0" borderId="33" xfId="0" applyNumberFormat="1" applyFont="1" applyBorder="1" applyAlignment="1">
      <alignment horizontal="center" vertical="center" wrapText="1"/>
    </xf>
    <xf numFmtId="10" fontId="29" fillId="0" borderId="18" xfId="0" applyNumberFormat="1" applyFont="1" applyBorder="1" applyAlignment="1">
      <alignment horizontal="center" vertical="center" wrapText="1"/>
    </xf>
    <xf numFmtId="10" fontId="29" fillId="0" borderId="1" xfId="0" applyNumberFormat="1" applyFont="1" applyBorder="1" applyAlignment="1">
      <alignment horizontal="center" vertical="center" wrapText="1"/>
    </xf>
    <xf numFmtId="0" fontId="3" fillId="0" borderId="0" xfId="0" applyFont="1" applyAlignment="1">
      <alignment horizontal="center" vertical="center"/>
    </xf>
    <xf numFmtId="0" fontId="3" fillId="0" borderId="25" xfId="0" applyFont="1" applyBorder="1" applyAlignment="1">
      <alignment horizontal="center" vertical="center"/>
    </xf>
    <xf numFmtId="3" fontId="26" fillId="19" borderId="2" xfId="0" applyNumberFormat="1" applyFont="1" applyFill="1" applyBorder="1" applyAlignment="1">
      <alignment horizontal="center" vertical="center"/>
    </xf>
    <xf numFmtId="0" fontId="14" fillId="9" borderId="2" xfId="0" applyFont="1" applyFill="1" applyBorder="1" applyAlignment="1">
      <alignment horizontal="center" vertical="center"/>
    </xf>
    <xf numFmtId="0" fontId="14" fillId="34" borderId="9" xfId="0" applyFont="1" applyFill="1" applyBorder="1" applyAlignment="1">
      <alignment horizontal="center" vertical="center" wrapText="1"/>
    </xf>
    <xf numFmtId="0" fontId="14" fillId="34" borderId="11" xfId="0" applyFont="1" applyFill="1" applyBorder="1" applyAlignment="1">
      <alignment horizontal="center" vertical="center" wrapText="1"/>
    </xf>
    <xf numFmtId="0" fontId="14" fillId="34" borderId="6" xfId="0" applyFont="1" applyFill="1" applyBorder="1" applyAlignment="1">
      <alignment horizontal="center" vertical="center" wrapText="1"/>
    </xf>
    <xf numFmtId="0" fontId="14" fillId="34" borderId="8" xfId="0" applyFont="1" applyFill="1" applyBorder="1" applyAlignment="1">
      <alignment horizontal="center" vertical="center" wrapText="1"/>
    </xf>
    <xf numFmtId="176" fontId="14" fillId="34" borderId="33" xfId="0" applyNumberFormat="1" applyFont="1" applyFill="1" applyBorder="1" applyAlignment="1">
      <alignment horizontal="center" vertical="center"/>
    </xf>
    <xf numFmtId="176" fontId="14" fillId="34" borderId="1" xfId="0" applyNumberFormat="1" applyFont="1" applyFill="1" applyBorder="1" applyAlignment="1">
      <alignment horizontal="center" vertical="center"/>
    </xf>
    <xf numFmtId="10" fontId="29" fillId="0" borderId="2" xfId="0" applyNumberFormat="1" applyFont="1" applyBorder="1" applyAlignment="1">
      <alignment horizontal="center" vertical="center" textRotation="90" wrapText="1"/>
    </xf>
    <xf numFmtId="0" fontId="14" fillId="3" borderId="2" xfId="0" applyFont="1" applyFill="1" applyBorder="1" applyAlignment="1">
      <alignment horizontal="center" vertical="center"/>
    </xf>
    <xf numFmtId="4" fontId="58" fillId="16" borderId="2" xfId="0" applyNumberFormat="1" applyFont="1" applyFill="1" applyBorder="1" applyAlignment="1">
      <alignment horizontal="center" vertical="center" wrapText="1"/>
    </xf>
    <xf numFmtId="4" fontId="58" fillId="17" borderId="2" xfId="0" applyNumberFormat="1" applyFont="1" applyFill="1" applyBorder="1" applyAlignment="1">
      <alignment horizontal="center" vertical="center" wrapText="1"/>
    </xf>
    <xf numFmtId="177" fontId="39" fillId="38" borderId="2" xfId="0" applyNumberFormat="1" applyFont="1" applyFill="1" applyBorder="1" applyAlignment="1">
      <alignment horizontal="center" vertical="center"/>
    </xf>
    <xf numFmtId="176" fontId="39" fillId="39" borderId="2" xfId="0" applyNumberFormat="1" applyFont="1" applyFill="1" applyBorder="1" applyAlignment="1">
      <alignment horizontal="center" vertical="center"/>
    </xf>
    <xf numFmtId="0" fontId="14" fillId="9" borderId="2" xfId="0" applyFont="1" applyFill="1" applyBorder="1" applyAlignment="1">
      <alignment horizontal="center" vertical="center" wrapText="1"/>
    </xf>
    <xf numFmtId="10" fontId="14" fillId="9" borderId="2" xfId="0" applyNumberFormat="1" applyFont="1" applyFill="1" applyBorder="1" applyAlignment="1">
      <alignment horizontal="center" vertical="center"/>
    </xf>
    <xf numFmtId="176" fontId="14" fillId="9" borderId="2" xfId="0" applyNumberFormat="1" applyFont="1" applyFill="1" applyBorder="1" applyAlignment="1">
      <alignment horizontal="center" vertical="center"/>
    </xf>
    <xf numFmtId="0" fontId="59" fillId="39" borderId="2" xfId="0" applyFont="1" applyFill="1" applyBorder="1" applyAlignment="1">
      <alignment horizontal="center" vertical="center"/>
    </xf>
    <xf numFmtId="0" fontId="39" fillId="22" borderId="2" xfId="0" applyFont="1" applyFill="1" applyBorder="1" applyAlignment="1">
      <alignment horizontal="center" vertical="center" wrapText="1"/>
    </xf>
    <xf numFmtId="0" fontId="39" fillId="38" borderId="2" xfId="0" applyFont="1" applyFill="1" applyBorder="1" applyAlignment="1">
      <alignment horizontal="center" vertical="center" wrapText="1"/>
    </xf>
    <xf numFmtId="0" fontId="59" fillId="38" borderId="2" xfId="0" applyFont="1" applyFill="1" applyBorder="1" applyAlignment="1">
      <alignment horizontal="center" vertical="center"/>
    </xf>
    <xf numFmtId="4" fontId="58" fillId="18" borderId="2" xfId="0" applyNumberFormat="1" applyFont="1" applyFill="1" applyBorder="1" applyAlignment="1">
      <alignment horizontal="center" vertical="center" wrapText="1"/>
    </xf>
    <xf numFmtId="4" fontId="58" fillId="13" borderId="2" xfId="0" applyNumberFormat="1" applyFont="1" applyFill="1" applyBorder="1" applyAlignment="1">
      <alignment horizontal="center" vertical="center"/>
    </xf>
    <xf numFmtId="0" fontId="21" fillId="8" borderId="14" xfId="0" applyFont="1" applyFill="1" applyBorder="1" applyAlignment="1">
      <alignment horizontal="center" vertical="center"/>
    </xf>
    <xf numFmtId="0" fontId="21" fillId="8" borderId="12" xfId="0" applyFont="1" applyFill="1" applyBorder="1" applyAlignment="1">
      <alignment horizontal="center" vertical="center"/>
    </xf>
    <xf numFmtId="0" fontId="21" fillId="8" borderId="13" xfId="0" applyFont="1" applyFill="1" applyBorder="1" applyAlignment="1">
      <alignment horizontal="center" vertical="center"/>
    </xf>
    <xf numFmtId="0" fontId="14" fillId="8" borderId="2" xfId="0" applyFont="1" applyFill="1" applyBorder="1" applyAlignment="1">
      <alignment horizontal="center" vertical="center"/>
    </xf>
    <xf numFmtId="0" fontId="29" fillId="8" borderId="14" xfId="0" applyFont="1" applyFill="1" applyBorder="1" applyAlignment="1">
      <alignment horizontal="center" vertical="center"/>
    </xf>
    <xf numFmtId="0" fontId="29" fillId="8" borderId="12" xfId="0" applyFont="1" applyFill="1" applyBorder="1" applyAlignment="1">
      <alignment horizontal="center" vertical="center"/>
    </xf>
    <xf numFmtId="0" fontId="29" fillId="8" borderId="13" xfId="0" applyFont="1" applyFill="1" applyBorder="1" applyAlignment="1">
      <alignment horizontal="center" vertical="center"/>
    </xf>
    <xf numFmtId="0" fontId="31" fillId="8" borderId="14" xfId="0" applyFont="1" applyFill="1" applyBorder="1" applyAlignment="1">
      <alignment horizontal="center" vertical="center"/>
    </xf>
    <xf numFmtId="0" fontId="31" fillId="8" borderId="12" xfId="0" applyFont="1" applyFill="1" applyBorder="1" applyAlignment="1">
      <alignment horizontal="center" vertical="center"/>
    </xf>
    <xf numFmtId="0" fontId="31" fillId="8" borderId="13" xfId="0" applyFont="1" applyFill="1" applyBorder="1" applyAlignment="1">
      <alignment horizontal="center" vertical="center"/>
    </xf>
    <xf numFmtId="4" fontId="29" fillId="21" borderId="2" xfId="0" applyNumberFormat="1" applyFont="1" applyFill="1" applyBorder="1" applyAlignment="1">
      <alignment horizontal="center" vertical="center" wrapText="1"/>
    </xf>
    <xf numFmtId="177" fontId="29" fillId="21" borderId="2" xfId="0" applyNumberFormat="1" applyFont="1" applyFill="1" applyBorder="1" applyAlignment="1">
      <alignment horizontal="center" vertical="center" wrapText="1"/>
    </xf>
    <xf numFmtId="4" fontId="14" fillId="15" borderId="2" xfId="0" applyNumberFormat="1" applyFont="1" applyFill="1" applyBorder="1" applyAlignment="1">
      <alignment horizontal="center" vertical="center" wrapText="1"/>
    </xf>
    <xf numFmtId="4" fontId="57" fillId="19" borderId="2" xfId="0" applyNumberFormat="1" applyFont="1" applyFill="1" applyBorder="1" applyAlignment="1">
      <alignment horizontal="center" vertical="center"/>
    </xf>
    <xf numFmtId="189" fontId="57" fillId="19" borderId="2" xfId="3" applyNumberFormat="1" applyFont="1" applyFill="1" applyBorder="1" applyAlignment="1">
      <alignment horizontal="center" vertical="center"/>
    </xf>
    <xf numFmtId="43" fontId="57" fillId="19" borderId="2" xfId="0" applyNumberFormat="1" applyFont="1" applyFill="1" applyBorder="1" applyAlignment="1">
      <alignment horizontal="center" vertical="center"/>
    </xf>
    <xf numFmtId="177" fontId="14" fillId="15" borderId="2" xfId="0" applyNumberFormat="1" applyFont="1" applyFill="1" applyBorder="1" applyAlignment="1">
      <alignment horizontal="center" vertical="center"/>
    </xf>
    <xf numFmtId="4" fontId="26" fillId="19" borderId="2" xfId="0" applyNumberFormat="1" applyFont="1" applyFill="1" applyBorder="1" applyAlignment="1">
      <alignment horizontal="center" vertical="center" wrapText="1"/>
    </xf>
    <xf numFmtId="0" fontId="57" fillId="19" borderId="9" xfId="0" applyFont="1" applyFill="1" applyBorder="1" applyAlignment="1">
      <alignment horizontal="center" vertical="center"/>
    </xf>
    <xf numFmtId="0" fontId="57" fillId="19" borderId="10" xfId="0" applyFont="1" applyFill="1" applyBorder="1" applyAlignment="1">
      <alignment horizontal="center" vertical="center"/>
    </xf>
    <xf numFmtId="0" fontId="57" fillId="19" borderId="11" xfId="0" applyFont="1" applyFill="1" applyBorder="1" applyAlignment="1">
      <alignment horizontal="center" vertical="center"/>
    </xf>
    <xf numFmtId="0" fontId="57" fillId="19" borderId="6" xfId="0" applyFont="1" applyFill="1" applyBorder="1" applyAlignment="1">
      <alignment horizontal="center" vertical="center"/>
    </xf>
    <xf numFmtId="0" fontId="57" fillId="19" borderId="7" xfId="0" applyFont="1" applyFill="1" applyBorder="1" applyAlignment="1">
      <alignment horizontal="center" vertical="center"/>
    </xf>
    <xf numFmtId="0" fontId="57" fillId="19" borderId="8" xfId="0" applyFont="1" applyFill="1" applyBorder="1" applyAlignment="1">
      <alignment horizontal="center" vertical="center"/>
    </xf>
    <xf numFmtId="10" fontId="29" fillId="20" borderId="2" xfId="0" applyNumberFormat="1" applyFont="1" applyFill="1" applyBorder="1" applyAlignment="1">
      <alignment horizontal="center" vertical="center" textRotation="90" wrapText="1"/>
    </xf>
    <xf numFmtId="4" fontId="56" fillId="3" borderId="2" xfId="0" applyNumberFormat="1" applyFont="1" applyFill="1" applyBorder="1" applyAlignment="1">
      <alignment horizontal="center" vertical="center"/>
    </xf>
    <xf numFmtId="0" fontId="57" fillId="15" borderId="2" xfId="0" applyFont="1" applyFill="1" applyBorder="1" applyAlignment="1">
      <alignment horizontal="center" vertical="center"/>
    </xf>
    <xf numFmtId="0" fontId="27" fillId="8" borderId="14" xfId="0" applyFont="1" applyFill="1" applyBorder="1" applyAlignment="1" applyProtection="1">
      <alignment horizontal="center" vertical="top" wrapText="1"/>
      <protection hidden="1"/>
    </xf>
    <xf numFmtId="0" fontId="27" fillId="8" borderId="13" xfId="0" applyFont="1" applyFill="1" applyBorder="1" applyAlignment="1" applyProtection="1">
      <alignment horizontal="center" vertical="top" wrapText="1"/>
      <protection hidden="1"/>
    </xf>
    <xf numFmtId="43" fontId="21" fillId="8" borderId="12" xfId="1" applyNumberFormat="1" applyFont="1" applyFill="1" applyBorder="1" applyAlignment="1">
      <alignment horizontal="center" vertical="center" wrapText="1"/>
    </xf>
    <xf numFmtId="43" fontId="21" fillId="8" borderId="13" xfId="1" applyNumberFormat="1" applyFont="1" applyFill="1" applyBorder="1" applyAlignment="1">
      <alignment horizontal="center" vertical="center" wrapText="1"/>
    </xf>
    <xf numFmtId="0" fontId="21" fillId="23" borderId="12" xfId="0" applyFont="1" applyFill="1" applyBorder="1" applyAlignment="1">
      <alignment horizontal="right" vertical="center"/>
    </xf>
    <xf numFmtId="0" fontId="21" fillId="23" borderId="13" xfId="0" applyFont="1" applyFill="1" applyBorder="1" applyAlignment="1">
      <alignment horizontal="right" vertical="center"/>
    </xf>
    <xf numFmtId="171" fontId="21" fillId="0" borderId="0" xfId="0" applyNumberFormat="1" applyFont="1" applyAlignment="1">
      <alignment horizontal="center" vertical="center"/>
    </xf>
    <xf numFmtId="171" fontId="21" fillId="0" borderId="22" xfId="0" applyNumberFormat="1" applyFont="1" applyBorder="1" applyAlignment="1">
      <alignment horizontal="center" vertical="center"/>
    </xf>
    <xf numFmtId="0" fontId="22" fillId="0" borderId="47" xfId="0" applyFont="1" applyBorder="1" applyAlignment="1">
      <alignment horizontal="left"/>
    </xf>
    <xf numFmtId="0" fontId="22" fillId="0" borderId="57" xfId="0" applyFont="1" applyBorder="1" applyAlignment="1">
      <alignment horizontal="left"/>
    </xf>
    <xf numFmtId="0" fontId="21" fillId="29" borderId="59" xfId="0" applyFont="1" applyFill="1" applyBorder="1" applyAlignment="1">
      <alignment horizontal="left" vertical="center"/>
    </xf>
    <xf numFmtId="0" fontId="21" fillId="29" borderId="54" xfId="0" applyFont="1" applyFill="1" applyBorder="1" applyAlignment="1">
      <alignment horizontal="left" vertical="center"/>
    </xf>
    <xf numFmtId="0" fontId="21" fillId="0" borderId="47" xfId="0" applyFont="1" applyBorder="1" applyAlignment="1">
      <alignment horizontal="left"/>
    </xf>
    <xf numFmtId="0" fontId="21" fillId="0" borderId="57" xfId="0" applyFont="1" applyBorder="1" applyAlignment="1">
      <alignment horizontal="left"/>
    </xf>
    <xf numFmtId="1" fontId="21" fillId="0" borderId="0" xfId="0" applyNumberFormat="1" applyFont="1" applyAlignment="1">
      <alignment horizontal="center" vertical="center"/>
    </xf>
    <xf numFmtId="173" fontId="21" fillId="0" borderId="0" xfId="0" applyNumberFormat="1" applyFont="1" applyAlignment="1">
      <alignment horizontal="center" vertical="center"/>
    </xf>
    <xf numFmtId="1" fontId="21" fillId="0" borderId="21" xfId="0" applyNumberFormat="1" applyFont="1" applyBorder="1" applyAlignment="1">
      <alignment horizontal="center" vertical="center"/>
    </xf>
    <xf numFmtId="173" fontId="21" fillId="0" borderId="21" xfId="0" applyNumberFormat="1" applyFont="1" applyBorder="1" applyAlignment="1">
      <alignment horizontal="center" vertical="center"/>
    </xf>
    <xf numFmtId="43" fontId="21" fillId="0" borderId="0" xfId="0" applyNumberFormat="1" applyFont="1" applyAlignment="1">
      <alignment horizontal="center" wrapText="1"/>
    </xf>
    <xf numFmtId="43" fontId="21" fillId="0" borderId="22" xfId="0" applyNumberFormat="1" applyFont="1" applyBorder="1" applyAlignment="1">
      <alignment horizontal="center" wrapText="1"/>
    </xf>
    <xf numFmtId="0" fontId="15" fillId="0" borderId="32" xfId="0" applyFont="1" applyBorder="1" applyAlignment="1">
      <alignment horizontal="center" vertical="center" wrapText="1"/>
    </xf>
    <xf numFmtId="0" fontId="15" fillId="0" borderId="24" xfId="0" applyFont="1" applyBorder="1" applyAlignment="1">
      <alignment horizontal="center" vertical="center" wrapText="1"/>
    </xf>
    <xf numFmtId="0" fontId="15" fillId="0" borderId="75" xfId="0" applyFont="1" applyBorder="1" applyAlignment="1">
      <alignment horizontal="center" vertical="center" wrapText="1"/>
    </xf>
    <xf numFmtId="0" fontId="15" fillId="2" borderId="107" xfId="0" applyFont="1" applyFill="1" applyBorder="1" applyAlignment="1">
      <alignment horizontal="left" vertical="center"/>
    </xf>
    <xf numFmtId="0" fontId="15" fillId="2" borderId="108" xfId="0" applyFont="1" applyFill="1" applyBorder="1" applyAlignment="1">
      <alignment horizontal="left" vertical="center"/>
    </xf>
    <xf numFmtId="0" fontId="15" fillId="2" borderId="109" xfId="0" applyFont="1" applyFill="1" applyBorder="1" applyAlignment="1">
      <alignment horizontal="left" vertical="center"/>
    </xf>
    <xf numFmtId="4" fontId="15" fillId="0" borderId="98" xfId="0" applyNumberFormat="1" applyFont="1" applyBorder="1" applyAlignment="1">
      <alignment horizontal="center" vertical="center"/>
    </xf>
    <xf numFmtId="4" fontId="15" fillId="0" borderId="96" xfId="0" applyNumberFormat="1" applyFont="1" applyBorder="1" applyAlignment="1">
      <alignment horizontal="center" vertical="center"/>
    </xf>
    <xf numFmtId="4" fontId="15" fillId="0" borderId="99" xfId="0" applyNumberFormat="1" applyFont="1" applyBorder="1" applyAlignment="1">
      <alignment horizontal="center" vertical="center"/>
    </xf>
    <xf numFmtId="4" fontId="15" fillId="0" borderId="91" xfId="0" applyNumberFormat="1" applyFont="1" applyBorder="1" applyAlignment="1">
      <alignment horizontal="center" vertical="center"/>
    </xf>
    <xf numFmtId="4" fontId="15" fillId="0" borderId="24" xfId="0" applyNumberFormat="1" applyFont="1" applyBorder="1" applyAlignment="1">
      <alignment horizontal="center" vertical="center"/>
    </xf>
    <xf numFmtId="4" fontId="15" fillId="0" borderId="73" xfId="0" applyNumberFormat="1" applyFont="1" applyBorder="1" applyAlignment="1">
      <alignment horizontal="center" vertical="center"/>
    </xf>
    <xf numFmtId="0" fontId="21" fillId="30" borderId="86" xfId="0" applyFont="1" applyFill="1" applyBorder="1" applyAlignment="1">
      <alignment horizontal="center" vertical="center"/>
    </xf>
    <xf numFmtId="0" fontId="21" fillId="30" borderId="87" xfId="0" applyFont="1" applyFill="1" applyBorder="1" applyAlignment="1">
      <alignment horizontal="center" vertical="center"/>
    </xf>
    <xf numFmtId="0" fontId="21" fillId="2" borderId="52" xfId="0" applyFont="1" applyFill="1" applyBorder="1" applyAlignment="1">
      <alignment horizontal="center" vertical="center"/>
    </xf>
    <xf numFmtId="0" fontId="21" fillId="2" borderId="19" xfId="0" applyFont="1" applyFill="1" applyBorder="1" applyAlignment="1">
      <alignment horizontal="center" vertical="center"/>
    </xf>
    <xf numFmtId="0" fontId="21" fillId="2" borderId="55" xfId="0" applyFont="1" applyFill="1" applyBorder="1" applyAlignment="1">
      <alignment horizontal="center" vertical="center"/>
    </xf>
    <xf numFmtId="0" fontId="21" fillId="2" borderId="49" xfId="0" applyFont="1" applyFill="1" applyBorder="1" applyAlignment="1">
      <alignment horizontal="center" vertical="center"/>
    </xf>
    <xf numFmtId="4" fontId="21" fillId="0" borderId="56" xfId="0" applyNumberFormat="1" applyFont="1" applyBorder="1" applyAlignment="1">
      <alignment horizontal="left"/>
    </xf>
    <xf numFmtId="4" fontId="21" fillId="0" borderId="19" xfId="0" applyNumberFormat="1" applyFont="1" applyBorder="1" applyAlignment="1">
      <alignment horizontal="left"/>
    </xf>
    <xf numFmtId="4" fontId="21" fillId="0" borderId="20" xfId="0" applyNumberFormat="1" applyFont="1" applyBorder="1" applyAlignment="1">
      <alignment horizontal="left"/>
    </xf>
    <xf numFmtId="173" fontId="21" fillId="0" borderId="21" xfId="0" applyNumberFormat="1" applyFont="1" applyBorder="1" applyAlignment="1">
      <alignment horizontal="left"/>
    </xf>
    <xf numFmtId="173" fontId="21" fillId="0" borderId="0" xfId="0" applyNumberFormat="1" applyFont="1" applyAlignment="1">
      <alignment horizontal="left"/>
    </xf>
    <xf numFmtId="173" fontId="21" fillId="0" borderId="22" xfId="0" applyNumberFormat="1" applyFont="1" applyBorder="1" applyAlignment="1">
      <alignment horizontal="left"/>
    </xf>
    <xf numFmtId="0" fontId="21" fillId="23" borderId="34" xfId="0" applyFont="1" applyFill="1" applyBorder="1" applyAlignment="1">
      <alignment horizontal="center" vertical="center"/>
    </xf>
    <xf numFmtId="0" fontId="21" fillId="23" borderId="12" xfId="0" applyFont="1" applyFill="1" applyBorder="1" applyAlignment="1">
      <alignment horizontal="center" vertical="center"/>
    </xf>
    <xf numFmtId="0" fontId="21" fillId="23" borderId="13" xfId="0" applyFont="1" applyFill="1" applyBorder="1" applyAlignment="1">
      <alignment horizontal="center" vertical="center"/>
    </xf>
    <xf numFmtId="0" fontId="22" fillId="0" borderId="63" xfId="0" applyFont="1" applyBorder="1" applyAlignment="1">
      <alignment horizontal="center" vertical="center"/>
    </xf>
    <xf numFmtId="0" fontId="22" fillId="0" borderId="64" xfId="0" applyFont="1" applyBorder="1" applyAlignment="1">
      <alignment horizontal="center" vertical="center"/>
    </xf>
    <xf numFmtId="0" fontId="22" fillId="0" borderId="10" xfId="0" applyFont="1" applyBorder="1" applyAlignment="1">
      <alignment horizontal="center" vertical="center"/>
    </xf>
    <xf numFmtId="10" fontId="51" fillId="3" borderId="56" xfId="0" applyNumberFormat="1" applyFont="1" applyFill="1" applyBorder="1" applyAlignment="1">
      <alignment horizontal="center" vertical="center" wrapText="1"/>
    </xf>
    <xf numFmtId="10" fontId="51" fillId="3" borderId="19" xfId="0" applyNumberFormat="1" applyFont="1" applyFill="1" applyBorder="1" applyAlignment="1">
      <alignment horizontal="center" vertical="center" wrapText="1"/>
    </xf>
    <xf numFmtId="10" fontId="51" fillId="3" borderId="20" xfId="0" applyNumberFormat="1" applyFont="1" applyFill="1" applyBorder="1" applyAlignment="1">
      <alignment horizontal="center" vertical="center" wrapText="1"/>
    </xf>
    <xf numFmtId="10" fontId="51" fillId="3" borderId="58" xfId="0" applyNumberFormat="1" applyFont="1" applyFill="1" applyBorder="1" applyAlignment="1">
      <alignment horizontal="center" vertical="center" wrapText="1"/>
    </xf>
    <xf numFmtId="10" fontId="51" fillId="3" borderId="49" xfId="0" applyNumberFormat="1" applyFont="1" applyFill="1" applyBorder="1" applyAlignment="1">
      <alignment horizontal="center" vertical="center" wrapText="1"/>
    </xf>
    <xf numFmtId="10" fontId="51" fillId="3" borderId="48" xfId="0" applyNumberFormat="1" applyFont="1" applyFill="1" applyBorder="1" applyAlignment="1">
      <alignment horizontal="center" vertical="center" wrapText="1"/>
    </xf>
    <xf numFmtId="191" fontId="53" fillId="41" borderId="56" xfId="0" applyNumberFormat="1" applyFont="1" applyFill="1" applyBorder="1" applyAlignment="1">
      <alignment horizontal="center" vertical="center"/>
    </xf>
    <xf numFmtId="191" fontId="53" fillId="41" borderId="19" xfId="0" applyNumberFormat="1" applyFont="1" applyFill="1" applyBorder="1" applyAlignment="1">
      <alignment horizontal="center" vertical="center"/>
    </xf>
    <xf numFmtId="191" fontId="53" fillId="41" borderId="20" xfId="0" applyNumberFormat="1" applyFont="1" applyFill="1" applyBorder="1" applyAlignment="1">
      <alignment horizontal="center" vertical="center"/>
    </xf>
    <xf numFmtId="177" fontId="39" fillId="22" borderId="2" xfId="0" applyNumberFormat="1" applyFont="1" applyFill="1" applyBorder="1" applyAlignment="1">
      <alignment horizontal="center" vertical="center"/>
    </xf>
    <xf numFmtId="0" fontId="59" fillId="22" borderId="2" xfId="0" applyFont="1" applyFill="1" applyBorder="1" applyAlignment="1">
      <alignment horizontal="center" vertical="center"/>
    </xf>
    <xf numFmtId="0" fontId="16" fillId="0" borderId="56" xfId="0" applyFont="1" applyBorder="1" applyAlignment="1">
      <alignment horizontal="center" vertical="center"/>
    </xf>
    <xf numFmtId="0" fontId="16" fillId="0" borderId="19" xfId="0" applyFont="1" applyBorder="1" applyAlignment="1">
      <alignment horizontal="center" vertical="center"/>
    </xf>
    <xf numFmtId="0" fontId="16" fillId="0" borderId="21" xfId="0" applyFont="1" applyBorder="1" applyAlignment="1">
      <alignment horizontal="center" vertical="center"/>
    </xf>
    <xf numFmtId="0" fontId="16" fillId="0" borderId="0" xfId="0" applyFont="1" applyAlignment="1">
      <alignment horizontal="center" vertical="center"/>
    </xf>
    <xf numFmtId="0" fontId="16" fillId="0" borderId="58" xfId="0" applyFont="1" applyBorder="1" applyAlignment="1">
      <alignment horizontal="center" vertical="center"/>
    </xf>
    <xf numFmtId="0" fontId="16" fillId="0" borderId="49" xfId="0" applyFont="1" applyBorder="1" applyAlignment="1">
      <alignment horizontal="center" vertical="center"/>
    </xf>
    <xf numFmtId="0" fontId="15" fillId="0" borderId="73" xfId="0" applyFont="1" applyBorder="1" applyAlignment="1">
      <alignment horizontal="center" vertical="center" wrapText="1"/>
    </xf>
    <xf numFmtId="0" fontId="14" fillId="0" borderId="103" xfId="0" applyFont="1" applyBorder="1" applyAlignment="1">
      <alignment horizontal="center" vertical="center" wrapText="1"/>
    </xf>
    <xf numFmtId="0" fontId="14" fillId="0" borderId="101" xfId="0" applyFont="1" applyBorder="1" applyAlignment="1">
      <alignment horizontal="center" vertical="center" wrapText="1"/>
    </xf>
    <xf numFmtId="0" fontId="14" fillId="0" borderId="104" xfId="0" applyFont="1" applyBorder="1" applyAlignment="1">
      <alignment horizontal="center" vertical="center" wrapText="1"/>
    </xf>
    <xf numFmtId="0" fontId="15" fillId="0" borderId="94" xfId="0" applyFont="1" applyBorder="1" applyAlignment="1">
      <alignment horizontal="left" vertical="center" wrapText="1"/>
    </xf>
    <xf numFmtId="0" fontId="15" fillId="0" borderId="46" xfId="0" applyFont="1" applyBorder="1" applyAlignment="1">
      <alignment horizontal="left" vertical="center" wrapText="1"/>
    </xf>
    <xf numFmtId="0" fontId="15" fillId="0" borderId="93" xfId="0" applyFont="1" applyBorder="1" applyAlignment="1">
      <alignment horizontal="left" vertical="center" wrapText="1"/>
    </xf>
    <xf numFmtId="0" fontId="15" fillId="0" borderId="91" xfId="0" applyFont="1" applyBorder="1" applyAlignment="1">
      <alignment horizontal="left" vertical="center" wrapText="1"/>
    </xf>
    <xf numFmtId="0" fontId="15" fillId="0" borderId="24" xfId="0" applyFont="1" applyBorder="1" applyAlignment="1">
      <alignment horizontal="left" vertical="center" wrapText="1"/>
    </xf>
    <xf numFmtId="0" fontId="15" fillId="0" borderId="73" xfId="0" applyFont="1" applyBorder="1" applyAlignment="1">
      <alignment horizontal="left" vertical="center" wrapText="1"/>
    </xf>
    <xf numFmtId="0" fontId="12" fillId="0" borderId="91" xfId="0" applyFont="1" applyBorder="1" applyAlignment="1">
      <alignment horizontal="left" vertical="center"/>
    </xf>
    <xf numFmtId="0" fontId="12" fillId="0" borderId="24" xfId="0" applyFont="1" applyBorder="1" applyAlignment="1">
      <alignment horizontal="left" vertical="center"/>
    </xf>
    <xf numFmtId="0" fontId="12" fillId="0" borderId="73" xfId="0" applyFont="1" applyBorder="1" applyAlignment="1">
      <alignment horizontal="left" vertical="center"/>
    </xf>
    <xf numFmtId="4" fontId="45" fillId="0" borderId="111" xfId="0" applyNumberFormat="1" applyFont="1" applyBorder="1" applyAlignment="1">
      <alignment horizontal="center" vertical="center"/>
    </xf>
    <xf numFmtId="4" fontId="45" fillId="0" borderId="83" xfId="0" applyNumberFormat="1" applyFont="1" applyBorder="1" applyAlignment="1">
      <alignment horizontal="center" vertical="center"/>
    </xf>
    <xf numFmtId="4" fontId="45" fillId="0" borderId="116" xfId="0" applyNumberFormat="1" applyFont="1" applyBorder="1" applyAlignment="1">
      <alignment horizontal="center" vertical="center"/>
    </xf>
    <xf numFmtId="0" fontId="14" fillId="0" borderId="100" xfId="0" applyFont="1" applyBorder="1" applyAlignment="1">
      <alignment horizontal="center" vertical="center" wrapText="1"/>
    </xf>
    <xf numFmtId="0" fontId="14" fillId="0" borderId="102" xfId="0" applyFont="1" applyBorder="1" applyAlignment="1">
      <alignment horizontal="center" vertical="center" wrapText="1"/>
    </xf>
    <xf numFmtId="0" fontId="15" fillId="0" borderId="92"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93" xfId="0" applyFont="1" applyBorder="1" applyAlignment="1">
      <alignment horizontal="center" vertical="center" wrapText="1"/>
    </xf>
    <xf numFmtId="0" fontId="15" fillId="0" borderId="38"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51" xfId="0" applyFont="1" applyBorder="1" applyAlignment="1">
      <alignment horizontal="center" vertical="center" wrapText="1"/>
    </xf>
    <xf numFmtId="176" fontId="15" fillId="0" borderId="91" xfId="0" applyNumberFormat="1" applyFont="1" applyBorder="1" applyAlignment="1">
      <alignment horizontal="center" vertical="center"/>
    </xf>
    <xf numFmtId="176" fontId="15" fillId="0" borderId="24" xfId="0" applyNumberFormat="1" applyFont="1" applyBorder="1" applyAlignment="1">
      <alignment horizontal="center" vertical="center"/>
    </xf>
    <xf numFmtId="176" fontId="15" fillId="0" borderId="73" xfId="0" applyNumberFormat="1" applyFont="1" applyBorder="1" applyAlignment="1">
      <alignment horizontal="center" vertical="center"/>
    </xf>
    <xf numFmtId="4" fontId="15" fillId="0" borderId="91" xfId="0" applyNumberFormat="1" applyFont="1" applyBorder="1" applyAlignment="1">
      <alignment horizontal="center" vertical="center" wrapText="1"/>
    </xf>
    <xf numFmtId="4" fontId="15" fillId="0" borderId="24" xfId="0" applyNumberFormat="1" applyFont="1" applyBorder="1" applyAlignment="1">
      <alignment horizontal="center" vertical="center" wrapText="1"/>
    </xf>
    <xf numFmtId="4" fontId="15" fillId="0" borderId="73" xfId="0" applyNumberFormat="1" applyFont="1" applyBorder="1" applyAlignment="1">
      <alignment horizontal="center" vertical="center" wrapText="1"/>
    </xf>
    <xf numFmtId="4" fontId="45" fillId="0" borderId="71" xfId="0" applyNumberFormat="1" applyFont="1" applyBorder="1" applyAlignment="1">
      <alignment horizontal="center" vertical="center" wrapText="1"/>
    </xf>
    <xf numFmtId="4" fontId="45" fillId="0" borderId="16" xfId="0" applyNumberFormat="1" applyFont="1" applyBorder="1" applyAlignment="1">
      <alignment horizontal="center" vertical="center" wrapText="1"/>
    </xf>
    <xf numFmtId="4" fontId="45" fillId="0" borderId="57" xfId="0" applyNumberFormat="1" applyFont="1" applyBorder="1" applyAlignment="1">
      <alignment horizontal="center" vertical="center" wrapText="1"/>
    </xf>
    <xf numFmtId="0" fontId="15" fillId="2" borderId="95" xfId="0" applyFont="1" applyFill="1" applyBorder="1" applyAlignment="1">
      <alignment horizontal="left" vertical="center"/>
    </xf>
    <xf numFmtId="0" fontId="15" fillId="2" borderId="96" xfId="0" applyFont="1" applyFill="1" applyBorder="1" applyAlignment="1">
      <alignment horizontal="left" vertical="center"/>
    </xf>
    <xf numFmtId="0" fontId="15" fillId="2" borderId="97" xfId="0" applyFont="1" applyFill="1" applyBorder="1" applyAlignment="1">
      <alignment horizontal="left" vertical="center"/>
    </xf>
    <xf numFmtId="0" fontId="21" fillId="0" borderId="49" xfId="0" applyFont="1" applyBorder="1" applyAlignment="1">
      <alignment horizontal="center" vertical="center"/>
    </xf>
    <xf numFmtId="0" fontId="21" fillId="0" borderId="48" xfId="0" applyFont="1" applyBorder="1" applyAlignment="1">
      <alignment horizontal="center" vertical="center"/>
    </xf>
    <xf numFmtId="171" fontId="49" fillId="0" borderId="111" xfId="0" applyNumberFormat="1" applyFont="1" applyBorder="1" applyAlignment="1">
      <alignment horizontal="center" vertical="center"/>
    </xf>
    <xf numFmtId="171" fontId="49" fillId="0" borderId="83" xfId="0" applyNumberFormat="1" applyFont="1" applyBorder="1" applyAlignment="1">
      <alignment horizontal="center" vertical="center"/>
    </xf>
    <xf numFmtId="171" fontId="49" fillId="0" borderId="110" xfId="0" applyNumberFormat="1" applyFont="1" applyBorder="1" applyAlignment="1">
      <alignment horizontal="center" vertical="center"/>
    </xf>
    <xf numFmtId="176" fontId="16" fillId="0" borderId="111" xfId="0" applyNumberFormat="1" applyFont="1" applyBorder="1" applyAlignment="1">
      <alignment horizontal="center" vertical="center"/>
    </xf>
    <xf numFmtId="176" fontId="16" fillId="0" borderId="83" xfId="0" applyNumberFormat="1" applyFont="1" applyBorder="1" applyAlignment="1">
      <alignment horizontal="center" vertical="center"/>
    </xf>
    <xf numFmtId="0" fontId="22" fillId="0" borderId="58" xfId="0" applyFont="1" applyBorder="1" applyAlignment="1">
      <alignment horizontal="center" vertical="center"/>
    </xf>
    <xf numFmtId="43" fontId="22" fillId="0" borderId="21" xfId="0" applyNumberFormat="1" applyFont="1" applyBorder="1" applyAlignment="1">
      <alignment horizontal="center" wrapText="1"/>
    </xf>
    <xf numFmtId="43" fontId="22" fillId="0" borderId="0" xfId="0" applyNumberFormat="1" applyFont="1" applyAlignment="1">
      <alignment horizontal="center" wrapText="1"/>
    </xf>
    <xf numFmtId="43" fontId="22" fillId="0" borderId="22" xfId="0" applyNumberFormat="1" applyFont="1" applyBorder="1" applyAlignment="1">
      <alignment horizontal="center" wrapText="1"/>
    </xf>
    <xf numFmtId="0" fontId="15" fillId="0" borderId="95" xfId="0" applyFont="1" applyBorder="1" applyAlignment="1">
      <alignment horizontal="center" vertical="center" wrapText="1"/>
    </xf>
    <xf numFmtId="0" fontId="15" fillId="0" borderId="96" xfId="0" applyFont="1" applyBorder="1" applyAlignment="1">
      <alignment horizontal="center" vertical="center" wrapText="1"/>
    </xf>
    <xf numFmtId="0" fontId="15" fillId="0" borderId="105" xfId="0" applyFont="1" applyBorder="1" applyAlignment="1">
      <alignment horizontal="center" vertical="center" wrapText="1"/>
    </xf>
    <xf numFmtId="0" fontId="15" fillId="0" borderId="106" xfId="0" applyFont="1" applyBorder="1" applyAlignment="1">
      <alignment horizontal="center" vertical="center" wrapText="1"/>
    </xf>
    <xf numFmtId="0" fontId="15" fillId="0" borderId="107" xfId="0" applyFont="1" applyBorder="1" applyAlignment="1">
      <alignment horizontal="center" vertical="center" wrapText="1"/>
    </xf>
    <xf numFmtId="0" fontId="15" fillId="0" borderId="108" xfId="0" applyFont="1" applyBorder="1" applyAlignment="1">
      <alignment horizontal="center" vertical="center" wrapText="1"/>
    </xf>
    <xf numFmtId="0" fontId="15" fillId="0" borderId="113" xfId="0" applyFont="1" applyBorder="1" applyAlignment="1">
      <alignment horizontal="center" vertical="center" wrapText="1"/>
    </xf>
    <xf numFmtId="0" fontId="15" fillId="2" borderId="32" xfId="0" applyFont="1" applyFill="1" applyBorder="1" applyAlignment="1">
      <alignment horizontal="left" vertical="center"/>
    </xf>
    <xf numFmtId="0" fontId="15" fillId="2" borderId="24" xfId="0" applyFont="1" applyFill="1" applyBorder="1" applyAlignment="1">
      <alignment horizontal="left" vertical="center"/>
    </xf>
    <xf numFmtId="0" fontId="15" fillId="2" borderId="75" xfId="0" applyFont="1" applyFill="1" applyBorder="1" applyAlignment="1">
      <alignment horizontal="left" vertical="center"/>
    </xf>
    <xf numFmtId="176" fontId="0" fillId="0" borderId="14" xfId="3" applyNumberFormat="1" applyFont="1" applyBorder="1" applyAlignment="1">
      <alignment horizontal="center"/>
    </xf>
    <xf numFmtId="176" fontId="0" fillId="0" borderId="13" xfId="3" applyNumberFormat="1" applyFont="1" applyBorder="1" applyAlignment="1">
      <alignment horizontal="center"/>
    </xf>
    <xf numFmtId="0" fontId="2" fillId="6" borderId="9" xfId="0" applyFont="1" applyFill="1" applyBorder="1" applyAlignment="1">
      <alignment horizontal="center" vertical="center"/>
    </xf>
    <xf numFmtId="0" fontId="2" fillId="6" borderId="11" xfId="0" applyFont="1" applyFill="1" applyBorder="1" applyAlignment="1">
      <alignment horizontal="center" vertical="center"/>
    </xf>
    <xf numFmtId="0" fontId="10" fillId="0" borderId="50" xfId="0" applyFont="1" applyBorder="1" applyAlignment="1">
      <alignment horizontal="center" vertical="center" wrapText="1"/>
    </xf>
    <xf numFmtId="0" fontId="10" fillId="0" borderId="70" xfId="0" applyFont="1" applyBorder="1" applyAlignment="1">
      <alignment horizontal="center" vertical="center" wrapText="1"/>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3" xfId="0" applyBorder="1" applyAlignment="1">
      <alignment horizontal="center"/>
    </xf>
    <xf numFmtId="0" fontId="0" fillId="0" borderId="0" xfId="0"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2" fillId="6" borderId="71" xfId="0" applyFont="1" applyFill="1" applyBorder="1" applyAlignment="1">
      <alignment horizontal="center" vertical="center"/>
    </xf>
    <xf numFmtId="0" fontId="2" fillId="6" borderId="57" xfId="0" applyFont="1" applyFill="1" applyBorder="1" applyAlignment="1">
      <alignment horizontal="center" vertical="center"/>
    </xf>
    <xf numFmtId="10" fontId="2" fillId="0" borderId="71" xfId="0" applyNumberFormat="1" applyFont="1" applyBorder="1" applyAlignment="1">
      <alignment horizontal="center" vertical="center" wrapText="1"/>
    </xf>
    <xf numFmtId="10" fontId="2" fillId="0" borderId="16" xfId="0" applyNumberFormat="1" applyFont="1" applyBorder="1" applyAlignment="1">
      <alignment horizontal="center" vertical="center" wrapText="1"/>
    </xf>
    <xf numFmtId="10" fontId="2" fillId="0" borderId="57" xfId="0" applyNumberFormat="1" applyFont="1" applyBorder="1" applyAlignment="1">
      <alignment horizontal="center" vertical="center" wrapText="1"/>
    </xf>
    <xf numFmtId="0" fontId="2" fillId="6" borderId="72" xfId="0" applyFont="1" applyFill="1" applyBorder="1" applyAlignment="1">
      <alignment horizontal="center" vertical="center"/>
    </xf>
    <xf numFmtId="0" fontId="2" fillId="6" borderId="53" xfId="0" applyFont="1" applyFill="1" applyBorder="1" applyAlignment="1">
      <alignment horizontal="center" vertical="center"/>
    </xf>
    <xf numFmtId="10" fontId="2" fillId="0" borderId="72" xfId="0" applyNumberFormat="1" applyFont="1" applyBorder="1" applyAlignment="1">
      <alignment horizontal="center" vertical="center" wrapText="1"/>
    </xf>
    <xf numFmtId="10" fontId="2" fillId="0" borderId="53" xfId="0" applyNumberFormat="1" applyFont="1" applyBorder="1" applyAlignment="1">
      <alignment horizontal="center" vertical="center" wrapText="1"/>
    </xf>
    <xf numFmtId="10" fontId="2" fillId="0" borderId="54" xfId="0" applyNumberFormat="1" applyFont="1" applyBorder="1" applyAlignment="1">
      <alignment horizontal="center" vertical="center" wrapText="1"/>
    </xf>
    <xf numFmtId="10" fontId="2" fillId="0" borderId="43" xfId="0" applyNumberFormat="1" applyFont="1" applyBorder="1" applyAlignment="1">
      <alignment horizontal="center" vertical="center" wrapText="1"/>
    </xf>
    <xf numFmtId="10" fontId="2" fillId="0" borderId="65" xfId="0" applyNumberFormat="1" applyFont="1" applyBorder="1" applyAlignment="1">
      <alignment horizontal="center" vertical="center" wrapText="1"/>
    </xf>
    <xf numFmtId="10" fontId="2" fillId="0" borderId="60" xfId="0" applyNumberFormat="1" applyFont="1" applyBorder="1" applyAlignment="1">
      <alignment horizontal="center" vertical="center" wrapText="1"/>
    </xf>
    <xf numFmtId="10" fontId="2" fillId="0" borderId="66" xfId="0" applyNumberFormat="1" applyFont="1" applyBorder="1" applyAlignment="1">
      <alignment horizontal="center" vertical="center" wrapText="1"/>
    </xf>
    <xf numFmtId="10" fontId="2" fillId="0" borderId="67" xfId="0" applyNumberFormat="1" applyFont="1" applyBorder="1" applyAlignment="1">
      <alignment horizontal="center" vertical="center" wrapText="1"/>
    </xf>
    <xf numFmtId="10" fontId="2" fillId="0" borderId="68" xfId="0" applyNumberFormat="1" applyFont="1" applyBorder="1" applyAlignment="1">
      <alignment horizontal="center" vertical="center" wrapText="1"/>
    </xf>
    <xf numFmtId="10" fontId="2" fillId="0" borderId="69" xfId="0" applyNumberFormat="1" applyFont="1" applyBorder="1" applyAlignment="1">
      <alignment horizontal="center" vertical="center" wrapText="1"/>
    </xf>
    <xf numFmtId="0" fontId="2" fillId="0" borderId="61"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5" fillId="0" borderId="3" xfId="0" applyFont="1" applyBorder="1" applyAlignment="1">
      <alignment horizontal="center"/>
    </xf>
    <xf numFmtId="0" fontId="5" fillId="0" borderId="0" xfId="0" applyFont="1" applyAlignment="1">
      <alignment horizontal="center"/>
    </xf>
    <xf numFmtId="0" fontId="5" fillId="0" borderId="4" xfId="0" applyFont="1" applyBorder="1" applyAlignment="1">
      <alignment horizontal="center"/>
    </xf>
    <xf numFmtId="184" fontId="0" fillId="0" borderId="14" xfId="3" applyNumberFormat="1" applyFont="1" applyBorder="1" applyAlignment="1">
      <alignment horizontal="center"/>
    </xf>
    <xf numFmtId="184" fontId="0" fillId="0" borderId="13" xfId="3" applyNumberFormat="1" applyFont="1" applyBorder="1" applyAlignment="1">
      <alignment horizontal="center"/>
    </xf>
    <xf numFmtId="0" fontId="5" fillId="0" borderId="3" xfId="0" applyFont="1" applyBorder="1" applyAlignment="1">
      <alignment horizontal="center" wrapText="1"/>
    </xf>
    <xf numFmtId="0" fontId="5" fillId="0" borderId="0" xfId="0" applyFont="1" applyAlignment="1">
      <alignment horizontal="center" wrapText="1"/>
    </xf>
    <xf numFmtId="0" fontId="5" fillId="0" borderId="4" xfId="0" applyFont="1" applyBorder="1" applyAlignment="1">
      <alignment horizontal="center" wrapText="1"/>
    </xf>
    <xf numFmtId="186" fontId="0" fillId="0" borderId="14" xfId="3" applyNumberFormat="1" applyFont="1" applyBorder="1" applyAlignment="1">
      <alignment horizontal="center"/>
    </xf>
    <xf numFmtId="186" fontId="0" fillId="0" borderId="13" xfId="3" applyNumberFormat="1" applyFont="1" applyBorder="1" applyAlignment="1">
      <alignment horizontal="center"/>
    </xf>
  </cellXfs>
  <cellStyles count="10">
    <cellStyle name="Comma" xfId="1" builtinId="3"/>
    <cellStyle name="Currency" xfId="3" builtinId="4"/>
    <cellStyle name="Currency [0]" xfId="4" builtinId="7"/>
    <cellStyle name="Millares 2" xfId="2" xr:uid="{00000000-0005-0000-0000-000001000000}"/>
    <cellStyle name="Millares 6" xfId="8" xr:uid="{640D194B-2D4C-4629-8C02-628F75D35E50}"/>
    <cellStyle name="Normal" xfId="0" builtinId="0"/>
    <cellStyle name="Normal 2" xfId="5" xr:uid="{00000000-0005-0000-0000-000005000000}"/>
    <cellStyle name="Normal 7" xfId="9" xr:uid="{AC1D848C-15C7-4602-9B86-20CE2504CD51}"/>
    <cellStyle name="Normal 8" xfId="6" xr:uid="{00000000-0005-0000-0000-000006000000}"/>
    <cellStyle name="Percent" xfId="7"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FFF"/>
      <rgbColor rgb="0069FFFF"/>
      <rgbColor rgb="00E0FFE0"/>
      <rgbColor rgb="00FFFF80"/>
      <rgbColor rgb="00A6CAF0"/>
      <rgbColor rgb="00DD9CB3"/>
      <rgbColor rgb="00B38FEE"/>
      <rgbColor rgb="00E3E3E3"/>
      <rgbColor rgb="002A6FF9"/>
      <rgbColor rgb="003FB8CD"/>
      <rgbColor rgb="00488436"/>
      <rgbColor rgb="00958C41"/>
      <rgbColor rgb="008E5E42"/>
      <rgbColor rgb="00A0627A"/>
      <rgbColor rgb="00624FAC"/>
      <rgbColor rgb="00969696"/>
      <rgbColor rgb="001D2FBE"/>
      <rgbColor rgb="00286676"/>
      <rgbColor rgb="00004500"/>
      <rgbColor rgb="00453E01"/>
      <rgbColor rgb="006A2813"/>
      <rgbColor rgb="0085396A"/>
      <rgbColor rgb="004A3285"/>
      <rgbColor rgb="00424242"/>
    </indexedColors>
    <mruColors>
      <color rgb="FFF6FFEF"/>
      <color rgb="FFC4FCFF"/>
      <color rgb="FFEEFFD6"/>
      <color rgb="FFCDE5FF"/>
      <color rgb="FFFFEFEF"/>
      <color rgb="FFFDE4CF"/>
      <color rgb="FFFFF1A3"/>
      <color rgb="FFDAEEF3"/>
      <color rgb="FF28F308"/>
      <color rgb="FFF2B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'PRELIMINARES MOVIMIENTOS TIERRA'!$C$11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'PRELIMINARES MOVIMIENTOS TIERRA'!$C$17</c:f>
              <c:numCache>
                <c:formatCode>0.00%</c:formatCode>
                <c:ptCount val="1"/>
                <c:pt idx="0">
                  <c:v>2.3973838692933156E-2</c:v>
                </c:pt>
              </c:numCache>
            </c:numRef>
          </c:val>
          <c:extLst>
            <c:ext xmlns:c16="http://schemas.microsoft.com/office/drawing/2014/chart" uri="{C3380CC4-5D6E-409C-BE32-E72D297353CC}">
              <c16:uniqueId val="{00000000-FF07-4A83-AD73-9233C64132DA}"/>
            </c:ext>
          </c:extLst>
        </c:ser>
        <c:ser>
          <c:idx val="1"/>
          <c:order val="1"/>
          <c:tx>
            <c:strRef>
              <c:f>'PRELIMINARES MOVIMIENTOS TIERRA'!$D$11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'PRELIMINARES MOVIMIENTOS TIERRA'!$D$17</c:f>
              <c:numCache>
                <c:formatCode>0.00%</c:formatCode>
                <c:ptCount val="1"/>
                <c:pt idx="0">
                  <c:v>2.0484554945378215E-2</c:v>
                </c:pt>
              </c:numCache>
            </c:numRef>
          </c:val>
          <c:extLst>
            <c:ext xmlns:c16="http://schemas.microsoft.com/office/drawing/2014/chart" uri="{C3380CC4-5D6E-409C-BE32-E72D297353CC}">
              <c16:uniqueId val="{00000001-FF07-4A83-AD73-9233C64132DA}"/>
            </c:ext>
          </c:extLst>
        </c:ser>
        <c:dLbls>
          <c:showLegendKey val="0"/>
          <c:showVal val="0"/>
          <c:showCatName val="0"/>
          <c:showSerName val="0"/>
          <c:showPercent val="0"/>
          <c:showBubbleSize val="0"/>
        </c:dLbls>
        <c:gapWidth val="219"/>
        <c:overlap val="-27"/>
        <c:axId val="511826431"/>
        <c:axId val="1"/>
      </c:barChart>
      <c:catAx>
        <c:axId val="511826431"/>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1826431"/>
        <c:crosses val="autoZero"/>
        <c:crossBetween val="between"/>
      </c:valAx>
      <c:spPr>
        <a:noFill/>
        <a:ln w="25400">
          <a:noFill/>
        </a:ln>
      </c:spPr>
    </c:plotArea>
    <c:legend>
      <c:legendPos val="r"/>
      <c:layout>
        <c:manualLayout>
          <c:xMode val="edge"/>
          <c:yMode val="edge"/>
          <c:x val="0.72559050692019322"/>
          <c:y val="0.48493148301213723"/>
          <c:w val="0.24747513643425267"/>
          <c:h val="0.1205478458839053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'PRELIMINARES MOVIMIENTOS TIERRA'!$F$11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'PRELIMINARES MOVIMIENTOS TIERRA'!$F$17</c:f>
              <c:numCache>
                <c:formatCode>"$"#,##0</c:formatCode>
                <c:ptCount val="1"/>
                <c:pt idx="0">
                  <c:v>609840710</c:v>
                </c:pt>
              </c:numCache>
            </c:numRef>
          </c:val>
          <c:extLst>
            <c:ext xmlns:c16="http://schemas.microsoft.com/office/drawing/2014/chart" uri="{C3380CC4-5D6E-409C-BE32-E72D297353CC}">
              <c16:uniqueId val="{00000000-4A17-445E-9962-65B19486F7BB}"/>
            </c:ext>
          </c:extLst>
        </c:ser>
        <c:ser>
          <c:idx val="1"/>
          <c:order val="1"/>
          <c:tx>
            <c:strRef>
              <c:f>'PRELIMINARES MOVIMIENTOS TIERRA'!$G$11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'PRELIMINARES MOVIMIENTOS TIERRA'!$G$17</c:f>
              <c:numCache>
                <c:formatCode>"$"#,##0</c:formatCode>
                <c:ptCount val="1"/>
                <c:pt idx="0">
                  <c:v>521081154.00000006</c:v>
                </c:pt>
              </c:numCache>
            </c:numRef>
          </c:val>
          <c:extLst>
            <c:ext xmlns:c16="http://schemas.microsoft.com/office/drawing/2014/chart" uri="{C3380CC4-5D6E-409C-BE32-E72D297353CC}">
              <c16:uniqueId val="{00000001-4A17-445E-9962-65B19486F7BB}"/>
            </c:ext>
          </c:extLst>
        </c:ser>
        <c:dLbls>
          <c:showLegendKey val="0"/>
          <c:showVal val="0"/>
          <c:showCatName val="0"/>
          <c:showSerName val="0"/>
          <c:showPercent val="0"/>
          <c:showBubbleSize val="0"/>
        </c:dLbls>
        <c:gapWidth val="219"/>
        <c:overlap val="-27"/>
        <c:axId val="511826847"/>
        <c:axId val="1"/>
      </c:barChart>
      <c:catAx>
        <c:axId val="511826847"/>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quot;$&quot;#,##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1826847"/>
        <c:crosses val="autoZero"/>
        <c:crossBetween val="between"/>
      </c:valAx>
      <c:spPr>
        <a:noFill/>
        <a:ln w="25400">
          <a:noFill/>
        </a:ln>
      </c:spPr>
    </c:plotArea>
    <c:legend>
      <c:legendPos val="r"/>
      <c:layout>
        <c:manualLayout>
          <c:xMode val="edge"/>
          <c:yMode val="edge"/>
          <c:x val="0.65691160754742783"/>
          <c:y val="0.48913040664437496"/>
          <c:w val="0.32357776124889936"/>
          <c:h val="0.10869564592097219"/>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PRELIMINARES!$C$11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PRELIMINARES!$C$17</c:f>
              <c:numCache>
                <c:formatCode>0.00%</c:formatCode>
                <c:ptCount val="1"/>
                <c:pt idx="0">
                  <c:v>5.0430792434349187E-3</c:v>
                </c:pt>
              </c:numCache>
            </c:numRef>
          </c:val>
          <c:extLst>
            <c:ext xmlns:c16="http://schemas.microsoft.com/office/drawing/2014/chart" uri="{C3380CC4-5D6E-409C-BE32-E72D297353CC}">
              <c16:uniqueId val="{00000000-F604-45C5-8F38-532F52CF1908}"/>
            </c:ext>
          </c:extLst>
        </c:ser>
        <c:ser>
          <c:idx val="1"/>
          <c:order val="1"/>
          <c:tx>
            <c:strRef>
              <c:f>PRELIMINARES!$D$11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PRELIMINARES!$D$17</c:f>
              <c:numCache>
                <c:formatCode>0.00%</c:formatCode>
                <c:ptCount val="1"/>
                <c:pt idx="0">
                  <c:v>6.213509037351031E-3</c:v>
                </c:pt>
              </c:numCache>
            </c:numRef>
          </c:val>
          <c:extLst>
            <c:ext xmlns:c16="http://schemas.microsoft.com/office/drawing/2014/chart" uri="{C3380CC4-5D6E-409C-BE32-E72D297353CC}">
              <c16:uniqueId val="{00000001-F604-45C5-8F38-532F52CF1908}"/>
            </c:ext>
          </c:extLst>
        </c:ser>
        <c:dLbls>
          <c:showLegendKey val="0"/>
          <c:showVal val="0"/>
          <c:showCatName val="0"/>
          <c:showSerName val="0"/>
          <c:showPercent val="0"/>
          <c:showBubbleSize val="0"/>
        </c:dLbls>
        <c:gapWidth val="219"/>
        <c:overlap val="-27"/>
        <c:axId val="510504351"/>
        <c:axId val="1"/>
      </c:barChart>
      <c:catAx>
        <c:axId val="510504351"/>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4351"/>
        <c:crosses val="autoZero"/>
        <c:crossBetween val="between"/>
      </c:valAx>
      <c:spPr>
        <a:noFill/>
        <a:ln w="25400">
          <a:noFill/>
        </a:ln>
      </c:spPr>
    </c:plotArea>
    <c:legend>
      <c:legendPos val="r"/>
      <c:layout>
        <c:manualLayout>
          <c:xMode val="edge"/>
          <c:yMode val="edge"/>
          <c:x val="0.72559050692019322"/>
          <c:y val="0.48493148301213723"/>
          <c:w val="0.24747513643425267"/>
          <c:h val="0.1205478458839053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PRELIMINARES!$F$11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PRELIMINARES!$F$17</c:f>
              <c:numCache>
                <c:formatCode>_-[$$-240A]\ * #,##0.00_-;\-[$$-240A]\ * #,##0.00_-;_-[$$-240A]\ * "-"??_-;_-@_-</c:formatCode>
                <c:ptCount val="1"/>
                <c:pt idx="0">
                  <c:v>128284630</c:v>
                </c:pt>
              </c:numCache>
            </c:numRef>
          </c:val>
          <c:extLst>
            <c:ext xmlns:c16="http://schemas.microsoft.com/office/drawing/2014/chart" uri="{C3380CC4-5D6E-409C-BE32-E72D297353CC}">
              <c16:uniqueId val="{00000000-CFDF-424F-AE4C-183848F9F785}"/>
            </c:ext>
          </c:extLst>
        </c:ser>
        <c:ser>
          <c:idx val="1"/>
          <c:order val="1"/>
          <c:tx>
            <c:strRef>
              <c:f>PRELIMINARES!$G$11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PRELIMINARES!$G$17</c:f>
              <c:numCache>
                <c:formatCode>_-[$$-240A]\ * #,##0.00_-;\-[$$-240A]\ * #,##0.00_-;_-[$$-240A]\ * "-"??_-;_-@_-</c:formatCode>
                <c:ptCount val="1"/>
                <c:pt idx="0">
                  <c:v>158057740.00000003</c:v>
                </c:pt>
              </c:numCache>
            </c:numRef>
          </c:val>
          <c:extLst>
            <c:ext xmlns:c16="http://schemas.microsoft.com/office/drawing/2014/chart" uri="{C3380CC4-5D6E-409C-BE32-E72D297353CC}">
              <c16:uniqueId val="{00000001-CFDF-424F-AE4C-183848F9F785}"/>
            </c:ext>
          </c:extLst>
        </c:ser>
        <c:dLbls>
          <c:showLegendKey val="0"/>
          <c:showVal val="0"/>
          <c:showCatName val="0"/>
          <c:showSerName val="0"/>
          <c:showPercent val="0"/>
          <c:showBubbleSize val="0"/>
        </c:dLbls>
        <c:gapWidth val="219"/>
        <c:overlap val="-27"/>
        <c:axId val="510508511"/>
        <c:axId val="1"/>
      </c:barChart>
      <c:catAx>
        <c:axId val="510508511"/>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8511"/>
        <c:crosses val="autoZero"/>
        <c:crossBetween val="between"/>
      </c:valAx>
      <c:spPr>
        <a:noFill/>
        <a:ln w="25400">
          <a:noFill/>
        </a:ln>
      </c:spPr>
    </c:plotArea>
    <c:legend>
      <c:legendPos val="r"/>
      <c:layout>
        <c:manualLayout>
          <c:xMode val="edge"/>
          <c:yMode val="edge"/>
          <c:x val="0.65365957919755147"/>
          <c:y val="0.48913040664437496"/>
          <c:w val="0.32357776124889925"/>
          <c:h val="0.10869564592097219"/>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DESAGUE!$C$11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DESAGUE!$C$17</c:f>
              <c:numCache>
                <c:formatCode>0.00%</c:formatCode>
                <c:ptCount val="1"/>
                <c:pt idx="0">
                  <c:v>1.5901377708342026E-3</c:v>
                </c:pt>
              </c:numCache>
            </c:numRef>
          </c:val>
          <c:extLst>
            <c:ext xmlns:c16="http://schemas.microsoft.com/office/drawing/2014/chart" uri="{C3380CC4-5D6E-409C-BE32-E72D297353CC}">
              <c16:uniqueId val="{00000000-420D-4507-A08F-8800DCB3E02C}"/>
            </c:ext>
          </c:extLst>
        </c:ser>
        <c:ser>
          <c:idx val="1"/>
          <c:order val="1"/>
          <c:tx>
            <c:strRef>
              <c:f>DESAGUE!$D$11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DESAGUE!$D$17</c:f>
              <c:numCache>
                <c:formatCode>0.00%</c:formatCode>
                <c:ptCount val="1"/>
                <c:pt idx="0">
                  <c:v>1.5901377708342026E-3</c:v>
                </c:pt>
              </c:numCache>
            </c:numRef>
          </c:val>
          <c:extLst>
            <c:ext xmlns:c16="http://schemas.microsoft.com/office/drawing/2014/chart" uri="{C3380CC4-5D6E-409C-BE32-E72D297353CC}">
              <c16:uniqueId val="{00000001-420D-4507-A08F-8800DCB3E02C}"/>
            </c:ext>
          </c:extLst>
        </c:ser>
        <c:dLbls>
          <c:showLegendKey val="0"/>
          <c:showVal val="0"/>
          <c:showCatName val="0"/>
          <c:showSerName val="0"/>
          <c:showPercent val="0"/>
          <c:showBubbleSize val="0"/>
        </c:dLbls>
        <c:gapWidth val="219"/>
        <c:overlap val="-27"/>
        <c:axId val="510501023"/>
        <c:axId val="1"/>
      </c:barChart>
      <c:catAx>
        <c:axId val="510501023"/>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1023"/>
        <c:crosses val="autoZero"/>
        <c:crossBetween val="between"/>
      </c:valAx>
      <c:spPr>
        <a:noFill/>
        <a:ln w="25400">
          <a:noFill/>
        </a:ln>
      </c:spPr>
    </c:plotArea>
    <c:legend>
      <c:legendPos val="r"/>
      <c:layout>
        <c:manualLayout>
          <c:xMode val="edge"/>
          <c:yMode val="edge"/>
          <c:x val="0.72390699897757305"/>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manualLayout>
          <c:layoutTarget val="inner"/>
          <c:xMode val="edge"/>
          <c:yMode val="edge"/>
          <c:x val="0.19908250294836516"/>
          <c:y val="9.8842850030180646E-2"/>
          <c:w val="0.57678619652349294"/>
          <c:h val="0.76905640147245946"/>
        </c:manualLayout>
      </c:layout>
      <c:barChart>
        <c:barDir val="col"/>
        <c:grouping val="clustered"/>
        <c:varyColors val="0"/>
        <c:ser>
          <c:idx val="0"/>
          <c:order val="0"/>
          <c:tx>
            <c:strRef>
              <c:f>DESAGUE!$F$11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DESAGUE!$F$17</c:f>
              <c:numCache>
                <c:formatCode>_-[$$-240A]\ * #,##0.00_-;\-[$$-240A]\ * #,##0.00_-;_-[$$-240A]\ * "-"??_-;_-@_-</c:formatCode>
                <c:ptCount val="1"/>
                <c:pt idx="0">
                  <c:v>40449540</c:v>
                </c:pt>
              </c:numCache>
            </c:numRef>
          </c:val>
          <c:extLst>
            <c:ext xmlns:c16="http://schemas.microsoft.com/office/drawing/2014/chart" uri="{C3380CC4-5D6E-409C-BE32-E72D297353CC}">
              <c16:uniqueId val="{00000000-AC2F-477C-A702-F294CAEAA14D}"/>
            </c:ext>
          </c:extLst>
        </c:ser>
        <c:ser>
          <c:idx val="1"/>
          <c:order val="1"/>
          <c:tx>
            <c:strRef>
              <c:f>DESAGUE!$G$11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DESAGUE!$G$17</c:f>
              <c:numCache>
                <c:formatCode>_-[$$-240A]\ * #,##0.00_-;\-[$$-240A]\ * #,##0.00_-;_-[$$-240A]\ * "-"??_-;_-@_-</c:formatCode>
                <c:ptCount val="1"/>
                <c:pt idx="0">
                  <c:v>40449540</c:v>
                </c:pt>
              </c:numCache>
            </c:numRef>
          </c:val>
          <c:extLst>
            <c:ext xmlns:c16="http://schemas.microsoft.com/office/drawing/2014/chart" uri="{C3380CC4-5D6E-409C-BE32-E72D297353CC}">
              <c16:uniqueId val="{00000001-AC2F-477C-A702-F294CAEAA14D}"/>
            </c:ext>
          </c:extLst>
        </c:ser>
        <c:dLbls>
          <c:showLegendKey val="0"/>
          <c:showVal val="0"/>
          <c:showCatName val="0"/>
          <c:showSerName val="0"/>
          <c:showPercent val="0"/>
          <c:showBubbleSize val="0"/>
        </c:dLbls>
        <c:gapWidth val="219"/>
        <c:overlap val="-27"/>
        <c:axId val="510510175"/>
        <c:axId val="1"/>
      </c:barChart>
      <c:catAx>
        <c:axId val="510510175"/>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0175"/>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CIMENTACION!$C$11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CIMENTACION!$C$17</c:f>
              <c:numCache>
                <c:formatCode>0.00%</c:formatCode>
                <c:ptCount val="1"/>
                <c:pt idx="0">
                  <c:v>6.60751370236803E-2</c:v>
                </c:pt>
              </c:numCache>
            </c:numRef>
          </c:val>
          <c:extLst>
            <c:ext xmlns:c16="http://schemas.microsoft.com/office/drawing/2014/chart" uri="{C3380CC4-5D6E-409C-BE32-E72D297353CC}">
              <c16:uniqueId val="{00000000-2D41-440C-9C00-49F4396E461E}"/>
            </c:ext>
          </c:extLst>
        </c:ser>
        <c:ser>
          <c:idx val="1"/>
          <c:order val="1"/>
          <c:tx>
            <c:strRef>
              <c:f>CIMENTACION!$D$11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CIMENTACION!$D$17</c:f>
              <c:numCache>
                <c:formatCode>0.00%</c:formatCode>
                <c:ptCount val="1"/>
                <c:pt idx="0">
                  <c:v>7.0868164919642318E-2</c:v>
                </c:pt>
              </c:numCache>
            </c:numRef>
          </c:val>
          <c:extLst>
            <c:ext xmlns:c16="http://schemas.microsoft.com/office/drawing/2014/chart" uri="{C3380CC4-5D6E-409C-BE32-E72D297353CC}">
              <c16:uniqueId val="{00000001-2D41-440C-9C00-49F4396E461E}"/>
            </c:ext>
          </c:extLst>
        </c:ser>
        <c:dLbls>
          <c:showLegendKey val="0"/>
          <c:showVal val="0"/>
          <c:showCatName val="0"/>
          <c:showSerName val="0"/>
          <c:showPercent val="0"/>
          <c:showBubbleSize val="0"/>
        </c:dLbls>
        <c:gapWidth val="219"/>
        <c:overlap val="-27"/>
        <c:axId val="510503519"/>
        <c:axId val="1"/>
      </c:barChart>
      <c:catAx>
        <c:axId val="51050351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351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CIMENTACION!$F$11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CIMENTACION!$F$17</c:f>
              <c:numCache>
                <c:formatCode>_-[$$-240A]\ * #,##0.00_-;\-[$$-240A]\ * #,##0.00_-;_-[$$-240A]\ * "-"??_-;_-@_-</c:formatCode>
                <c:ptCount val="1"/>
                <c:pt idx="0">
                  <c:v>1680803353.6884711</c:v>
                </c:pt>
              </c:numCache>
            </c:numRef>
          </c:val>
          <c:extLst>
            <c:ext xmlns:c16="http://schemas.microsoft.com/office/drawing/2014/chart" uri="{C3380CC4-5D6E-409C-BE32-E72D297353CC}">
              <c16:uniqueId val="{00000000-B8A8-400C-AC8C-7A03F553C207}"/>
            </c:ext>
          </c:extLst>
        </c:ser>
        <c:ser>
          <c:idx val="1"/>
          <c:order val="1"/>
          <c:tx>
            <c:strRef>
              <c:f>CIMENTACION!$G$11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CIMENTACION!$G$17</c:f>
              <c:numCache>
                <c:formatCode>_-[$$-240A]\ * #,##0.00_-;\-[$$-240A]\ * #,##0.00_-;_-[$$-240A]\ * "-"??_-;_-@_-</c:formatCode>
                <c:ptCount val="1"/>
                <c:pt idx="0">
                  <c:v>1802727237.9926105</c:v>
                </c:pt>
              </c:numCache>
            </c:numRef>
          </c:val>
          <c:extLst>
            <c:ext xmlns:c16="http://schemas.microsoft.com/office/drawing/2014/chart" uri="{C3380CC4-5D6E-409C-BE32-E72D297353CC}">
              <c16:uniqueId val="{00000001-B8A8-400C-AC8C-7A03F553C207}"/>
            </c:ext>
          </c:extLst>
        </c:ser>
        <c:dLbls>
          <c:showLegendKey val="0"/>
          <c:showVal val="0"/>
          <c:showCatName val="0"/>
          <c:showSerName val="0"/>
          <c:showPercent val="0"/>
          <c:showBubbleSize val="0"/>
        </c:dLbls>
        <c:gapWidth val="219"/>
        <c:overlap val="-27"/>
        <c:axId val="510497695"/>
        <c:axId val="1"/>
      </c:barChart>
      <c:catAx>
        <c:axId val="510497695"/>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497695"/>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ESTRUCTURA!$C$11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ESTRUCTURA!$C$17</c:f>
              <c:numCache>
                <c:formatCode>0.00%</c:formatCode>
                <c:ptCount val="1"/>
                <c:pt idx="0">
                  <c:v>0.14938590055062806</c:v>
                </c:pt>
              </c:numCache>
            </c:numRef>
          </c:val>
          <c:extLst>
            <c:ext xmlns:c16="http://schemas.microsoft.com/office/drawing/2014/chart" uri="{C3380CC4-5D6E-409C-BE32-E72D297353CC}">
              <c16:uniqueId val="{00000000-1634-414B-84AF-345F6E53C6A3}"/>
            </c:ext>
          </c:extLst>
        </c:ser>
        <c:ser>
          <c:idx val="1"/>
          <c:order val="1"/>
          <c:tx>
            <c:strRef>
              <c:f>ESTRUCTURA!$D$11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ESTRUCTURA!$D$17</c:f>
              <c:numCache>
                <c:formatCode>0.00%</c:formatCode>
                <c:ptCount val="1"/>
                <c:pt idx="0">
                  <c:v>0.14938590055062806</c:v>
                </c:pt>
              </c:numCache>
            </c:numRef>
          </c:val>
          <c:extLst>
            <c:ext xmlns:c16="http://schemas.microsoft.com/office/drawing/2014/chart" uri="{C3380CC4-5D6E-409C-BE32-E72D297353CC}">
              <c16:uniqueId val="{00000001-1634-414B-84AF-345F6E53C6A3}"/>
            </c:ext>
          </c:extLst>
        </c:ser>
        <c:dLbls>
          <c:showLegendKey val="0"/>
          <c:showVal val="0"/>
          <c:showCatName val="0"/>
          <c:showSerName val="0"/>
          <c:showPercent val="0"/>
          <c:showBubbleSize val="0"/>
        </c:dLbls>
        <c:gapWidth val="219"/>
        <c:overlap val="-27"/>
        <c:axId val="510499359"/>
        <c:axId val="1"/>
      </c:barChart>
      <c:catAx>
        <c:axId val="5104993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4993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ESTRUCTURA!$F$11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ESTRUCTURA!$F$17</c:f>
              <c:numCache>
                <c:formatCode>_-[$$-240A]\ * #,##0_-;\-[$$-240A]\ * #,##0_-;_-[$$-240A]\ * "-"??_-;_-@_-</c:formatCode>
                <c:ptCount val="1"/>
                <c:pt idx="0">
                  <c:v>3800042405.500906</c:v>
                </c:pt>
              </c:numCache>
            </c:numRef>
          </c:val>
          <c:extLst>
            <c:ext xmlns:c16="http://schemas.microsoft.com/office/drawing/2014/chart" uri="{C3380CC4-5D6E-409C-BE32-E72D297353CC}">
              <c16:uniqueId val="{00000000-44A8-441F-B1AE-D85814E910C1}"/>
            </c:ext>
          </c:extLst>
        </c:ser>
        <c:ser>
          <c:idx val="1"/>
          <c:order val="1"/>
          <c:tx>
            <c:strRef>
              <c:f>ESTRUCTURA!$G$11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ESTRUCTURA!$G$17</c:f>
              <c:numCache>
                <c:formatCode>_-[$$-240A]\ * #,##0.00_-;\-[$$-240A]\ * #,##0.00_-;_-[$$-240A]\ * "-"??_-;_-@_-</c:formatCode>
                <c:ptCount val="1"/>
                <c:pt idx="0">
                  <c:v>3800042405.500906</c:v>
                </c:pt>
              </c:numCache>
            </c:numRef>
          </c:val>
          <c:extLst>
            <c:ext xmlns:c16="http://schemas.microsoft.com/office/drawing/2014/chart" uri="{C3380CC4-5D6E-409C-BE32-E72D297353CC}">
              <c16:uniqueId val="{00000001-44A8-441F-B1AE-D85814E910C1}"/>
            </c:ext>
          </c:extLst>
        </c:ser>
        <c:dLbls>
          <c:showLegendKey val="0"/>
          <c:showVal val="0"/>
          <c:showCatName val="0"/>
          <c:showSerName val="0"/>
          <c:showPercent val="0"/>
          <c:showBubbleSize val="0"/>
        </c:dLbls>
        <c:gapWidth val="219"/>
        <c:overlap val="-27"/>
        <c:axId val="510508927"/>
        <c:axId val="1"/>
      </c:barChart>
      <c:catAx>
        <c:axId val="510508927"/>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_-;\-[$$-240A]\ * #,##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8927"/>
        <c:crosses val="autoZero"/>
        <c:crossBetween val="between"/>
      </c:valAx>
      <c:spPr>
        <a:noFill/>
        <a:ln w="25400">
          <a:noFill/>
        </a:ln>
      </c:spPr>
    </c:plotArea>
    <c:legend>
      <c:legendPos val="r"/>
      <c:layout>
        <c:manualLayout>
          <c:xMode val="edge"/>
          <c:yMode val="edge"/>
          <c:x val="0.65691160754742783"/>
          <c:y val="0.48641311616869803"/>
          <c:w val="0.32357776124889936"/>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MAMPOSTERIA!$C$11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MAMPOSTERIA!$C$17</c:f>
              <c:numCache>
                <c:formatCode>0.00%</c:formatCode>
                <c:ptCount val="1"/>
                <c:pt idx="0">
                  <c:v>1.6130826192765964E-2</c:v>
                </c:pt>
              </c:numCache>
            </c:numRef>
          </c:val>
          <c:extLst>
            <c:ext xmlns:c16="http://schemas.microsoft.com/office/drawing/2014/chart" uri="{C3380CC4-5D6E-409C-BE32-E72D297353CC}">
              <c16:uniqueId val="{00000000-B781-4E7E-995E-285A3582C2A2}"/>
            </c:ext>
          </c:extLst>
        </c:ser>
        <c:ser>
          <c:idx val="1"/>
          <c:order val="1"/>
          <c:tx>
            <c:strRef>
              <c:f>MAMPOSTERIA!$D$11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MAMPOSTERIA!$D$17</c:f>
              <c:numCache>
                <c:formatCode>0.00%</c:formatCode>
                <c:ptCount val="1"/>
                <c:pt idx="0">
                  <c:v>1.6130826192765964E-2</c:v>
                </c:pt>
              </c:numCache>
            </c:numRef>
          </c:val>
          <c:extLst>
            <c:ext xmlns:c16="http://schemas.microsoft.com/office/drawing/2014/chart" uri="{C3380CC4-5D6E-409C-BE32-E72D297353CC}">
              <c16:uniqueId val="{00000001-B781-4E7E-995E-285A3582C2A2}"/>
            </c:ext>
          </c:extLst>
        </c:ser>
        <c:dLbls>
          <c:showLegendKey val="0"/>
          <c:showVal val="0"/>
          <c:showCatName val="0"/>
          <c:showSerName val="0"/>
          <c:showPercent val="0"/>
          <c:showBubbleSize val="0"/>
        </c:dLbls>
        <c:gapWidth val="219"/>
        <c:overlap val="-27"/>
        <c:axId val="393304463"/>
        <c:axId val="1"/>
      </c:barChart>
      <c:catAx>
        <c:axId val="393304463"/>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393304463"/>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MAMPOSTERIA!$F$11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MAMPOSTERIA!$F$17</c:f>
              <c:numCache>
                <c:formatCode>_-[$$-240A]\ * #,##0_-;\-[$$-240A]\ * #,##0_-;_-[$$-240A]\ * "-"??_-;_-@_-</c:formatCode>
                <c:ptCount val="1"/>
                <c:pt idx="0">
                  <c:v>410332055.04893738</c:v>
                </c:pt>
              </c:numCache>
            </c:numRef>
          </c:val>
          <c:extLst>
            <c:ext xmlns:c16="http://schemas.microsoft.com/office/drawing/2014/chart" uri="{C3380CC4-5D6E-409C-BE32-E72D297353CC}">
              <c16:uniqueId val="{00000000-E3E6-4FDB-A00C-8701B6A4C239}"/>
            </c:ext>
          </c:extLst>
        </c:ser>
        <c:ser>
          <c:idx val="1"/>
          <c:order val="1"/>
          <c:tx>
            <c:strRef>
              <c:f>MAMPOSTERIA!$G$11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MAMPOSTERIA!$G$17</c:f>
              <c:numCache>
                <c:formatCode>_-[$$-240A]\ * #,##0.00_-;\-[$$-240A]\ * #,##0.00_-;_-[$$-240A]\ * "-"??_-;_-@_-</c:formatCode>
                <c:ptCount val="1"/>
                <c:pt idx="0">
                  <c:v>410332055.04893738</c:v>
                </c:pt>
              </c:numCache>
            </c:numRef>
          </c:val>
          <c:extLst>
            <c:ext xmlns:c16="http://schemas.microsoft.com/office/drawing/2014/chart" uri="{C3380CC4-5D6E-409C-BE32-E72D297353CC}">
              <c16:uniqueId val="{00000001-E3E6-4FDB-A00C-8701B6A4C239}"/>
            </c:ext>
          </c:extLst>
        </c:ser>
        <c:dLbls>
          <c:showLegendKey val="0"/>
          <c:showVal val="0"/>
          <c:showCatName val="0"/>
          <c:showSerName val="0"/>
          <c:showPercent val="0"/>
          <c:showBubbleSize val="0"/>
        </c:dLbls>
        <c:gapWidth val="219"/>
        <c:overlap val="-27"/>
        <c:axId val="393305711"/>
        <c:axId val="1"/>
      </c:barChart>
      <c:catAx>
        <c:axId val="393305711"/>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_-;\-[$$-240A]\ * #,##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393305711"/>
        <c:crosses val="autoZero"/>
        <c:crossBetween val="between"/>
      </c:valAx>
      <c:spPr>
        <a:noFill/>
        <a:ln w="25400">
          <a:noFill/>
        </a:ln>
      </c:spPr>
    </c:plotArea>
    <c:legend>
      <c:legendPos val="r"/>
      <c:layout>
        <c:manualLayout>
          <c:xMode val="edge"/>
          <c:yMode val="edge"/>
          <c:x val="0.65691160754742783"/>
          <c:y val="0.48641311616869803"/>
          <c:w val="0.32357776124889936"/>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CUBIERTA!$C$11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CUBIERTA!$C$17</c:f>
              <c:numCache>
                <c:formatCode>0.00%</c:formatCode>
                <c:ptCount val="1"/>
                <c:pt idx="0">
                  <c:v>1.0768228796991672E-2</c:v>
                </c:pt>
              </c:numCache>
            </c:numRef>
          </c:val>
          <c:extLst>
            <c:ext xmlns:c16="http://schemas.microsoft.com/office/drawing/2014/chart" uri="{C3380CC4-5D6E-409C-BE32-E72D297353CC}">
              <c16:uniqueId val="{00000000-A3DE-47C3-A0EE-4D065F0DD2D1}"/>
            </c:ext>
          </c:extLst>
        </c:ser>
        <c:ser>
          <c:idx val="1"/>
          <c:order val="1"/>
          <c:tx>
            <c:strRef>
              <c:f>CUBIERTA!$D$11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CUBIERTA!$D$17</c:f>
              <c:numCache>
                <c:formatCode>0.00%</c:formatCode>
                <c:ptCount val="1"/>
                <c:pt idx="0">
                  <c:v>1.0768228796991672E-2</c:v>
                </c:pt>
              </c:numCache>
            </c:numRef>
          </c:val>
          <c:extLst>
            <c:ext xmlns:c16="http://schemas.microsoft.com/office/drawing/2014/chart" uri="{C3380CC4-5D6E-409C-BE32-E72D297353CC}">
              <c16:uniqueId val="{00000001-A3DE-47C3-A0EE-4D065F0DD2D1}"/>
            </c:ext>
          </c:extLst>
        </c:ser>
        <c:dLbls>
          <c:showLegendKey val="0"/>
          <c:showVal val="0"/>
          <c:showCatName val="0"/>
          <c:showSerName val="0"/>
          <c:showPercent val="0"/>
          <c:showBubbleSize val="0"/>
        </c:dLbls>
        <c:gapWidth val="219"/>
        <c:overlap val="-27"/>
        <c:axId val="510499775"/>
        <c:axId val="1"/>
      </c:barChart>
      <c:catAx>
        <c:axId val="510499775"/>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499775"/>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CUBIERTA!$F$11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CUBIERTA!$F$17</c:f>
              <c:numCache>
                <c:formatCode>_-[$$-240A]\ * #,##0_-;\-[$$-240A]\ * #,##0_-;_-[$$-240A]\ * "-"??_-;_-@_-</c:formatCode>
                <c:ptCount val="1"/>
                <c:pt idx="0">
                  <c:v>273919599.57316279</c:v>
                </c:pt>
              </c:numCache>
            </c:numRef>
          </c:val>
          <c:extLst>
            <c:ext xmlns:c16="http://schemas.microsoft.com/office/drawing/2014/chart" uri="{C3380CC4-5D6E-409C-BE32-E72D297353CC}">
              <c16:uniqueId val="{00000000-DD4A-4B7F-A5CF-E5526D20BDA2}"/>
            </c:ext>
          </c:extLst>
        </c:ser>
        <c:ser>
          <c:idx val="1"/>
          <c:order val="1"/>
          <c:tx>
            <c:strRef>
              <c:f>CUBIERTA!$G$11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CUBIERTA!$G$17</c:f>
              <c:numCache>
                <c:formatCode>_-[$$-240A]\ * #,##0.00_-;\-[$$-240A]\ * #,##0.00_-;_-[$$-240A]\ * "-"??_-;_-@_-</c:formatCode>
                <c:ptCount val="1"/>
                <c:pt idx="0">
                  <c:v>273919599.57316279</c:v>
                </c:pt>
              </c:numCache>
            </c:numRef>
          </c:val>
          <c:extLst>
            <c:ext xmlns:c16="http://schemas.microsoft.com/office/drawing/2014/chart" uri="{C3380CC4-5D6E-409C-BE32-E72D297353CC}">
              <c16:uniqueId val="{00000001-DD4A-4B7F-A5CF-E5526D20BDA2}"/>
            </c:ext>
          </c:extLst>
        </c:ser>
        <c:dLbls>
          <c:showLegendKey val="0"/>
          <c:showVal val="0"/>
          <c:showCatName val="0"/>
          <c:showSerName val="0"/>
          <c:showPercent val="0"/>
          <c:showBubbleSize val="0"/>
        </c:dLbls>
        <c:gapWidth val="219"/>
        <c:overlap val="-27"/>
        <c:axId val="510502687"/>
        <c:axId val="1"/>
      </c:barChart>
      <c:catAx>
        <c:axId val="510502687"/>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_-;\-[$$-240A]\ * #,##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2687"/>
        <c:crosses val="autoZero"/>
        <c:crossBetween val="between"/>
      </c:valAx>
      <c:spPr>
        <a:noFill/>
        <a:ln w="25400">
          <a:noFill/>
        </a:ln>
      </c:spPr>
    </c:plotArea>
    <c:legend>
      <c:legendPos val="r"/>
      <c:layout>
        <c:manualLayout>
          <c:xMode val="edge"/>
          <c:yMode val="edge"/>
          <c:x val="0.65691160754742783"/>
          <c:y val="0.48641311616869803"/>
          <c:w val="0.32357776124889936"/>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'INST. SANITARIAS'!$C$11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SANITARIAS'!$C$17</c:f>
              <c:numCache>
                <c:formatCode>0.00%</c:formatCode>
                <c:ptCount val="1"/>
                <c:pt idx="0">
                  <c:v>1.4460244110983903E-3</c:v>
                </c:pt>
              </c:numCache>
            </c:numRef>
          </c:val>
          <c:extLst>
            <c:ext xmlns:c16="http://schemas.microsoft.com/office/drawing/2014/chart" uri="{C3380CC4-5D6E-409C-BE32-E72D297353CC}">
              <c16:uniqueId val="{00000000-6579-405A-B3EE-48A655DAEF81}"/>
            </c:ext>
          </c:extLst>
        </c:ser>
        <c:ser>
          <c:idx val="1"/>
          <c:order val="1"/>
          <c:tx>
            <c:strRef>
              <c:f>'INST. SANITARIAS'!$D$11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SANITARIAS'!$D$17</c:f>
              <c:numCache>
                <c:formatCode>0.00%</c:formatCode>
                <c:ptCount val="1"/>
                <c:pt idx="0">
                  <c:v>1.4460244110983903E-3</c:v>
                </c:pt>
              </c:numCache>
            </c:numRef>
          </c:val>
          <c:extLst>
            <c:ext xmlns:c16="http://schemas.microsoft.com/office/drawing/2014/chart" uri="{C3380CC4-5D6E-409C-BE32-E72D297353CC}">
              <c16:uniqueId val="{00000001-6579-405A-B3EE-48A655DAEF81}"/>
            </c:ext>
          </c:extLst>
        </c:ser>
        <c:dLbls>
          <c:showLegendKey val="0"/>
          <c:showVal val="0"/>
          <c:showCatName val="0"/>
          <c:showSerName val="0"/>
          <c:showPercent val="0"/>
          <c:showBubbleSize val="0"/>
        </c:dLbls>
        <c:gapWidth val="219"/>
        <c:overlap val="-27"/>
        <c:axId val="510499775"/>
        <c:axId val="1"/>
      </c:barChart>
      <c:catAx>
        <c:axId val="510499775"/>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499775"/>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'INST. SANITARIAS'!$F$11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SANITARIAS'!$F$17</c:f>
              <c:numCache>
                <c:formatCode>_-[$$-240A]\ * #,##0_-;\-[$$-240A]\ * #,##0_-;_-[$$-240A]\ * "-"??_-;_-@_-</c:formatCode>
                <c:ptCount val="1"/>
                <c:pt idx="0">
                  <c:v>36783619.212450877</c:v>
                </c:pt>
              </c:numCache>
            </c:numRef>
          </c:val>
          <c:extLst>
            <c:ext xmlns:c16="http://schemas.microsoft.com/office/drawing/2014/chart" uri="{C3380CC4-5D6E-409C-BE32-E72D297353CC}">
              <c16:uniqueId val="{00000000-65D1-449A-B0D2-CC93EF204AF9}"/>
            </c:ext>
          </c:extLst>
        </c:ser>
        <c:ser>
          <c:idx val="1"/>
          <c:order val="1"/>
          <c:tx>
            <c:strRef>
              <c:f>'INST. SANITARIAS'!$G$11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SANITARIAS'!$G$17</c:f>
              <c:numCache>
                <c:formatCode>_-[$$-240A]\ * #,##0.00_-;\-[$$-240A]\ * #,##0.00_-;_-[$$-240A]\ * "-"??_-;_-@_-</c:formatCode>
                <c:ptCount val="1"/>
                <c:pt idx="0">
                  <c:v>36783619.212450877</c:v>
                </c:pt>
              </c:numCache>
            </c:numRef>
          </c:val>
          <c:extLst>
            <c:ext xmlns:c16="http://schemas.microsoft.com/office/drawing/2014/chart" uri="{C3380CC4-5D6E-409C-BE32-E72D297353CC}">
              <c16:uniqueId val="{00000001-65D1-449A-B0D2-CC93EF204AF9}"/>
            </c:ext>
          </c:extLst>
        </c:ser>
        <c:dLbls>
          <c:showLegendKey val="0"/>
          <c:showVal val="0"/>
          <c:showCatName val="0"/>
          <c:showSerName val="0"/>
          <c:showPercent val="0"/>
          <c:showBubbleSize val="0"/>
        </c:dLbls>
        <c:gapWidth val="219"/>
        <c:overlap val="-27"/>
        <c:axId val="510502687"/>
        <c:axId val="1"/>
      </c:barChart>
      <c:catAx>
        <c:axId val="510502687"/>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_-;\-[$$-240A]\ * #,##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2687"/>
        <c:crosses val="autoZero"/>
        <c:crossBetween val="between"/>
      </c:valAx>
      <c:spPr>
        <a:noFill/>
        <a:ln w="25400">
          <a:noFill/>
        </a:ln>
      </c:spPr>
    </c:plotArea>
    <c:legend>
      <c:legendPos val="r"/>
      <c:layout>
        <c:manualLayout>
          <c:xMode val="edge"/>
          <c:yMode val="edge"/>
          <c:x val="0.65691160754742783"/>
          <c:y val="0.48641311616869803"/>
          <c:w val="0.32357776124889936"/>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ALCANTARILADO!$C$11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ALCANTARILADO!$C$17</c:f>
              <c:numCache>
                <c:formatCode>0.00%</c:formatCode>
                <c:ptCount val="1"/>
                <c:pt idx="0">
                  <c:v>2.9164837202739797E-4</c:v>
                </c:pt>
              </c:numCache>
            </c:numRef>
          </c:val>
          <c:extLst>
            <c:ext xmlns:c16="http://schemas.microsoft.com/office/drawing/2014/chart" uri="{C3380CC4-5D6E-409C-BE32-E72D297353CC}">
              <c16:uniqueId val="{00000000-3079-439F-8D91-A65779AE1497}"/>
            </c:ext>
          </c:extLst>
        </c:ser>
        <c:ser>
          <c:idx val="1"/>
          <c:order val="1"/>
          <c:tx>
            <c:strRef>
              <c:f>ALCANTARILADO!$D$11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ALCANTARILADO!$D$17</c:f>
              <c:numCache>
                <c:formatCode>0.00%</c:formatCode>
                <c:ptCount val="1"/>
                <c:pt idx="0">
                  <c:v>2.9164837202739797E-4</c:v>
                </c:pt>
              </c:numCache>
            </c:numRef>
          </c:val>
          <c:extLst>
            <c:ext xmlns:c16="http://schemas.microsoft.com/office/drawing/2014/chart" uri="{C3380CC4-5D6E-409C-BE32-E72D297353CC}">
              <c16:uniqueId val="{00000001-3079-439F-8D91-A65779AE1497}"/>
            </c:ext>
          </c:extLst>
        </c:ser>
        <c:dLbls>
          <c:showLegendKey val="0"/>
          <c:showVal val="0"/>
          <c:showCatName val="0"/>
          <c:showSerName val="0"/>
          <c:showPercent val="0"/>
          <c:showBubbleSize val="0"/>
        </c:dLbls>
        <c:gapWidth val="219"/>
        <c:overlap val="-27"/>
        <c:axId val="393291567"/>
        <c:axId val="1"/>
      </c:barChart>
      <c:catAx>
        <c:axId val="393291567"/>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393291567"/>
        <c:crosses val="autoZero"/>
        <c:crossBetween val="between"/>
      </c:valAx>
      <c:spPr>
        <a:noFill/>
        <a:ln w="25400">
          <a:noFill/>
        </a:ln>
      </c:spPr>
    </c:plotArea>
    <c:legend>
      <c:legendPos val="r"/>
      <c:layout>
        <c:manualLayout>
          <c:xMode val="edge"/>
          <c:yMode val="edge"/>
          <c:x val="0.72390699897757305"/>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ALCANTARILADO!$F$11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ALCANTARILADO!$F$17</c:f>
              <c:numCache>
                <c:formatCode>_-[$$-240A]\ * #,##0.00_-;\-[$$-240A]\ * #,##0.00_-;_-[$$-240A]\ * "-"??_-;_-@_-</c:formatCode>
                <c:ptCount val="1"/>
                <c:pt idx="0">
                  <c:v>7418880.7451999998</c:v>
                </c:pt>
              </c:numCache>
            </c:numRef>
          </c:val>
          <c:extLst>
            <c:ext xmlns:c16="http://schemas.microsoft.com/office/drawing/2014/chart" uri="{C3380CC4-5D6E-409C-BE32-E72D297353CC}">
              <c16:uniqueId val="{00000000-3E1C-4082-80AE-1F7FFE705CAC}"/>
            </c:ext>
          </c:extLst>
        </c:ser>
        <c:ser>
          <c:idx val="1"/>
          <c:order val="1"/>
          <c:tx>
            <c:strRef>
              <c:f>ALCANTARILADO!$G$11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ALCANTARILADO!$G$17</c:f>
              <c:numCache>
                <c:formatCode>_-[$$-240A]\ * #,##0.00_-;\-[$$-240A]\ * #,##0.00_-;_-[$$-240A]\ * "-"??_-;_-@_-</c:formatCode>
                <c:ptCount val="1"/>
                <c:pt idx="0">
                  <c:v>7418880.7451999998</c:v>
                </c:pt>
              </c:numCache>
            </c:numRef>
          </c:val>
          <c:extLst>
            <c:ext xmlns:c16="http://schemas.microsoft.com/office/drawing/2014/chart" uri="{C3380CC4-5D6E-409C-BE32-E72D297353CC}">
              <c16:uniqueId val="{00000001-3E1C-4082-80AE-1F7FFE705CAC}"/>
            </c:ext>
          </c:extLst>
        </c:ser>
        <c:dLbls>
          <c:showLegendKey val="0"/>
          <c:showVal val="0"/>
          <c:showCatName val="0"/>
          <c:showSerName val="0"/>
          <c:showPercent val="0"/>
          <c:showBubbleSize val="0"/>
        </c:dLbls>
        <c:gapWidth val="219"/>
        <c:overlap val="-27"/>
        <c:axId val="393289903"/>
        <c:axId val="1"/>
      </c:barChart>
      <c:catAx>
        <c:axId val="393289903"/>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393289903"/>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'INST. HIDRAULICAS'!$C$11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HIDRAULICAS'!$C$17</c:f>
              <c:numCache>
                <c:formatCode>0.00%</c:formatCode>
                <c:ptCount val="1"/>
                <c:pt idx="0">
                  <c:v>1.0318811816219591E-2</c:v>
                </c:pt>
              </c:numCache>
            </c:numRef>
          </c:val>
          <c:extLst>
            <c:ext xmlns:c16="http://schemas.microsoft.com/office/drawing/2014/chart" uri="{C3380CC4-5D6E-409C-BE32-E72D297353CC}">
              <c16:uniqueId val="{00000000-C010-4F26-8680-DE12AE87CAF2}"/>
            </c:ext>
          </c:extLst>
        </c:ser>
        <c:ser>
          <c:idx val="1"/>
          <c:order val="1"/>
          <c:tx>
            <c:strRef>
              <c:f>'INST. HIDRAULICAS'!$D$11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HIDRAULICAS'!$D$17</c:f>
              <c:numCache>
                <c:formatCode>0.00%</c:formatCode>
                <c:ptCount val="1"/>
                <c:pt idx="0">
                  <c:v>7.4460268152484327E-3</c:v>
                </c:pt>
              </c:numCache>
            </c:numRef>
          </c:val>
          <c:extLst>
            <c:ext xmlns:c16="http://schemas.microsoft.com/office/drawing/2014/chart" uri="{C3380CC4-5D6E-409C-BE32-E72D297353CC}">
              <c16:uniqueId val="{00000001-C010-4F26-8680-DE12AE87CAF2}"/>
            </c:ext>
          </c:extLst>
        </c:ser>
        <c:dLbls>
          <c:showLegendKey val="0"/>
          <c:showVal val="0"/>
          <c:showCatName val="0"/>
          <c:showSerName val="0"/>
          <c:showPercent val="0"/>
          <c:showBubbleSize val="0"/>
        </c:dLbls>
        <c:gapWidth val="219"/>
        <c:overlap val="-27"/>
        <c:axId val="393295727"/>
        <c:axId val="1"/>
      </c:barChart>
      <c:catAx>
        <c:axId val="393295727"/>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393295727"/>
        <c:crosses val="autoZero"/>
        <c:crossBetween val="between"/>
      </c:valAx>
      <c:spPr>
        <a:noFill/>
        <a:ln w="25400">
          <a:noFill/>
        </a:ln>
      </c:spPr>
    </c:plotArea>
    <c:legend>
      <c:legendPos val="r"/>
      <c:layout>
        <c:manualLayout>
          <c:xMode val="edge"/>
          <c:yMode val="edge"/>
          <c:x val="0.72390699897757305"/>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'INST. HIDRAULICAS'!$F$11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HIDRAULICAS'!$F$17</c:f>
              <c:numCache>
                <c:formatCode>_-[$$-240A]\ * #,##0.00_-;\-[$$-240A]\ * #,##0.00_-;_-[$$-240A]\ * "-"??_-;_-@_-</c:formatCode>
                <c:ptCount val="1"/>
                <c:pt idx="0">
                  <c:v>262487439.1189886</c:v>
                </c:pt>
              </c:numCache>
            </c:numRef>
          </c:val>
          <c:extLst>
            <c:ext xmlns:c16="http://schemas.microsoft.com/office/drawing/2014/chart" uri="{C3380CC4-5D6E-409C-BE32-E72D297353CC}">
              <c16:uniqueId val="{00000000-37AE-4D3D-B47D-D56D61CCD458}"/>
            </c:ext>
          </c:extLst>
        </c:ser>
        <c:ser>
          <c:idx val="1"/>
          <c:order val="1"/>
          <c:tx>
            <c:strRef>
              <c:f>'INST. HIDRAULICAS'!$G$11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HIDRAULICAS'!$G$17</c:f>
              <c:numCache>
                <c:formatCode>_-[$$-240A]\ * #,##0.00_-;\-[$$-240A]\ * #,##0.00_-;_-[$$-240A]\ * "-"??_-;_-@_-</c:formatCode>
                <c:ptCount val="1"/>
                <c:pt idx="0">
                  <c:v>189410229.1189886</c:v>
                </c:pt>
              </c:numCache>
            </c:numRef>
          </c:val>
          <c:extLst>
            <c:ext xmlns:c16="http://schemas.microsoft.com/office/drawing/2014/chart" uri="{C3380CC4-5D6E-409C-BE32-E72D297353CC}">
              <c16:uniqueId val="{00000001-37AE-4D3D-B47D-D56D61CCD458}"/>
            </c:ext>
          </c:extLst>
        </c:ser>
        <c:dLbls>
          <c:showLegendKey val="0"/>
          <c:showVal val="0"/>
          <c:showCatName val="0"/>
          <c:showSerName val="0"/>
          <c:showPercent val="0"/>
          <c:showBubbleSize val="0"/>
        </c:dLbls>
        <c:gapWidth val="219"/>
        <c:overlap val="-27"/>
        <c:axId val="401420495"/>
        <c:axId val="1"/>
      </c:barChart>
      <c:catAx>
        <c:axId val="401420495"/>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401420495"/>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'INST. ELECTRICAS'!$C$11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ELECTRICAS'!$C$17</c:f>
              <c:numCache>
                <c:formatCode>0.00%</c:formatCode>
                <c:ptCount val="1"/>
                <c:pt idx="0">
                  <c:v>0.10895568558964093</c:v>
                </c:pt>
              </c:numCache>
            </c:numRef>
          </c:val>
          <c:extLst>
            <c:ext xmlns:c16="http://schemas.microsoft.com/office/drawing/2014/chart" uri="{C3380CC4-5D6E-409C-BE32-E72D297353CC}">
              <c16:uniqueId val="{00000000-D042-4185-8490-C3A72FEFE238}"/>
            </c:ext>
          </c:extLst>
        </c:ser>
        <c:ser>
          <c:idx val="1"/>
          <c:order val="1"/>
          <c:tx>
            <c:strRef>
              <c:f>'INST. ELECTRICAS'!$D$11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ELECTRICAS'!$D$17</c:f>
              <c:numCache>
                <c:formatCode>0.00%</c:formatCode>
                <c:ptCount val="1"/>
                <c:pt idx="0">
                  <c:v>0.10895568558964093</c:v>
                </c:pt>
              </c:numCache>
            </c:numRef>
          </c:val>
          <c:extLst>
            <c:ext xmlns:c16="http://schemas.microsoft.com/office/drawing/2014/chart" uri="{C3380CC4-5D6E-409C-BE32-E72D297353CC}">
              <c16:uniqueId val="{00000001-D042-4185-8490-C3A72FEFE238}"/>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'INST. ELECTRICAS'!$F$11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ELECTRICAS'!$F$17</c:f>
              <c:numCache>
                <c:formatCode>_-[$$-240A]\ * #,##0.00_-;\-[$$-240A]\ * #,##0.00_-;_-[$$-240A]\ * "-"??_-;_-@_-</c:formatCode>
                <c:ptCount val="1"/>
                <c:pt idx="0">
                  <c:v>2771588376.3791976</c:v>
                </c:pt>
              </c:numCache>
            </c:numRef>
          </c:val>
          <c:extLst>
            <c:ext xmlns:c16="http://schemas.microsoft.com/office/drawing/2014/chart" uri="{C3380CC4-5D6E-409C-BE32-E72D297353CC}">
              <c16:uniqueId val="{00000000-EFDD-4D98-B55E-5A20EAAFA3AD}"/>
            </c:ext>
          </c:extLst>
        </c:ser>
        <c:ser>
          <c:idx val="1"/>
          <c:order val="1"/>
          <c:tx>
            <c:strRef>
              <c:f>'INST. ELECTRICAS'!$G$11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'INST. ELECTRICAS'!$G$17</c:f>
              <c:numCache>
                <c:formatCode>_-[$$-240A]\ * #,##0.00_-;\-[$$-240A]\ * #,##0.00_-;_-[$$-240A]\ * "-"??_-;_-@_-</c:formatCode>
                <c:ptCount val="1"/>
                <c:pt idx="0">
                  <c:v>2771588376.3791976</c:v>
                </c:pt>
              </c:numCache>
            </c:numRef>
          </c:val>
          <c:extLst>
            <c:ext xmlns:c16="http://schemas.microsoft.com/office/drawing/2014/chart" uri="{C3380CC4-5D6E-409C-BE32-E72D297353CC}">
              <c16:uniqueId val="{00000001-EFDD-4D98-B55E-5A20EAAFA3AD}"/>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COMUNICACIONES!$C$11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COMUNICACIONES!$C$17</c:f>
              <c:numCache>
                <c:formatCode>0.00%</c:formatCode>
                <c:ptCount val="1"/>
                <c:pt idx="0">
                  <c:v>3.5080270133214464E-2</c:v>
                </c:pt>
              </c:numCache>
            </c:numRef>
          </c:val>
          <c:extLst>
            <c:ext xmlns:c16="http://schemas.microsoft.com/office/drawing/2014/chart" uri="{C3380CC4-5D6E-409C-BE32-E72D297353CC}">
              <c16:uniqueId val="{00000000-039E-48C7-A9C0-9B335FB39ED8}"/>
            </c:ext>
          </c:extLst>
        </c:ser>
        <c:ser>
          <c:idx val="1"/>
          <c:order val="1"/>
          <c:tx>
            <c:strRef>
              <c:f>COMUNICACIONES!$D$11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COMUNICACIONES!$D$17</c:f>
              <c:numCache>
                <c:formatCode>0.00%</c:formatCode>
                <c:ptCount val="1"/>
                <c:pt idx="0">
                  <c:v>3.5080270133214464E-2</c:v>
                </c:pt>
              </c:numCache>
            </c:numRef>
          </c:val>
          <c:extLst>
            <c:ext xmlns:c16="http://schemas.microsoft.com/office/drawing/2014/chart" uri="{C3380CC4-5D6E-409C-BE32-E72D297353CC}">
              <c16:uniqueId val="{00000001-039E-48C7-A9C0-9B335FB39ED8}"/>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COMUNICACIONES!$F$11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COMUNICACIONES!$F$17</c:f>
              <c:numCache>
                <c:formatCode>_-[$$-240A]\ * #,##0.00_-;\-[$$-240A]\ * #,##0.00_-;_-[$$-240A]\ * "-"??_-;_-@_-</c:formatCode>
                <c:ptCount val="1"/>
                <c:pt idx="0">
                  <c:v>892363426.61041999</c:v>
                </c:pt>
              </c:numCache>
            </c:numRef>
          </c:val>
          <c:extLst>
            <c:ext xmlns:c16="http://schemas.microsoft.com/office/drawing/2014/chart" uri="{C3380CC4-5D6E-409C-BE32-E72D297353CC}">
              <c16:uniqueId val="{00000000-F60B-4424-A214-01D50861D18E}"/>
            </c:ext>
          </c:extLst>
        </c:ser>
        <c:ser>
          <c:idx val="1"/>
          <c:order val="1"/>
          <c:tx>
            <c:strRef>
              <c:f>COMUNICACIONES!$G$11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COMUNICACIONES!$G$17</c:f>
              <c:numCache>
                <c:formatCode>_-[$$-240A]\ * #,##0.00_-;\-[$$-240A]\ * #,##0.00_-;_-[$$-240A]\ * "-"??_-;_-@_-</c:formatCode>
                <c:ptCount val="1"/>
                <c:pt idx="0">
                  <c:v>892363426.61041999</c:v>
                </c:pt>
              </c:numCache>
            </c:numRef>
          </c:val>
          <c:extLst>
            <c:ext xmlns:c16="http://schemas.microsoft.com/office/drawing/2014/chart" uri="{C3380CC4-5D6E-409C-BE32-E72D297353CC}">
              <c16:uniqueId val="{00000001-F60B-4424-A214-01D50861D18E}"/>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'RED. ELECTRICA'!$C$11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'RED. ELECTRICA'!$C$17</c:f>
              <c:numCache>
                <c:formatCode>0.00%</c:formatCode>
                <c:ptCount val="1"/>
                <c:pt idx="0">
                  <c:v>6.5256749146621112E-3</c:v>
                </c:pt>
              </c:numCache>
            </c:numRef>
          </c:val>
          <c:extLst>
            <c:ext xmlns:c16="http://schemas.microsoft.com/office/drawing/2014/chart" uri="{C3380CC4-5D6E-409C-BE32-E72D297353CC}">
              <c16:uniqueId val="{00000000-E2D6-4F7D-AF82-39A5B029D464}"/>
            </c:ext>
          </c:extLst>
        </c:ser>
        <c:ser>
          <c:idx val="1"/>
          <c:order val="1"/>
          <c:tx>
            <c:strRef>
              <c:f>'RED. ELECTRICA'!$D$11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'RED. ELECTRICA'!$D$17</c:f>
              <c:numCache>
                <c:formatCode>0.00%</c:formatCode>
                <c:ptCount val="1"/>
                <c:pt idx="0">
                  <c:v>6.5256749146621112E-3</c:v>
                </c:pt>
              </c:numCache>
            </c:numRef>
          </c:val>
          <c:extLst>
            <c:ext xmlns:c16="http://schemas.microsoft.com/office/drawing/2014/chart" uri="{C3380CC4-5D6E-409C-BE32-E72D297353CC}">
              <c16:uniqueId val="{00000001-E2D6-4F7D-AF82-39A5B029D464}"/>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'RED. ELECTRICA'!$F$11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'RED. ELECTRICA'!$F$17</c:f>
              <c:numCache>
                <c:formatCode>_-[$$-240A]\ * #,##0.00_-;\-[$$-240A]\ * #,##0.00_-;_-[$$-240A]\ * "-"??_-;_-@_-</c:formatCode>
                <c:ptCount val="1"/>
                <c:pt idx="0">
                  <c:v>165998540.08193594</c:v>
                </c:pt>
              </c:numCache>
            </c:numRef>
          </c:val>
          <c:extLst>
            <c:ext xmlns:c16="http://schemas.microsoft.com/office/drawing/2014/chart" uri="{C3380CC4-5D6E-409C-BE32-E72D297353CC}">
              <c16:uniqueId val="{00000000-8F4A-4DBA-9522-1B75E0171396}"/>
            </c:ext>
          </c:extLst>
        </c:ser>
        <c:ser>
          <c:idx val="1"/>
          <c:order val="1"/>
          <c:tx>
            <c:strRef>
              <c:f>'RED. ELECTRICA'!$G$11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'RED. ELECTRICA'!$G$17</c:f>
              <c:numCache>
                <c:formatCode>_-[$$-240A]\ * #,##0.00_-;\-[$$-240A]\ * #,##0.00_-;_-[$$-240A]\ * "-"??_-;_-@_-</c:formatCode>
                <c:ptCount val="1"/>
                <c:pt idx="0">
                  <c:v>165998540.08193594</c:v>
                </c:pt>
              </c:numCache>
            </c:numRef>
          </c:val>
          <c:extLst>
            <c:ext xmlns:c16="http://schemas.microsoft.com/office/drawing/2014/chart" uri="{C3380CC4-5D6E-409C-BE32-E72D297353CC}">
              <c16:uniqueId val="{00000001-8F4A-4DBA-9522-1B75E0171396}"/>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REVESTIMIENTOS!$C$11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REVESTIMIENTOS!$C$17</c:f>
              <c:numCache>
                <c:formatCode>0.00%</c:formatCode>
                <c:ptCount val="1"/>
                <c:pt idx="0">
                  <c:v>6.0799622736845095E-3</c:v>
                </c:pt>
              </c:numCache>
            </c:numRef>
          </c:val>
          <c:extLst>
            <c:ext xmlns:c16="http://schemas.microsoft.com/office/drawing/2014/chart" uri="{C3380CC4-5D6E-409C-BE32-E72D297353CC}">
              <c16:uniqueId val="{00000000-651A-4C87-B3B3-14C600484DC6}"/>
            </c:ext>
          </c:extLst>
        </c:ser>
        <c:ser>
          <c:idx val="1"/>
          <c:order val="1"/>
          <c:tx>
            <c:strRef>
              <c:f>REVESTIMIENTOS!$D$11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REVESTIMIENTOS!$D$17</c:f>
              <c:numCache>
                <c:formatCode>0.00%</c:formatCode>
                <c:ptCount val="1"/>
                <c:pt idx="0">
                  <c:v>6.0799622736845095E-3</c:v>
                </c:pt>
              </c:numCache>
            </c:numRef>
          </c:val>
          <c:extLst>
            <c:ext xmlns:c16="http://schemas.microsoft.com/office/drawing/2014/chart" uri="{C3380CC4-5D6E-409C-BE32-E72D297353CC}">
              <c16:uniqueId val="{00000001-651A-4C87-B3B3-14C600484DC6}"/>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REVESTIMIENTOS!$F$11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REVESTIMIENTOS!$F$17</c:f>
              <c:numCache>
                <c:formatCode>_-[$$-240A]\ * #,##0.00_-;\-[$$-240A]\ * #,##0.00_-;_-[$$-240A]\ * "-"??_-;_-@_-</c:formatCode>
                <c:ptCount val="1"/>
                <c:pt idx="0">
                  <c:v>154660609.7274667</c:v>
                </c:pt>
              </c:numCache>
            </c:numRef>
          </c:val>
          <c:extLst>
            <c:ext xmlns:c16="http://schemas.microsoft.com/office/drawing/2014/chart" uri="{C3380CC4-5D6E-409C-BE32-E72D297353CC}">
              <c16:uniqueId val="{00000000-0432-4900-A333-637F1FDF48CC}"/>
            </c:ext>
          </c:extLst>
        </c:ser>
        <c:ser>
          <c:idx val="1"/>
          <c:order val="1"/>
          <c:tx>
            <c:strRef>
              <c:f>REVESTIMIENTOS!$G$11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REVESTIMIENTOS!$G$17</c:f>
              <c:numCache>
                <c:formatCode>_-[$$-240A]\ * #,##0.00_-;\-[$$-240A]\ * #,##0.00_-;_-[$$-240A]\ * "-"??_-;_-@_-</c:formatCode>
                <c:ptCount val="1"/>
                <c:pt idx="0">
                  <c:v>154660609.7274667</c:v>
                </c:pt>
              </c:numCache>
            </c:numRef>
          </c:val>
          <c:extLst>
            <c:ext xmlns:c16="http://schemas.microsoft.com/office/drawing/2014/chart" uri="{C3380CC4-5D6E-409C-BE32-E72D297353CC}">
              <c16:uniqueId val="{00000001-0432-4900-A333-637F1FDF48CC}"/>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PISOS!$C$11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PISOS!$C$17</c:f>
              <c:numCache>
                <c:formatCode>0.00%</c:formatCode>
                <c:ptCount val="1"/>
                <c:pt idx="0">
                  <c:v>2.9213183740736143E-2</c:v>
                </c:pt>
              </c:numCache>
            </c:numRef>
          </c:val>
          <c:extLst>
            <c:ext xmlns:c16="http://schemas.microsoft.com/office/drawing/2014/chart" uri="{C3380CC4-5D6E-409C-BE32-E72D297353CC}">
              <c16:uniqueId val="{00000000-6206-42BE-8AA1-754CD6B2AD11}"/>
            </c:ext>
          </c:extLst>
        </c:ser>
        <c:ser>
          <c:idx val="1"/>
          <c:order val="1"/>
          <c:tx>
            <c:strRef>
              <c:f>PISOS!$D$11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PISOS!$D$17</c:f>
              <c:numCache>
                <c:formatCode>0.00%</c:formatCode>
                <c:ptCount val="1"/>
                <c:pt idx="0">
                  <c:v>2.9213183740736143E-2</c:v>
                </c:pt>
              </c:numCache>
            </c:numRef>
          </c:val>
          <c:extLst>
            <c:ext xmlns:c16="http://schemas.microsoft.com/office/drawing/2014/chart" uri="{C3380CC4-5D6E-409C-BE32-E72D297353CC}">
              <c16:uniqueId val="{00000001-6206-42BE-8AA1-754CD6B2AD11}"/>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PISOS!$F$11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PISOS!$F$17</c:f>
              <c:numCache>
                <c:formatCode>_-[$$-240A]\ * #,##0.00_-;\-[$$-240A]\ * #,##0.00_-;_-[$$-240A]\ * "-"??_-;_-@_-</c:formatCode>
                <c:ptCount val="1"/>
                <c:pt idx="0">
                  <c:v>743117902.05973494</c:v>
                </c:pt>
              </c:numCache>
            </c:numRef>
          </c:val>
          <c:extLst>
            <c:ext xmlns:c16="http://schemas.microsoft.com/office/drawing/2014/chart" uri="{C3380CC4-5D6E-409C-BE32-E72D297353CC}">
              <c16:uniqueId val="{00000000-256F-4002-A64E-658EF4BB229E}"/>
            </c:ext>
          </c:extLst>
        </c:ser>
        <c:ser>
          <c:idx val="1"/>
          <c:order val="1"/>
          <c:tx>
            <c:strRef>
              <c:f>PISOS!$G$11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PISOS!$G$17</c:f>
              <c:numCache>
                <c:formatCode>_-[$$-240A]\ * #,##0.00_-;\-[$$-240A]\ * #,##0.00_-;_-[$$-240A]\ * "-"??_-;_-@_-</c:formatCode>
                <c:ptCount val="1"/>
                <c:pt idx="0">
                  <c:v>743117902.05973494</c:v>
                </c:pt>
              </c:numCache>
            </c:numRef>
          </c:val>
          <c:extLst>
            <c:ext xmlns:c16="http://schemas.microsoft.com/office/drawing/2014/chart" uri="{C3380CC4-5D6E-409C-BE32-E72D297353CC}">
              <c16:uniqueId val="{00000001-256F-4002-A64E-658EF4BB229E}"/>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'CARP. MADERA'!$C$11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'CARP. MADERA'!$C$17</c:f>
              <c:numCache>
                <c:formatCode>0.00%</c:formatCode>
                <c:ptCount val="1"/>
                <c:pt idx="0">
                  <c:v>9.3488780772067754E-3</c:v>
                </c:pt>
              </c:numCache>
            </c:numRef>
          </c:val>
          <c:extLst>
            <c:ext xmlns:c16="http://schemas.microsoft.com/office/drawing/2014/chart" uri="{C3380CC4-5D6E-409C-BE32-E72D297353CC}">
              <c16:uniqueId val="{00000000-EA79-4EC6-95FA-5BA1610AD05C}"/>
            </c:ext>
          </c:extLst>
        </c:ser>
        <c:ser>
          <c:idx val="1"/>
          <c:order val="1"/>
          <c:tx>
            <c:strRef>
              <c:f>'CARP. MADERA'!$D$11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'CARP. MADERA'!$D$17</c:f>
              <c:numCache>
                <c:formatCode>0.00%</c:formatCode>
                <c:ptCount val="1"/>
                <c:pt idx="0">
                  <c:v>9.3488780772067754E-3</c:v>
                </c:pt>
              </c:numCache>
            </c:numRef>
          </c:val>
          <c:extLst>
            <c:ext xmlns:c16="http://schemas.microsoft.com/office/drawing/2014/chart" uri="{C3380CC4-5D6E-409C-BE32-E72D297353CC}">
              <c16:uniqueId val="{00000001-EA79-4EC6-95FA-5BA1610AD05C}"/>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'CARP. MADERA'!$F$11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'CARP. MADERA'!$F$17</c:f>
              <c:numCache>
                <c:formatCode>_-[$$-240A]\ * #,##0.00_-;\-[$$-240A]\ * #,##0.00_-;_-[$$-240A]\ * "-"??_-;_-@_-</c:formatCode>
                <c:ptCount val="1"/>
                <c:pt idx="0">
                  <c:v>237814499.26864707</c:v>
                </c:pt>
              </c:numCache>
            </c:numRef>
          </c:val>
          <c:extLst>
            <c:ext xmlns:c16="http://schemas.microsoft.com/office/drawing/2014/chart" uri="{C3380CC4-5D6E-409C-BE32-E72D297353CC}">
              <c16:uniqueId val="{00000000-88FD-4CCC-B827-A7A030511E50}"/>
            </c:ext>
          </c:extLst>
        </c:ser>
        <c:ser>
          <c:idx val="1"/>
          <c:order val="1"/>
          <c:tx>
            <c:strRef>
              <c:f>'CARP. MADERA'!$G$11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'CARP. MADERA'!$G$17</c:f>
              <c:numCache>
                <c:formatCode>_-[$$-240A]\ * #,##0.00_-;\-[$$-240A]\ * #,##0.00_-;_-[$$-240A]\ * "-"??_-;_-@_-</c:formatCode>
                <c:ptCount val="1"/>
                <c:pt idx="0">
                  <c:v>237814499.26864707</c:v>
                </c:pt>
              </c:numCache>
            </c:numRef>
          </c:val>
          <c:extLst>
            <c:ext xmlns:c16="http://schemas.microsoft.com/office/drawing/2014/chart" uri="{C3380CC4-5D6E-409C-BE32-E72D297353CC}">
              <c16:uniqueId val="{00000001-88FD-4CCC-B827-A7A030511E50}"/>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'CARP. METALICA'!$C$11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'CARP. METALICA'!$C$17</c:f>
              <c:numCache>
                <c:formatCode>0.00%</c:formatCode>
                <c:ptCount val="1"/>
                <c:pt idx="0">
                  <c:v>2.6550341501179898E-2</c:v>
                </c:pt>
              </c:numCache>
            </c:numRef>
          </c:val>
          <c:extLst>
            <c:ext xmlns:c16="http://schemas.microsoft.com/office/drawing/2014/chart" uri="{C3380CC4-5D6E-409C-BE32-E72D297353CC}">
              <c16:uniqueId val="{00000000-22D8-455F-B5BF-CC8B5E62CC69}"/>
            </c:ext>
          </c:extLst>
        </c:ser>
        <c:ser>
          <c:idx val="1"/>
          <c:order val="1"/>
          <c:tx>
            <c:strRef>
              <c:f>'CARP. METALICA'!$D$11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'CARP. METALICA'!$D$17</c:f>
              <c:numCache>
                <c:formatCode>0.00%</c:formatCode>
                <c:ptCount val="1"/>
                <c:pt idx="0">
                  <c:v>2.6550341501179898E-2</c:v>
                </c:pt>
              </c:numCache>
            </c:numRef>
          </c:val>
          <c:extLst>
            <c:ext xmlns:c16="http://schemas.microsoft.com/office/drawing/2014/chart" uri="{C3380CC4-5D6E-409C-BE32-E72D297353CC}">
              <c16:uniqueId val="{00000001-22D8-455F-B5BF-CC8B5E62CC69}"/>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'CARP. METALICA'!$F$11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'CARP. METALICA'!$F$17</c:f>
              <c:numCache>
                <c:formatCode>_-[$$-240A]\ * #,##0.00_-;\-[$$-240A]\ * #,##0.00_-;_-[$$-240A]\ * "-"??_-;_-@_-</c:formatCode>
                <c:ptCount val="1"/>
                <c:pt idx="0">
                  <c:v>675381165.24471438</c:v>
                </c:pt>
              </c:numCache>
            </c:numRef>
          </c:val>
          <c:extLst>
            <c:ext xmlns:c16="http://schemas.microsoft.com/office/drawing/2014/chart" uri="{C3380CC4-5D6E-409C-BE32-E72D297353CC}">
              <c16:uniqueId val="{00000000-54AD-417A-9D1B-B416351091A7}"/>
            </c:ext>
          </c:extLst>
        </c:ser>
        <c:ser>
          <c:idx val="1"/>
          <c:order val="1"/>
          <c:tx>
            <c:strRef>
              <c:f>'CARP. METALICA'!$G$11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'CARP. METALICA'!$G$17</c:f>
              <c:numCache>
                <c:formatCode>_-[$$-240A]\ * #,##0.00_-;\-[$$-240A]\ * #,##0.00_-;_-[$$-240A]\ * "-"??_-;_-@_-</c:formatCode>
                <c:ptCount val="1"/>
                <c:pt idx="0">
                  <c:v>675381165.24471438</c:v>
                </c:pt>
              </c:numCache>
            </c:numRef>
          </c:val>
          <c:extLst>
            <c:ext xmlns:c16="http://schemas.microsoft.com/office/drawing/2014/chart" uri="{C3380CC4-5D6E-409C-BE32-E72D297353CC}">
              <c16:uniqueId val="{00000001-54AD-417A-9D1B-B416351091A7}"/>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DIVISIONES!$C$11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DIVISIONES!$C$17</c:f>
              <c:numCache>
                <c:formatCode>0.00%</c:formatCode>
                <c:ptCount val="1"/>
                <c:pt idx="0">
                  <c:v>2.5753463788332966E-2</c:v>
                </c:pt>
              </c:numCache>
            </c:numRef>
          </c:val>
          <c:extLst>
            <c:ext xmlns:c16="http://schemas.microsoft.com/office/drawing/2014/chart" uri="{C3380CC4-5D6E-409C-BE32-E72D297353CC}">
              <c16:uniqueId val="{00000000-012A-4C84-BA56-A095035A3E80}"/>
            </c:ext>
          </c:extLst>
        </c:ser>
        <c:ser>
          <c:idx val="1"/>
          <c:order val="1"/>
          <c:tx>
            <c:strRef>
              <c:f>DIVISIONES!$D$11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DIVISIONES!$D$17</c:f>
              <c:numCache>
                <c:formatCode>0.00%</c:formatCode>
                <c:ptCount val="1"/>
                <c:pt idx="0">
                  <c:v>2.5753463788332966E-2</c:v>
                </c:pt>
              </c:numCache>
            </c:numRef>
          </c:val>
          <c:extLst>
            <c:ext xmlns:c16="http://schemas.microsoft.com/office/drawing/2014/chart" uri="{C3380CC4-5D6E-409C-BE32-E72D297353CC}">
              <c16:uniqueId val="{00000001-012A-4C84-BA56-A095035A3E80}"/>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DIVISIONES!$F$11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DIVISIONES!$F$17</c:f>
              <c:numCache>
                <c:formatCode>_-[$$-240A]\ * #,##0.00_-;\-[$$-240A]\ * #,##0.00_-;_-[$$-240A]\ * "-"??_-;_-@_-</c:formatCode>
                <c:ptCount val="1"/>
                <c:pt idx="0">
                  <c:v>655110382.73006439</c:v>
                </c:pt>
              </c:numCache>
            </c:numRef>
          </c:val>
          <c:extLst>
            <c:ext xmlns:c16="http://schemas.microsoft.com/office/drawing/2014/chart" uri="{C3380CC4-5D6E-409C-BE32-E72D297353CC}">
              <c16:uniqueId val="{00000000-D3F3-43F5-ACB5-1BDD92CBB0CD}"/>
            </c:ext>
          </c:extLst>
        </c:ser>
        <c:ser>
          <c:idx val="1"/>
          <c:order val="1"/>
          <c:tx>
            <c:strRef>
              <c:f>DIVISIONES!$G$11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DIVISIONES!$G$17</c:f>
              <c:numCache>
                <c:formatCode>_-[$$-240A]\ * #,##0.00_-;\-[$$-240A]\ * #,##0.00_-;_-[$$-240A]\ * "-"??_-;_-@_-</c:formatCode>
                <c:ptCount val="1"/>
                <c:pt idx="0">
                  <c:v>655110382.73006439</c:v>
                </c:pt>
              </c:numCache>
            </c:numRef>
          </c:val>
          <c:extLst>
            <c:ext xmlns:c16="http://schemas.microsoft.com/office/drawing/2014/chart" uri="{C3380CC4-5D6E-409C-BE32-E72D297353CC}">
              <c16:uniqueId val="{00000001-D3F3-43F5-ACB5-1BDD92CBB0CD}"/>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'EQUIPAMIENTO BAÑOS'!$C$11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'EQUIPAMIENTO BAÑOS'!$C$17</c:f>
              <c:numCache>
                <c:formatCode>0.00%</c:formatCode>
                <c:ptCount val="1"/>
                <c:pt idx="0">
                  <c:v>1.7004868206795122E-2</c:v>
                </c:pt>
              </c:numCache>
            </c:numRef>
          </c:val>
          <c:extLst>
            <c:ext xmlns:c16="http://schemas.microsoft.com/office/drawing/2014/chart" uri="{C3380CC4-5D6E-409C-BE32-E72D297353CC}">
              <c16:uniqueId val="{00000000-C6A1-44DD-BA01-291BE6196C9E}"/>
            </c:ext>
          </c:extLst>
        </c:ser>
        <c:ser>
          <c:idx val="1"/>
          <c:order val="1"/>
          <c:tx>
            <c:strRef>
              <c:f>'EQUIPAMIENTO BAÑOS'!$D$11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'EQUIPAMIENTO BAÑOS'!$D$17</c:f>
              <c:numCache>
                <c:formatCode>0.00%</c:formatCode>
                <c:ptCount val="1"/>
                <c:pt idx="0">
                  <c:v>6.3121045970567936E-3</c:v>
                </c:pt>
              </c:numCache>
            </c:numRef>
          </c:val>
          <c:extLst>
            <c:ext xmlns:c16="http://schemas.microsoft.com/office/drawing/2014/chart" uri="{C3380CC4-5D6E-409C-BE32-E72D297353CC}">
              <c16:uniqueId val="{00000001-C6A1-44DD-BA01-291BE6196C9E}"/>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'EQUIPAMIENTO BAÑOS'!$F$11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'EQUIPAMIENTO BAÑOS'!$F$17</c:f>
              <c:numCache>
                <c:formatCode>_-[$$-240A]\ * #,##0.00_-;\-[$$-240A]\ * #,##0.00_-;_-[$$-240A]\ * "-"??_-;_-@_-</c:formatCode>
                <c:ptCount val="1"/>
                <c:pt idx="0">
                  <c:v>432565724.39295</c:v>
                </c:pt>
              </c:numCache>
            </c:numRef>
          </c:val>
          <c:extLst>
            <c:ext xmlns:c16="http://schemas.microsoft.com/office/drawing/2014/chart" uri="{C3380CC4-5D6E-409C-BE32-E72D297353CC}">
              <c16:uniqueId val="{00000000-1559-43B3-A2C1-03C2ADB4C754}"/>
            </c:ext>
          </c:extLst>
        </c:ser>
        <c:ser>
          <c:idx val="1"/>
          <c:order val="1"/>
          <c:tx>
            <c:strRef>
              <c:f>'EQUIPAMIENTO BAÑOS'!$G$11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'EQUIPAMIENTO BAÑOS'!$G$17</c:f>
              <c:numCache>
                <c:formatCode>_-[$$-240A]\ * #,##0.00_-;\-[$$-240A]\ * #,##0.00_-;_-[$$-240A]\ * "-"??_-;_-@_-</c:formatCode>
                <c:ptCount val="1"/>
                <c:pt idx="0">
                  <c:v>160565789.99999997</c:v>
                </c:pt>
              </c:numCache>
            </c:numRef>
          </c:val>
          <c:extLst>
            <c:ext xmlns:c16="http://schemas.microsoft.com/office/drawing/2014/chart" uri="{C3380CC4-5D6E-409C-BE32-E72D297353CC}">
              <c16:uniqueId val="{00000001-1559-43B3-A2C1-03C2ADB4C754}"/>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PINTURA!$C$11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PINTURA!$C$17</c:f>
              <c:numCache>
                <c:formatCode>0.00%</c:formatCode>
                <c:ptCount val="1"/>
                <c:pt idx="0">
                  <c:v>1.2505746497270688E-2</c:v>
                </c:pt>
              </c:numCache>
            </c:numRef>
          </c:val>
          <c:extLst>
            <c:ext xmlns:c16="http://schemas.microsoft.com/office/drawing/2014/chart" uri="{C3380CC4-5D6E-409C-BE32-E72D297353CC}">
              <c16:uniqueId val="{00000000-EBC4-4C3E-B6B0-7408B04226C8}"/>
            </c:ext>
          </c:extLst>
        </c:ser>
        <c:ser>
          <c:idx val="1"/>
          <c:order val="1"/>
          <c:tx>
            <c:strRef>
              <c:f>PINTURA!$D$11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PINTURA!$D$17</c:f>
              <c:numCache>
                <c:formatCode>0.00%</c:formatCode>
                <c:ptCount val="1"/>
                <c:pt idx="0">
                  <c:v>1.2505746497270688E-2</c:v>
                </c:pt>
              </c:numCache>
            </c:numRef>
          </c:val>
          <c:extLst>
            <c:ext xmlns:c16="http://schemas.microsoft.com/office/drawing/2014/chart" uri="{C3380CC4-5D6E-409C-BE32-E72D297353CC}">
              <c16:uniqueId val="{00000001-EBC4-4C3E-B6B0-7408B04226C8}"/>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PINTURA!$F$11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PINTURA!$F$17</c:f>
              <c:numCache>
                <c:formatCode>_-[$$-240A]\ * #,##0.00_-;\-[$$-240A]\ * #,##0.00_-;_-[$$-240A]\ * "-"??_-;_-@_-</c:formatCode>
                <c:ptCount val="1"/>
                <c:pt idx="0">
                  <c:v>318118154.57086813</c:v>
                </c:pt>
              </c:numCache>
            </c:numRef>
          </c:val>
          <c:extLst>
            <c:ext xmlns:c16="http://schemas.microsoft.com/office/drawing/2014/chart" uri="{C3380CC4-5D6E-409C-BE32-E72D297353CC}">
              <c16:uniqueId val="{00000000-05C9-4A45-8C10-F18DCEBB23BB}"/>
            </c:ext>
          </c:extLst>
        </c:ser>
        <c:ser>
          <c:idx val="1"/>
          <c:order val="1"/>
          <c:tx>
            <c:strRef>
              <c:f>PINTURA!$G$11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PINTURA!$G$17</c:f>
              <c:numCache>
                <c:formatCode>_-[$$-240A]\ * #,##0.00_-;\-[$$-240A]\ * #,##0.00_-;_-[$$-240A]\ * "-"??_-;_-@_-</c:formatCode>
                <c:ptCount val="1"/>
                <c:pt idx="0">
                  <c:v>318118154.57086813</c:v>
                </c:pt>
              </c:numCache>
            </c:numRef>
          </c:val>
          <c:extLst>
            <c:ext xmlns:c16="http://schemas.microsoft.com/office/drawing/2014/chart" uri="{C3380CC4-5D6E-409C-BE32-E72D297353CC}">
              <c16:uniqueId val="{00000001-05C9-4A45-8C10-F18DCEBB23BB}"/>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'OBRAS EXTERIORES'!$C$11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'OBRAS EXTERIORES'!$C$17</c:f>
              <c:numCache>
                <c:formatCode>0.00%</c:formatCode>
                <c:ptCount val="1"/>
                <c:pt idx="0">
                  <c:v>1.1381180676891625E-3</c:v>
                </c:pt>
              </c:numCache>
            </c:numRef>
          </c:val>
          <c:extLst>
            <c:ext xmlns:c16="http://schemas.microsoft.com/office/drawing/2014/chart" uri="{C3380CC4-5D6E-409C-BE32-E72D297353CC}">
              <c16:uniqueId val="{00000000-9B02-4730-891C-CB950C168DE4}"/>
            </c:ext>
          </c:extLst>
        </c:ser>
        <c:ser>
          <c:idx val="1"/>
          <c:order val="1"/>
          <c:tx>
            <c:strRef>
              <c:f>'OBRAS EXTERIORES'!$D$11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'OBRAS EXTERIORES'!$D$17</c:f>
              <c:numCache>
                <c:formatCode>0.00%</c:formatCode>
                <c:ptCount val="1"/>
                <c:pt idx="0">
                  <c:v>6.6292840307278578E-4</c:v>
                </c:pt>
              </c:numCache>
            </c:numRef>
          </c:val>
          <c:extLst>
            <c:ext xmlns:c16="http://schemas.microsoft.com/office/drawing/2014/chart" uri="{C3380CC4-5D6E-409C-BE32-E72D297353CC}">
              <c16:uniqueId val="{00000001-9B02-4730-891C-CB950C168DE4}"/>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'OBRAS EXTERIORES'!$F$11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'OBRAS EXTERIORES'!$F$17</c:f>
              <c:numCache>
                <c:formatCode>_-[$$-240A]\ * #,##0.00_-;\-[$$-240A]\ * #,##0.00_-;_-[$$-240A]\ * "-"??_-;_-@_-</c:formatCode>
                <c:ptCount val="1"/>
                <c:pt idx="0">
                  <c:v>28951172.123635765</c:v>
                </c:pt>
              </c:numCache>
            </c:numRef>
          </c:val>
          <c:extLst>
            <c:ext xmlns:c16="http://schemas.microsoft.com/office/drawing/2014/chart" uri="{C3380CC4-5D6E-409C-BE32-E72D297353CC}">
              <c16:uniqueId val="{00000000-4107-43DE-93C0-A5457F26B459}"/>
            </c:ext>
          </c:extLst>
        </c:ser>
        <c:ser>
          <c:idx val="1"/>
          <c:order val="1"/>
          <c:tx>
            <c:strRef>
              <c:f>'OBRAS EXTERIORES'!$G$11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'OBRAS EXTERIORES'!$G$17</c:f>
              <c:numCache>
                <c:formatCode>_-[$$-240A]\ * #,##0.00_-;\-[$$-240A]\ * #,##0.00_-;_-[$$-240A]\ * "-"??_-;_-@_-</c:formatCode>
                <c:ptCount val="1"/>
                <c:pt idx="0">
                  <c:v>16863412.37159675</c:v>
                </c:pt>
              </c:numCache>
            </c:numRef>
          </c:val>
          <c:extLst>
            <c:ext xmlns:c16="http://schemas.microsoft.com/office/drawing/2014/chart" uri="{C3380CC4-5D6E-409C-BE32-E72D297353CC}">
              <c16:uniqueId val="{00000001-4107-43DE-93C0-A5457F26B459}"/>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'LIMPIEZA VARIOS'!$C$11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'LIMPIEZA VARIOS'!$C$17</c:f>
              <c:numCache>
                <c:formatCode>0.00%</c:formatCode>
                <c:ptCount val="1"/>
                <c:pt idx="0">
                  <c:v>4.1817917135302815E-3</c:v>
                </c:pt>
              </c:numCache>
            </c:numRef>
          </c:val>
          <c:extLst>
            <c:ext xmlns:c16="http://schemas.microsoft.com/office/drawing/2014/chart" uri="{C3380CC4-5D6E-409C-BE32-E72D297353CC}">
              <c16:uniqueId val="{00000000-74F0-45C0-B2EC-07297D5898ED}"/>
            </c:ext>
          </c:extLst>
        </c:ser>
        <c:ser>
          <c:idx val="1"/>
          <c:order val="1"/>
          <c:tx>
            <c:strRef>
              <c:f>'LIMPIEZA VARIOS'!$D$11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'LIMPIEZA VARIOS'!$D$17</c:f>
              <c:numCache>
                <c:formatCode>0.00%</c:formatCode>
                <c:ptCount val="1"/>
                <c:pt idx="0">
                  <c:v>4.1807567149304307E-3</c:v>
                </c:pt>
              </c:numCache>
            </c:numRef>
          </c:val>
          <c:extLst>
            <c:ext xmlns:c16="http://schemas.microsoft.com/office/drawing/2014/chart" uri="{C3380CC4-5D6E-409C-BE32-E72D297353CC}">
              <c16:uniqueId val="{00000001-74F0-45C0-B2EC-07297D5898ED}"/>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'LIMPIEZA VARIOS'!$F$11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'LIMPIEZA VARIOS'!$F$17</c:f>
              <c:numCache>
                <c:formatCode>_-[$$-240A]\ * #,##0.00_-;\-[$$-240A]\ * #,##0.00_-;_-[$$-240A]\ * "-"??_-;_-@_-</c:formatCode>
                <c:ptCount val="1"/>
                <c:pt idx="0">
                  <c:v>106375406.13815683</c:v>
                </c:pt>
              </c:numCache>
            </c:numRef>
          </c:val>
          <c:extLst>
            <c:ext xmlns:c16="http://schemas.microsoft.com/office/drawing/2014/chart" uri="{C3380CC4-5D6E-409C-BE32-E72D297353CC}">
              <c16:uniqueId val="{00000000-1F4D-4760-9C6A-06AFC28F9EA9}"/>
            </c:ext>
          </c:extLst>
        </c:ser>
        <c:ser>
          <c:idx val="1"/>
          <c:order val="1"/>
          <c:tx>
            <c:strRef>
              <c:f>'LIMPIEZA VARIOS'!$G$11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'LIMPIEZA VARIOS'!$G$17</c:f>
              <c:numCache>
                <c:formatCode>_-[$$-240A]\ * #,##0.00_-;\-[$$-240A]\ * #,##0.00_-;_-[$$-240A]\ * "-"??_-;_-@_-</c:formatCode>
                <c:ptCount val="1"/>
                <c:pt idx="0">
                  <c:v>106349078.09411405</c:v>
                </c:pt>
              </c:numCache>
            </c:numRef>
          </c:val>
          <c:extLst>
            <c:ext xmlns:c16="http://schemas.microsoft.com/office/drawing/2014/chart" uri="{C3380CC4-5D6E-409C-BE32-E72D297353CC}">
              <c16:uniqueId val="{00000001-1F4D-4760-9C6A-06AFC28F9EA9}"/>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RCI!$C$11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RCI!$C$17</c:f>
              <c:numCache>
                <c:formatCode>0.00%</c:formatCode>
                <c:ptCount val="1"/>
                <c:pt idx="0">
                  <c:v>9.8707086099350284E-3</c:v>
                </c:pt>
              </c:numCache>
            </c:numRef>
          </c:val>
          <c:extLst>
            <c:ext xmlns:c16="http://schemas.microsoft.com/office/drawing/2014/chart" uri="{C3380CC4-5D6E-409C-BE32-E72D297353CC}">
              <c16:uniqueId val="{00000000-E744-45DE-85EF-B0A6C6C511B0}"/>
            </c:ext>
          </c:extLst>
        </c:ser>
        <c:ser>
          <c:idx val="1"/>
          <c:order val="1"/>
          <c:tx>
            <c:strRef>
              <c:f>RCI!$D$11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RCI!$D$17</c:f>
              <c:numCache>
                <c:formatCode>0.00%</c:formatCode>
                <c:ptCount val="1"/>
                <c:pt idx="0">
                  <c:v>9.8707086099350284E-3</c:v>
                </c:pt>
              </c:numCache>
            </c:numRef>
          </c:val>
          <c:extLst>
            <c:ext xmlns:c16="http://schemas.microsoft.com/office/drawing/2014/chart" uri="{C3380CC4-5D6E-409C-BE32-E72D297353CC}">
              <c16:uniqueId val="{00000001-E744-45DE-85EF-B0A6C6C511B0}"/>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RCI!$F$11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RCI!$F$17</c:f>
              <c:numCache>
                <c:formatCode>_-[$$-240A]\ * #,##0.00_-;\-[$$-240A]\ * #,##0.00_-;_-[$$-240A]\ * "-"??_-;_-@_-</c:formatCode>
                <c:ptCount val="1"/>
                <c:pt idx="0">
                  <c:v>251088698.14245874</c:v>
                </c:pt>
              </c:numCache>
            </c:numRef>
          </c:val>
          <c:extLst>
            <c:ext xmlns:c16="http://schemas.microsoft.com/office/drawing/2014/chart" uri="{C3380CC4-5D6E-409C-BE32-E72D297353CC}">
              <c16:uniqueId val="{00000000-7785-4826-81B3-62AF9891F087}"/>
            </c:ext>
          </c:extLst>
        </c:ser>
        <c:ser>
          <c:idx val="1"/>
          <c:order val="1"/>
          <c:tx>
            <c:strRef>
              <c:f>RCI!$G$11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RCI!$G$17</c:f>
              <c:numCache>
                <c:formatCode>_-[$$-240A]\ * #,##0.00_-;\-[$$-240A]\ * #,##0.00_-;_-[$$-240A]\ * "-"??_-;_-@_-</c:formatCode>
                <c:ptCount val="1"/>
                <c:pt idx="0">
                  <c:v>251088698.14245874</c:v>
                </c:pt>
              </c:numCache>
            </c:numRef>
          </c:val>
          <c:extLst>
            <c:ext xmlns:c16="http://schemas.microsoft.com/office/drawing/2014/chart" uri="{C3380CC4-5D6E-409C-BE32-E72D297353CC}">
              <c16:uniqueId val="{00000001-7785-4826-81B3-62AF9891F087}"/>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'AIRE ACONDICIONADO'!$C$11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'AIRE ACONDICIONADO'!$C$17</c:f>
              <c:numCache>
                <c:formatCode>0.00%</c:formatCode>
                <c:ptCount val="1"/>
                <c:pt idx="0">
                  <c:v>6.304900748864796E-2</c:v>
                </c:pt>
              </c:numCache>
            </c:numRef>
          </c:val>
          <c:extLst>
            <c:ext xmlns:c16="http://schemas.microsoft.com/office/drawing/2014/chart" uri="{C3380CC4-5D6E-409C-BE32-E72D297353CC}">
              <c16:uniqueId val="{00000000-96B0-430D-9541-BEC58BC4FB4A}"/>
            </c:ext>
          </c:extLst>
        </c:ser>
        <c:ser>
          <c:idx val="1"/>
          <c:order val="1"/>
          <c:tx>
            <c:strRef>
              <c:f>'AIRE ACONDICIONADO'!$D$11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'AIRE ACONDICIONADO'!$D$17</c:f>
              <c:numCache>
                <c:formatCode>0.00%</c:formatCode>
                <c:ptCount val="1"/>
                <c:pt idx="0">
                  <c:v>6.304900748864796E-2</c:v>
                </c:pt>
              </c:numCache>
            </c:numRef>
          </c:val>
          <c:extLst>
            <c:ext xmlns:c16="http://schemas.microsoft.com/office/drawing/2014/chart" uri="{C3380CC4-5D6E-409C-BE32-E72D297353CC}">
              <c16:uniqueId val="{00000001-96B0-430D-9541-BEC58BC4FB4A}"/>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'AIRE ACONDICIONADO'!$F$11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'AIRE ACONDICIONADO'!$F$17</c:f>
              <c:numCache>
                <c:formatCode>_-[$$-240A]\ * #,##0.00_-;\-[$$-240A]\ * #,##0.00_-;_-[$$-240A]\ * "-"??_-;_-@_-</c:formatCode>
                <c:ptCount val="1"/>
                <c:pt idx="0">
                  <c:v>1603825402.5212231</c:v>
                </c:pt>
              </c:numCache>
            </c:numRef>
          </c:val>
          <c:extLst>
            <c:ext xmlns:c16="http://schemas.microsoft.com/office/drawing/2014/chart" uri="{C3380CC4-5D6E-409C-BE32-E72D297353CC}">
              <c16:uniqueId val="{00000000-C41C-40B2-ACCC-DEB4894DEF64}"/>
            </c:ext>
          </c:extLst>
        </c:ser>
        <c:ser>
          <c:idx val="1"/>
          <c:order val="1"/>
          <c:tx>
            <c:strRef>
              <c:f>'AIRE ACONDICIONADO'!$G$11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'AIRE ACONDICIONADO'!$G$17</c:f>
              <c:numCache>
                <c:formatCode>_-[$$-240A]\ * #,##0.00_-;\-[$$-240A]\ * #,##0.00_-;_-[$$-240A]\ * "-"??_-;_-@_-</c:formatCode>
                <c:ptCount val="1"/>
                <c:pt idx="0">
                  <c:v>1603825402.5212231</c:v>
                </c:pt>
              </c:numCache>
            </c:numRef>
          </c:val>
          <c:extLst>
            <c:ext xmlns:c16="http://schemas.microsoft.com/office/drawing/2014/chart" uri="{C3380CC4-5D6E-409C-BE32-E72D297353CC}">
              <c16:uniqueId val="{00000001-C41C-40B2-ACCC-DEB4894DEF64}"/>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'GASES MEDICINALES'!$C$11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'GASES MEDICINALES'!$C$17</c:f>
              <c:numCache>
                <c:formatCode>0.00%</c:formatCode>
                <c:ptCount val="1"/>
                <c:pt idx="0">
                  <c:v>1.4235357472412641E-2</c:v>
                </c:pt>
              </c:numCache>
            </c:numRef>
          </c:val>
          <c:extLst>
            <c:ext xmlns:c16="http://schemas.microsoft.com/office/drawing/2014/chart" uri="{C3380CC4-5D6E-409C-BE32-E72D297353CC}">
              <c16:uniqueId val="{00000000-D750-4194-8734-22A6FEC8E138}"/>
            </c:ext>
          </c:extLst>
        </c:ser>
        <c:ser>
          <c:idx val="1"/>
          <c:order val="1"/>
          <c:tx>
            <c:strRef>
              <c:f>'GASES MEDICINALES'!$D$11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'GASES MEDICINALES'!$D$17</c:f>
              <c:numCache>
                <c:formatCode>0.00%</c:formatCode>
                <c:ptCount val="1"/>
                <c:pt idx="0">
                  <c:v>1.4235357472412641E-2</c:v>
                </c:pt>
              </c:numCache>
            </c:numRef>
          </c:val>
          <c:extLst>
            <c:ext xmlns:c16="http://schemas.microsoft.com/office/drawing/2014/chart" uri="{C3380CC4-5D6E-409C-BE32-E72D297353CC}">
              <c16:uniqueId val="{00000001-D750-4194-8734-22A6FEC8E138}"/>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'GASES MEDICINALES'!$F$11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'GASES MEDICINALES'!$F$17</c:f>
              <c:numCache>
                <c:formatCode>_-[$$-240A]\ * #,##0.00_-;\-[$$-240A]\ * #,##0.00_-;_-[$$-240A]\ * "-"??_-;_-@_-</c:formatCode>
                <c:ptCount val="1"/>
                <c:pt idx="0">
                  <c:v>362115580.20697558</c:v>
                </c:pt>
              </c:numCache>
            </c:numRef>
          </c:val>
          <c:extLst>
            <c:ext xmlns:c16="http://schemas.microsoft.com/office/drawing/2014/chart" uri="{C3380CC4-5D6E-409C-BE32-E72D297353CC}">
              <c16:uniqueId val="{00000000-B081-4135-AFEC-7D694DD35243}"/>
            </c:ext>
          </c:extLst>
        </c:ser>
        <c:ser>
          <c:idx val="1"/>
          <c:order val="1"/>
          <c:tx>
            <c:strRef>
              <c:f>'GASES MEDICINALES'!$G$11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'GASES MEDICINALES'!$G$17</c:f>
              <c:numCache>
                <c:formatCode>_-[$$-240A]\ * #,##0.00_-;\-[$$-240A]\ * #,##0.00_-;_-[$$-240A]\ * "-"??_-;_-@_-</c:formatCode>
                <c:ptCount val="1"/>
                <c:pt idx="0">
                  <c:v>362115580.20697558</c:v>
                </c:pt>
              </c:numCache>
            </c:numRef>
          </c:val>
          <c:extLst>
            <c:ext xmlns:c16="http://schemas.microsoft.com/office/drawing/2014/chart" uri="{C3380CC4-5D6E-409C-BE32-E72D297353CC}">
              <c16:uniqueId val="{00000001-B081-4135-AFEC-7D694DD35243}"/>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SEÑALETICA!$C$11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SEÑALETICA!$C$17</c:f>
              <c:numCache>
                <c:formatCode>0.00%</c:formatCode>
                <c:ptCount val="1"/>
                <c:pt idx="0">
                  <c:v>5.0848225643195522E-3</c:v>
                </c:pt>
              </c:numCache>
            </c:numRef>
          </c:val>
          <c:extLst>
            <c:ext xmlns:c16="http://schemas.microsoft.com/office/drawing/2014/chart" uri="{C3380CC4-5D6E-409C-BE32-E72D297353CC}">
              <c16:uniqueId val="{00000000-F629-4DA6-A5A4-196B16149325}"/>
            </c:ext>
          </c:extLst>
        </c:ser>
        <c:ser>
          <c:idx val="1"/>
          <c:order val="1"/>
          <c:tx>
            <c:strRef>
              <c:f>SEÑALETICA!$D$11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SEÑALETICA!$D$17</c:f>
              <c:numCache>
                <c:formatCode>0.00%</c:formatCode>
                <c:ptCount val="1"/>
                <c:pt idx="0">
                  <c:v>1.8923837455856569E-4</c:v>
                </c:pt>
              </c:numCache>
            </c:numRef>
          </c:val>
          <c:extLst>
            <c:ext xmlns:c16="http://schemas.microsoft.com/office/drawing/2014/chart" uri="{C3380CC4-5D6E-409C-BE32-E72D297353CC}">
              <c16:uniqueId val="{00000001-F629-4DA6-A5A4-196B16149325}"/>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SEÑALETICA!$F$11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SEÑALETICA!$F$17</c:f>
              <c:numCache>
                <c:formatCode>_-[$$-240A]\ * #,##0.00_-;\-[$$-240A]\ * #,##0.00_-;_-[$$-240A]\ * "-"??_-;_-@_-</c:formatCode>
                <c:ptCount val="1"/>
                <c:pt idx="0">
                  <c:v>129346486.50000001</c:v>
                </c:pt>
              </c:numCache>
            </c:numRef>
          </c:val>
          <c:extLst>
            <c:ext xmlns:c16="http://schemas.microsoft.com/office/drawing/2014/chart" uri="{C3380CC4-5D6E-409C-BE32-E72D297353CC}">
              <c16:uniqueId val="{00000000-27F2-4C77-B5B2-FD56B57C737F}"/>
            </c:ext>
          </c:extLst>
        </c:ser>
        <c:ser>
          <c:idx val="1"/>
          <c:order val="1"/>
          <c:tx>
            <c:strRef>
              <c:f>SEÑALETICA!$G$11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SEÑALETICA!$G$17</c:f>
              <c:numCache>
                <c:formatCode>_-[$$-240A]\ * #,##0.00_-;\-[$$-240A]\ * #,##0.00_-;_-[$$-240A]\ * "-"??_-;_-@_-</c:formatCode>
                <c:ptCount val="1"/>
                <c:pt idx="0">
                  <c:v>4813800</c:v>
                </c:pt>
              </c:numCache>
            </c:numRef>
          </c:val>
          <c:extLst>
            <c:ext xmlns:c16="http://schemas.microsoft.com/office/drawing/2014/chart" uri="{C3380CC4-5D6E-409C-BE32-E72D297353CC}">
              <c16:uniqueId val="{00000001-27F2-4C77-B5B2-FD56B57C737F}"/>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'OBRAS COMPLEMENTARIAS'!$C$11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'OBRAS COMPLEMENTARIAS'!$C$17</c:f>
              <c:numCache>
                <c:formatCode>0.00%</c:formatCode>
                <c:ptCount val="1"/>
                <c:pt idx="0">
                  <c:v>0</c:v>
                </c:pt>
              </c:numCache>
            </c:numRef>
          </c:val>
          <c:extLst>
            <c:ext xmlns:c16="http://schemas.microsoft.com/office/drawing/2014/chart" uri="{C3380CC4-5D6E-409C-BE32-E72D297353CC}">
              <c16:uniqueId val="{00000000-FFE8-429D-945E-48188B67960A}"/>
            </c:ext>
          </c:extLst>
        </c:ser>
        <c:ser>
          <c:idx val="1"/>
          <c:order val="1"/>
          <c:tx>
            <c:strRef>
              <c:f>'OBRAS COMPLEMENTARIAS'!$D$11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'OBRAS COMPLEMENTARIAS'!$D$17</c:f>
              <c:numCache>
                <c:formatCode>0.00%</c:formatCode>
                <c:ptCount val="1"/>
                <c:pt idx="0">
                  <c:v>2.5847022129372111E-2</c:v>
                </c:pt>
              </c:numCache>
            </c:numRef>
          </c:val>
          <c:extLst>
            <c:ext xmlns:c16="http://schemas.microsoft.com/office/drawing/2014/chart" uri="{C3380CC4-5D6E-409C-BE32-E72D297353CC}">
              <c16:uniqueId val="{00000001-FFE8-429D-945E-48188B67960A}"/>
            </c:ext>
          </c:extLst>
        </c:ser>
        <c:dLbls>
          <c:showLegendKey val="0"/>
          <c:showVal val="0"/>
          <c:showCatName val="0"/>
          <c:showSerName val="0"/>
          <c:showPercent val="0"/>
          <c:showBubbleSize val="0"/>
        </c:dLbls>
        <c:gapWidth val="219"/>
        <c:overlap val="-27"/>
        <c:axId val="510507263"/>
        <c:axId val="1"/>
      </c:barChart>
      <c:catAx>
        <c:axId val="510507263"/>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7263"/>
        <c:crosses val="autoZero"/>
        <c:crossBetween val="between"/>
      </c:valAx>
      <c:spPr>
        <a:noFill/>
        <a:ln w="25400">
          <a:noFill/>
        </a:ln>
      </c:spPr>
    </c:plotArea>
    <c:legend>
      <c:legendPos val="r"/>
      <c:layout>
        <c:manualLayout>
          <c:xMode val="edge"/>
          <c:yMode val="edge"/>
          <c:x val="0.72222349103495287"/>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'OBRAS COMPLEMENTARIAS'!$F$11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'OBRAS COMPLEMENTARIAS'!$F$17</c:f>
              <c:numCache>
                <c:formatCode>_-[$$-240A]\ * #,##0.00_-;\-[$$-240A]\ * #,##0.00_-;_-[$$-240A]\ * "-"??_-;_-@_-</c:formatCode>
                <c:ptCount val="1"/>
                <c:pt idx="0">
                  <c:v>0</c:v>
                </c:pt>
              </c:numCache>
            </c:numRef>
          </c:val>
          <c:extLst>
            <c:ext xmlns:c16="http://schemas.microsoft.com/office/drawing/2014/chart" uri="{C3380CC4-5D6E-409C-BE32-E72D297353CC}">
              <c16:uniqueId val="{00000000-A67F-41C0-87C9-6DC938CF6345}"/>
            </c:ext>
          </c:extLst>
        </c:ser>
        <c:ser>
          <c:idx val="1"/>
          <c:order val="1"/>
          <c:tx>
            <c:strRef>
              <c:f>'OBRAS COMPLEMENTARIAS'!$G$11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'OBRAS COMPLEMENTARIAS'!$G$17</c:f>
              <c:numCache>
                <c:formatCode>_-[$$-240A]\ * #,##0_-;\-[$$-240A]\ * #,##0_-;_-[$$-240A]\ * "-"??_-;_-@_-</c:formatCode>
                <c:ptCount val="1"/>
                <c:pt idx="0">
                  <c:v>657490297.17999983</c:v>
                </c:pt>
              </c:numCache>
            </c:numRef>
          </c:val>
          <c:extLst>
            <c:ext xmlns:c16="http://schemas.microsoft.com/office/drawing/2014/chart" uri="{C3380CC4-5D6E-409C-BE32-E72D297353CC}">
              <c16:uniqueId val="{00000001-A67F-41C0-87C9-6DC938CF6345}"/>
            </c:ext>
          </c:extLst>
        </c:ser>
        <c:dLbls>
          <c:showLegendKey val="0"/>
          <c:showVal val="0"/>
          <c:showCatName val="0"/>
          <c:showSerName val="0"/>
          <c:showPercent val="0"/>
          <c:showBubbleSize val="0"/>
        </c:dLbls>
        <c:gapWidth val="219"/>
        <c:overlap val="-27"/>
        <c:axId val="511830175"/>
        <c:axId val="1"/>
      </c:barChart>
      <c:catAx>
        <c:axId val="511830175"/>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1830175"/>
        <c:crosses val="autoZero"/>
        <c:crossBetween val="between"/>
      </c:valAx>
      <c:spPr>
        <a:noFill/>
        <a:ln w="25400">
          <a:noFill/>
        </a:ln>
      </c:spPr>
    </c:plotArea>
    <c:legend>
      <c:legendPos val="r"/>
      <c:layout>
        <c:manualLayout>
          <c:xMode val="edge"/>
          <c:yMode val="edge"/>
          <c:x val="0.65691160754742783"/>
          <c:y val="0.48641311616869803"/>
          <c:w val="0.32357776124889936"/>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'EQUIPOS ELECTR.'!$C$11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ELECTR.'!$C$17</c:f>
              <c:numCache>
                <c:formatCode>0.00%</c:formatCode>
                <c:ptCount val="1"/>
                <c:pt idx="0">
                  <c:v>5.6098497083917984E-3</c:v>
                </c:pt>
              </c:numCache>
            </c:numRef>
          </c:val>
          <c:extLst>
            <c:ext xmlns:c16="http://schemas.microsoft.com/office/drawing/2014/chart" uri="{C3380CC4-5D6E-409C-BE32-E72D297353CC}">
              <c16:uniqueId val="{00000000-000D-425C-A1DF-CC696D4AF730}"/>
            </c:ext>
          </c:extLst>
        </c:ser>
        <c:ser>
          <c:idx val="1"/>
          <c:order val="1"/>
          <c:tx>
            <c:strRef>
              <c:f>'EQUIPOS ELECTR.'!$D$11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ELECTR.'!$D$17</c:f>
              <c:numCache>
                <c:formatCode>0.00%</c:formatCode>
                <c:ptCount val="1"/>
                <c:pt idx="0">
                  <c:v>1.670744717009232E-3</c:v>
                </c:pt>
              </c:numCache>
            </c:numRef>
          </c:val>
          <c:extLst>
            <c:ext xmlns:c16="http://schemas.microsoft.com/office/drawing/2014/chart" uri="{C3380CC4-5D6E-409C-BE32-E72D297353CC}">
              <c16:uniqueId val="{00000001-000D-425C-A1DF-CC696D4AF730}"/>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'EQUIPOS ELECTR.'!$F$11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ELECTR.'!$F$17</c:f>
              <c:numCache>
                <c:formatCode>_-[$$-240A]\ * #,##0.00_-;\-[$$-240A]\ * #,##0.00_-;_-[$$-240A]\ * "-"??_-;_-@_-</c:formatCode>
                <c:ptCount val="1"/>
                <c:pt idx="0">
                  <c:v>142702000</c:v>
                </c:pt>
              </c:numCache>
            </c:numRef>
          </c:val>
          <c:extLst>
            <c:ext xmlns:c16="http://schemas.microsoft.com/office/drawing/2014/chart" uri="{C3380CC4-5D6E-409C-BE32-E72D297353CC}">
              <c16:uniqueId val="{00000000-17D5-4E59-8178-B541AAD3EC82}"/>
            </c:ext>
          </c:extLst>
        </c:ser>
        <c:ser>
          <c:idx val="1"/>
          <c:order val="1"/>
          <c:tx>
            <c:strRef>
              <c:f>'EQUIPOS ELECTR.'!$G$11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ELECTR.'!$G$17</c:f>
              <c:numCache>
                <c:formatCode>_-[$$-240A]\ * #,##0.00_-;\-[$$-240A]\ * #,##0.00_-;_-[$$-240A]\ * "-"??_-;_-@_-</c:formatCode>
                <c:ptCount val="1"/>
                <c:pt idx="0">
                  <c:v>42500000</c:v>
                </c:pt>
              </c:numCache>
            </c:numRef>
          </c:val>
          <c:extLst>
            <c:ext xmlns:c16="http://schemas.microsoft.com/office/drawing/2014/chart" uri="{C3380CC4-5D6E-409C-BE32-E72D297353CC}">
              <c16:uniqueId val="{00000001-17D5-4E59-8178-B541AAD3EC82}"/>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'EQUIPOS SENSORES'!$C$11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SENSORES'!$C$17</c:f>
              <c:numCache>
                <c:formatCode>0.00%</c:formatCode>
                <c:ptCount val="1"/>
                <c:pt idx="0">
                  <c:v>4.7272247581261213E-3</c:v>
                </c:pt>
              </c:numCache>
            </c:numRef>
          </c:val>
          <c:extLst>
            <c:ext xmlns:c16="http://schemas.microsoft.com/office/drawing/2014/chart" uri="{C3380CC4-5D6E-409C-BE32-E72D297353CC}">
              <c16:uniqueId val="{00000000-7FF7-4229-823D-6D8C65C9B504}"/>
            </c:ext>
          </c:extLst>
        </c:ser>
        <c:ser>
          <c:idx val="1"/>
          <c:order val="1"/>
          <c:tx>
            <c:strRef>
              <c:f>'EQUIPOS SENSORES'!$D$11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SENSORES'!$D$17</c:f>
              <c:numCache>
                <c:formatCode>0.00%</c:formatCode>
                <c:ptCount val="1"/>
                <c:pt idx="0">
                  <c:v>4.7272247581261213E-3</c:v>
                </c:pt>
              </c:numCache>
            </c:numRef>
          </c:val>
          <c:extLst>
            <c:ext xmlns:c16="http://schemas.microsoft.com/office/drawing/2014/chart" uri="{C3380CC4-5D6E-409C-BE32-E72D297353CC}">
              <c16:uniqueId val="{00000001-7FF7-4229-823D-6D8C65C9B504}"/>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'EQUIPOS SENSORES'!$F$11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SENSORES'!$F$17</c:f>
              <c:numCache>
                <c:formatCode>_-[$$-240A]\ * #,##0.00_-;\-[$$-240A]\ * #,##0.00_-;_-[$$-240A]\ * "-"??_-;_-@_-</c:formatCode>
                <c:ptCount val="1"/>
                <c:pt idx="0">
                  <c:v>120250000</c:v>
                </c:pt>
              </c:numCache>
            </c:numRef>
          </c:val>
          <c:extLst>
            <c:ext xmlns:c16="http://schemas.microsoft.com/office/drawing/2014/chart" uri="{C3380CC4-5D6E-409C-BE32-E72D297353CC}">
              <c16:uniqueId val="{00000000-B261-4714-AC89-EE96E89AE308}"/>
            </c:ext>
          </c:extLst>
        </c:ser>
        <c:ser>
          <c:idx val="1"/>
          <c:order val="1"/>
          <c:tx>
            <c:strRef>
              <c:f>'EQUIPOS SENSORES'!$G$11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SENSORES'!$G$17</c:f>
              <c:numCache>
                <c:formatCode>_-[$$-240A]\ * #,##0.00_-;\-[$$-240A]\ * #,##0.00_-;_-[$$-240A]\ * "-"??_-;_-@_-</c:formatCode>
                <c:ptCount val="1"/>
                <c:pt idx="0">
                  <c:v>120250000</c:v>
                </c:pt>
              </c:numCache>
            </c:numRef>
          </c:val>
          <c:extLst>
            <c:ext xmlns:c16="http://schemas.microsoft.com/office/drawing/2014/chart" uri="{C3380CC4-5D6E-409C-BE32-E72D297353CC}">
              <c16:uniqueId val="{00000001-B261-4714-AC89-EE96E89AE308}"/>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'EQUIPOS TRANSMISION'!$C$11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TRANSMISION'!$C$17</c:f>
              <c:numCache>
                <c:formatCode>0.00%</c:formatCode>
                <c:ptCount val="1"/>
                <c:pt idx="0">
                  <c:v>2.2708369077185479E-3</c:v>
                </c:pt>
              </c:numCache>
            </c:numRef>
          </c:val>
          <c:extLst>
            <c:ext xmlns:c16="http://schemas.microsoft.com/office/drawing/2014/chart" uri="{C3380CC4-5D6E-409C-BE32-E72D297353CC}">
              <c16:uniqueId val="{00000000-AEC9-4FF4-9A03-6C14C974DB7F}"/>
            </c:ext>
          </c:extLst>
        </c:ser>
        <c:ser>
          <c:idx val="1"/>
          <c:order val="1"/>
          <c:tx>
            <c:strRef>
              <c:f>'EQUIPOS TRANSMISION'!$D$11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TRANSMISION'!$D$17</c:f>
              <c:numCache>
                <c:formatCode>0.00%</c:formatCode>
                <c:ptCount val="1"/>
                <c:pt idx="0">
                  <c:v>2.2708369077185479E-3</c:v>
                </c:pt>
              </c:numCache>
            </c:numRef>
          </c:val>
          <c:extLst>
            <c:ext xmlns:c16="http://schemas.microsoft.com/office/drawing/2014/chart" uri="{C3380CC4-5D6E-409C-BE32-E72D297353CC}">
              <c16:uniqueId val="{00000001-AEC9-4FF4-9A03-6C14C974DB7F}"/>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'EQUIPOS TRANSMISION'!$F$11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TRANSMISION'!$F$17</c:f>
              <c:numCache>
                <c:formatCode>_-[$$-240A]\ * #,##0.00_-;\-[$$-240A]\ * #,##0.00_-;_-[$$-240A]\ * "-"??_-;_-@_-</c:formatCode>
                <c:ptCount val="1"/>
                <c:pt idx="0">
                  <c:v>57765000</c:v>
                </c:pt>
              </c:numCache>
            </c:numRef>
          </c:val>
          <c:extLst>
            <c:ext xmlns:c16="http://schemas.microsoft.com/office/drawing/2014/chart" uri="{C3380CC4-5D6E-409C-BE32-E72D297353CC}">
              <c16:uniqueId val="{00000000-9C91-437A-ADF4-214B51CF3820}"/>
            </c:ext>
          </c:extLst>
        </c:ser>
        <c:ser>
          <c:idx val="1"/>
          <c:order val="1"/>
          <c:tx>
            <c:strRef>
              <c:f>'EQUIPOS TRANSMISION'!$G$11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TRANSMISION'!$G$17</c:f>
              <c:numCache>
                <c:formatCode>_-[$$-240A]\ * #,##0.00_-;\-[$$-240A]\ * #,##0.00_-;_-[$$-240A]\ * "-"??_-;_-@_-</c:formatCode>
                <c:ptCount val="1"/>
                <c:pt idx="0">
                  <c:v>57765000</c:v>
                </c:pt>
              </c:numCache>
            </c:numRef>
          </c:val>
          <c:extLst>
            <c:ext xmlns:c16="http://schemas.microsoft.com/office/drawing/2014/chart" uri="{C3380CC4-5D6E-409C-BE32-E72D297353CC}">
              <c16:uniqueId val="{00000001-9C91-437A-ADF4-214B51CF3820}"/>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'EQUIPOS FIJO ELEVACION'!$C$11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FIJO ELEVACION'!$C$17</c:f>
              <c:numCache>
                <c:formatCode>0.00%</c:formatCode>
                <c:ptCount val="1"/>
                <c:pt idx="0">
                  <c:v>4.6033930908654375E-2</c:v>
                </c:pt>
              </c:numCache>
            </c:numRef>
          </c:val>
          <c:extLst>
            <c:ext xmlns:c16="http://schemas.microsoft.com/office/drawing/2014/chart" uri="{C3380CC4-5D6E-409C-BE32-E72D297353CC}">
              <c16:uniqueId val="{00000000-532D-400A-A4CC-370655C9301C}"/>
            </c:ext>
          </c:extLst>
        </c:ser>
        <c:ser>
          <c:idx val="1"/>
          <c:order val="1"/>
          <c:tx>
            <c:strRef>
              <c:f>'EQUIPOS FIJO ELEVACION'!$D$11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FIJO ELEVACION'!$D$17</c:f>
              <c:numCache>
                <c:formatCode>0.00%</c:formatCode>
                <c:ptCount val="1"/>
                <c:pt idx="0">
                  <c:v>3.7680207323608203E-2</c:v>
                </c:pt>
              </c:numCache>
            </c:numRef>
          </c:val>
          <c:extLst>
            <c:ext xmlns:c16="http://schemas.microsoft.com/office/drawing/2014/chart" uri="{C3380CC4-5D6E-409C-BE32-E72D297353CC}">
              <c16:uniqueId val="{00000001-532D-400A-A4CC-370655C9301C}"/>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'EQUIPOS FIJO ELEVACION'!$F$11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FIJO ELEVACION'!$F$17</c:f>
              <c:numCache>
                <c:formatCode>_-[$$-240A]\ * #,##0.00_-;\-[$$-240A]\ * #,##0.00_-;_-[$$-240A]\ * "-"??_-;_-@_-</c:formatCode>
                <c:ptCount val="1"/>
                <c:pt idx="0">
                  <c:v>1171000000.0000002</c:v>
                </c:pt>
              </c:numCache>
            </c:numRef>
          </c:val>
          <c:extLst>
            <c:ext xmlns:c16="http://schemas.microsoft.com/office/drawing/2014/chart" uri="{C3380CC4-5D6E-409C-BE32-E72D297353CC}">
              <c16:uniqueId val="{00000000-7EC1-40B7-86CF-81BA0F2A6D32}"/>
            </c:ext>
          </c:extLst>
        </c:ser>
        <c:ser>
          <c:idx val="1"/>
          <c:order val="1"/>
          <c:tx>
            <c:strRef>
              <c:f>'EQUIPOS FIJO ELEVACION'!$G$11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FIJO ELEVACION'!$G$17</c:f>
              <c:numCache>
                <c:formatCode>_-[$$-240A]\ * #,##0.00_-;\-[$$-240A]\ * #,##0.00_-;_-[$$-240A]\ * "-"??_-;_-@_-</c:formatCode>
                <c:ptCount val="1"/>
                <c:pt idx="0">
                  <c:v>958499999.99999988</c:v>
                </c:pt>
              </c:numCache>
            </c:numRef>
          </c:val>
          <c:extLst>
            <c:ext xmlns:c16="http://schemas.microsoft.com/office/drawing/2014/chart" uri="{C3380CC4-5D6E-409C-BE32-E72D297353CC}">
              <c16:uniqueId val="{00000001-7EC1-40B7-86CF-81BA0F2A6D32}"/>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'EQUIPOS FIJO BOMBEO'!$C$11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FIJO BOMBEO'!$C$17</c:f>
              <c:numCache>
                <c:formatCode>0.00%</c:formatCode>
                <c:ptCount val="1"/>
                <c:pt idx="0">
                  <c:v>4.479482800323952E-3</c:v>
                </c:pt>
              </c:numCache>
            </c:numRef>
          </c:val>
          <c:extLst>
            <c:ext xmlns:c16="http://schemas.microsoft.com/office/drawing/2014/chart" uri="{C3380CC4-5D6E-409C-BE32-E72D297353CC}">
              <c16:uniqueId val="{00000000-9D84-4D95-A3C5-1ED74295DE59}"/>
            </c:ext>
          </c:extLst>
        </c:ser>
        <c:ser>
          <c:idx val="1"/>
          <c:order val="1"/>
          <c:tx>
            <c:strRef>
              <c:f>'EQUIPOS FIJO BOMBEO'!$D$11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FIJO BOMBEO'!$D$17</c:f>
              <c:numCache>
                <c:formatCode>0.00%</c:formatCode>
                <c:ptCount val="1"/>
                <c:pt idx="0">
                  <c:v>4.479482800323952E-3</c:v>
                </c:pt>
              </c:numCache>
            </c:numRef>
          </c:val>
          <c:extLst>
            <c:ext xmlns:c16="http://schemas.microsoft.com/office/drawing/2014/chart" uri="{C3380CC4-5D6E-409C-BE32-E72D297353CC}">
              <c16:uniqueId val="{00000001-9D84-4D95-A3C5-1ED74295DE59}"/>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'EQUIPOS FIJO BOMBEO'!$F$11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FIJO BOMBEO'!$F$17</c:f>
              <c:numCache>
                <c:formatCode>_-[$$-240A]\ * #,##0.00_-;\-[$$-240A]\ * #,##0.00_-;_-[$$-240A]\ * "-"??_-;_-@_-</c:formatCode>
                <c:ptCount val="1"/>
                <c:pt idx="0">
                  <c:v>113948000</c:v>
                </c:pt>
              </c:numCache>
            </c:numRef>
          </c:val>
          <c:extLst>
            <c:ext xmlns:c16="http://schemas.microsoft.com/office/drawing/2014/chart" uri="{C3380CC4-5D6E-409C-BE32-E72D297353CC}">
              <c16:uniqueId val="{00000000-B3C8-483C-9FE9-58489E994E38}"/>
            </c:ext>
          </c:extLst>
        </c:ser>
        <c:ser>
          <c:idx val="1"/>
          <c:order val="1"/>
          <c:tx>
            <c:strRef>
              <c:f>'EQUIPOS FIJO BOMBEO'!$G$11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FIJO BOMBEO'!$G$17</c:f>
              <c:numCache>
                <c:formatCode>_-[$$-240A]\ * #,##0.00_-;\-[$$-240A]\ * #,##0.00_-;_-[$$-240A]\ * "-"??_-;_-@_-</c:formatCode>
                <c:ptCount val="1"/>
                <c:pt idx="0">
                  <c:v>113948000</c:v>
                </c:pt>
              </c:numCache>
            </c:numRef>
          </c:val>
          <c:extLst>
            <c:ext xmlns:c16="http://schemas.microsoft.com/office/drawing/2014/chart" uri="{C3380CC4-5D6E-409C-BE32-E72D297353CC}">
              <c16:uniqueId val="{00000001-B3C8-483C-9FE9-58489E994E38}"/>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PORCENTAJE DE INCIDENCIA</a:t>
            </a:r>
          </a:p>
        </c:rich>
      </c:tx>
      <c:overlay val="0"/>
      <c:spPr>
        <a:noFill/>
        <a:ln w="25400">
          <a:noFill/>
        </a:ln>
      </c:spPr>
    </c:title>
    <c:autoTitleDeleted val="0"/>
    <c:plotArea>
      <c:layout/>
      <c:barChart>
        <c:barDir val="col"/>
        <c:grouping val="clustered"/>
        <c:varyColors val="0"/>
        <c:ser>
          <c:idx val="0"/>
          <c:order val="0"/>
          <c:tx>
            <c:strRef>
              <c:f>'EQUIPOS AIRE '!$C$11</c:f>
              <c:strCache>
                <c:ptCount val="1"/>
                <c:pt idx="0">
                  <c:v>% DE INCIDENCIA INICIAL </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AIRE '!$C$17</c:f>
              <c:numCache>
                <c:formatCode>0.00%</c:formatCode>
                <c:ptCount val="1"/>
                <c:pt idx="0">
                  <c:v>7.2800692218852853E-2</c:v>
                </c:pt>
              </c:numCache>
            </c:numRef>
          </c:val>
          <c:extLst>
            <c:ext xmlns:c16="http://schemas.microsoft.com/office/drawing/2014/chart" uri="{C3380CC4-5D6E-409C-BE32-E72D297353CC}">
              <c16:uniqueId val="{00000000-911D-49E6-AC3A-E566E6D34E34}"/>
            </c:ext>
          </c:extLst>
        </c:ser>
        <c:ser>
          <c:idx val="1"/>
          <c:order val="1"/>
          <c:tx>
            <c:strRef>
              <c:f>'EQUIPOS AIRE '!$D$11</c:f>
              <c:strCache>
                <c:ptCount val="1"/>
                <c:pt idx="0">
                  <c:v>% DE 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AIRE '!$D$17</c:f>
              <c:numCache>
                <c:formatCode>0.00%</c:formatCode>
                <c:ptCount val="1"/>
                <c:pt idx="0">
                  <c:v>7.2800692218852853E-2</c:v>
                </c:pt>
              </c:numCache>
            </c:numRef>
          </c:val>
          <c:extLst>
            <c:ext xmlns:c16="http://schemas.microsoft.com/office/drawing/2014/chart" uri="{C3380CC4-5D6E-409C-BE32-E72D297353CC}">
              <c16:uniqueId val="{00000001-911D-49E6-AC3A-E566E6D34E34}"/>
            </c:ext>
          </c:extLst>
        </c:ser>
        <c:dLbls>
          <c:showLegendKey val="0"/>
          <c:showVal val="0"/>
          <c:showCatName val="0"/>
          <c:showSerName val="0"/>
          <c:showPercent val="0"/>
          <c:showBubbleSize val="0"/>
        </c:dLbls>
        <c:gapWidth val="219"/>
        <c:overlap val="-27"/>
        <c:axId val="510509759"/>
        <c:axId val="1"/>
      </c:barChart>
      <c:catAx>
        <c:axId val="51050975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 </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PORCENTAJE </a:t>
                </a:r>
              </a:p>
            </c:rich>
          </c:tx>
          <c:overlay val="0"/>
          <c:spPr>
            <a:noFill/>
            <a:ln w="25400">
              <a:noFill/>
            </a:ln>
          </c:spPr>
        </c:title>
        <c:numFmt formatCode="0.00%"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09759"/>
        <c:crosses val="autoZero"/>
        <c:crossBetween val="between"/>
      </c:valAx>
      <c:spPr>
        <a:noFill/>
        <a:ln w="25400">
          <a:noFill/>
        </a:ln>
      </c:spPr>
    </c:plotArea>
    <c:legend>
      <c:legendPos val="r"/>
      <c:layout>
        <c:manualLayout>
          <c:xMode val="edge"/>
          <c:yMode val="edge"/>
          <c:x val="0.72559050692019322"/>
          <c:y val="0.48493148301213723"/>
          <c:w val="0.24747513643425267"/>
          <c:h val="0.11506851698786275"/>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CANTIDADES EJECUTADAS</a:t>
            </a:r>
          </a:p>
        </c:rich>
      </c:tx>
      <c:overlay val="0"/>
      <c:spPr>
        <a:noFill/>
        <a:ln w="25400">
          <a:noFill/>
        </a:ln>
      </c:spPr>
    </c:title>
    <c:autoTitleDeleted val="0"/>
    <c:plotArea>
      <c:layout/>
      <c:barChart>
        <c:barDir val="col"/>
        <c:grouping val="clustered"/>
        <c:varyColors val="0"/>
        <c:ser>
          <c:idx val="0"/>
          <c:order val="0"/>
          <c:tx>
            <c:strRef>
              <c:f>'EQUIPOS AIRE '!$F$11</c:f>
              <c:strCache>
                <c:ptCount val="1"/>
                <c:pt idx="0">
                  <c:v>INCIDENCIA INICIAL (CANTIDAD EJECUTADA)</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AIRE '!$F$17</c:f>
              <c:numCache>
                <c:formatCode>_-[$$-240A]\ * #,##0.00_-;\-[$$-240A]\ * #,##0.00_-;_-[$$-240A]\ * "-"??_-;_-@_-</c:formatCode>
                <c:ptCount val="1"/>
                <c:pt idx="0">
                  <c:v>1851886400.0000005</c:v>
                </c:pt>
              </c:numCache>
            </c:numRef>
          </c:val>
          <c:extLst>
            <c:ext xmlns:c16="http://schemas.microsoft.com/office/drawing/2014/chart" uri="{C3380CC4-5D6E-409C-BE32-E72D297353CC}">
              <c16:uniqueId val="{00000000-90F7-48CD-BD30-4E8BBBF26B66}"/>
            </c:ext>
          </c:extLst>
        </c:ser>
        <c:ser>
          <c:idx val="1"/>
          <c:order val="1"/>
          <c:tx>
            <c:strRef>
              <c:f>'EQUIPOS AIRE '!$G$11</c:f>
              <c:strCache>
                <c:ptCount val="1"/>
                <c:pt idx="0">
                  <c:v>INCIDENCIA FINAL (CANTIDAD EJECUTADA)</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'EQUIPOS AIRE '!$G$17</c:f>
              <c:numCache>
                <c:formatCode>_-[$$-240A]\ * #,##0.00_-;\-[$$-240A]\ * #,##0.00_-;_-[$$-240A]\ * "-"??_-;_-@_-</c:formatCode>
                <c:ptCount val="1"/>
                <c:pt idx="0">
                  <c:v>1851886400.0000005</c:v>
                </c:pt>
              </c:numCache>
            </c:numRef>
          </c:val>
          <c:extLst>
            <c:ext xmlns:c16="http://schemas.microsoft.com/office/drawing/2014/chart" uri="{C3380CC4-5D6E-409C-BE32-E72D297353CC}">
              <c16:uniqueId val="{00000001-90F7-48CD-BD30-4E8BBBF26B66}"/>
            </c:ext>
          </c:extLst>
        </c:ser>
        <c:dLbls>
          <c:showLegendKey val="0"/>
          <c:showVal val="0"/>
          <c:showCatName val="0"/>
          <c:showSerName val="0"/>
          <c:showPercent val="0"/>
          <c:showBubbleSize val="0"/>
        </c:dLbls>
        <c:gapWidth val="219"/>
        <c:overlap val="-27"/>
        <c:axId val="510511839"/>
        <c:axId val="1"/>
      </c:barChart>
      <c:catAx>
        <c:axId val="510511839"/>
        <c:scaling>
          <c:orientation val="minMax"/>
        </c:scaling>
        <c:delete val="1"/>
        <c:axPos val="b"/>
        <c:title>
          <c:tx>
            <c:rich>
              <a:bodyPr/>
              <a:lstStyle/>
              <a:p>
                <a:pPr>
                  <a:defRPr sz="1000" b="0" i="0" u="none" strike="noStrike" baseline="0">
                    <a:solidFill>
                      <a:srgbClr val="424242"/>
                    </a:solidFill>
                    <a:latin typeface="Calibri"/>
                    <a:ea typeface="Calibri"/>
                    <a:cs typeface="Calibri"/>
                  </a:defRPr>
                </a:pPr>
                <a:r>
                  <a:rPr lang="en-US"/>
                  <a:t>INCIDENCIA</a:t>
                </a:r>
              </a:p>
            </c:rich>
          </c:tx>
          <c:overlay val="0"/>
          <c:spPr>
            <a:noFill/>
            <a:ln w="25400">
              <a:noFill/>
            </a:ln>
          </c:spPr>
        </c:title>
        <c:majorTickMark val="out"/>
        <c:minorTickMark val="none"/>
        <c:tickLblPos val="nextTo"/>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sz="1000" b="0" i="0" u="none" strike="noStrike" baseline="0">
                    <a:solidFill>
                      <a:srgbClr val="424242"/>
                    </a:solidFill>
                    <a:latin typeface="Calibri"/>
                    <a:ea typeface="Calibri"/>
                    <a:cs typeface="Calibri"/>
                  </a:defRPr>
                </a:pPr>
                <a:r>
                  <a:rPr lang="en-US"/>
                  <a:t>CANTIDAD EJECUTADA </a:t>
                </a:r>
              </a:p>
            </c:rich>
          </c:tx>
          <c:overlay val="0"/>
          <c:spPr>
            <a:noFill/>
            <a:ln w="25400">
              <a:noFill/>
            </a:ln>
          </c:spPr>
        </c:title>
        <c:numFmt formatCode="_-[$$-240A]\ * #,##0.00_-;\-[$$-240A]\ * #,##0.00_-;_-[$$-240A]\ * &quot;-&quot;??_-;_-@_-" sourceLinked="1"/>
        <c:majorTickMark val="out"/>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0511839"/>
        <c:crosses val="autoZero"/>
        <c:crossBetween val="between"/>
      </c:valAx>
      <c:spPr>
        <a:noFill/>
        <a:ln w="25400">
          <a:noFill/>
        </a:ln>
      </c:spPr>
    </c:plotArea>
    <c:legend>
      <c:legendPos val="r"/>
      <c:layout>
        <c:manualLayout>
          <c:xMode val="edge"/>
          <c:yMode val="edge"/>
          <c:x val="0.65365957919755147"/>
          <c:y val="0.48641311616869803"/>
          <c:w val="0.32357776124889925"/>
          <c:h val="0.10326077733434008"/>
        </c:manualLayout>
      </c:layout>
      <c:overlay val="0"/>
      <c:spPr>
        <a:noFill/>
        <a:ln w="25400">
          <a:noFill/>
        </a:ln>
      </c:spPr>
      <c:txPr>
        <a:bodyPr/>
        <a:lstStyle/>
        <a:p>
          <a:pPr>
            <a:defRPr sz="44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landscape" horizontalDpi="-3" verticalDpi="0"/>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INCIDENCIA INICIAL VS INCIDENCIA FINAL</a:t>
            </a:r>
          </a:p>
        </c:rich>
      </c:tx>
      <c:overlay val="0"/>
      <c:spPr>
        <a:noFill/>
        <a:ln w="25400">
          <a:noFill/>
        </a:ln>
      </c:spPr>
    </c:title>
    <c:autoTitleDeleted val="0"/>
    <c:plotArea>
      <c:layout/>
      <c:barChart>
        <c:barDir val="col"/>
        <c:grouping val="clustered"/>
        <c:varyColors val="0"/>
        <c:ser>
          <c:idx val="0"/>
          <c:order val="0"/>
          <c:tx>
            <c:strRef>
              <c:f>RESUMEN!$D$14</c:f>
              <c:strCache>
                <c:ptCount val="1"/>
                <c:pt idx="0">
                  <c:v>Incidencia Inicial</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RESUMEN!$C$15:$C$48</c:f>
              <c:strCache>
                <c:ptCount val="34"/>
                <c:pt idx="0">
                  <c:v>OBRAS PRELIMINARES MOVIEMIENTOS DE TIERRA Y DEMOLICIONES</c:v>
                </c:pt>
                <c:pt idx="1">
                  <c:v> OBRAS PRELIMINARES</c:v>
                </c:pt>
                <c:pt idx="2">
                  <c:v>DESAGUES BAJO TIERRA</c:v>
                </c:pt>
                <c:pt idx="3">
                  <c:v>CIMENTACION</c:v>
                </c:pt>
                <c:pt idx="4">
                  <c:v>INSTALACIONES ESTRUCTURA</c:v>
                </c:pt>
                <c:pt idx="5">
                  <c:v>MAMPOSTERIA</c:v>
                </c:pt>
                <c:pt idx="6">
                  <c:v> CUBIERTA</c:v>
                </c:pt>
                <c:pt idx="7">
                  <c:v>INSTALACIONES SANITARIAS Y AGUAS LLUVIAS</c:v>
                </c:pt>
                <c:pt idx="8">
                  <c:v>ALCANTARILLADO PLUVIAL</c:v>
                </c:pt>
                <c:pt idx="9">
                  <c:v>INSTALACIONES HIDRAULICAS</c:v>
                </c:pt>
                <c:pt idx="10">
                  <c:v>INSTALACIONES ELECTRICAS</c:v>
                </c:pt>
                <c:pt idx="11">
                  <c:v> COMUNICACIONES</c:v>
                </c:pt>
                <c:pt idx="12">
                  <c:v>REDES ELECTRICAS</c:v>
                </c:pt>
                <c:pt idx="13">
                  <c:v>REVESTIMIENTOS</c:v>
                </c:pt>
                <c:pt idx="14">
                  <c:v>PISOS</c:v>
                </c:pt>
                <c:pt idx="15">
                  <c:v>CARPINTERIA EN MADERA Y METALICA</c:v>
                </c:pt>
                <c:pt idx="16">
                  <c:v>CARPINTERIA METALICA ALUMINIO</c:v>
                </c:pt>
                <c:pt idx="17">
                  <c:v>DIVISIONES</c:v>
                </c:pt>
                <c:pt idx="18">
                  <c:v>EQUIPAMIENTO BAÑOS - OTROS</c:v>
                </c:pt>
                <c:pt idx="19">
                  <c:v>PINTURA</c:v>
                </c:pt>
                <c:pt idx="20">
                  <c:v>OBRAS EXTERIORES - CERRAMIENTOS</c:v>
                </c:pt>
                <c:pt idx="21">
                  <c:v>LIMPIEZA - VARIOS</c:v>
                </c:pt>
                <c:pt idx="22">
                  <c:v>RED CONTRAINCENDIOS</c:v>
                </c:pt>
                <c:pt idx="23">
                  <c:v>SISTEMA DE AIRE ACONDICIONADO Y VENTILACION MECANICA</c:v>
                </c:pt>
                <c:pt idx="24">
                  <c:v>REDES GASES MEDICINALES</c:v>
                </c:pt>
                <c:pt idx="25">
                  <c:v>SEÑALETICA HOSPITALARIA </c:v>
                </c:pt>
                <c:pt idx="26">
                  <c:v>OBRAS COMPLEMENTARIAS </c:v>
                </c:pt>
                <c:pt idx="27">
                  <c:v>ADMINISTRACION</c:v>
                </c:pt>
                <c:pt idx="28">
                  <c:v>EQUIPOS ELÉCTRICOS</c:v>
                </c:pt>
                <c:pt idx="29">
                  <c:v>EQUIPOS SENSORES</c:v>
                </c:pt>
                <c:pt idx="30">
                  <c:v> Realizar la adquisición de equipamiento fijo de trasmisión y recepción de audio</c:v>
                </c:pt>
                <c:pt idx="31">
                  <c:v>Realizar la adquisición de equipamiento fijo de elevación </c:v>
                </c:pt>
                <c:pt idx="32">
                  <c:v>Realizar la adquisición de equipamiento fijo de bombeo </c:v>
                </c:pt>
                <c:pt idx="33">
                  <c:v>EQUIPOS AIRE ACONDICIONADO</c:v>
                </c:pt>
              </c:strCache>
            </c:strRef>
          </c:cat>
          <c:val>
            <c:numRef>
              <c:f>RESUMEN!$D$15:$D$48</c:f>
              <c:numCache>
                <c:formatCode>0.00%</c:formatCode>
                <c:ptCount val="34"/>
                <c:pt idx="0">
                  <c:v>2.3973838692933156E-2</c:v>
                </c:pt>
                <c:pt idx="1">
                  <c:v>5.0430792434349187E-3</c:v>
                </c:pt>
                <c:pt idx="2">
                  <c:v>1.5901377708342026E-3</c:v>
                </c:pt>
                <c:pt idx="3">
                  <c:v>6.60751370236803E-2</c:v>
                </c:pt>
                <c:pt idx="4">
                  <c:v>0.14938590055062806</c:v>
                </c:pt>
                <c:pt idx="5">
                  <c:v>1.6130826192765964E-2</c:v>
                </c:pt>
                <c:pt idx="6">
                  <c:v>1.0768228796991672E-2</c:v>
                </c:pt>
                <c:pt idx="7">
                  <c:v>1.4460244110983903E-3</c:v>
                </c:pt>
                <c:pt idx="8">
                  <c:v>2.9164837202739797E-4</c:v>
                </c:pt>
                <c:pt idx="9">
                  <c:v>1.0318811816219591E-2</c:v>
                </c:pt>
                <c:pt idx="10">
                  <c:v>0.10895568558964093</c:v>
                </c:pt>
                <c:pt idx="11">
                  <c:v>3.5080270133214464E-2</c:v>
                </c:pt>
                <c:pt idx="12">
                  <c:v>6.5256749146621112E-3</c:v>
                </c:pt>
                <c:pt idx="13">
                  <c:v>6.0799622736845095E-3</c:v>
                </c:pt>
                <c:pt idx="14">
                  <c:v>2.9213183740736143E-2</c:v>
                </c:pt>
                <c:pt idx="15">
                  <c:v>9.3488780772067754E-3</c:v>
                </c:pt>
                <c:pt idx="16">
                  <c:v>2.6550341501179898E-2</c:v>
                </c:pt>
                <c:pt idx="17">
                  <c:v>2.5753463788332966E-2</c:v>
                </c:pt>
                <c:pt idx="18">
                  <c:v>1.7004868206795122E-2</c:v>
                </c:pt>
                <c:pt idx="19">
                  <c:v>1.2505746497270688E-2</c:v>
                </c:pt>
                <c:pt idx="20">
                  <c:v>1.1381180676891625E-3</c:v>
                </c:pt>
                <c:pt idx="21">
                  <c:v>4.1817917135302815E-3</c:v>
                </c:pt>
                <c:pt idx="22">
                  <c:v>9.8707086099350284E-3</c:v>
                </c:pt>
                <c:pt idx="23">
                  <c:v>6.304900748864796E-2</c:v>
                </c:pt>
                <c:pt idx="24">
                  <c:v>1.4235357472412641E-2</c:v>
                </c:pt>
                <c:pt idx="25">
                  <c:v>5.0848225643195522E-3</c:v>
                </c:pt>
                <c:pt idx="26">
                  <c:v>0</c:v>
                </c:pt>
                <c:pt idx="27">
                  <c:v>0.20447646918806026</c:v>
                </c:pt>
                <c:pt idx="28">
                  <c:v>5.6098497083917984E-3</c:v>
                </c:pt>
                <c:pt idx="29">
                  <c:v>4.7272247581261213E-3</c:v>
                </c:pt>
                <c:pt idx="30">
                  <c:v>2.2708369077185479E-3</c:v>
                </c:pt>
                <c:pt idx="31">
                  <c:v>4.6033930908654375E-2</c:v>
                </c:pt>
                <c:pt idx="32">
                  <c:v>4.479482800323952E-3</c:v>
                </c:pt>
                <c:pt idx="33">
                  <c:v>7.2800692218852853E-2</c:v>
                </c:pt>
              </c:numCache>
            </c:numRef>
          </c:val>
          <c:extLst>
            <c:ext xmlns:c16="http://schemas.microsoft.com/office/drawing/2014/chart" uri="{C3380CC4-5D6E-409C-BE32-E72D297353CC}">
              <c16:uniqueId val="{00000000-AB67-4A9D-904B-46374D5E4C35}"/>
            </c:ext>
          </c:extLst>
        </c:ser>
        <c:ser>
          <c:idx val="1"/>
          <c:order val="1"/>
          <c:tx>
            <c:strRef>
              <c:f>RESUMEN!$E$14</c:f>
              <c:strCache>
                <c:ptCount val="1"/>
                <c:pt idx="0">
                  <c:v>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RESUMEN!$C$15:$C$48</c:f>
              <c:strCache>
                <c:ptCount val="34"/>
                <c:pt idx="0">
                  <c:v>OBRAS PRELIMINARES MOVIEMIENTOS DE TIERRA Y DEMOLICIONES</c:v>
                </c:pt>
                <c:pt idx="1">
                  <c:v> OBRAS PRELIMINARES</c:v>
                </c:pt>
                <c:pt idx="2">
                  <c:v>DESAGUES BAJO TIERRA</c:v>
                </c:pt>
                <c:pt idx="3">
                  <c:v>CIMENTACION</c:v>
                </c:pt>
                <c:pt idx="4">
                  <c:v>INSTALACIONES ESTRUCTURA</c:v>
                </c:pt>
                <c:pt idx="5">
                  <c:v>MAMPOSTERIA</c:v>
                </c:pt>
                <c:pt idx="6">
                  <c:v> CUBIERTA</c:v>
                </c:pt>
                <c:pt idx="7">
                  <c:v>INSTALACIONES SANITARIAS Y AGUAS LLUVIAS</c:v>
                </c:pt>
                <c:pt idx="8">
                  <c:v>ALCANTARILLADO PLUVIAL</c:v>
                </c:pt>
                <c:pt idx="9">
                  <c:v>INSTALACIONES HIDRAULICAS</c:v>
                </c:pt>
                <c:pt idx="10">
                  <c:v>INSTALACIONES ELECTRICAS</c:v>
                </c:pt>
                <c:pt idx="11">
                  <c:v> COMUNICACIONES</c:v>
                </c:pt>
                <c:pt idx="12">
                  <c:v>REDES ELECTRICAS</c:v>
                </c:pt>
                <c:pt idx="13">
                  <c:v>REVESTIMIENTOS</c:v>
                </c:pt>
                <c:pt idx="14">
                  <c:v>PISOS</c:v>
                </c:pt>
                <c:pt idx="15">
                  <c:v>CARPINTERIA EN MADERA Y METALICA</c:v>
                </c:pt>
                <c:pt idx="16">
                  <c:v>CARPINTERIA METALICA ALUMINIO</c:v>
                </c:pt>
                <c:pt idx="17">
                  <c:v>DIVISIONES</c:v>
                </c:pt>
                <c:pt idx="18">
                  <c:v>EQUIPAMIENTO BAÑOS - OTROS</c:v>
                </c:pt>
                <c:pt idx="19">
                  <c:v>PINTURA</c:v>
                </c:pt>
                <c:pt idx="20">
                  <c:v>OBRAS EXTERIORES - CERRAMIENTOS</c:v>
                </c:pt>
                <c:pt idx="21">
                  <c:v>LIMPIEZA - VARIOS</c:v>
                </c:pt>
                <c:pt idx="22">
                  <c:v>RED CONTRAINCENDIOS</c:v>
                </c:pt>
                <c:pt idx="23">
                  <c:v>SISTEMA DE AIRE ACONDICIONADO Y VENTILACION MECANICA</c:v>
                </c:pt>
                <c:pt idx="24">
                  <c:v>REDES GASES MEDICINALES</c:v>
                </c:pt>
                <c:pt idx="25">
                  <c:v>SEÑALETICA HOSPITALARIA </c:v>
                </c:pt>
                <c:pt idx="26">
                  <c:v>OBRAS COMPLEMENTARIAS </c:v>
                </c:pt>
                <c:pt idx="27">
                  <c:v>ADMINISTRACION</c:v>
                </c:pt>
                <c:pt idx="28">
                  <c:v>EQUIPOS ELÉCTRICOS</c:v>
                </c:pt>
                <c:pt idx="29">
                  <c:v>EQUIPOS SENSORES</c:v>
                </c:pt>
                <c:pt idx="30">
                  <c:v> Realizar la adquisición de equipamiento fijo de trasmisión y recepción de audio</c:v>
                </c:pt>
                <c:pt idx="31">
                  <c:v>Realizar la adquisición de equipamiento fijo de elevación </c:v>
                </c:pt>
                <c:pt idx="32">
                  <c:v>Realizar la adquisición de equipamiento fijo de bombeo </c:v>
                </c:pt>
                <c:pt idx="33">
                  <c:v>EQUIPOS AIRE ACONDICIONADO</c:v>
                </c:pt>
              </c:strCache>
            </c:strRef>
          </c:cat>
          <c:val>
            <c:numRef>
              <c:f>RESUMEN!$E$15:$E$48</c:f>
              <c:numCache>
                <c:formatCode>0.00%</c:formatCode>
                <c:ptCount val="34"/>
                <c:pt idx="0">
                  <c:v>2.0484554945378215E-2</c:v>
                </c:pt>
                <c:pt idx="1">
                  <c:v>6.213509037351031E-3</c:v>
                </c:pt>
                <c:pt idx="2">
                  <c:v>1.5901377708342026E-3</c:v>
                </c:pt>
                <c:pt idx="3">
                  <c:v>7.0868164919642318E-2</c:v>
                </c:pt>
                <c:pt idx="4">
                  <c:v>0.14938590055062806</c:v>
                </c:pt>
                <c:pt idx="5">
                  <c:v>1.6130826192765964E-2</c:v>
                </c:pt>
                <c:pt idx="6">
                  <c:v>1.0768228796991672E-2</c:v>
                </c:pt>
                <c:pt idx="7">
                  <c:v>1.4460244110983903E-3</c:v>
                </c:pt>
                <c:pt idx="8">
                  <c:v>2.9164837202739797E-4</c:v>
                </c:pt>
                <c:pt idx="9">
                  <c:v>7.4460268152484327E-3</c:v>
                </c:pt>
                <c:pt idx="10">
                  <c:v>0.10895568558964093</c:v>
                </c:pt>
                <c:pt idx="11">
                  <c:v>3.5080270133214464E-2</c:v>
                </c:pt>
                <c:pt idx="12">
                  <c:v>6.5256749146621112E-3</c:v>
                </c:pt>
                <c:pt idx="13">
                  <c:v>6.0799622736845095E-3</c:v>
                </c:pt>
                <c:pt idx="14">
                  <c:v>2.9213183740736143E-2</c:v>
                </c:pt>
                <c:pt idx="15">
                  <c:v>9.3488780772067754E-3</c:v>
                </c:pt>
                <c:pt idx="16">
                  <c:v>2.6550341501179898E-2</c:v>
                </c:pt>
                <c:pt idx="17">
                  <c:v>2.5753463788332966E-2</c:v>
                </c:pt>
                <c:pt idx="18">
                  <c:v>1.2505746497270688E-2</c:v>
                </c:pt>
                <c:pt idx="19">
                  <c:v>1.2505746497270688E-2</c:v>
                </c:pt>
                <c:pt idx="20">
                  <c:v>6.6292840307278578E-4</c:v>
                </c:pt>
                <c:pt idx="21">
                  <c:v>4.1807567149304307E-3</c:v>
                </c:pt>
                <c:pt idx="22">
                  <c:v>9.8707086099350284E-3</c:v>
                </c:pt>
                <c:pt idx="23">
                  <c:v>6.304900748864796E-2</c:v>
                </c:pt>
                <c:pt idx="24">
                  <c:v>1.4235357472412641E-2</c:v>
                </c:pt>
                <c:pt idx="25">
                  <c:v>1.8923837455856569E-4</c:v>
                </c:pt>
                <c:pt idx="26">
                  <c:v>2.5847022129372111E-2</c:v>
                </c:pt>
                <c:pt idx="27">
                  <c:v>0.2093054881456092</c:v>
                </c:pt>
                <c:pt idx="28">
                  <c:v>1.670744717009232E-3</c:v>
                </c:pt>
                <c:pt idx="29">
                  <c:v>4.7272247581261213E-3</c:v>
                </c:pt>
                <c:pt idx="30">
                  <c:v>2.2708369077185479E-3</c:v>
                </c:pt>
                <c:pt idx="31">
                  <c:v>3.7680207323608203E-2</c:v>
                </c:pt>
                <c:pt idx="32">
                  <c:v>4.479482800323952E-3</c:v>
                </c:pt>
                <c:pt idx="33">
                  <c:v>7.2800692218852853E-2</c:v>
                </c:pt>
              </c:numCache>
            </c:numRef>
          </c:val>
          <c:extLst>
            <c:ext xmlns:c16="http://schemas.microsoft.com/office/drawing/2014/chart" uri="{C3380CC4-5D6E-409C-BE32-E72D297353CC}">
              <c16:uniqueId val="{00000001-AB67-4A9D-904B-46374D5E4C35}"/>
            </c:ext>
          </c:extLst>
        </c:ser>
        <c:dLbls>
          <c:showLegendKey val="0"/>
          <c:showVal val="0"/>
          <c:showCatName val="0"/>
          <c:showSerName val="0"/>
          <c:showPercent val="0"/>
          <c:showBubbleSize val="0"/>
        </c:dLbls>
        <c:gapWidth val="219"/>
        <c:overlap val="-27"/>
        <c:axId val="511804383"/>
        <c:axId val="1"/>
      </c:barChart>
      <c:catAx>
        <c:axId val="5118043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2700000" vert="horz"/>
          <a:lstStyle/>
          <a:p>
            <a:pPr>
              <a:defRPr sz="900" b="0" i="0" u="none" strike="noStrike" baseline="0">
                <a:solidFill>
                  <a:srgbClr val="424242"/>
                </a:solidFill>
                <a:latin typeface="Calibri"/>
                <a:ea typeface="Calibri"/>
                <a:cs typeface="Calibri"/>
              </a:defRPr>
            </a:pPr>
            <a:endParaRPr lang="es-CO"/>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1804383"/>
        <c:crosses val="autoZero"/>
        <c:crossBetween val="between"/>
      </c:valAx>
      <c:spPr>
        <a:noFill/>
        <a:ln w="25400">
          <a:noFill/>
        </a:ln>
      </c:spPr>
    </c:plotArea>
    <c:legend>
      <c:legendPos val="r"/>
      <c:layout>
        <c:manualLayout>
          <c:xMode val="edge"/>
          <c:yMode val="edge"/>
          <c:x val="0.41358555460017199"/>
          <c:y val="0.95877659574468088"/>
          <c:w val="0.17196904557179704"/>
          <c:h val="2.7925531914893664E-2"/>
        </c:manualLayout>
      </c:layout>
      <c:overlay val="0"/>
      <c:spPr>
        <a:noFill/>
        <a:ln w="25400">
          <a:noFill/>
        </a:ln>
      </c:spPr>
      <c:txPr>
        <a:bodyPr/>
        <a:lstStyle/>
        <a:p>
          <a:pPr>
            <a:defRPr sz="63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portrait"/>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424242"/>
                </a:solidFill>
                <a:latin typeface="Calibri"/>
                <a:ea typeface="Calibri"/>
                <a:cs typeface="Calibri"/>
              </a:defRPr>
            </a:pPr>
            <a:r>
              <a:rPr lang="en-US"/>
              <a:t>INCIDENCIA INICIAL VS INCIDENCIA FINAL </a:t>
            </a:r>
          </a:p>
        </c:rich>
      </c:tx>
      <c:overlay val="0"/>
      <c:spPr>
        <a:noFill/>
        <a:ln w="25400">
          <a:noFill/>
        </a:ln>
      </c:spPr>
    </c:title>
    <c:autoTitleDeleted val="0"/>
    <c:plotArea>
      <c:layout/>
      <c:barChart>
        <c:barDir val="col"/>
        <c:grouping val="clustered"/>
        <c:varyColors val="0"/>
        <c:ser>
          <c:idx val="0"/>
          <c:order val="0"/>
          <c:tx>
            <c:strRef>
              <c:f>RESUMEN!$F$14</c:f>
              <c:strCache>
                <c:ptCount val="1"/>
                <c:pt idx="0">
                  <c:v>Incidencia Inicial</c:v>
                </c:pt>
              </c:strCache>
            </c:strRef>
          </c:tx>
          <c:spPr>
            <a:solidFill>
              <a:srgbClr val="4F81B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RESUMEN!$C$15:$C$48</c:f>
              <c:strCache>
                <c:ptCount val="34"/>
                <c:pt idx="0">
                  <c:v>OBRAS PRELIMINARES MOVIEMIENTOS DE TIERRA Y DEMOLICIONES</c:v>
                </c:pt>
                <c:pt idx="1">
                  <c:v> OBRAS PRELIMINARES</c:v>
                </c:pt>
                <c:pt idx="2">
                  <c:v>DESAGUES BAJO TIERRA</c:v>
                </c:pt>
                <c:pt idx="3">
                  <c:v>CIMENTACION</c:v>
                </c:pt>
                <c:pt idx="4">
                  <c:v>INSTALACIONES ESTRUCTURA</c:v>
                </c:pt>
                <c:pt idx="5">
                  <c:v>MAMPOSTERIA</c:v>
                </c:pt>
                <c:pt idx="6">
                  <c:v> CUBIERTA</c:v>
                </c:pt>
                <c:pt idx="7">
                  <c:v>INSTALACIONES SANITARIAS Y AGUAS LLUVIAS</c:v>
                </c:pt>
                <c:pt idx="8">
                  <c:v>ALCANTARILLADO PLUVIAL</c:v>
                </c:pt>
                <c:pt idx="9">
                  <c:v>INSTALACIONES HIDRAULICAS</c:v>
                </c:pt>
                <c:pt idx="10">
                  <c:v>INSTALACIONES ELECTRICAS</c:v>
                </c:pt>
                <c:pt idx="11">
                  <c:v> COMUNICACIONES</c:v>
                </c:pt>
                <c:pt idx="12">
                  <c:v>REDES ELECTRICAS</c:v>
                </c:pt>
                <c:pt idx="13">
                  <c:v>REVESTIMIENTOS</c:v>
                </c:pt>
                <c:pt idx="14">
                  <c:v>PISOS</c:v>
                </c:pt>
                <c:pt idx="15">
                  <c:v>CARPINTERIA EN MADERA Y METALICA</c:v>
                </c:pt>
                <c:pt idx="16">
                  <c:v>CARPINTERIA METALICA ALUMINIO</c:v>
                </c:pt>
                <c:pt idx="17">
                  <c:v>DIVISIONES</c:v>
                </c:pt>
                <c:pt idx="18">
                  <c:v>EQUIPAMIENTO BAÑOS - OTROS</c:v>
                </c:pt>
                <c:pt idx="19">
                  <c:v>PINTURA</c:v>
                </c:pt>
                <c:pt idx="20">
                  <c:v>OBRAS EXTERIORES - CERRAMIENTOS</c:v>
                </c:pt>
                <c:pt idx="21">
                  <c:v>LIMPIEZA - VARIOS</c:v>
                </c:pt>
                <c:pt idx="22">
                  <c:v>RED CONTRAINCENDIOS</c:v>
                </c:pt>
                <c:pt idx="23">
                  <c:v>SISTEMA DE AIRE ACONDICIONADO Y VENTILACION MECANICA</c:v>
                </c:pt>
                <c:pt idx="24">
                  <c:v>REDES GASES MEDICINALES</c:v>
                </c:pt>
                <c:pt idx="25">
                  <c:v>SEÑALETICA HOSPITALARIA </c:v>
                </c:pt>
                <c:pt idx="26">
                  <c:v>OBRAS COMPLEMENTARIAS </c:v>
                </c:pt>
                <c:pt idx="27">
                  <c:v>ADMINISTRACION</c:v>
                </c:pt>
                <c:pt idx="28">
                  <c:v>EQUIPOS ELÉCTRICOS</c:v>
                </c:pt>
                <c:pt idx="29">
                  <c:v>EQUIPOS SENSORES</c:v>
                </c:pt>
                <c:pt idx="30">
                  <c:v> Realizar la adquisición de equipamiento fijo de trasmisión y recepción de audio</c:v>
                </c:pt>
                <c:pt idx="31">
                  <c:v>Realizar la adquisición de equipamiento fijo de elevación </c:v>
                </c:pt>
                <c:pt idx="32">
                  <c:v>Realizar la adquisición de equipamiento fijo de bombeo </c:v>
                </c:pt>
                <c:pt idx="33">
                  <c:v>EQUIPOS AIRE ACONDICIONADO</c:v>
                </c:pt>
              </c:strCache>
            </c:strRef>
          </c:cat>
          <c:val>
            <c:numRef>
              <c:f>RESUMEN!$F$15:$F$48</c:f>
              <c:numCache>
                <c:formatCode>_-[$$-240A]* #,##0.00_-;\-[$$-240A]* #,##0.00_-;_-[$$-240A]* "-"??_-;_-@_-</c:formatCode>
                <c:ptCount val="34"/>
                <c:pt idx="0">
                  <c:v>609840710</c:v>
                </c:pt>
                <c:pt idx="1">
                  <c:v>128284630</c:v>
                </c:pt>
                <c:pt idx="2">
                  <c:v>40449540</c:v>
                </c:pt>
                <c:pt idx="3">
                  <c:v>1680803353.6884711</c:v>
                </c:pt>
                <c:pt idx="4" formatCode="_-[$$-240A]* #,##0_-;\-[$$-240A]* #,##0_-;_-[$$-240A]* &quot;-&quot;??_-;_-@_-">
                  <c:v>3800042405.500906</c:v>
                </c:pt>
                <c:pt idx="5">
                  <c:v>410332055.04893738</c:v>
                </c:pt>
                <c:pt idx="6" formatCode="_-[$$-240A]* #,##0_-;\-[$$-240A]* #,##0_-;_-[$$-240A]* &quot;-&quot;??_-;_-@_-">
                  <c:v>273919599.57316279</c:v>
                </c:pt>
                <c:pt idx="7" formatCode="_-[$$-240A]* #,##0_-;\-[$$-240A]* #,##0_-;_-[$$-240A]* &quot;-&quot;??_-;_-@_-">
                  <c:v>36783619.212450877</c:v>
                </c:pt>
                <c:pt idx="8">
                  <c:v>7418880.7451999998</c:v>
                </c:pt>
                <c:pt idx="9">
                  <c:v>262487439.1189886</c:v>
                </c:pt>
                <c:pt idx="10">
                  <c:v>2771588376.3791976</c:v>
                </c:pt>
                <c:pt idx="11">
                  <c:v>892363426.61041999</c:v>
                </c:pt>
                <c:pt idx="12">
                  <c:v>165998540.08193594</c:v>
                </c:pt>
                <c:pt idx="13">
                  <c:v>154660609.7274667</c:v>
                </c:pt>
                <c:pt idx="14">
                  <c:v>743117902.05973494</c:v>
                </c:pt>
                <c:pt idx="15">
                  <c:v>237814499.26864707</c:v>
                </c:pt>
                <c:pt idx="16">
                  <c:v>675381165.24471438</c:v>
                </c:pt>
                <c:pt idx="17">
                  <c:v>655110382.73006439</c:v>
                </c:pt>
                <c:pt idx="18">
                  <c:v>432565724.39295</c:v>
                </c:pt>
                <c:pt idx="19">
                  <c:v>318118154.57086813</c:v>
                </c:pt>
                <c:pt idx="20">
                  <c:v>28951172.123635765</c:v>
                </c:pt>
                <c:pt idx="21">
                  <c:v>106375406.13815683</c:v>
                </c:pt>
                <c:pt idx="22">
                  <c:v>251088698.14245874</c:v>
                </c:pt>
                <c:pt idx="23">
                  <c:v>1603825402.5212231</c:v>
                </c:pt>
                <c:pt idx="24">
                  <c:v>362115580.20697558</c:v>
                </c:pt>
                <c:pt idx="25">
                  <c:v>129346486.50000001</c:v>
                </c:pt>
                <c:pt idx="26">
                  <c:v>0</c:v>
                </c:pt>
                <c:pt idx="27" formatCode="_-[$$-240A]* #,##0_-;\-[$$-240A]* #,##0_-;_-[$$-240A]* &quot;-&quot;??_-;_-@_-">
                  <c:v>5201422965.4718351</c:v>
                </c:pt>
                <c:pt idx="28">
                  <c:v>142702000</c:v>
                </c:pt>
                <c:pt idx="29">
                  <c:v>120250000</c:v>
                </c:pt>
                <c:pt idx="30">
                  <c:v>57765000</c:v>
                </c:pt>
                <c:pt idx="31">
                  <c:v>1171000000.0000002</c:v>
                </c:pt>
                <c:pt idx="32">
                  <c:v>113948000</c:v>
                </c:pt>
                <c:pt idx="33">
                  <c:v>1851886400.0000005</c:v>
                </c:pt>
              </c:numCache>
            </c:numRef>
          </c:val>
          <c:extLst>
            <c:ext xmlns:c16="http://schemas.microsoft.com/office/drawing/2014/chart" uri="{C3380CC4-5D6E-409C-BE32-E72D297353CC}">
              <c16:uniqueId val="{00000000-D6EE-4BC5-9C83-62CACAA7F39B}"/>
            </c:ext>
          </c:extLst>
        </c:ser>
        <c:ser>
          <c:idx val="1"/>
          <c:order val="1"/>
          <c:tx>
            <c:strRef>
              <c:f>RESUMEN!$G$14</c:f>
              <c:strCache>
                <c:ptCount val="1"/>
                <c:pt idx="0">
                  <c:v>Incidencia Final</c:v>
                </c:pt>
              </c:strCache>
            </c:strRef>
          </c:tx>
          <c:spPr>
            <a:solidFill>
              <a:srgbClr val="C0504D"/>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RESUMEN!$C$15:$C$48</c:f>
              <c:strCache>
                <c:ptCount val="34"/>
                <c:pt idx="0">
                  <c:v>OBRAS PRELIMINARES MOVIEMIENTOS DE TIERRA Y DEMOLICIONES</c:v>
                </c:pt>
                <c:pt idx="1">
                  <c:v> OBRAS PRELIMINARES</c:v>
                </c:pt>
                <c:pt idx="2">
                  <c:v>DESAGUES BAJO TIERRA</c:v>
                </c:pt>
                <c:pt idx="3">
                  <c:v>CIMENTACION</c:v>
                </c:pt>
                <c:pt idx="4">
                  <c:v>INSTALACIONES ESTRUCTURA</c:v>
                </c:pt>
                <c:pt idx="5">
                  <c:v>MAMPOSTERIA</c:v>
                </c:pt>
                <c:pt idx="6">
                  <c:v> CUBIERTA</c:v>
                </c:pt>
                <c:pt idx="7">
                  <c:v>INSTALACIONES SANITARIAS Y AGUAS LLUVIAS</c:v>
                </c:pt>
                <c:pt idx="8">
                  <c:v>ALCANTARILLADO PLUVIAL</c:v>
                </c:pt>
                <c:pt idx="9">
                  <c:v>INSTALACIONES HIDRAULICAS</c:v>
                </c:pt>
                <c:pt idx="10">
                  <c:v>INSTALACIONES ELECTRICAS</c:v>
                </c:pt>
                <c:pt idx="11">
                  <c:v> COMUNICACIONES</c:v>
                </c:pt>
                <c:pt idx="12">
                  <c:v>REDES ELECTRICAS</c:v>
                </c:pt>
                <c:pt idx="13">
                  <c:v>REVESTIMIENTOS</c:v>
                </c:pt>
                <c:pt idx="14">
                  <c:v>PISOS</c:v>
                </c:pt>
                <c:pt idx="15">
                  <c:v>CARPINTERIA EN MADERA Y METALICA</c:v>
                </c:pt>
                <c:pt idx="16">
                  <c:v>CARPINTERIA METALICA ALUMINIO</c:v>
                </c:pt>
                <c:pt idx="17">
                  <c:v>DIVISIONES</c:v>
                </c:pt>
                <c:pt idx="18">
                  <c:v>EQUIPAMIENTO BAÑOS - OTROS</c:v>
                </c:pt>
                <c:pt idx="19">
                  <c:v>PINTURA</c:v>
                </c:pt>
                <c:pt idx="20">
                  <c:v>OBRAS EXTERIORES - CERRAMIENTOS</c:v>
                </c:pt>
                <c:pt idx="21">
                  <c:v>LIMPIEZA - VARIOS</c:v>
                </c:pt>
                <c:pt idx="22">
                  <c:v>RED CONTRAINCENDIOS</c:v>
                </c:pt>
                <c:pt idx="23">
                  <c:v>SISTEMA DE AIRE ACONDICIONADO Y VENTILACION MECANICA</c:v>
                </c:pt>
                <c:pt idx="24">
                  <c:v>REDES GASES MEDICINALES</c:v>
                </c:pt>
                <c:pt idx="25">
                  <c:v>SEÑALETICA HOSPITALARIA </c:v>
                </c:pt>
                <c:pt idx="26">
                  <c:v>OBRAS COMPLEMENTARIAS </c:v>
                </c:pt>
                <c:pt idx="27">
                  <c:v>ADMINISTRACION</c:v>
                </c:pt>
                <c:pt idx="28">
                  <c:v>EQUIPOS ELÉCTRICOS</c:v>
                </c:pt>
                <c:pt idx="29">
                  <c:v>EQUIPOS SENSORES</c:v>
                </c:pt>
                <c:pt idx="30">
                  <c:v> Realizar la adquisición de equipamiento fijo de trasmisión y recepción de audio</c:v>
                </c:pt>
                <c:pt idx="31">
                  <c:v>Realizar la adquisición de equipamiento fijo de elevación </c:v>
                </c:pt>
                <c:pt idx="32">
                  <c:v>Realizar la adquisición de equipamiento fijo de bombeo </c:v>
                </c:pt>
                <c:pt idx="33">
                  <c:v>EQUIPOS AIRE ACONDICIONADO</c:v>
                </c:pt>
              </c:strCache>
            </c:strRef>
          </c:cat>
          <c:val>
            <c:numRef>
              <c:f>RESUMEN!$G$15:$G$48</c:f>
              <c:numCache>
                <c:formatCode>_-[$$-240A]* #,##0_-;\-[$$-240A]* #,##0_-;_-[$$-240A]* "-"??_-;_-@_-</c:formatCode>
                <c:ptCount val="34"/>
                <c:pt idx="0">
                  <c:v>521081154.00000006</c:v>
                </c:pt>
                <c:pt idx="1">
                  <c:v>158057740.00000003</c:v>
                </c:pt>
                <c:pt idx="2">
                  <c:v>40449540</c:v>
                </c:pt>
                <c:pt idx="3">
                  <c:v>1802727237.9926105</c:v>
                </c:pt>
                <c:pt idx="4">
                  <c:v>3800042405.500906</c:v>
                </c:pt>
                <c:pt idx="5" formatCode="_-[$$-240A]* #,##0.00_-;\-[$$-240A]* #,##0.00_-;_-[$$-240A]* &quot;-&quot;??_-;_-@_-">
                  <c:v>410332055.04893738</c:v>
                </c:pt>
                <c:pt idx="6" formatCode="_-[$$-240A]* #,##0.00_-;\-[$$-240A]* #,##0.00_-;_-[$$-240A]* &quot;-&quot;??_-;_-@_-">
                  <c:v>273919599.57316279</c:v>
                </c:pt>
                <c:pt idx="7">
                  <c:v>36783619.212450877</c:v>
                </c:pt>
                <c:pt idx="8">
                  <c:v>7418880.7451999998</c:v>
                </c:pt>
                <c:pt idx="9" formatCode="_-[$$-240A]* #,##0.00_-;\-[$$-240A]* #,##0.00_-;_-[$$-240A]* &quot;-&quot;??_-;_-@_-">
                  <c:v>189410229.1189886</c:v>
                </c:pt>
                <c:pt idx="10" formatCode="_-[$$-240A]* #,##0.00_-;\-[$$-240A]* #,##0.00_-;_-[$$-240A]* &quot;-&quot;??_-;_-@_-">
                  <c:v>2771588376.3791976</c:v>
                </c:pt>
                <c:pt idx="11" formatCode="_-[$$-240A]* #,##0.00_-;\-[$$-240A]* #,##0.00_-;_-[$$-240A]* &quot;-&quot;??_-;_-@_-">
                  <c:v>892363426.61041999</c:v>
                </c:pt>
                <c:pt idx="12" formatCode="_-[$$-240A]* #,##0.00_-;\-[$$-240A]* #,##0.00_-;_-[$$-240A]* &quot;-&quot;??_-;_-@_-">
                  <c:v>165998540.08193594</c:v>
                </c:pt>
                <c:pt idx="13" formatCode="_-[$$-240A]* #,##0.00_-;\-[$$-240A]* #,##0.00_-;_-[$$-240A]* &quot;-&quot;??_-;_-@_-">
                  <c:v>154660609.7274667</c:v>
                </c:pt>
                <c:pt idx="14" formatCode="_-[$$-240A]* #,##0.00_-;\-[$$-240A]* #,##0.00_-;_-[$$-240A]* &quot;-&quot;??_-;_-@_-">
                  <c:v>743117902.05973494</c:v>
                </c:pt>
                <c:pt idx="15" formatCode="_-[$$-240A]* #,##0.00_-;\-[$$-240A]* #,##0.00_-;_-[$$-240A]* &quot;-&quot;??_-;_-@_-">
                  <c:v>237814499.26864707</c:v>
                </c:pt>
                <c:pt idx="16" formatCode="_-[$$-240A]* #,##0.00_-;\-[$$-240A]* #,##0.00_-;_-[$$-240A]* &quot;-&quot;??_-;_-@_-">
                  <c:v>675381165.24471438</c:v>
                </c:pt>
                <c:pt idx="17" formatCode="_-[$$-240A]* #,##0.00_-;\-[$$-240A]* #,##0.00_-;_-[$$-240A]* &quot;-&quot;??_-;_-@_-">
                  <c:v>655110382.73006439</c:v>
                </c:pt>
                <c:pt idx="18" formatCode="_-[$$-240A]* #,##0.00_-;\-[$$-240A]* #,##0.00_-;_-[$$-240A]* &quot;-&quot;??_-;_-@_-">
                  <c:v>318118154.57086813</c:v>
                </c:pt>
                <c:pt idx="19" formatCode="_-[$$-240A]* #,##0.00_-;\-[$$-240A]* #,##0.00_-;_-[$$-240A]* &quot;-&quot;??_-;_-@_-">
                  <c:v>318118154.57086813</c:v>
                </c:pt>
                <c:pt idx="20" formatCode="_-[$$-240A]* #,##0.00_-;\-[$$-240A]* #,##0.00_-;_-[$$-240A]* &quot;-&quot;??_-;_-@_-">
                  <c:v>16863412.37159675</c:v>
                </c:pt>
                <c:pt idx="21" formatCode="_-[$$-240A]* #,##0.00_-;\-[$$-240A]* #,##0.00_-;_-[$$-240A]* &quot;-&quot;??_-;_-@_-">
                  <c:v>106349078.09411405</c:v>
                </c:pt>
                <c:pt idx="22" formatCode="_-[$$-240A]* #,##0.00_-;\-[$$-240A]* #,##0.00_-;_-[$$-240A]* &quot;-&quot;??_-;_-@_-">
                  <c:v>251088698.14245874</c:v>
                </c:pt>
                <c:pt idx="23" formatCode="_-[$$-240A]* #,##0.00_-;\-[$$-240A]* #,##0.00_-;_-[$$-240A]* &quot;-&quot;??_-;_-@_-">
                  <c:v>1603825402.5212231</c:v>
                </c:pt>
                <c:pt idx="24" formatCode="_-[$$-240A]* #,##0.00_-;\-[$$-240A]* #,##0.00_-;_-[$$-240A]* &quot;-&quot;??_-;_-@_-">
                  <c:v>362115580.20697558</c:v>
                </c:pt>
                <c:pt idx="25" formatCode="_-[$$-240A]* #,##0.00_-;\-[$$-240A]* #,##0.00_-;_-[$$-240A]* &quot;-&quot;??_-;_-@_-">
                  <c:v>4813800</c:v>
                </c:pt>
                <c:pt idx="26" formatCode="_-[$$-240A]* #,##0.00_-;\-[$$-240A]* #,##0.00_-;_-[$$-240A]* &quot;-&quot;??_-;_-@_-">
                  <c:v>657490297.17999983</c:v>
                </c:pt>
                <c:pt idx="27" formatCode="_-[$$-240A]* #,##0.00_-;\-[$$-240A]* #,##0.00_-;_-[$$-240A]* &quot;-&quot;??_-;_-@_-">
                  <c:v>5324262381.6952877</c:v>
                </c:pt>
              </c:numCache>
            </c:numRef>
          </c:val>
          <c:extLst>
            <c:ext xmlns:c16="http://schemas.microsoft.com/office/drawing/2014/chart" uri="{C3380CC4-5D6E-409C-BE32-E72D297353CC}">
              <c16:uniqueId val="{00000001-D6EE-4BC5-9C83-62CACAA7F39B}"/>
            </c:ext>
          </c:extLst>
        </c:ser>
        <c:dLbls>
          <c:showLegendKey val="0"/>
          <c:showVal val="0"/>
          <c:showCatName val="0"/>
          <c:showSerName val="0"/>
          <c:showPercent val="0"/>
          <c:showBubbleSize val="0"/>
        </c:dLbls>
        <c:gapWidth val="219"/>
        <c:overlap val="-27"/>
        <c:axId val="511812287"/>
        <c:axId val="1"/>
      </c:barChart>
      <c:catAx>
        <c:axId val="5118122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2700000" vert="horz"/>
          <a:lstStyle/>
          <a:p>
            <a:pPr>
              <a:defRPr sz="900" b="0" i="0" u="none" strike="noStrike" baseline="0">
                <a:solidFill>
                  <a:srgbClr val="424242"/>
                </a:solidFill>
                <a:latin typeface="Calibri"/>
                <a:ea typeface="Calibri"/>
                <a:cs typeface="Calibri"/>
              </a:defRPr>
            </a:pPr>
            <a:endParaRPr lang="es-CO"/>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_-[$$-240A]* #,##0.00_-;\-[$$-240A]* #,##0.00_-;_-[$$-240A]* &quot;-&quot;??_-;_-@_-" sourceLinked="1"/>
        <c:majorTickMark val="none"/>
        <c:minorTickMark val="none"/>
        <c:tickLblPos val="nextTo"/>
        <c:spPr>
          <a:ln w="9525">
            <a:noFill/>
          </a:ln>
        </c:spPr>
        <c:txPr>
          <a:bodyPr rot="0" vert="horz"/>
          <a:lstStyle/>
          <a:p>
            <a:pPr>
              <a:defRPr sz="900" b="0" i="0" u="none" strike="noStrike" baseline="0">
                <a:solidFill>
                  <a:srgbClr val="424242"/>
                </a:solidFill>
                <a:latin typeface="Calibri"/>
                <a:ea typeface="Calibri"/>
                <a:cs typeface="Calibri"/>
              </a:defRPr>
            </a:pPr>
            <a:endParaRPr lang="es-CO"/>
          </a:p>
        </c:txPr>
        <c:crossAx val="511812287"/>
        <c:crosses val="autoZero"/>
        <c:crossBetween val="between"/>
      </c:valAx>
      <c:spPr>
        <a:noFill/>
        <a:ln w="25400">
          <a:noFill/>
        </a:ln>
      </c:spPr>
    </c:plotArea>
    <c:legend>
      <c:legendPos val="r"/>
      <c:layout>
        <c:manualLayout>
          <c:xMode val="edge"/>
          <c:yMode val="edge"/>
          <c:x val="0.41487620658987873"/>
          <c:y val="0.95962314939434723"/>
          <c:w val="0.16528934296436087"/>
          <c:h val="2.8263795423956961E-2"/>
        </c:manualLayout>
      </c:layout>
      <c:overlay val="0"/>
      <c:spPr>
        <a:noFill/>
        <a:ln w="25400">
          <a:noFill/>
        </a:ln>
      </c:spPr>
      <c:txPr>
        <a:bodyPr/>
        <a:lstStyle/>
        <a:p>
          <a:pPr>
            <a:defRPr sz="630" b="0" i="0" u="none" strike="noStrike" baseline="0">
              <a:solidFill>
                <a:srgbClr val="424242"/>
              </a:solidFill>
              <a:latin typeface="Calibri"/>
              <a:ea typeface="Calibri"/>
              <a:cs typeface="Calibri"/>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orientation="portrait"/>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4.xml"/><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chart" Target="../charts/chart6.xml"/><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chart" Target="../charts/chart8.xml"/><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10.xml"/><Relationship Id="rId1" Type="http://schemas.openxmlformats.org/officeDocument/2006/relationships/chart" Target="../charts/chart9.xml"/></Relationships>
</file>

<file path=xl/drawings/_rels/drawing7.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chart" Target="../charts/chart12.xml"/><Relationship Id="rId1" Type="http://schemas.openxmlformats.org/officeDocument/2006/relationships/chart" Target="../charts/chart11.xml"/></Relationships>
</file>

<file path=xl/drawings/_rels/drawing8.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chart" Target="../charts/chart14.xml"/><Relationship Id="rId1" Type="http://schemas.openxmlformats.org/officeDocument/2006/relationships/chart" Target="../charts/chart13.xml"/></Relationships>
</file>

<file path=xl/drawings/_rels/drawing9.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chart" Target="../charts/chart16.xml"/><Relationship Id="rId1" Type="http://schemas.openxmlformats.org/officeDocument/2006/relationships/chart" Target="../charts/chart15.xml"/></Relationships>
</file>

<file path=xl/drawings/_rels/drawing10.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chart" Target="../charts/chart18.xml"/><Relationship Id="rId1" Type="http://schemas.openxmlformats.org/officeDocument/2006/relationships/chart" Target="../charts/chart17.xml"/></Relationships>
</file>

<file path=xl/drawings/_rels/drawing11.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chart" Target="../charts/chart20.xml"/><Relationship Id="rId1" Type="http://schemas.openxmlformats.org/officeDocument/2006/relationships/chart" Target="../charts/chart19.xml"/></Relationships>
</file>

<file path=xl/drawings/_rels/drawing1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chart" Target="../charts/chart22.xml"/><Relationship Id="rId1" Type="http://schemas.openxmlformats.org/officeDocument/2006/relationships/chart" Target="../charts/chart21.xml"/></Relationships>
</file>

<file path=xl/drawings/_rels/drawing13.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chart" Target="../charts/chart24.xml"/><Relationship Id="rId1" Type="http://schemas.openxmlformats.org/officeDocument/2006/relationships/chart" Target="../charts/chart23.xml"/></Relationships>
</file>

<file path=xl/drawings/_rels/drawing14.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26.xml"/><Relationship Id="rId1" Type="http://schemas.openxmlformats.org/officeDocument/2006/relationships/chart" Target="../charts/chart25.xml"/></Relationships>
</file>

<file path=xl/drawings/_rels/drawing15.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28.xml"/><Relationship Id="rId1" Type="http://schemas.openxmlformats.org/officeDocument/2006/relationships/chart" Target="../charts/chart27.xml"/></Relationships>
</file>

<file path=xl/drawings/_rels/drawing16.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30.xml"/><Relationship Id="rId1" Type="http://schemas.openxmlformats.org/officeDocument/2006/relationships/chart" Target="../charts/chart29.xml"/></Relationships>
</file>

<file path=xl/drawings/_rels/drawing17.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32.xml"/><Relationship Id="rId1" Type="http://schemas.openxmlformats.org/officeDocument/2006/relationships/chart" Target="../charts/chart31.xml"/></Relationships>
</file>

<file path=xl/drawings/_rels/drawing18.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34.xml"/><Relationship Id="rId1" Type="http://schemas.openxmlformats.org/officeDocument/2006/relationships/chart" Target="../charts/chart33.xml"/></Relationships>
</file>

<file path=xl/drawings/_rels/drawing19.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36.xml"/><Relationship Id="rId1" Type="http://schemas.openxmlformats.org/officeDocument/2006/relationships/chart" Target="../charts/chart35.xml"/></Relationships>
</file>

<file path=xl/drawings/_rels/drawing20.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38.xml"/><Relationship Id="rId1" Type="http://schemas.openxmlformats.org/officeDocument/2006/relationships/chart" Target="../charts/chart37.xml"/></Relationships>
</file>

<file path=xl/drawings/_rels/drawing21.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40.xml"/><Relationship Id="rId1" Type="http://schemas.openxmlformats.org/officeDocument/2006/relationships/chart" Target="../charts/chart39.xml"/></Relationships>
</file>

<file path=xl/drawings/_rels/drawing22.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42.xml"/><Relationship Id="rId1" Type="http://schemas.openxmlformats.org/officeDocument/2006/relationships/chart" Target="../charts/chart41.xml"/></Relationships>
</file>

<file path=xl/drawings/_rels/drawing23.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44.xml"/><Relationship Id="rId1" Type="http://schemas.openxmlformats.org/officeDocument/2006/relationships/chart" Target="../charts/chart43.xml"/></Relationships>
</file>

<file path=xl/drawings/_rels/drawing24.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46.xml"/><Relationship Id="rId1" Type="http://schemas.openxmlformats.org/officeDocument/2006/relationships/chart" Target="../charts/chart45.xml"/></Relationships>
</file>

<file path=xl/drawings/_rels/drawing25.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48.xml"/><Relationship Id="rId1" Type="http://schemas.openxmlformats.org/officeDocument/2006/relationships/chart" Target="../charts/chart47.xml"/></Relationships>
</file>

<file path=xl/drawings/_rels/drawing26.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50.xml"/><Relationship Id="rId1" Type="http://schemas.openxmlformats.org/officeDocument/2006/relationships/chart" Target="../charts/chart49.xml"/></Relationships>
</file>

<file path=xl/drawings/_rels/drawing27.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52.xml"/><Relationship Id="rId1" Type="http://schemas.openxmlformats.org/officeDocument/2006/relationships/chart" Target="../charts/chart51.xml"/></Relationships>
</file>

<file path=xl/drawings/_rels/drawing28.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chart" Target="../charts/chart54.xml"/><Relationship Id="rId1" Type="http://schemas.openxmlformats.org/officeDocument/2006/relationships/chart" Target="../charts/chart53.xml"/></Relationships>
</file>

<file path=xl/drawings/_rels/drawing29.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56.xml"/><Relationship Id="rId1" Type="http://schemas.openxmlformats.org/officeDocument/2006/relationships/chart" Target="../charts/chart55.xml"/></Relationships>
</file>

<file path=xl/drawings/_rels/drawing30.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58.xml"/><Relationship Id="rId1" Type="http://schemas.openxmlformats.org/officeDocument/2006/relationships/chart" Target="../charts/chart57.xml"/></Relationships>
</file>

<file path=xl/drawings/_rels/drawing31.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60.xml"/><Relationship Id="rId1" Type="http://schemas.openxmlformats.org/officeDocument/2006/relationships/chart" Target="../charts/chart59.xml"/></Relationships>
</file>

<file path=xl/drawings/_rels/drawing32.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62.xml"/><Relationship Id="rId1" Type="http://schemas.openxmlformats.org/officeDocument/2006/relationships/chart" Target="../charts/chart61.xml"/></Relationships>
</file>

<file path=xl/drawings/_rels/drawing33.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64.xml"/><Relationship Id="rId1" Type="http://schemas.openxmlformats.org/officeDocument/2006/relationships/chart" Target="../charts/chart63.xml"/></Relationships>
</file>

<file path=xl/drawings/_rels/drawing34.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chart" Target="../charts/chart66.xml"/><Relationship Id="rId1" Type="http://schemas.openxmlformats.org/officeDocument/2006/relationships/chart" Target="../charts/chart65.xml"/></Relationships>
</file>

<file path=xl/drawings/_rels/drawing3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chart" Target="../charts/chart68.xml"/><Relationship Id="rId1" Type="http://schemas.openxmlformats.org/officeDocument/2006/relationships/chart" Target="../charts/chart67.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3111118</xdr:colOff>
      <xdr:row>3</xdr:row>
      <xdr:rowOff>195872</xdr:rowOff>
    </xdr:from>
    <xdr:to>
      <xdr:col>2</xdr:col>
      <xdr:colOff>733426</xdr:colOff>
      <xdr:row>7</xdr:row>
      <xdr:rowOff>939800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54118" y="970572"/>
          <a:ext cx="3527808" cy="1607528"/>
        </a:xfrm>
        <a:prstGeom prst="rect">
          <a:avLst/>
        </a:prstGeom>
      </xdr:spPr>
    </xdr:pic>
    <xdr:clientData/>
  </xdr:twoCellAnchor>
  <xdr:twoCellAnchor editAs="oneCell">
    <xdr:from>
      <xdr:col>0</xdr:col>
      <xdr:colOff>66676</xdr:colOff>
      <xdr:row>2</xdr:row>
      <xdr:rowOff>57151</xdr:rowOff>
    </xdr:from>
    <xdr:to>
      <xdr:col>1</xdr:col>
      <xdr:colOff>798291</xdr:colOff>
      <xdr:row>7</xdr:row>
      <xdr:rowOff>609600</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1201" t="20956" r="23162" b="26103"/>
        <a:stretch/>
      </xdr:blipFill>
      <xdr:spPr>
        <a:xfrm>
          <a:off x="66676" y="619126"/>
          <a:ext cx="1731740" cy="164782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914400</xdr:colOff>
          <xdr:row>4</xdr:row>
          <xdr:rowOff>0</xdr:rowOff>
        </xdr:from>
        <xdr:to>
          <xdr:col>1</xdr:col>
          <xdr:colOff>2997200</xdr:colOff>
          <xdr:row>7</xdr:row>
          <xdr:rowOff>546100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47624</xdr:colOff>
      <xdr:row>0</xdr:row>
      <xdr:rowOff>98223</xdr:rowOff>
    </xdr:from>
    <xdr:to>
      <xdr:col>11</xdr:col>
      <xdr:colOff>819149</xdr:colOff>
      <xdr:row>2</xdr:row>
      <xdr:rowOff>175775</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63074" y="98223"/>
          <a:ext cx="2428875" cy="11443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22883</xdr:colOff>
      <xdr:row>0</xdr:row>
      <xdr:rowOff>24002</xdr:rowOff>
    </xdr:from>
    <xdr:to>
      <xdr:col>11</xdr:col>
      <xdr:colOff>794408</xdr:colOff>
      <xdr:row>2</xdr:row>
      <xdr:rowOff>101554</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25221" y="24002"/>
          <a:ext cx="2429122" cy="114138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22883</xdr:colOff>
      <xdr:row>0</xdr:row>
      <xdr:rowOff>24002</xdr:rowOff>
    </xdr:from>
    <xdr:to>
      <xdr:col>11</xdr:col>
      <xdr:colOff>794408</xdr:colOff>
      <xdr:row>2</xdr:row>
      <xdr:rowOff>72979</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38333" y="24002"/>
          <a:ext cx="2428875" cy="114435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22883</xdr:colOff>
      <xdr:row>0</xdr:row>
      <xdr:rowOff>24002</xdr:rowOff>
    </xdr:from>
    <xdr:to>
      <xdr:col>11</xdr:col>
      <xdr:colOff>794408</xdr:colOff>
      <xdr:row>2</xdr:row>
      <xdr:rowOff>63454</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38333" y="24002"/>
          <a:ext cx="2428875" cy="111577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47623</xdr:colOff>
      <xdr:row>0</xdr:row>
      <xdr:rowOff>98223</xdr:rowOff>
    </xdr:from>
    <xdr:to>
      <xdr:col>11</xdr:col>
      <xdr:colOff>819148</xdr:colOff>
      <xdr:row>2</xdr:row>
      <xdr:rowOff>128150</xdr:rowOff>
    </xdr:to>
    <xdr:pic>
      <xdr:nvPicPr>
        <xdr:cNvPr id="5" name="Imagen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49961" y="98223"/>
          <a:ext cx="2429122" cy="10937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47623</xdr:colOff>
      <xdr:row>0</xdr:row>
      <xdr:rowOff>98223</xdr:rowOff>
    </xdr:from>
    <xdr:to>
      <xdr:col>11</xdr:col>
      <xdr:colOff>819148</xdr:colOff>
      <xdr:row>2</xdr:row>
      <xdr:rowOff>194825</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63073" y="98223"/>
          <a:ext cx="2428875" cy="109672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47623</xdr:colOff>
      <xdr:row>0</xdr:row>
      <xdr:rowOff>98223</xdr:rowOff>
    </xdr:from>
    <xdr:to>
      <xdr:col>11</xdr:col>
      <xdr:colOff>819148</xdr:colOff>
      <xdr:row>2</xdr:row>
      <xdr:rowOff>204350</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63073" y="98223"/>
          <a:ext cx="2428875" cy="116340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47623</xdr:colOff>
      <xdr:row>0</xdr:row>
      <xdr:rowOff>98223</xdr:rowOff>
    </xdr:from>
    <xdr:to>
      <xdr:col>11</xdr:col>
      <xdr:colOff>819148</xdr:colOff>
      <xdr:row>3</xdr:row>
      <xdr:rowOff>4325</xdr:rowOff>
    </xdr:to>
    <xdr:pic>
      <xdr:nvPicPr>
        <xdr:cNvPr id="5" name="Imagen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63073" y="98223"/>
          <a:ext cx="2428875" cy="117292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35253</xdr:colOff>
      <xdr:row>0</xdr:row>
      <xdr:rowOff>48743</xdr:rowOff>
    </xdr:from>
    <xdr:to>
      <xdr:col>11</xdr:col>
      <xdr:colOff>806778</xdr:colOff>
      <xdr:row>2</xdr:row>
      <xdr:rowOff>187033</xdr:rowOff>
    </xdr:to>
    <xdr:pic>
      <xdr:nvPicPr>
        <xdr:cNvPr id="5" name="Imagen 4">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37591" y="48743"/>
          <a:ext cx="2429122" cy="120212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47623</xdr:colOff>
      <xdr:row>0</xdr:row>
      <xdr:rowOff>98223</xdr:rowOff>
    </xdr:from>
    <xdr:to>
      <xdr:col>11</xdr:col>
      <xdr:colOff>819148</xdr:colOff>
      <xdr:row>3</xdr:row>
      <xdr:rowOff>4325</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63073" y="98223"/>
          <a:ext cx="2428875" cy="120150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47623</xdr:colOff>
      <xdr:row>0</xdr:row>
      <xdr:rowOff>48742</xdr:rowOff>
    </xdr:from>
    <xdr:to>
      <xdr:col>11</xdr:col>
      <xdr:colOff>819148</xdr:colOff>
      <xdr:row>2</xdr:row>
      <xdr:rowOff>215607</xdr:rowOff>
    </xdr:to>
    <xdr:pic>
      <xdr:nvPicPr>
        <xdr:cNvPr id="5" name="Imagen 4">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349961" y="48742"/>
          <a:ext cx="2429122" cy="123069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C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134214</xdr:colOff>
      <xdr:row>0</xdr:row>
      <xdr:rowOff>36372</xdr:rowOff>
    </xdr:from>
    <xdr:to>
      <xdr:col>11</xdr:col>
      <xdr:colOff>804059</xdr:colOff>
      <xdr:row>2</xdr:row>
      <xdr:rowOff>191665</xdr:rowOff>
    </xdr:to>
    <xdr:pic>
      <xdr:nvPicPr>
        <xdr:cNvPr id="5" name="Imagen 4">
          <a:extLst>
            <a:ext uri="{FF2B5EF4-FFF2-40B4-BE49-F238E27FC236}">
              <a16:creationId xmlns:a16="http://schemas.microsoft.com/office/drawing/2014/main" id="{00000000-0008-0000-0C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36552" y="36372"/>
          <a:ext cx="2327442" cy="1219124"/>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D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5" name="Imagen 4">
          <a:extLst>
            <a:ext uri="{FF2B5EF4-FFF2-40B4-BE49-F238E27FC236}">
              <a16:creationId xmlns:a16="http://schemas.microsoft.com/office/drawing/2014/main" id="{00000000-0008-0000-0D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11812" y="36372"/>
          <a:ext cx="2216110" cy="120050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E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0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0F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7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9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A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106368</xdr:rowOff>
    </xdr:to>
    <xdr:pic>
      <xdr:nvPicPr>
        <xdr:cNvPr id="5" name="Imagen 4">
          <a:extLst>
            <a:ext uri="{FF2B5EF4-FFF2-40B4-BE49-F238E27FC236}">
              <a16:creationId xmlns:a16="http://schemas.microsoft.com/office/drawing/2014/main" id="{00000000-0008-0000-1B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C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C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D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D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E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1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1F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1F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2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2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xdr:from>
      <xdr:col>0</xdr:col>
      <xdr:colOff>47625</xdr:colOff>
      <xdr:row>22</xdr:row>
      <xdr:rowOff>9525</xdr:rowOff>
    </xdr:from>
    <xdr:to>
      <xdr:col>5</xdr:col>
      <xdr:colOff>9525</xdr:colOff>
      <xdr:row>43</xdr:row>
      <xdr:rowOff>85725</xdr:rowOff>
    </xdr:to>
    <xdr:graphicFrame macro="">
      <xdr:nvGraphicFramePr>
        <xdr:cNvPr id="2" name="Gráfico 3">
          <a:extLst>
            <a:ext uri="{FF2B5EF4-FFF2-40B4-BE49-F238E27FC236}">
              <a16:creationId xmlns:a16="http://schemas.microsoft.com/office/drawing/2014/main" id="{00000000-0008-0000-2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257175</xdr:colOff>
      <xdr:row>21</xdr:row>
      <xdr:rowOff>133350</xdr:rowOff>
    </xdr:from>
    <xdr:to>
      <xdr:col>11</xdr:col>
      <xdr:colOff>838200</xdr:colOff>
      <xdr:row>43</xdr:row>
      <xdr:rowOff>76200</xdr:rowOff>
    </xdr:to>
    <xdr:graphicFrame macro="">
      <xdr:nvGraphicFramePr>
        <xdr:cNvPr id="3" name="Gráfico 1">
          <a:extLst>
            <a:ext uri="{FF2B5EF4-FFF2-40B4-BE49-F238E27FC236}">
              <a16:creationId xmlns:a16="http://schemas.microsoft.com/office/drawing/2014/main" id="{00000000-0008-0000-2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667987</xdr:colOff>
      <xdr:row>2</xdr:row>
      <xdr:rowOff>173043</xdr:rowOff>
    </xdr:to>
    <xdr:pic>
      <xdr:nvPicPr>
        <xdr:cNvPr id="4" name="Imagen 3">
          <a:extLst>
            <a:ext uri="{FF2B5EF4-FFF2-40B4-BE49-F238E27FC236}">
              <a16:creationId xmlns:a16="http://schemas.microsoft.com/office/drawing/2014/main" id="{00000000-0008-0000-2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20347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xdr:from>
      <xdr:col>0</xdr:col>
      <xdr:colOff>390525</xdr:colOff>
      <xdr:row>68</xdr:row>
      <xdr:rowOff>133350</xdr:rowOff>
    </xdr:from>
    <xdr:to>
      <xdr:col>11</xdr:col>
      <xdr:colOff>504825</xdr:colOff>
      <xdr:row>113</xdr:row>
      <xdr:rowOff>9525</xdr:rowOff>
    </xdr:to>
    <xdr:graphicFrame macro="">
      <xdr:nvGraphicFramePr>
        <xdr:cNvPr id="7" name="Gráfico 1">
          <a:extLst>
            <a:ext uri="{FF2B5EF4-FFF2-40B4-BE49-F238E27FC236}">
              <a16:creationId xmlns:a16="http://schemas.microsoft.com/office/drawing/2014/main" id="{00000000-0008-0000-2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123825</xdr:colOff>
      <xdr:row>125</xdr:row>
      <xdr:rowOff>114300</xdr:rowOff>
    </xdr:from>
    <xdr:to>
      <xdr:col>11</xdr:col>
      <xdr:colOff>685800</xdr:colOff>
      <xdr:row>169</xdr:row>
      <xdr:rowOff>66675</xdr:rowOff>
    </xdr:to>
    <xdr:graphicFrame macro="">
      <xdr:nvGraphicFramePr>
        <xdr:cNvPr id="8" name="Gráfico 2">
          <a:extLst>
            <a:ext uri="{FF2B5EF4-FFF2-40B4-BE49-F238E27FC236}">
              <a16:creationId xmlns:a16="http://schemas.microsoft.com/office/drawing/2014/main" id="{00000000-0008-0000-2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109474</xdr:colOff>
      <xdr:row>0</xdr:row>
      <xdr:rowOff>36372</xdr:rowOff>
    </xdr:from>
    <xdr:to>
      <xdr:col>11</xdr:col>
      <xdr:colOff>715612</xdr:colOff>
      <xdr:row>2</xdr:row>
      <xdr:rowOff>49218</xdr:rowOff>
    </xdr:to>
    <xdr:pic>
      <xdr:nvPicPr>
        <xdr:cNvPr id="9" name="Imagen 8">
          <a:extLst>
            <a:ext uri="{FF2B5EF4-FFF2-40B4-BE49-F238E27FC236}">
              <a16:creationId xmlns:a16="http://schemas.microsoft.com/office/drawing/2014/main" id="{00000000-0008-0000-22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24924" y="36372"/>
          <a:ext cx="2215863" cy="1136796"/>
        </a:xfrm>
        <a:prstGeom prst="rect">
          <a:avLst/>
        </a:prstGeom>
      </xdr:spPr>
    </xdr:pic>
    <xdr:clientData/>
  </xdr:twoCellAnchor>
  <xdr:oneCellAnchor>
    <xdr:from>
      <xdr:col>9</xdr:col>
      <xdr:colOff>109474</xdr:colOff>
      <xdr:row>63</xdr:row>
      <xdr:rowOff>36372</xdr:rowOff>
    </xdr:from>
    <xdr:ext cx="2215863" cy="1079646"/>
    <xdr:pic>
      <xdr:nvPicPr>
        <xdr:cNvPr id="10" name="Imagen 9">
          <a:extLst>
            <a:ext uri="{FF2B5EF4-FFF2-40B4-BE49-F238E27FC236}">
              <a16:creationId xmlns:a16="http://schemas.microsoft.com/office/drawing/2014/main" id="{00000000-0008-0000-22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63024" y="36372"/>
          <a:ext cx="2215863" cy="1079646"/>
        </a:xfrm>
        <a:prstGeom prst="rect">
          <a:avLst/>
        </a:prstGeom>
      </xdr:spPr>
    </xdr:pic>
    <xdr:clientData/>
  </xdr:oneCellAnchor>
  <xdr:oneCellAnchor>
    <xdr:from>
      <xdr:col>9</xdr:col>
      <xdr:colOff>109474</xdr:colOff>
      <xdr:row>118</xdr:row>
      <xdr:rowOff>36372</xdr:rowOff>
    </xdr:from>
    <xdr:ext cx="2215863" cy="1079646"/>
    <xdr:pic>
      <xdr:nvPicPr>
        <xdr:cNvPr id="11" name="Imagen 10">
          <a:extLst>
            <a:ext uri="{FF2B5EF4-FFF2-40B4-BE49-F238E27FC236}">
              <a16:creationId xmlns:a16="http://schemas.microsoft.com/office/drawing/2014/main" id="{00000000-0008-0000-2200-00000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463024" y="36372"/>
          <a:ext cx="2215863" cy="1079646"/>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Visio_Drawing.vsdx"/></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A83CC-C395-40D2-BF7E-20DA3852F010}">
  <sheetPr>
    <tabColor rgb="FF00B050"/>
  </sheetPr>
  <dimension ref="A1:DD1735"/>
  <sheetViews>
    <sheetView tabSelected="1" view="pageBreakPreview" topLeftCell="A850" zoomScale="84" zoomScaleNormal="40" zoomScaleSheetLayoutView="84" zoomScalePageLayoutView="40" workbookViewId="0">
      <pane xSplit="4" topLeftCell="E1" activePane="topRight" state="frozen"/>
      <selection pane="topRight" activeCell="O900" sqref="O900:V900"/>
      <selection activeCell="A322" sqref="A322"/>
    </sheetView>
  </sheetViews>
  <sheetFormatPr defaultColWidth="11.28515625" defaultRowHeight="12.95"/>
  <cols>
    <col min="1" max="1" width="15" style="45" customWidth="1"/>
    <col min="2" max="2" width="77.42578125" style="192" customWidth="1"/>
    <col min="3" max="3" width="11.7109375" style="48" customWidth="1"/>
    <col min="4" max="4" width="13.7109375" style="49" customWidth="1"/>
    <col min="5" max="5" width="24.7109375" style="1624" customWidth="1"/>
    <col min="6" max="6" width="29.42578125" style="50" customWidth="1"/>
    <col min="7" max="7" width="12.140625" style="491" customWidth="1"/>
    <col min="8" max="8" width="13.42578125" style="492" customWidth="1"/>
    <col min="9" max="9" width="22.42578125" style="493" customWidth="1"/>
    <col min="10" max="10" width="17" style="494" customWidth="1"/>
    <col min="11" max="11" width="26.42578125" style="495" customWidth="1"/>
    <col min="12" max="12" width="14.7109375" style="496" customWidth="1"/>
    <col min="13" max="13" width="26.7109375" style="497" customWidth="1"/>
    <col min="14" max="14" width="13.28515625" style="498" customWidth="1"/>
    <col min="15" max="15" width="25" style="497" customWidth="1"/>
    <col min="16" max="16" width="20" style="497" customWidth="1"/>
    <col min="17" max="17" width="28.28515625" style="497" customWidth="1"/>
    <col min="18" max="18" width="17" style="492" customWidth="1"/>
    <col min="19" max="19" width="21.42578125" style="967" customWidth="1"/>
    <col min="20" max="20" width="0.28515625" style="241" customWidth="1"/>
    <col min="21" max="21" width="22" style="999" customWidth="1"/>
    <col min="22" max="22" width="29.28515625" style="1042" customWidth="1"/>
    <col min="23" max="23" width="0.42578125" style="213" customWidth="1"/>
    <col min="24" max="24" width="21.42578125" style="307" customWidth="1"/>
    <col min="25" max="25" width="27.42578125" style="1069" customWidth="1"/>
    <col min="26" max="26" width="21" style="309" customWidth="1"/>
    <col min="27" max="27" width="24.85546875" style="1070" customWidth="1"/>
    <col min="28" max="28" width="15.28515625" style="311" hidden="1" customWidth="1"/>
    <col min="29" max="29" width="19.85546875" style="310" hidden="1" customWidth="1"/>
    <col min="30" max="30" width="15.28515625" style="244" hidden="1" customWidth="1"/>
    <col min="31" max="31" width="28.7109375" style="193" hidden="1" customWidth="1"/>
    <col min="32" max="32" width="17" style="367" customWidth="1"/>
    <col min="33" max="33" width="18.42578125" style="46" customWidth="1"/>
    <col min="34" max="34" width="28.85546875" style="47" customWidth="1"/>
    <col min="35" max="35" width="14.7109375" style="90" customWidth="1"/>
    <col min="36" max="36" width="6.85546875" style="1" customWidth="1"/>
    <col min="37" max="37" width="26.42578125" style="254" hidden="1" customWidth="1"/>
    <col min="38" max="38" width="19.7109375" style="46" hidden="1" customWidth="1"/>
    <col min="39" max="39" width="35.85546875" style="47" hidden="1" customWidth="1"/>
    <col min="40" max="40" width="16.28515625" style="90" hidden="1" customWidth="1"/>
    <col min="41" max="42" width="0" style="1" hidden="1" customWidth="1"/>
    <col min="43" max="43" width="24.42578125" style="1" customWidth="1"/>
    <col min="44" max="257" width="11.28515625" style="1"/>
    <col min="258" max="258" width="11.42578125" style="1" customWidth="1"/>
    <col min="259" max="259" width="59.85546875" style="1" customWidth="1"/>
    <col min="260" max="260" width="11.85546875" style="1" customWidth="1"/>
    <col min="261" max="261" width="13.7109375" style="1" customWidth="1"/>
    <col min="262" max="262" width="25.42578125" style="1" customWidth="1"/>
    <col min="263" max="263" width="30" style="1" customWidth="1"/>
    <col min="264" max="264" width="12.140625" style="1" customWidth="1"/>
    <col min="265" max="265" width="13.42578125" style="1" customWidth="1"/>
    <col min="266" max="266" width="18.85546875" style="1" customWidth="1"/>
    <col min="267" max="267" width="13.28515625" style="1" customWidth="1"/>
    <col min="268" max="268" width="21.85546875" style="1" customWidth="1"/>
    <col min="269" max="269" width="14.7109375" style="1" customWidth="1"/>
    <col min="270" max="270" width="21.28515625" style="1" customWidth="1"/>
    <col min="271" max="271" width="10.42578125" style="1" customWidth="1"/>
    <col min="272" max="272" width="19.85546875" style="1" customWidth="1"/>
    <col min="273" max="273" width="11.7109375" style="1" customWidth="1"/>
    <col min="274" max="274" width="21.42578125" style="1" customWidth="1"/>
    <col min="275" max="275" width="0.85546875" style="1" customWidth="1"/>
    <col min="276" max="276" width="11.7109375" style="1" customWidth="1"/>
    <col min="277" max="277" width="22" style="1" customWidth="1"/>
    <col min="278" max="278" width="0.85546875" style="1" customWidth="1"/>
    <col min="279" max="279" width="13.42578125" style="1" customWidth="1"/>
    <col min="280" max="280" width="24.85546875" style="1" customWidth="1"/>
    <col min="281" max="281" width="0.42578125" style="1" customWidth="1"/>
    <col min="282" max="282" width="13.42578125" style="1" customWidth="1"/>
    <col min="283" max="283" width="20.140625" style="1" customWidth="1"/>
    <col min="284" max="284" width="13.7109375" style="1" customWidth="1"/>
    <col min="285" max="285" width="19.7109375" style="1" customWidth="1"/>
    <col min="286" max="286" width="13.42578125" style="1" customWidth="1"/>
    <col min="287" max="287" width="19.85546875" style="1" customWidth="1"/>
    <col min="288" max="288" width="13.42578125" style="1" customWidth="1"/>
    <col min="289" max="289" width="13.7109375" style="1" customWidth="1"/>
    <col min="290" max="290" width="21.85546875" style="1" customWidth="1"/>
    <col min="291" max="291" width="13.7109375" style="1" customWidth="1"/>
    <col min="292" max="292" width="6.85546875" style="1" customWidth="1"/>
    <col min="293" max="293" width="16" style="1" bestFit="1" customWidth="1"/>
    <col min="294" max="294" width="21.85546875" style="1" bestFit="1" customWidth="1"/>
    <col min="295" max="513" width="11.28515625" style="1"/>
    <col min="514" max="514" width="11.42578125" style="1" customWidth="1"/>
    <col min="515" max="515" width="59.85546875" style="1" customWidth="1"/>
    <col min="516" max="516" width="11.85546875" style="1" customWidth="1"/>
    <col min="517" max="517" width="13.7109375" style="1" customWidth="1"/>
    <col min="518" max="518" width="25.42578125" style="1" customWidth="1"/>
    <col min="519" max="519" width="30" style="1" customWidth="1"/>
    <col min="520" max="520" width="12.140625" style="1" customWidth="1"/>
    <col min="521" max="521" width="13.42578125" style="1" customWidth="1"/>
    <col min="522" max="522" width="18.85546875" style="1" customWidth="1"/>
    <col min="523" max="523" width="13.28515625" style="1" customWidth="1"/>
    <col min="524" max="524" width="21.85546875" style="1" customWidth="1"/>
    <col min="525" max="525" width="14.7109375" style="1" customWidth="1"/>
    <col min="526" max="526" width="21.28515625" style="1" customWidth="1"/>
    <col min="527" max="527" width="10.42578125" style="1" customWidth="1"/>
    <col min="528" max="528" width="19.85546875" style="1" customWidth="1"/>
    <col min="529" max="529" width="11.7109375" style="1" customWidth="1"/>
    <col min="530" max="530" width="21.42578125" style="1" customWidth="1"/>
    <col min="531" max="531" width="0.85546875" style="1" customWidth="1"/>
    <col min="532" max="532" width="11.7109375" style="1" customWidth="1"/>
    <col min="533" max="533" width="22" style="1" customWidth="1"/>
    <col min="534" max="534" width="0.85546875" style="1" customWidth="1"/>
    <col min="535" max="535" width="13.42578125" style="1" customWidth="1"/>
    <col min="536" max="536" width="24.85546875" style="1" customWidth="1"/>
    <col min="537" max="537" width="0.42578125" style="1" customWidth="1"/>
    <col min="538" max="538" width="13.42578125" style="1" customWidth="1"/>
    <col min="539" max="539" width="20.140625" style="1" customWidth="1"/>
    <col min="540" max="540" width="13.7109375" style="1" customWidth="1"/>
    <col min="541" max="541" width="19.7109375" style="1" customWidth="1"/>
    <col min="542" max="542" width="13.42578125" style="1" customWidth="1"/>
    <col min="543" max="543" width="19.85546875" style="1" customWidth="1"/>
    <col min="544" max="544" width="13.42578125" style="1" customWidth="1"/>
    <col min="545" max="545" width="13.7109375" style="1" customWidth="1"/>
    <col min="546" max="546" width="21.85546875" style="1" customWidth="1"/>
    <col min="547" max="547" width="13.7109375" style="1" customWidth="1"/>
    <col min="548" max="548" width="6.85546875" style="1" customWidth="1"/>
    <col min="549" max="549" width="16" style="1" bestFit="1" customWidth="1"/>
    <col min="550" max="550" width="21.85546875" style="1" bestFit="1" customWidth="1"/>
    <col min="551" max="769" width="11.28515625" style="1"/>
    <col min="770" max="770" width="11.42578125" style="1" customWidth="1"/>
    <col min="771" max="771" width="59.85546875" style="1" customWidth="1"/>
    <col min="772" max="772" width="11.85546875" style="1" customWidth="1"/>
    <col min="773" max="773" width="13.7109375" style="1" customWidth="1"/>
    <col min="774" max="774" width="25.42578125" style="1" customWidth="1"/>
    <col min="775" max="775" width="30" style="1" customWidth="1"/>
    <col min="776" max="776" width="12.140625" style="1" customWidth="1"/>
    <col min="777" max="777" width="13.42578125" style="1" customWidth="1"/>
    <col min="778" max="778" width="18.85546875" style="1" customWidth="1"/>
    <col min="779" max="779" width="13.28515625" style="1" customWidth="1"/>
    <col min="780" max="780" width="21.85546875" style="1" customWidth="1"/>
    <col min="781" max="781" width="14.7109375" style="1" customWidth="1"/>
    <col min="782" max="782" width="21.28515625" style="1" customWidth="1"/>
    <col min="783" max="783" width="10.42578125" style="1" customWidth="1"/>
    <col min="784" max="784" width="19.85546875" style="1" customWidth="1"/>
    <col min="785" max="785" width="11.7109375" style="1" customWidth="1"/>
    <col min="786" max="786" width="21.42578125" style="1" customWidth="1"/>
    <col min="787" max="787" width="0.85546875" style="1" customWidth="1"/>
    <col min="788" max="788" width="11.7109375" style="1" customWidth="1"/>
    <col min="789" max="789" width="22" style="1" customWidth="1"/>
    <col min="790" max="790" width="0.85546875" style="1" customWidth="1"/>
    <col min="791" max="791" width="13.42578125" style="1" customWidth="1"/>
    <col min="792" max="792" width="24.85546875" style="1" customWidth="1"/>
    <col min="793" max="793" width="0.42578125" style="1" customWidth="1"/>
    <col min="794" max="794" width="13.42578125" style="1" customWidth="1"/>
    <col min="795" max="795" width="20.140625" style="1" customWidth="1"/>
    <col min="796" max="796" width="13.7109375" style="1" customWidth="1"/>
    <col min="797" max="797" width="19.7109375" style="1" customWidth="1"/>
    <col min="798" max="798" width="13.42578125" style="1" customWidth="1"/>
    <col min="799" max="799" width="19.85546875" style="1" customWidth="1"/>
    <col min="800" max="800" width="13.42578125" style="1" customWidth="1"/>
    <col min="801" max="801" width="13.7109375" style="1" customWidth="1"/>
    <col min="802" max="802" width="21.85546875" style="1" customWidth="1"/>
    <col min="803" max="803" width="13.7109375" style="1" customWidth="1"/>
    <col min="804" max="804" width="6.85546875" style="1" customWidth="1"/>
    <col min="805" max="805" width="16" style="1" bestFit="1" customWidth="1"/>
    <col min="806" max="806" width="21.85546875" style="1" bestFit="1" customWidth="1"/>
    <col min="807" max="1025" width="11.28515625" style="1"/>
    <col min="1026" max="1026" width="11.42578125" style="1" customWidth="1"/>
    <col min="1027" max="1027" width="59.85546875" style="1" customWidth="1"/>
    <col min="1028" max="1028" width="11.85546875" style="1" customWidth="1"/>
    <col min="1029" max="1029" width="13.7109375" style="1" customWidth="1"/>
    <col min="1030" max="1030" width="25.42578125" style="1" customWidth="1"/>
    <col min="1031" max="1031" width="30" style="1" customWidth="1"/>
    <col min="1032" max="1032" width="12.140625" style="1" customWidth="1"/>
    <col min="1033" max="1033" width="13.42578125" style="1" customWidth="1"/>
    <col min="1034" max="1034" width="18.85546875" style="1" customWidth="1"/>
    <col min="1035" max="1035" width="13.28515625" style="1" customWidth="1"/>
    <col min="1036" max="1036" width="21.85546875" style="1" customWidth="1"/>
    <col min="1037" max="1037" width="14.7109375" style="1" customWidth="1"/>
    <col min="1038" max="1038" width="21.28515625" style="1" customWidth="1"/>
    <col min="1039" max="1039" width="10.42578125" style="1" customWidth="1"/>
    <col min="1040" max="1040" width="19.85546875" style="1" customWidth="1"/>
    <col min="1041" max="1041" width="11.7109375" style="1" customWidth="1"/>
    <col min="1042" max="1042" width="21.42578125" style="1" customWidth="1"/>
    <col min="1043" max="1043" width="0.85546875" style="1" customWidth="1"/>
    <col min="1044" max="1044" width="11.7109375" style="1" customWidth="1"/>
    <col min="1045" max="1045" width="22" style="1" customWidth="1"/>
    <col min="1046" max="1046" width="0.85546875" style="1" customWidth="1"/>
    <col min="1047" max="1047" width="13.42578125" style="1" customWidth="1"/>
    <col min="1048" max="1048" width="24.85546875" style="1" customWidth="1"/>
    <col min="1049" max="1049" width="0.42578125" style="1" customWidth="1"/>
    <col min="1050" max="1050" width="13.42578125" style="1" customWidth="1"/>
    <col min="1051" max="1051" width="20.140625" style="1" customWidth="1"/>
    <col min="1052" max="1052" width="13.7109375" style="1" customWidth="1"/>
    <col min="1053" max="1053" width="19.7109375" style="1" customWidth="1"/>
    <col min="1054" max="1054" width="13.42578125" style="1" customWidth="1"/>
    <col min="1055" max="1055" width="19.85546875" style="1" customWidth="1"/>
    <col min="1056" max="1056" width="13.42578125" style="1" customWidth="1"/>
    <col min="1057" max="1057" width="13.7109375" style="1" customWidth="1"/>
    <col min="1058" max="1058" width="21.85546875" style="1" customWidth="1"/>
    <col min="1059" max="1059" width="13.7109375" style="1" customWidth="1"/>
    <col min="1060" max="1060" width="6.85546875" style="1" customWidth="1"/>
    <col min="1061" max="1061" width="16" style="1" bestFit="1" customWidth="1"/>
    <col min="1062" max="1062" width="21.85546875" style="1" bestFit="1" customWidth="1"/>
    <col min="1063" max="1281" width="11.28515625" style="1"/>
    <col min="1282" max="1282" width="11.42578125" style="1" customWidth="1"/>
    <col min="1283" max="1283" width="59.85546875" style="1" customWidth="1"/>
    <col min="1284" max="1284" width="11.85546875" style="1" customWidth="1"/>
    <col min="1285" max="1285" width="13.7109375" style="1" customWidth="1"/>
    <col min="1286" max="1286" width="25.42578125" style="1" customWidth="1"/>
    <col min="1287" max="1287" width="30" style="1" customWidth="1"/>
    <col min="1288" max="1288" width="12.140625" style="1" customWidth="1"/>
    <col min="1289" max="1289" width="13.42578125" style="1" customWidth="1"/>
    <col min="1290" max="1290" width="18.85546875" style="1" customWidth="1"/>
    <col min="1291" max="1291" width="13.28515625" style="1" customWidth="1"/>
    <col min="1292" max="1292" width="21.85546875" style="1" customWidth="1"/>
    <col min="1293" max="1293" width="14.7109375" style="1" customWidth="1"/>
    <col min="1294" max="1294" width="21.28515625" style="1" customWidth="1"/>
    <col min="1295" max="1295" width="10.42578125" style="1" customWidth="1"/>
    <col min="1296" max="1296" width="19.85546875" style="1" customWidth="1"/>
    <col min="1297" max="1297" width="11.7109375" style="1" customWidth="1"/>
    <col min="1298" max="1298" width="21.42578125" style="1" customWidth="1"/>
    <col min="1299" max="1299" width="0.85546875" style="1" customWidth="1"/>
    <col min="1300" max="1300" width="11.7109375" style="1" customWidth="1"/>
    <col min="1301" max="1301" width="22" style="1" customWidth="1"/>
    <col min="1302" max="1302" width="0.85546875" style="1" customWidth="1"/>
    <col min="1303" max="1303" width="13.42578125" style="1" customWidth="1"/>
    <col min="1304" max="1304" width="24.85546875" style="1" customWidth="1"/>
    <col min="1305" max="1305" width="0.42578125" style="1" customWidth="1"/>
    <col min="1306" max="1306" width="13.42578125" style="1" customWidth="1"/>
    <col min="1307" max="1307" width="20.140625" style="1" customWidth="1"/>
    <col min="1308" max="1308" width="13.7109375" style="1" customWidth="1"/>
    <col min="1309" max="1309" width="19.7109375" style="1" customWidth="1"/>
    <col min="1310" max="1310" width="13.42578125" style="1" customWidth="1"/>
    <col min="1311" max="1311" width="19.85546875" style="1" customWidth="1"/>
    <col min="1312" max="1312" width="13.42578125" style="1" customWidth="1"/>
    <col min="1313" max="1313" width="13.7109375" style="1" customWidth="1"/>
    <col min="1314" max="1314" width="21.85546875" style="1" customWidth="1"/>
    <col min="1315" max="1315" width="13.7109375" style="1" customWidth="1"/>
    <col min="1316" max="1316" width="6.85546875" style="1" customWidth="1"/>
    <col min="1317" max="1317" width="16" style="1" bestFit="1" customWidth="1"/>
    <col min="1318" max="1318" width="21.85546875" style="1" bestFit="1" customWidth="1"/>
    <col min="1319" max="1537" width="11.28515625" style="1"/>
    <col min="1538" max="1538" width="11.42578125" style="1" customWidth="1"/>
    <col min="1539" max="1539" width="59.85546875" style="1" customWidth="1"/>
    <col min="1540" max="1540" width="11.85546875" style="1" customWidth="1"/>
    <col min="1541" max="1541" width="13.7109375" style="1" customWidth="1"/>
    <col min="1542" max="1542" width="25.42578125" style="1" customWidth="1"/>
    <col min="1543" max="1543" width="30" style="1" customWidth="1"/>
    <col min="1544" max="1544" width="12.140625" style="1" customWidth="1"/>
    <col min="1545" max="1545" width="13.42578125" style="1" customWidth="1"/>
    <col min="1546" max="1546" width="18.85546875" style="1" customWidth="1"/>
    <col min="1547" max="1547" width="13.28515625" style="1" customWidth="1"/>
    <col min="1548" max="1548" width="21.85546875" style="1" customWidth="1"/>
    <col min="1549" max="1549" width="14.7109375" style="1" customWidth="1"/>
    <col min="1550" max="1550" width="21.28515625" style="1" customWidth="1"/>
    <col min="1551" max="1551" width="10.42578125" style="1" customWidth="1"/>
    <col min="1552" max="1552" width="19.85546875" style="1" customWidth="1"/>
    <col min="1553" max="1553" width="11.7109375" style="1" customWidth="1"/>
    <col min="1554" max="1554" width="21.42578125" style="1" customWidth="1"/>
    <col min="1555" max="1555" width="0.85546875" style="1" customWidth="1"/>
    <col min="1556" max="1556" width="11.7109375" style="1" customWidth="1"/>
    <col min="1557" max="1557" width="22" style="1" customWidth="1"/>
    <col min="1558" max="1558" width="0.85546875" style="1" customWidth="1"/>
    <col min="1559" max="1559" width="13.42578125" style="1" customWidth="1"/>
    <col min="1560" max="1560" width="24.85546875" style="1" customWidth="1"/>
    <col min="1561" max="1561" width="0.42578125" style="1" customWidth="1"/>
    <col min="1562" max="1562" width="13.42578125" style="1" customWidth="1"/>
    <col min="1563" max="1563" width="20.140625" style="1" customWidth="1"/>
    <col min="1564" max="1564" width="13.7109375" style="1" customWidth="1"/>
    <col min="1565" max="1565" width="19.7109375" style="1" customWidth="1"/>
    <col min="1566" max="1566" width="13.42578125" style="1" customWidth="1"/>
    <col min="1567" max="1567" width="19.85546875" style="1" customWidth="1"/>
    <col min="1568" max="1568" width="13.42578125" style="1" customWidth="1"/>
    <col min="1569" max="1569" width="13.7109375" style="1" customWidth="1"/>
    <col min="1570" max="1570" width="21.85546875" style="1" customWidth="1"/>
    <col min="1571" max="1571" width="13.7109375" style="1" customWidth="1"/>
    <col min="1572" max="1572" width="6.85546875" style="1" customWidth="1"/>
    <col min="1573" max="1573" width="16" style="1" bestFit="1" customWidth="1"/>
    <col min="1574" max="1574" width="21.85546875" style="1" bestFit="1" customWidth="1"/>
    <col min="1575" max="1793" width="11.28515625" style="1"/>
    <col min="1794" max="1794" width="11.42578125" style="1" customWidth="1"/>
    <col min="1795" max="1795" width="59.85546875" style="1" customWidth="1"/>
    <col min="1796" max="1796" width="11.85546875" style="1" customWidth="1"/>
    <col min="1797" max="1797" width="13.7109375" style="1" customWidth="1"/>
    <col min="1798" max="1798" width="25.42578125" style="1" customWidth="1"/>
    <col min="1799" max="1799" width="30" style="1" customWidth="1"/>
    <col min="1800" max="1800" width="12.140625" style="1" customWidth="1"/>
    <col min="1801" max="1801" width="13.42578125" style="1" customWidth="1"/>
    <col min="1802" max="1802" width="18.85546875" style="1" customWidth="1"/>
    <col min="1803" max="1803" width="13.28515625" style="1" customWidth="1"/>
    <col min="1804" max="1804" width="21.85546875" style="1" customWidth="1"/>
    <col min="1805" max="1805" width="14.7109375" style="1" customWidth="1"/>
    <col min="1806" max="1806" width="21.28515625" style="1" customWidth="1"/>
    <col min="1807" max="1807" width="10.42578125" style="1" customWidth="1"/>
    <col min="1808" max="1808" width="19.85546875" style="1" customWidth="1"/>
    <col min="1809" max="1809" width="11.7109375" style="1" customWidth="1"/>
    <col min="1810" max="1810" width="21.42578125" style="1" customWidth="1"/>
    <col min="1811" max="1811" width="0.85546875" style="1" customWidth="1"/>
    <col min="1812" max="1812" width="11.7109375" style="1" customWidth="1"/>
    <col min="1813" max="1813" width="22" style="1" customWidth="1"/>
    <col min="1814" max="1814" width="0.85546875" style="1" customWidth="1"/>
    <col min="1815" max="1815" width="13.42578125" style="1" customWidth="1"/>
    <col min="1816" max="1816" width="24.85546875" style="1" customWidth="1"/>
    <col min="1817" max="1817" width="0.42578125" style="1" customWidth="1"/>
    <col min="1818" max="1818" width="13.42578125" style="1" customWidth="1"/>
    <col min="1819" max="1819" width="20.140625" style="1" customWidth="1"/>
    <col min="1820" max="1820" width="13.7109375" style="1" customWidth="1"/>
    <col min="1821" max="1821" width="19.7109375" style="1" customWidth="1"/>
    <col min="1822" max="1822" width="13.42578125" style="1" customWidth="1"/>
    <col min="1823" max="1823" width="19.85546875" style="1" customWidth="1"/>
    <col min="1824" max="1824" width="13.42578125" style="1" customWidth="1"/>
    <col min="1825" max="1825" width="13.7109375" style="1" customWidth="1"/>
    <col min="1826" max="1826" width="21.85546875" style="1" customWidth="1"/>
    <col min="1827" max="1827" width="13.7109375" style="1" customWidth="1"/>
    <col min="1828" max="1828" width="6.85546875" style="1" customWidth="1"/>
    <col min="1829" max="1829" width="16" style="1" bestFit="1" customWidth="1"/>
    <col min="1830" max="1830" width="21.85546875" style="1" bestFit="1" customWidth="1"/>
    <col min="1831" max="2049" width="11.28515625" style="1"/>
    <col min="2050" max="2050" width="11.42578125" style="1" customWidth="1"/>
    <col min="2051" max="2051" width="59.85546875" style="1" customWidth="1"/>
    <col min="2052" max="2052" width="11.85546875" style="1" customWidth="1"/>
    <col min="2053" max="2053" width="13.7109375" style="1" customWidth="1"/>
    <col min="2054" max="2054" width="25.42578125" style="1" customWidth="1"/>
    <col min="2055" max="2055" width="30" style="1" customWidth="1"/>
    <col min="2056" max="2056" width="12.140625" style="1" customWidth="1"/>
    <col min="2057" max="2057" width="13.42578125" style="1" customWidth="1"/>
    <col min="2058" max="2058" width="18.85546875" style="1" customWidth="1"/>
    <col min="2059" max="2059" width="13.28515625" style="1" customWidth="1"/>
    <col min="2060" max="2060" width="21.85546875" style="1" customWidth="1"/>
    <col min="2061" max="2061" width="14.7109375" style="1" customWidth="1"/>
    <col min="2062" max="2062" width="21.28515625" style="1" customWidth="1"/>
    <col min="2063" max="2063" width="10.42578125" style="1" customWidth="1"/>
    <col min="2064" max="2064" width="19.85546875" style="1" customWidth="1"/>
    <col min="2065" max="2065" width="11.7109375" style="1" customWidth="1"/>
    <col min="2066" max="2066" width="21.42578125" style="1" customWidth="1"/>
    <col min="2067" max="2067" width="0.85546875" style="1" customWidth="1"/>
    <col min="2068" max="2068" width="11.7109375" style="1" customWidth="1"/>
    <col min="2069" max="2069" width="22" style="1" customWidth="1"/>
    <col min="2070" max="2070" width="0.85546875" style="1" customWidth="1"/>
    <col min="2071" max="2071" width="13.42578125" style="1" customWidth="1"/>
    <col min="2072" max="2072" width="24.85546875" style="1" customWidth="1"/>
    <col min="2073" max="2073" width="0.42578125" style="1" customWidth="1"/>
    <col min="2074" max="2074" width="13.42578125" style="1" customWidth="1"/>
    <col min="2075" max="2075" width="20.140625" style="1" customWidth="1"/>
    <col min="2076" max="2076" width="13.7109375" style="1" customWidth="1"/>
    <col min="2077" max="2077" width="19.7109375" style="1" customWidth="1"/>
    <col min="2078" max="2078" width="13.42578125" style="1" customWidth="1"/>
    <col min="2079" max="2079" width="19.85546875" style="1" customWidth="1"/>
    <col min="2080" max="2080" width="13.42578125" style="1" customWidth="1"/>
    <col min="2081" max="2081" width="13.7109375" style="1" customWidth="1"/>
    <col min="2082" max="2082" width="21.85546875" style="1" customWidth="1"/>
    <col min="2083" max="2083" width="13.7109375" style="1" customWidth="1"/>
    <col min="2084" max="2084" width="6.85546875" style="1" customWidth="1"/>
    <col min="2085" max="2085" width="16" style="1" bestFit="1" customWidth="1"/>
    <col min="2086" max="2086" width="21.85546875" style="1" bestFit="1" customWidth="1"/>
    <col min="2087" max="2305" width="11.28515625" style="1"/>
    <col min="2306" max="2306" width="11.42578125" style="1" customWidth="1"/>
    <col min="2307" max="2307" width="59.85546875" style="1" customWidth="1"/>
    <col min="2308" max="2308" width="11.85546875" style="1" customWidth="1"/>
    <col min="2309" max="2309" width="13.7109375" style="1" customWidth="1"/>
    <col min="2310" max="2310" width="25.42578125" style="1" customWidth="1"/>
    <col min="2311" max="2311" width="30" style="1" customWidth="1"/>
    <col min="2312" max="2312" width="12.140625" style="1" customWidth="1"/>
    <col min="2313" max="2313" width="13.42578125" style="1" customWidth="1"/>
    <col min="2314" max="2314" width="18.85546875" style="1" customWidth="1"/>
    <col min="2315" max="2315" width="13.28515625" style="1" customWidth="1"/>
    <col min="2316" max="2316" width="21.85546875" style="1" customWidth="1"/>
    <col min="2317" max="2317" width="14.7109375" style="1" customWidth="1"/>
    <col min="2318" max="2318" width="21.28515625" style="1" customWidth="1"/>
    <col min="2319" max="2319" width="10.42578125" style="1" customWidth="1"/>
    <col min="2320" max="2320" width="19.85546875" style="1" customWidth="1"/>
    <col min="2321" max="2321" width="11.7109375" style="1" customWidth="1"/>
    <col min="2322" max="2322" width="21.42578125" style="1" customWidth="1"/>
    <col min="2323" max="2323" width="0.85546875" style="1" customWidth="1"/>
    <col min="2324" max="2324" width="11.7109375" style="1" customWidth="1"/>
    <col min="2325" max="2325" width="22" style="1" customWidth="1"/>
    <col min="2326" max="2326" width="0.85546875" style="1" customWidth="1"/>
    <col min="2327" max="2327" width="13.42578125" style="1" customWidth="1"/>
    <col min="2328" max="2328" width="24.85546875" style="1" customWidth="1"/>
    <col min="2329" max="2329" width="0.42578125" style="1" customWidth="1"/>
    <col min="2330" max="2330" width="13.42578125" style="1" customWidth="1"/>
    <col min="2331" max="2331" width="20.140625" style="1" customWidth="1"/>
    <col min="2332" max="2332" width="13.7109375" style="1" customWidth="1"/>
    <col min="2333" max="2333" width="19.7109375" style="1" customWidth="1"/>
    <col min="2334" max="2334" width="13.42578125" style="1" customWidth="1"/>
    <col min="2335" max="2335" width="19.85546875" style="1" customWidth="1"/>
    <col min="2336" max="2336" width="13.42578125" style="1" customWidth="1"/>
    <col min="2337" max="2337" width="13.7109375" style="1" customWidth="1"/>
    <col min="2338" max="2338" width="21.85546875" style="1" customWidth="1"/>
    <col min="2339" max="2339" width="13.7109375" style="1" customWidth="1"/>
    <col min="2340" max="2340" width="6.85546875" style="1" customWidth="1"/>
    <col min="2341" max="2341" width="16" style="1" bestFit="1" customWidth="1"/>
    <col min="2342" max="2342" width="21.85546875" style="1" bestFit="1" customWidth="1"/>
    <col min="2343" max="2561" width="11.28515625" style="1"/>
    <col min="2562" max="2562" width="11.42578125" style="1" customWidth="1"/>
    <col min="2563" max="2563" width="59.85546875" style="1" customWidth="1"/>
    <col min="2564" max="2564" width="11.85546875" style="1" customWidth="1"/>
    <col min="2565" max="2565" width="13.7109375" style="1" customWidth="1"/>
    <col min="2566" max="2566" width="25.42578125" style="1" customWidth="1"/>
    <col min="2567" max="2567" width="30" style="1" customWidth="1"/>
    <col min="2568" max="2568" width="12.140625" style="1" customWidth="1"/>
    <col min="2569" max="2569" width="13.42578125" style="1" customWidth="1"/>
    <col min="2570" max="2570" width="18.85546875" style="1" customWidth="1"/>
    <col min="2571" max="2571" width="13.28515625" style="1" customWidth="1"/>
    <col min="2572" max="2572" width="21.85546875" style="1" customWidth="1"/>
    <col min="2573" max="2573" width="14.7109375" style="1" customWidth="1"/>
    <col min="2574" max="2574" width="21.28515625" style="1" customWidth="1"/>
    <col min="2575" max="2575" width="10.42578125" style="1" customWidth="1"/>
    <col min="2576" max="2576" width="19.85546875" style="1" customWidth="1"/>
    <col min="2577" max="2577" width="11.7109375" style="1" customWidth="1"/>
    <col min="2578" max="2578" width="21.42578125" style="1" customWidth="1"/>
    <col min="2579" max="2579" width="0.85546875" style="1" customWidth="1"/>
    <col min="2580" max="2580" width="11.7109375" style="1" customWidth="1"/>
    <col min="2581" max="2581" width="22" style="1" customWidth="1"/>
    <col min="2582" max="2582" width="0.85546875" style="1" customWidth="1"/>
    <col min="2583" max="2583" width="13.42578125" style="1" customWidth="1"/>
    <col min="2584" max="2584" width="24.85546875" style="1" customWidth="1"/>
    <col min="2585" max="2585" width="0.42578125" style="1" customWidth="1"/>
    <col min="2586" max="2586" width="13.42578125" style="1" customWidth="1"/>
    <col min="2587" max="2587" width="20.140625" style="1" customWidth="1"/>
    <col min="2588" max="2588" width="13.7109375" style="1" customWidth="1"/>
    <col min="2589" max="2589" width="19.7109375" style="1" customWidth="1"/>
    <col min="2590" max="2590" width="13.42578125" style="1" customWidth="1"/>
    <col min="2591" max="2591" width="19.85546875" style="1" customWidth="1"/>
    <col min="2592" max="2592" width="13.42578125" style="1" customWidth="1"/>
    <col min="2593" max="2593" width="13.7109375" style="1" customWidth="1"/>
    <col min="2594" max="2594" width="21.85546875" style="1" customWidth="1"/>
    <col min="2595" max="2595" width="13.7109375" style="1" customWidth="1"/>
    <col min="2596" max="2596" width="6.85546875" style="1" customWidth="1"/>
    <col min="2597" max="2597" width="16" style="1" bestFit="1" customWidth="1"/>
    <col min="2598" max="2598" width="21.85546875" style="1" bestFit="1" customWidth="1"/>
    <col min="2599" max="2817" width="11.28515625" style="1"/>
    <col min="2818" max="2818" width="11.42578125" style="1" customWidth="1"/>
    <col min="2819" max="2819" width="59.85546875" style="1" customWidth="1"/>
    <col min="2820" max="2820" width="11.85546875" style="1" customWidth="1"/>
    <col min="2821" max="2821" width="13.7109375" style="1" customWidth="1"/>
    <col min="2822" max="2822" width="25.42578125" style="1" customWidth="1"/>
    <col min="2823" max="2823" width="30" style="1" customWidth="1"/>
    <col min="2824" max="2824" width="12.140625" style="1" customWidth="1"/>
    <col min="2825" max="2825" width="13.42578125" style="1" customWidth="1"/>
    <col min="2826" max="2826" width="18.85546875" style="1" customWidth="1"/>
    <col min="2827" max="2827" width="13.28515625" style="1" customWidth="1"/>
    <col min="2828" max="2828" width="21.85546875" style="1" customWidth="1"/>
    <col min="2829" max="2829" width="14.7109375" style="1" customWidth="1"/>
    <col min="2830" max="2830" width="21.28515625" style="1" customWidth="1"/>
    <col min="2831" max="2831" width="10.42578125" style="1" customWidth="1"/>
    <col min="2832" max="2832" width="19.85546875" style="1" customWidth="1"/>
    <col min="2833" max="2833" width="11.7109375" style="1" customWidth="1"/>
    <col min="2834" max="2834" width="21.42578125" style="1" customWidth="1"/>
    <col min="2835" max="2835" width="0.85546875" style="1" customWidth="1"/>
    <col min="2836" max="2836" width="11.7109375" style="1" customWidth="1"/>
    <col min="2837" max="2837" width="22" style="1" customWidth="1"/>
    <col min="2838" max="2838" width="0.85546875" style="1" customWidth="1"/>
    <col min="2839" max="2839" width="13.42578125" style="1" customWidth="1"/>
    <col min="2840" max="2840" width="24.85546875" style="1" customWidth="1"/>
    <col min="2841" max="2841" width="0.42578125" style="1" customWidth="1"/>
    <col min="2842" max="2842" width="13.42578125" style="1" customWidth="1"/>
    <col min="2843" max="2843" width="20.140625" style="1" customWidth="1"/>
    <col min="2844" max="2844" width="13.7109375" style="1" customWidth="1"/>
    <col min="2845" max="2845" width="19.7109375" style="1" customWidth="1"/>
    <col min="2846" max="2846" width="13.42578125" style="1" customWidth="1"/>
    <col min="2847" max="2847" width="19.85546875" style="1" customWidth="1"/>
    <col min="2848" max="2848" width="13.42578125" style="1" customWidth="1"/>
    <col min="2849" max="2849" width="13.7109375" style="1" customWidth="1"/>
    <col min="2850" max="2850" width="21.85546875" style="1" customWidth="1"/>
    <col min="2851" max="2851" width="13.7109375" style="1" customWidth="1"/>
    <col min="2852" max="2852" width="6.85546875" style="1" customWidth="1"/>
    <col min="2853" max="2853" width="16" style="1" bestFit="1" customWidth="1"/>
    <col min="2854" max="2854" width="21.85546875" style="1" bestFit="1" customWidth="1"/>
    <col min="2855" max="3073" width="11.28515625" style="1"/>
    <col min="3074" max="3074" width="11.42578125" style="1" customWidth="1"/>
    <col min="3075" max="3075" width="59.85546875" style="1" customWidth="1"/>
    <col min="3076" max="3076" width="11.85546875" style="1" customWidth="1"/>
    <col min="3077" max="3077" width="13.7109375" style="1" customWidth="1"/>
    <col min="3078" max="3078" width="25.42578125" style="1" customWidth="1"/>
    <col min="3079" max="3079" width="30" style="1" customWidth="1"/>
    <col min="3080" max="3080" width="12.140625" style="1" customWidth="1"/>
    <col min="3081" max="3081" width="13.42578125" style="1" customWidth="1"/>
    <col min="3082" max="3082" width="18.85546875" style="1" customWidth="1"/>
    <col min="3083" max="3083" width="13.28515625" style="1" customWidth="1"/>
    <col min="3084" max="3084" width="21.85546875" style="1" customWidth="1"/>
    <col min="3085" max="3085" width="14.7109375" style="1" customWidth="1"/>
    <col min="3086" max="3086" width="21.28515625" style="1" customWidth="1"/>
    <col min="3087" max="3087" width="10.42578125" style="1" customWidth="1"/>
    <col min="3088" max="3088" width="19.85546875" style="1" customWidth="1"/>
    <col min="3089" max="3089" width="11.7109375" style="1" customWidth="1"/>
    <col min="3090" max="3090" width="21.42578125" style="1" customWidth="1"/>
    <col min="3091" max="3091" width="0.85546875" style="1" customWidth="1"/>
    <col min="3092" max="3092" width="11.7109375" style="1" customWidth="1"/>
    <col min="3093" max="3093" width="22" style="1" customWidth="1"/>
    <col min="3094" max="3094" width="0.85546875" style="1" customWidth="1"/>
    <col min="3095" max="3095" width="13.42578125" style="1" customWidth="1"/>
    <col min="3096" max="3096" width="24.85546875" style="1" customWidth="1"/>
    <col min="3097" max="3097" width="0.42578125" style="1" customWidth="1"/>
    <col min="3098" max="3098" width="13.42578125" style="1" customWidth="1"/>
    <col min="3099" max="3099" width="20.140625" style="1" customWidth="1"/>
    <col min="3100" max="3100" width="13.7109375" style="1" customWidth="1"/>
    <col min="3101" max="3101" width="19.7109375" style="1" customWidth="1"/>
    <col min="3102" max="3102" width="13.42578125" style="1" customWidth="1"/>
    <col min="3103" max="3103" width="19.85546875" style="1" customWidth="1"/>
    <col min="3104" max="3104" width="13.42578125" style="1" customWidth="1"/>
    <col min="3105" max="3105" width="13.7109375" style="1" customWidth="1"/>
    <col min="3106" max="3106" width="21.85546875" style="1" customWidth="1"/>
    <col min="3107" max="3107" width="13.7109375" style="1" customWidth="1"/>
    <col min="3108" max="3108" width="6.85546875" style="1" customWidth="1"/>
    <col min="3109" max="3109" width="16" style="1" bestFit="1" customWidth="1"/>
    <col min="3110" max="3110" width="21.85546875" style="1" bestFit="1" customWidth="1"/>
    <col min="3111" max="3329" width="11.28515625" style="1"/>
    <col min="3330" max="3330" width="11.42578125" style="1" customWidth="1"/>
    <col min="3331" max="3331" width="59.85546875" style="1" customWidth="1"/>
    <col min="3332" max="3332" width="11.85546875" style="1" customWidth="1"/>
    <col min="3333" max="3333" width="13.7109375" style="1" customWidth="1"/>
    <col min="3334" max="3334" width="25.42578125" style="1" customWidth="1"/>
    <col min="3335" max="3335" width="30" style="1" customWidth="1"/>
    <col min="3336" max="3336" width="12.140625" style="1" customWidth="1"/>
    <col min="3337" max="3337" width="13.42578125" style="1" customWidth="1"/>
    <col min="3338" max="3338" width="18.85546875" style="1" customWidth="1"/>
    <col min="3339" max="3339" width="13.28515625" style="1" customWidth="1"/>
    <col min="3340" max="3340" width="21.85546875" style="1" customWidth="1"/>
    <col min="3341" max="3341" width="14.7109375" style="1" customWidth="1"/>
    <col min="3342" max="3342" width="21.28515625" style="1" customWidth="1"/>
    <col min="3343" max="3343" width="10.42578125" style="1" customWidth="1"/>
    <col min="3344" max="3344" width="19.85546875" style="1" customWidth="1"/>
    <col min="3345" max="3345" width="11.7109375" style="1" customWidth="1"/>
    <col min="3346" max="3346" width="21.42578125" style="1" customWidth="1"/>
    <col min="3347" max="3347" width="0.85546875" style="1" customWidth="1"/>
    <col min="3348" max="3348" width="11.7109375" style="1" customWidth="1"/>
    <col min="3349" max="3349" width="22" style="1" customWidth="1"/>
    <col min="3350" max="3350" width="0.85546875" style="1" customWidth="1"/>
    <col min="3351" max="3351" width="13.42578125" style="1" customWidth="1"/>
    <col min="3352" max="3352" width="24.85546875" style="1" customWidth="1"/>
    <col min="3353" max="3353" width="0.42578125" style="1" customWidth="1"/>
    <col min="3354" max="3354" width="13.42578125" style="1" customWidth="1"/>
    <col min="3355" max="3355" width="20.140625" style="1" customWidth="1"/>
    <col min="3356" max="3356" width="13.7109375" style="1" customWidth="1"/>
    <col min="3357" max="3357" width="19.7109375" style="1" customWidth="1"/>
    <col min="3358" max="3358" width="13.42578125" style="1" customWidth="1"/>
    <col min="3359" max="3359" width="19.85546875" style="1" customWidth="1"/>
    <col min="3360" max="3360" width="13.42578125" style="1" customWidth="1"/>
    <col min="3361" max="3361" width="13.7109375" style="1" customWidth="1"/>
    <col min="3362" max="3362" width="21.85546875" style="1" customWidth="1"/>
    <col min="3363" max="3363" width="13.7109375" style="1" customWidth="1"/>
    <col min="3364" max="3364" width="6.85546875" style="1" customWidth="1"/>
    <col min="3365" max="3365" width="16" style="1" bestFit="1" customWidth="1"/>
    <col min="3366" max="3366" width="21.85546875" style="1" bestFit="1" customWidth="1"/>
    <col min="3367" max="3585" width="11.28515625" style="1"/>
    <col min="3586" max="3586" width="11.42578125" style="1" customWidth="1"/>
    <col min="3587" max="3587" width="59.85546875" style="1" customWidth="1"/>
    <col min="3588" max="3588" width="11.85546875" style="1" customWidth="1"/>
    <col min="3589" max="3589" width="13.7109375" style="1" customWidth="1"/>
    <col min="3590" max="3590" width="25.42578125" style="1" customWidth="1"/>
    <col min="3591" max="3591" width="30" style="1" customWidth="1"/>
    <col min="3592" max="3592" width="12.140625" style="1" customWidth="1"/>
    <col min="3593" max="3593" width="13.42578125" style="1" customWidth="1"/>
    <col min="3594" max="3594" width="18.85546875" style="1" customWidth="1"/>
    <col min="3595" max="3595" width="13.28515625" style="1" customWidth="1"/>
    <col min="3596" max="3596" width="21.85546875" style="1" customWidth="1"/>
    <col min="3597" max="3597" width="14.7109375" style="1" customWidth="1"/>
    <col min="3598" max="3598" width="21.28515625" style="1" customWidth="1"/>
    <col min="3599" max="3599" width="10.42578125" style="1" customWidth="1"/>
    <col min="3600" max="3600" width="19.85546875" style="1" customWidth="1"/>
    <col min="3601" max="3601" width="11.7109375" style="1" customWidth="1"/>
    <col min="3602" max="3602" width="21.42578125" style="1" customWidth="1"/>
    <col min="3603" max="3603" width="0.85546875" style="1" customWidth="1"/>
    <col min="3604" max="3604" width="11.7109375" style="1" customWidth="1"/>
    <col min="3605" max="3605" width="22" style="1" customWidth="1"/>
    <col min="3606" max="3606" width="0.85546875" style="1" customWidth="1"/>
    <col min="3607" max="3607" width="13.42578125" style="1" customWidth="1"/>
    <col min="3608" max="3608" width="24.85546875" style="1" customWidth="1"/>
    <col min="3609" max="3609" width="0.42578125" style="1" customWidth="1"/>
    <col min="3610" max="3610" width="13.42578125" style="1" customWidth="1"/>
    <col min="3611" max="3611" width="20.140625" style="1" customWidth="1"/>
    <col min="3612" max="3612" width="13.7109375" style="1" customWidth="1"/>
    <col min="3613" max="3613" width="19.7109375" style="1" customWidth="1"/>
    <col min="3614" max="3614" width="13.42578125" style="1" customWidth="1"/>
    <col min="3615" max="3615" width="19.85546875" style="1" customWidth="1"/>
    <col min="3616" max="3616" width="13.42578125" style="1" customWidth="1"/>
    <col min="3617" max="3617" width="13.7109375" style="1" customWidth="1"/>
    <col min="3618" max="3618" width="21.85546875" style="1" customWidth="1"/>
    <col min="3619" max="3619" width="13.7109375" style="1" customWidth="1"/>
    <col min="3620" max="3620" width="6.85546875" style="1" customWidth="1"/>
    <col min="3621" max="3621" width="16" style="1" bestFit="1" customWidth="1"/>
    <col min="3622" max="3622" width="21.85546875" style="1" bestFit="1" customWidth="1"/>
    <col min="3623" max="3841" width="11.28515625" style="1"/>
    <col min="3842" max="3842" width="11.42578125" style="1" customWidth="1"/>
    <col min="3843" max="3843" width="59.85546875" style="1" customWidth="1"/>
    <col min="3844" max="3844" width="11.85546875" style="1" customWidth="1"/>
    <col min="3845" max="3845" width="13.7109375" style="1" customWidth="1"/>
    <col min="3846" max="3846" width="25.42578125" style="1" customWidth="1"/>
    <col min="3847" max="3847" width="30" style="1" customWidth="1"/>
    <col min="3848" max="3848" width="12.140625" style="1" customWidth="1"/>
    <col min="3849" max="3849" width="13.42578125" style="1" customWidth="1"/>
    <col min="3850" max="3850" width="18.85546875" style="1" customWidth="1"/>
    <col min="3851" max="3851" width="13.28515625" style="1" customWidth="1"/>
    <col min="3852" max="3852" width="21.85546875" style="1" customWidth="1"/>
    <col min="3853" max="3853" width="14.7109375" style="1" customWidth="1"/>
    <col min="3854" max="3854" width="21.28515625" style="1" customWidth="1"/>
    <col min="3855" max="3855" width="10.42578125" style="1" customWidth="1"/>
    <col min="3856" max="3856" width="19.85546875" style="1" customWidth="1"/>
    <col min="3857" max="3857" width="11.7109375" style="1" customWidth="1"/>
    <col min="3858" max="3858" width="21.42578125" style="1" customWidth="1"/>
    <col min="3859" max="3859" width="0.85546875" style="1" customWidth="1"/>
    <col min="3860" max="3860" width="11.7109375" style="1" customWidth="1"/>
    <col min="3861" max="3861" width="22" style="1" customWidth="1"/>
    <col min="3862" max="3862" width="0.85546875" style="1" customWidth="1"/>
    <col min="3863" max="3863" width="13.42578125" style="1" customWidth="1"/>
    <col min="3864" max="3864" width="24.85546875" style="1" customWidth="1"/>
    <col min="3865" max="3865" width="0.42578125" style="1" customWidth="1"/>
    <col min="3866" max="3866" width="13.42578125" style="1" customWidth="1"/>
    <col min="3867" max="3867" width="20.140625" style="1" customWidth="1"/>
    <col min="3868" max="3868" width="13.7109375" style="1" customWidth="1"/>
    <col min="3869" max="3869" width="19.7109375" style="1" customWidth="1"/>
    <col min="3870" max="3870" width="13.42578125" style="1" customWidth="1"/>
    <col min="3871" max="3871" width="19.85546875" style="1" customWidth="1"/>
    <col min="3872" max="3872" width="13.42578125" style="1" customWidth="1"/>
    <col min="3873" max="3873" width="13.7109375" style="1" customWidth="1"/>
    <col min="3874" max="3874" width="21.85546875" style="1" customWidth="1"/>
    <col min="3875" max="3875" width="13.7109375" style="1" customWidth="1"/>
    <col min="3876" max="3876" width="6.85546875" style="1" customWidth="1"/>
    <col min="3877" max="3877" width="16" style="1" bestFit="1" customWidth="1"/>
    <col min="3878" max="3878" width="21.85546875" style="1" bestFit="1" customWidth="1"/>
    <col min="3879" max="4097" width="11.28515625" style="1"/>
    <col min="4098" max="4098" width="11.42578125" style="1" customWidth="1"/>
    <col min="4099" max="4099" width="59.85546875" style="1" customWidth="1"/>
    <col min="4100" max="4100" width="11.85546875" style="1" customWidth="1"/>
    <col min="4101" max="4101" width="13.7109375" style="1" customWidth="1"/>
    <col min="4102" max="4102" width="25.42578125" style="1" customWidth="1"/>
    <col min="4103" max="4103" width="30" style="1" customWidth="1"/>
    <col min="4104" max="4104" width="12.140625" style="1" customWidth="1"/>
    <col min="4105" max="4105" width="13.42578125" style="1" customWidth="1"/>
    <col min="4106" max="4106" width="18.85546875" style="1" customWidth="1"/>
    <col min="4107" max="4107" width="13.28515625" style="1" customWidth="1"/>
    <col min="4108" max="4108" width="21.85546875" style="1" customWidth="1"/>
    <col min="4109" max="4109" width="14.7109375" style="1" customWidth="1"/>
    <col min="4110" max="4110" width="21.28515625" style="1" customWidth="1"/>
    <col min="4111" max="4111" width="10.42578125" style="1" customWidth="1"/>
    <col min="4112" max="4112" width="19.85546875" style="1" customWidth="1"/>
    <col min="4113" max="4113" width="11.7109375" style="1" customWidth="1"/>
    <col min="4114" max="4114" width="21.42578125" style="1" customWidth="1"/>
    <col min="4115" max="4115" width="0.85546875" style="1" customWidth="1"/>
    <col min="4116" max="4116" width="11.7109375" style="1" customWidth="1"/>
    <col min="4117" max="4117" width="22" style="1" customWidth="1"/>
    <col min="4118" max="4118" width="0.85546875" style="1" customWidth="1"/>
    <col min="4119" max="4119" width="13.42578125" style="1" customWidth="1"/>
    <col min="4120" max="4120" width="24.85546875" style="1" customWidth="1"/>
    <col min="4121" max="4121" width="0.42578125" style="1" customWidth="1"/>
    <col min="4122" max="4122" width="13.42578125" style="1" customWidth="1"/>
    <col min="4123" max="4123" width="20.140625" style="1" customWidth="1"/>
    <col min="4124" max="4124" width="13.7109375" style="1" customWidth="1"/>
    <col min="4125" max="4125" width="19.7109375" style="1" customWidth="1"/>
    <col min="4126" max="4126" width="13.42578125" style="1" customWidth="1"/>
    <col min="4127" max="4127" width="19.85546875" style="1" customWidth="1"/>
    <col min="4128" max="4128" width="13.42578125" style="1" customWidth="1"/>
    <col min="4129" max="4129" width="13.7109375" style="1" customWidth="1"/>
    <col min="4130" max="4130" width="21.85546875" style="1" customWidth="1"/>
    <col min="4131" max="4131" width="13.7109375" style="1" customWidth="1"/>
    <col min="4132" max="4132" width="6.85546875" style="1" customWidth="1"/>
    <col min="4133" max="4133" width="16" style="1" bestFit="1" customWidth="1"/>
    <col min="4134" max="4134" width="21.85546875" style="1" bestFit="1" customWidth="1"/>
    <col min="4135" max="4353" width="11.28515625" style="1"/>
    <col min="4354" max="4354" width="11.42578125" style="1" customWidth="1"/>
    <col min="4355" max="4355" width="59.85546875" style="1" customWidth="1"/>
    <col min="4356" max="4356" width="11.85546875" style="1" customWidth="1"/>
    <col min="4357" max="4357" width="13.7109375" style="1" customWidth="1"/>
    <col min="4358" max="4358" width="25.42578125" style="1" customWidth="1"/>
    <col min="4359" max="4359" width="30" style="1" customWidth="1"/>
    <col min="4360" max="4360" width="12.140625" style="1" customWidth="1"/>
    <col min="4361" max="4361" width="13.42578125" style="1" customWidth="1"/>
    <col min="4362" max="4362" width="18.85546875" style="1" customWidth="1"/>
    <col min="4363" max="4363" width="13.28515625" style="1" customWidth="1"/>
    <col min="4364" max="4364" width="21.85546875" style="1" customWidth="1"/>
    <col min="4365" max="4365" width="14.7109375" style="1" customWidth="1"/>
    <col min="4366" max="4366" width="21.28515625" style="1" customWidth="1"/>
    <col min="4367" max="4367" width="10.42578125" style="1" customWidth="1"/>
    <col min="4368" max="4368" width="19.85546875" style="1" customWidth="1"/>
    <col min="4369" max="4369" width="11.7109375" style="1" customWidth="1"/>
    <col min="4370" max="4370" width="21.42578125" style="1" customWidth="1"/>
    <col min="4371" max="4371" width="0.85546875" style="1" customWidth="1"/>
    <col min="4372" max="4372" width="11.7109375" style="1" customWidth="1"/>
    <col min="4373" max="4373" width="22" style="1" customWidth="1"/>
    <col min="4374" max="4374" width="0.85546875" style="1" customWidth="1"/>
    <col min="4375" max="4375" width="13.42578125" style="1" customWidth="1"/>
    <col min="4376" max="4376" width="24.85546875" style="1" customWidth="1"/>
    <col min="4377" max="4377" width="0.42578125" style="1" customWidth="1"/>
    <col min="4378" max="4378" width="13.42578125" style="1" customWidth="1"/>
    <col min="4379" max="4379" width="20.140625" style="1" customWidth="1"/>
    <col min="4380" max="4380" width="13.7109375" style="1" customWidth="1"/>
    <col min="4381" max="4381" width="19.7109375" style="1" customWidth="1"/>
    <col min="4382" max="4382" width="13.42578125" style="1" customWidth="1"/>
    <col min="4383" max="4383" width="19.85546875" style="1" customWidth="1"/>
    <col min="4384" max="4384" width="13.42578125" style="1" customWidth="1"/>
    <col min="4385" max="4385" width="13.7109375" style="1" customWidth="1"/>
    <col min="4386" max="4386" width="21.85546875" style="1" customWidth="1"/>
    <col min="4387" max="4387" width="13.7109375" style="1" customWidth="1"/>
    <col min="4388" max="4388" width="6.85546875" style="1" customWidth="1"/>
    <col min="4389" max="4389" width="16" style="1" bestFit="1" customWidth="1"/>
    <col min="4390" max="4390" width="21.85546875" style="1" bestFit="1" customWidth="1"/>
    <col min="4391" max="4609" width="11.28515625" style="1"/>
    <col min="4610" max="4610" width="11.42578125" style="1" customWidth="1"/>
    <col min="4611" max="4611" width="59.85546875" style="1" customWidth="1"/>
    <col min="4612" max="4612" width="11.85546875" style="1" customWidth="1"/>
    <col min="4613" max="4613" width="13.7109375" style="1" customWidth="1"/>
    <col min="4614" max="4614" width="25.42578125" style="1" customWidth="1"/>
    <col min="4615" max="4615" width="30" style="1" customWidth="1"/>
    <col min="4616" max="4616" width="12.140625" style="1" customWidth="1"/>
    <col min="4617" max="4617" width="13.42578125" style="1" customWidth="1"/>
    <col min="4618" max="4618" width="18.85546875" style="1" customWidth="1"/>
    <col min="4619" max="4619" width="13.28515625" style="1" customWidth="1"/>
    <col min="4620" max="4620" width="21.85546875" style="1" customWidth="1"/>
    <col min="4621" max="4621" width="14.7109375" style="1" customWidth="1"/>
    <col min="4622" max="4622" width="21.28515625" style="1" customWidth="1"/>
    <col min="4623" max="4623" width="10.42578125" style="1" customWidth="1"/>
    <col min="4624" max="4624" width="19.85546875" style="1" customWidth="1"/>
    <col min="4625" max="4625" width="11.7109375" style="1" customWidth="1"/>
    <col min="4626" max="4626" width="21.42578125" style="1" customWidth="1"/>
    <col min="4627" max="4627" width="0.85546875" style="1" customWidth="1"/>
    <col min="4628" max="4628" width="11.7109375" style="1" customWidth="1"/>
    <col min="4629" max="4629" width="22" style="1" customWidth="1"/>
    <col min="4630" max="4630" width="0.85546875" style="1" customWidth="1"/>
    <col min="4631" max="4631" width="13.42578125" style="1" customWidth="1"/>
    <col min="4632" max="4632" width="24.85546875" style="1" customWidth="1"/>
    <col min="4633" max="4633" width="0.42578125" style="1" customWidth="1"/>
    <col min="4634" max="4634" width="13.42578125" style="1" customWidth="1"/>
    <col min="4635" max="4635" width="20.140625" style="1" customWidth="1"/>
    <col min="4636" max="4636" width="13.7109375" style="1" customWidth="1"/>
    <col min="4637" max="4637" width="19.7109375" style="1" customWidth="1"/>
    <col min="4638" max="4638" width="13.42578125" style="1" customWidth="1"/>
    <col min="4639" max="4639" width="19.85546875" style="1" customWidth="1"/>
    <col min="4640" max="4640" width="13.42578125" style="1" customWidth="1"/>
    <col min="4641" max="4641" width="13.7109375" style="1" customWidth="1"/>
    <col min="4642" max="4642" width="21.85546875" style="1" customWidth="1"/>
    <col min="4643" max="4643" width="13.7109375" style="1" customWidth="1"/>
    <col min="4644" max="4644" width="6.85546875" style="1" customWidth="1"/>
    <col min="4645" max="4645" width="16" style="1" bestFit="1" customWidth="1"/>
    <col min="4646" max="4646" width="21.85546875" style="1" bestFit="1" customWidth="1"/>
    <col min="4647" max="4865" width="11.28515625" style="1"/>
    <col min="4866" max="4866" width="11.42578125" style="1" customWidth="1"/>
    <col min="4867" max="4867" width="59.85546875" style="1" customWidth="1"/>
    <col min="4868" max="4868" width="11.85546875" style="1" customWidth="1"/>
    <col min="4869" max="4869" width="13.7109375" style="1" customWidth="1"/>
    <col min="4870" max="4870" width="25.42578125" style="1" customWidth="1"/>
    <col min="4871" max="4871" width="30" style="1" customWidth="1"/>
    <col min="4872" max="4872" width="12.140625" style="1" customWidth="1"/>
    <col min="4873" max="4873" width="13.42578125" style="1" customWidth="1"/>
    <col min="4874" max="4874" width="18.85546875" style="1" customWidth="1"/>
    <col min="4875" max="4875" width="13.28515625" style="1" customWidth="1"/>
    <col min="4876" max="4876" width="21.85546875" style="1" customWidth="1"/>
    <col min="4877" max="4877" width="14.7109375" style="1" customWidth="1"/>
    <col min="4878" max="4878" width="21.28515625" style="1" customWidth="1"/>
    <col min="4879" max="4879" width="10.42578125" style="1" customWidth="1"/>
    <col min="4880" max="4880" width="19.85546875" style="1" customWidth="1"/>
    <col min="4881" max="4881" width="11.7109375" style="1" customWidth="1"/>
    <col min="4882" max="4882" width="21.42578125" style="1" customWidth="1"/>
    <col min="4883" max="4883" width="0.85546875" style="1" customWidth="1"/>
    <col min="4884" max="4884" width="11.7109375" style="1" customWidth="1"/>
    <col min="4885" max="4885" width="22" style="1" customWidth="1"/>
    <col min="4886" max="4886" width="0.85546875" style="1" customWidth="1"/>
    <col min="4887" max="4887" width="13.42578125" style="1" customWidth="1"/>
    <col min="4888" max="4888" width="24.85546875" style="1" customWidth="1"/>
    <col min="4889" max="4889" width="0.42578125" style="1" customWidth="1"/>
    <col min="4890" max="4890" width="13.42578125" style="1" customWidth="1"/>
    <col min="4891" max="4891" width="20.140625" style="1" customWidth="1"/>
    <col min="4892" max="4892" width="13.7109375" style="1" customWidth="1"/>
    <col min="4893" max="4893" width="19.7109375" style="1" customWidth="1"/>
    <col min="4894" max="4894" width="13.42578125" style="1" customWidth="1"/>
    <col min="4895" max="4895" width="19.85546875" style="1" customWidth="1"/>
    <col min="4896" max="4896" width="13.42578125" style="1" customWidth="1"/>
    <col min="4897" max="4897" width="13.7109375" style="1" customWidth="1"/>
    <col min="4898" max="4898" width="21.85546875" style="1" customWidth="1"/>
    <col min="4899" max="4899" width="13.7109375" style="1" customWidth="1"/>
    <col min="4900" max="4900" width="6.85546875" style="1" customWidth="1"/>
    <col min="4901" max="4901" width="16" style="1" bestFit="1" customWidth="1"/>
    <col min="4902" max="4902" width="21.85546875" style="1" bestFit="1" customWidth="1"/>
    <col min="4903" max="5121" width="11.28515625" style="1"/>
    <col min="5122" max="5122" width="11.42578125" style="1" customWidth="1"/>
    <col min="5123" max="5123" width="59.85546875" style="1" customWidth="1"/>
    <col min="5124" max="5124" width="11.85546875" style="1" customWidth="1"/>
    <col min="5125" max="5125" width="13.7109375" style="1" customWidth="1"/>
    <col min="5126" max="5126" width="25.42578125" style="1" customWidth="1"/>
    <col min="5127" max="5127" width="30" style="1" customWidth="1"/>
    <col min="5128" max="5128" width="12.140625" style="1" customWidth="1"/>
    <col min="5129" max="5129" width="13.42578125" style="1" customWidth="1"/>
    <col min="5130" max="5130" width="18.85546875" style="1" customWidth="1"/>
    <col min="5131" max="5131" width="13.28515625" style="1" customWidth="1"/>
    <col min="5132" max="5132" width="21.85546875" style="1" customWidth="1"/>
    <col min="5133" max="5133" width="14.7109375" style="1" customWidth="1"/>
    <col min="5134" max="5134" width="21.28515625" style="1" customWidth="1"/>
    <col min="5135" max="5135" width="10.42578125" style="1" customWidth="1"/>
    <col min="5136" max="5136" width="19.85546875" style="1" customWidth="1"/>
    <col min="5137" max="5137" width="11.7109375" style="1" customWidth="1"/>
    <col min="5138" max="5138" width="21.42578125" style="1" customWidth="1"/>
    <col min="5139" max="5139" width="0.85546875" style="1" customWidth="1"/>
    <col min="5140" max="5140" width="11.7109375" style="1" customWidth="1"/>
    <col min="5141" max="5141" width="22" style="1" customWidth="1"/>
    <col min="5142" max="5142" width="0.85546875" style="1" customWidth="1"/>
    <col min="5143" max="5143" width="13.42578125" style="1" customWidth="1"/>
    <col min="5144" max="5144" width="24.85546875" style="1" customWidth="1"/>
    <col min="5145" max="5145" width="0.42578125" style="1" customWidth="1"/>
    <col min="5146" max="5146" width="13.42578125" style="1" customWidth="1"/>
    <col min="5147" max="5147" width="20.140625" style="1" customWidth="1"/>
    <col min="5148" max="5148" width="13.7109375" style="1" customWidth="1"/>
    <col min="5149" max="5149" width="19.7109375" style="1" customWidth="1"/>
    <col min="5150" max="5150" width="13.42578125" style="1" customWidth="1"/>
    <col min="5151" max="5151" width="19.85546875" style="1" customWidth="1"/>
    <col min="5152" max="5152" width="13.42578125" style="1" customWidth="1"/>
    <col min="5153" max="5153" width="13.7109375" style="1" customWidth="1"/>
    <col min="5154" max="5154" width="21.85546875" style="1" customWidth="1"/>
    <col min="5155" max="5155" width="13.7109375" style="1" customWidth="1"/>
    <col min="5156" max="5156" width="6.85546875" style="1" customWidth="1"/>
    <col min="5157" max="5157" width="16" style="1" bestFit="1" customWidth="1"/>
    <col min="5158" max="5158" width="21.85546875" style="1" bestFit="1" customWidth="1"/>
    <col min="5159" max="5377" width="11.28515625" style="1"/>
    <col min="5378" max="5378" width="11.42578125" style="1" customWidth="1"/>
    <col min="5379" max="5379" width="59.85546875" style="1" customWidth="1"/>
    <col min="5380" max="5380" width="11.85546875" style="1" customWidth="1"/>
    <col min="5381" max="5381" width="13.7109375" style="1" customWidth="1"/>
    <col min="5382" max="5382" width="25.42578125" style="1" customWidth="1"/>
    <col min="5383" max="5383" width="30" style="1" customWidth="1"/>
    <col min="5384" max="5384" width="12.140625" style="1" customWidth="1"/>
    <col min="5385" max="5385" width="13.42578125" style="1" customWidth="1"/>
    <col min="5386" max="5386" width="18.85546875" style="1" customWidth="1"/>
    <col min="5387" max="5387" width="13.28515625" style="1" customWidth="1"/>
    <col min="5388" max="5388" width="21.85546875" style="1" customWidth="1"/>
    <col min="5389" max="5389" width="14.7109375" style="1" customWidth="1"/>
    <col min="5390" max="5390" width="21.28515625" style="1" customWidth="1"/>
    <col min="5391" max="5391" width="10.42578125" style="1" customWidth="1"/>
    <col min="5392" max="5392" width="19.85546875" style="1" customWidth="1"/>
    <col min="5393" max="5393" width="11.7109375" style="1" customWidth="1"/>
    <col min="5394" max="5394" width="21.42578125" style="1" customWidth="1"/>
    <col min="5395" max="5395" width="0.85546875" style="1" customWidth="1"/>
    <col min="5396" max="5396" width="11.7109375" style="1" customWidth="1"/>
    <col min="5397" max="5397" width="22" style="1" customWidth="1"/>
    <col min="5398" max="5398" width="0.85546875" style="1" customWidth="1"/>
    <col min="5399" max="5399" width="13.42578125" style="1" customWidth="1"/>
    <col min="5400" max="5400" width="24.85546875" style="1" customWidth="1"/>
    <col min="5401" max="5401" width="0.42578125" style="1" customWidth="1"/>
    <col min="5402" max="5402" width="13.42578125" style="1" customWidth="1"/>
    <col min="5403" max="5403" width="20.140625" style="1" customWidth="1"/>
    <col min="5404" max="5404" width="13.7109375" style="1" customWidth="1"/>
    <col min="5405" max="5405" width="19.7109375" style="1" customWidth="1"/>
    <col min="5406" max="5406" width="13.42578125" style="1" customWidth="1"/>
    <col min="5407" max="5407" width="19.85546875" style="1" customWidth="1"/>
    <col min="5408" max="5408" width="13.42578125" style="1" customWidth="1"/>
    <col min="5409" max="5409" width="13.7109375" style="1" customWidth="1"/>
    <col min="5410" max="5410" width="21.85546875" style="1" customWidth="1"/>
    <col min="5411" max="5411" width="13.7109375" style="1" customWidth="1"/>
    <col min="5412" max="5412" width="6.85546875" style="1" customWidth="1"/>
    <col min="5413" max="5413" width="16" style="1" bestFit="1" customWidth="1"/>
    <col min="5414" max="5414" width="21.85546875" style="1" bestFit="1" customWidth="1"/>
    <col min="5415" max="5633" width="11.28515625" style="1"/>
    <col min="5634" max="5634" width="11.42578125" style="1" customWidth="1"/>
    <col min="5635" max="5635" width="59.85546875" style="1" customWidth="1"/>
    <col min="5636" max="5636" width="11.85546875" style="1" customWidth="1"/>
    <col min="5637" max="5637" width="13.7109375" style="1" customWidth="1"/>
    <col min="5638" max="5638" width="25.42578125" style="1" customWidth="1"/>
    <col min="5639" max="5639" width="30" style="1" customWidth="1"/>
    <col min="5640" max="5640" width="12.140625" style="1" customWidth="1"/>
    <col min="5641" max="5641" width="13.42578125" style="1" customWidth="1"/>
    <col min="5642" max="5642" width="18.85546875" style="1" customWidth="1"/>
    <col min="5643" max="5643" width="13.28515625" style="1" customWidth="1"/>
    <col min="5644" max="5644" width="21.85546875" style="1" customWidth="1"/>
    <col min="5645" max="5645" width="14.7109375" style="1" customWidth="1"/>
    <col min="5646" max="5646" width="21.28515625" style="1" customWidth="1"/>
    <col min="5647" max="5647" width="10.42578125" style="1" customWidth="1"/>
    <col min="5648" max="5648" width="19.85546875" style="1" customWidth="1"/>
    <col min="5649" max="5649" width="11.7109375" style="1" customWidth="1"/>
    <col min="5650" max="5650" width="21.42578125" style="1" customWidth="1"/>
    <col min="5651" max="5651" width="0.85546875" style="1" customWidth="1"/>
    <col min="5652" max="5652" width="11.7109375" style="1" customWidth="1"/>
    <col min="5653" max="5653" width="22" style="1" customWidth="1"/>
    <col min="5654" max="5654" width="0.85546875" style="1" customWidth="1"/>
    <col min="5655" max="5655" width="13.42578125" style="1" customWidth="1"/>
    <col min="5656" max="5656" width="24.85546875" style="1" customWidth="1"/>
    <col min="5657" max="5657" width="0.42578125" style="1" customWidth="1"/>
    <col min="5658" max="5658" width="13.42578125" style="1" customWidth="1"/>
    <col min="5659" max="5659" width="20.140625" style="1" customWidth="1"/>
    <col min="5660" max="5660" width="13.7109375" style="1" customWidth="1"/>
    <col min="5661" max="5661" width="19.7109375" style="1" customWidth="1"/>
    <col min="5662" max="5662" width="13.42578125" style="1" customWidth="1"/>
    <col min="5663" max="5663" width="19.85546875" style="1" customWidth="1"/>
    <col min="5664" max="5664" width="13.42578125" style="1" customWidth="1"/>
    <col min="5665" max="5665" width="13.7109375" style="1" customWidth="1"/>
    <col min="5666" max="5666" width="21.85546875" style="1" customWidth="1"/>
    <col min="5667" max="5667" width="13.7109375" style="1" customWidth="1"/>
    <col min="5668" max="5668" width="6.85546875" style="1" customWidth="1"/>
    <col min="5669" max="5669" width="16" style="1" bestFit="1" customWidth="1"/>
    <col min="5670" max="5670" width="21.85546875" style="1" bestFit="1" customWidth="1"/>
    <col min="5671" max="5889" width="11.28515625" style="1"/>
    <col min="5890" max="5890" width="11.42578125" style="1" customWidth="1"/>
    <col min="5891" max="5891" width="59.85546875" style="1" customWidth="1"/>
    <col min="5892" max="5892" width="11.85546875" style="1" customWidth="1"/>
    <col min="5893" max="5893" width="13.7109375" style="1" customWidth="1"/>
    <col min="5894" max="5894" width="25.42578125" style="1" customWidth="1"/>
    <col min="5895" max="5895" width="30" style="1" customWidth="1"/>
    <col min="5896" max="5896" width="12.140625" style="1" customWidth="1"/>
    <col min="5897" max="5897" width="13.42578125" style="1" customWidth="1"/>
    <col min="5898" max="5898" width="18.85546875" style="1" customWidth="1"/>
    <col min="5899" max="5899" width="13.28515625" style="1" customWidth="1"/>
    <col min="5900" max="5900" width="21.85546875" style="1" customWidth="1"/>
    <col min="5901" max="5901" width="14.7109375" style="1" customWidth="1"/>
    <col min="5902" max="5902" width="21.28515625" style="1" customWidth="1"/>
    <col min="5903" max="5903" width="10.42578125" style="1" customWidth="1"/>
    <col min="5904" max="5904" width="19.85546875" style="1" customWidth="1"/>
    <col min="5905" max="5905" width="11.7109375" style="1" customWidth="1"/>
    <col min="5906" max="5906" width="21.42578125" style="1" customWidth="1"/>
    <col min="5907" max="5907" width="0.85546875" style="1" customWidth="1"/>
    <col min="5908" max="5908" width="11.7109375" style="1" customWidth="1"/>
    <col min="5909" max="5909" width="22" style="1" customWidth="1"/>
    <col min="5910" max="5910" width="0.85546875" style="1" customWidth="1"/>
    <col min="5911" max="5911" width="13.42578125" style="1" customWidth="1"/>
    <col min="5912" max="5912" width="24.85546875" style="1" customWidth="1"/>
    <col min="5913" max="5913" width="0.42578125" style="1" customWidth="1"/>
    <col min="5914" max="5914" width="13.42578125" style="1" customWidth="1"/>
    <col min="5915" max="5915" width="20.140625" style="1" customWidth="1"/>
    <col min="5916" max="5916" width="13.7109375" style="1" customWidth="1"/>
    <col min="5917" max="5917" width="19.7109375" style="1" customWidth="1"/>
    <col min="5918" max="5918" width="13.42578125" style="1" customWidth="1"/>
    <col min="5919" max="5919" width="19.85546875" style="1" customWidth="1"/>
    <col min="5920" max="5920" width="13.42578125" style="1" customWidth="1"/>
    <col min="5921" max="5921" width="13.7109375" style="1" customWidth="1"/>
    <col min="5922" max="5922" width="21.85546875" style="1" customWidth="1"/>
    <col min="5923" max="5923" width="13.7109375" style="1" customWidth="1"/>
    <col min="5924" max="5924" width="6.85546875" style="1" customWidth="1"/>
    <col min="5925" max="5925" width="16" style="1" bestFit="1" customWidth="1"/>
    <col min="5926" max="5926" width="21.85546875" style="1" bestFit="1" customWidth="1"/>
    <col min="5927" max="6145" width="11.28515625" style="1"/>
    <col min="6146" max="6146" width="11.42578125" style="1" customWidth="1"/>
    <col min="6147" max="6147" width="59.85546875" style="1" customWidth="1"/>
    <col min="6148" max="6148" width="11.85546875" style="1" customWidth="1"/>
    <col min="6149" max="6149" width="13.7109375" style="1" customWidth="1"/>
    <col min="6150" max="6150" width="25.42578125" style="1" customWidth="1"/>
    <col min="6151" max="6151" width="30" style="1" customWidth="1"/>
    <col min="6152" max="6152" width="12.140625" style="1" customWidth="1"/>
    <col min="6153" max="6153" width="13.42578125" style="1" customWidth="1"/>
    <col min="6154" max="6154" width="18.85546875" style="1" customWidth="1"/>
    <col min="6155" max="6155" width="13.28515625" style="1" customWidth="1"/>
    <col min="6156" max="6156" width="21.85546875" style="1" customWidth="1"/>
    <col min="6157" max="6157" width="14.7109375" style="1" customWidth="1"/>
    <col min="6158" max="6158" width="21.28515625" style="1" customWidth="1"/>
    <col min="6159" max="6159" width="10.42578125" style="1" customWidth="1"/>
    <col min="6160" max="6160" width="19.85546875" style="1" customWidth="1"/>
    <col min="6161" max="6161" width="11.7109375" style="1" customWidth="1"/>
    <col min="6162" max="6162" width="21.42578125" style="1" customWidth="1"/>
    <col min="6163" max="6163" width="0.85546875" style="1" customWidth="1"/>
    <col min="6164" max="6164" width="11.7109375" style="1" customWidth="1"/>
    <col min="6165" max="6165" width="22" style="1" customWidth="1"/>
    <col min="6166" max="6166" width="0.85546875" style="1" customWidth="1"/>
    <col min="6167" max="6167" width="13.42578125" style="1" customWidth="1"/>
    <col min="6168" max="6168" width="24.85546875" style="1" customWidth="1"/>
    <col min="6169" max="6169" width="0.42578125" style="1" customWidth="1"/>
    <col min="6170" max="6170" width="13.42578125" style="1" customWidth="1"/>
    <col min="6171" max="6171" width="20.140625" style="1" customWidth="1"/>
    <col min="6172" max="6172" width="13.7109375" style="1" customWidth="1"/>
    <col min="6173" max="6173" width="19.7109375" style="1" customWidth="1"/>
    <col min="6174" max="6174" width="13.42578125" style="1" customWidth="1"/>
    <col min="6175" max="6175" width="19.85546875" style="1" customWidth="1"/>
    <col min="6176" max="6176" width="13.42578125" style="1" customWidth="1"/>
    <col min="6177" max="6177" width="13.7109375" style="1" customWidth="1"/>
    <col min="6178" max="6178" width="21.85546875" style="1" customWidth="1"/>
    <col min="6179" max="6179" width="13.7109375" style="1" customWidth="1"/>
    <col min="6180" max="6180" width="6.85546875" style="1" customWidth="1"/>
    <col min="6181" max="6181" width="16" style="1" bestFit="1" customWidth="1"/>
    <col min="6182" max="6182" width="21.85546875" style="1" bestFit="1" customWidth="1"/>
    <col min="6183" max="6401" width="11.28515625" style="1"/>
    <col min="6402" max="6402" width="11.42578125" style="1" customWidth="1"/>
    <col min="6403" max="6403" width="59.85546875" style="1" customWidth="1"/>
    <col min="6404" max="6404" width="11.85546875" style="1" customWidth="1"/>
    <col min="6405" max="6405" width="13.7109375" style="1" customWidth="1"/>
    <col min="6406" max="6406" width="25.42578125" style="1" customWidth="1"/>
    <col min="6407" max="6407" width="30" style="1" customWidth="1"/>
    <col min="6408" max="6408" width="12.140625" style="1" customWidth="1"/>
    <col min="6409" max="6409" width="13.42578125" style="1" customWidth="1"/>
    <col min="6410" max="6410" width="18.85546875" style="1" customWidth="1"/>
    <col min="6411" max="6411" width="13.28515625" style="1" customWidth="1"/>
    <col min="6412" max="6412" width="21.85546875" style="1" customWidth="1"/>
    <col min="6413" max="6413" width="14.7109375" style="1" customWidth="1"/>
    <col min="6414" max="6414" width="21.28515625" style="1" customWidth="1"/>
    <col min="6415" max="6415" width="10.42578125" style="1" customWidth="1"/>
    <col min="6416" max="6416" width="19.85546875" style="1" customWidth="1"/>
    <col min="6417" max="6417" width="11.7109375" style="1" customWidth="1"/>
    <col min="6418" max="6418" width="21.42578125" style="1" customWidth="1"/>
    <col min="6419" max="6419" width="0.85546875" style="1" customWidth="1"/>
    <col min="6420" max="6420" width="11.7109375" style="1" customWidth="1"/>
    <col min="6421" max="6421" width="22" style="1" customWidth="1"/>
    <col min="6422" max="6422" width="0.85546875" style="1" customWidth="1"/>
    <col min="6423" max="6423" width="13.42578125" style="1" customWidth="1"/>
    <col min="6424" max="6424" width="24.85546875" style="1" customWidth="1"/>
    <col min="6425" max="6425" width="0.42578125" style="1" customWidth="1"/>
    <col min="6426" max="6426" width="13.42578125" style="1" customWidth="1"/>
    <col min="6427" max="6427" width="20.140625" style="1" customWidth="1"/>
    <col min="6428" max="6428" width="13.7109375" style="1" customWidth="1"/>
    <col min="6429" max="6429" width="19.7109375" style="1" customWidth="1"/>
    <col min="6430" max="6430" width="13.42578125" style="1" customWidth="1"/>
    <col min="6431" max="6431" width="19.85546875" style="1" customWidth="1"/>
    <col min="6432" max="6432" width="13.42578125" style="1" customWidth="1"/>
    <col min="6433" max="6433" width="13.7109375" style="1" customWidth="1"/>
    <col min="6434" max="6434" width="21.85546875" style="1" customWidth="1"/>
    <col min="6435" max="6435" width="13.7109375" style="1" customWidth="1"/>
    <col min="6436" max="6436" width="6.85546875" style="1" customWidth="1"/>
    <col min="6437" max="6437" width="16" style="1" bestFit="1" customWidth="1"/>
    <col min="6438" max="6438" width="21.85546875" style="1" bestFit="1" customWidth="1"/>
    <col min="6439" max="6657" width="11.28515625" style="1"/>
    <col min="6658" max="6658" width="11.42578125" style="1" customWidth="1"/>
    <col min="6659" max="6659" width="59.85546875" style="1" customWidth="1"/>
    <col min="6660" max="6660" width="11.85546875" style="1" customWidth="1"/>
    <col min="6661" max="6661" width="13.7109375" style="1" customWidth="1"/>
    <col min="6662" max="6662" width="25.42578125" style="1" customWidth="1"/>
    <col min="6663" max="6663" width="30" style="1" customWidth="1"/>
    <col min="6664" max="6664" width="12.140625" style="1" customWidth="1"/>
    <col min="6665" max="6665" width="13.42578125" style="1" customWidth="1"/>
    <col min="6666" max="6666" width="18.85546875" style="1" customWidth="1"/>
    <col min="6667" max="6667" width="13.28515625" style="1" customWidth="1"/>
    <col min="6668" max="6668" width="21.85546875" style="1" customWidth="1"/>
    <col min="6669" max="6669" width="14.7109375" style="1" customWidth="1"/>
    <col min="6670" max="6670" width="21.28515625" style="1" customWidth="1"/>
    <col min="6671" max="6671" width="10.42578125" style="1" customWidth="1"/>
    <col min="6672" max="6672" width="19.85546875" style="1" customWidth="1"/>
    <col min="6673" max="6673" width="11.7109375" style="1" customWidth="1"/>
    <col min="6674" max="6674" width="21.42578125" style="1" customWidth="1"/>
    <col min="6675" max="6675" width="0.85546875" style="1" customWidth="1"/>
    <col min="6676" max="6676" width="11.7109375" style="1" customWidth="1"/>
    <col min="6677" max="6677" width="22" style="1" customWidth="1"/>
    <col min="6678" max="6678" width="0.85546875" style="1" customWidth="1"/>
    <col min="6679" max="6679" width="13.42578125" style="1" customWidth="1"/>
    <col min="6680" max="6680" width="24.85546875" style="1" customWidth="1"/>
    <col min="6681" max="6681" width="0.42578125" style="1" customWidth="1"/>
    <col min="6682" max="6682" width="13.42578125" style="1" customWidth="1"/>
    <col min="6683" max="6683" width="20.140625" style="1" customWidth="1"/>
    <col min="6684" max="6684" width="13.7109375" style="1" customWidth="1"/>
    <col min="6685" max="6685" width="19.7109375" style="1" customWidth="1"/>
    <col min="6686" max="6686" width="13.42578125" style="1" customWidth="1"/>
    <col min="6687" max="6687" width="19.85546875" style="1" customWidth="1"/>
    <col min="6688" max="6688" width="13.42578125" style="1" customWidth="1"/>
    <col min="6689" max="6689" width="13.7109375" style="1" customWidth="1"/>
    <col min="6690" max="6690" width="21.85546875" style="1" customWidth="1"/>
    <col min="6691" max="6691" width="13.7109375" style="1" customWidth="1"/>
    <col min="6692" max="6692" width="6.85546875" style="1" customWidth="1"/>
    <col min="6693" max="6693" width="16" style="1" bestFit="1" customWidth="1"/>
    <col min="6694" max="6694" width="21.85546875" style="1" bestFit="1" customWidth="1"/>
    <col min="6695" max="6913" width="11.28515625" style="1"/>
    <col min="6914" max="6914" width="11.42578125" style="1" customWidth="1"/>
    <col min="6915" max="6915" width="59.85546875" style="1" customWidth="1"/>
    <col min="6916" max="6916" width="11.85546875" style="1" customWidth="1"/>
    <col min="6917" max="6917" width="13.7109375" style="1" customWidth="1"/>
    <col min="6918" max="6918" width="25.42578125" style="1" customWidth="1"/>
    <col min="6919" max="6919" width="30" style="1" customWidth="1"/>
    <col min="6920" max="6920" width="12.140625" style="1" customWidth="1"/>
    <col min="6921" max="6921" width="13.42578125" style="1" customWidth="1"/>
    <col min="6922" max="6922" width="18.85546875" style="1" customWidth="1"/>
    <col min="6923" max="6923" width="13.28515625" style="1" customWidth="1"/>
    <col min="6924" max="6924" width="21.85546875" style="1" customWidth="1"/>
    <col min="6925" max="6925" width="14.7109375" style="1" customWidth="1"/>
    <col min="6926" max="6926" width="21.28515625" style="1" customWidth="1"/>
    <col min="6927" max="6927" width="10.42578125" style="1" customWidth="1"/>
    <col min="6928" max="6928" width="19.85546875" style="1" customWidth="1"/>
    <col min="6929" max="6929" width="11.7109375" style="1" customWidth="1"/>
    <col min="6930" max="6930" width="21.42578125" style="1" customWidth="1"/>
    <col min="6931" max="6931" width="0.85546875" style="1" customWidth="1"/>
    <col min="6932" max="6932" width="11.7109375" style="1" customWidth="1"/>
    <col min="6933" max="6933" width="22" style="1" customWidth="1"/>
    <col min="6934" max="6934" width="0.85546875" style="1" customWidth="1"/>
    <col min="6935" max="6935" width="13.42578125" style="1" customWidth="1"/>
    <col min="6936" max="6936" width="24.85546875" style="1" customWidth="1"/>
    <col min="6937" max="6937" width="0.42578125" style="1" customWidth="1"/>
    <col min="6938" max="6938" width="13.42578125" style="1" customWidth="1"/>
    <col min="6939" max="6939" width="20.140625" style="1" customWidth="1"/>
    <col min="6940" max="6940" width="13.7109375" style="1" customWidth="1"/>
    <col min="6941" max="6941" width="19.7109375" style="1" customWidth="1"/>
    <col min="6942" max="6942" width="13.42578125" style="1" customWidth="1"/>
    <col min="6943" max="6943" width="19.85546875" style="1" customWidth="1"/>
    <col min="6944" max="6944" width="13.42578125" style="1" customWidth="1"/>
    <col min="6945" max="6945" width="13.7109375" style="1" customWidth="1"/>
    <col min="6946" max="6946" width="21.85546875" style="1" customWidth="1"/>
    <col min="6947" max="6947" width="13.7109375" style="1" customWidth="1"/>
    <col min="6948" max="6948" width="6.85546875" style="1" customWidth="1"/>
    <col min="6949" max="6949" width="16" style="1" bestFit="1" customWidth="1"/>
    <col min="6950" max="6950" width="21.85546875" style="1" bestFit="1" customWidth="1"/>
    <col min="6951" max="7169" width="11.28515625" style="1"/>
    <col min="7170" max="7170" width="11.42578125" style="1" customWidth="1"/>
    <col min="7171" max="7171" width="59.85546875" style="1" customWidth="1"/>
    <col min="7172" max="7172" width="11.85546875" style="1" customWidth="1"/>
    <col min="7173" max="7173" width="13.7109375" style="1" customWidth="1"/>
    <col min="7174" max="7174" width="25.42578125" style="1" customWidth="1"/>
    <col min="7175" max="7175" width="30" style="1" customWidth="1"/>
    <col min="7176" max="7176" width="12.140625" style="1" customWidth="1"/>
    <col min="7177" max="7177" width="13.42578125" style="1" customWidth="1"/>
    <col min="7178" max="7178" width="18.85546875" style="1" customWidth="1"/>
    <col min="7179" max="7179" width="13.28515625" style="1" customWidth="1"/>
    <col min="7180" max="7180" width="21.85546875" style="1" customWidth="1"/>
    <col min="7181" max="7181" width="14.7109375" style="1" customWidth="1"/>
    <col min="7182" max="7182" width="21.28515625" style="1" customWidth="1"/>
    <col min="7183" max="7183" width="10.42578125" style="1" customWidth="1"/>
    <col min="7184" max="7184" width="19.85546875" style="1" customWidth="1"/>
    <col min="7185" max="7185" width="11.7109375" style="1" customWidth="1"/>
    <col min="7186" max="7186" width="21.42578125" style="1" customWidth="1"/>
    <col min="7187" max="7187" width="0.85546875" style="1" customWidth="1"/>
    <col min="7188" max="7188" width="11.7109375" style="1" customWidth="1"/>
    <col min="7189" max="7189" width="22" style="1" customWidth="1"/>
    <col min="7190" max="7190" width="0.85546875" style="1" customWidth="1"/>
    <col min="7191" max="7191" width="13.42578125" style="1" customWidth="1"/>
    <col min="7192" max="7192" width="24.85546875" style="1" customWidth="1"/>
    <col min="7193" max="7193" width="0.42578125" style="1" customWidth="1"/>
    <col min="7194" max="7194" width="13.42578125" style="1" customWidth="1"/>
    <col min="7195" max="7195" width="20.140625" style="1" customWidth="1"/>
    <col min="7196" max="7196" width="13.7109375" style="1" customWidth="1"/>
    <col min="7197" max="7197" width="19.7109375" style="1" customWidth="1"/>
    <col min="7198" max="7198" width="13.42578125" style="1" customWidth="1"/>
    <col min="7199" max="7199" width="19.85546875" style="1" customWidth="1"/>
    <col min="7200" max="7200" width="13.42578125" style="1" customWidth="1"/>
    <col min="7201" max="7201" width="13.7109375" style="1" customWidth="1"/>
    <col min="7202" max="7202" width="21.85546875" style="1" customWidth="1"/>
    <col min="7203" max="7203" width="13.7109375" style="1" customWidth="1"/>
    <col min="7204" max="7204" width="6.85546875" style="1" customWidth="1"/>
    <col min="7205" max="7205" width="16" style="1" bestFit="1" customWidth="1"/>
    <col min="7206" max="7206" width="21.85546875" style="1" bestFit="1" customWidth="1"/>
    <col min="7207" max="7425" width="11.28515625" style="1"/>
    <col min="7426" max="7426" width="11.42578125" style="1" customWidth="1"/>
    <col min="7427" max="7427" width="59.85546875" style="1" customWidth="1"/>
    <col min="7428" max="7428" width="11.85546875" style="1" customWidth="1"/>
    <col min="7429" max="7429" width="13.7109375" style="1" customWidth="1"/>
    <col min="7430" max="7430" width="25.42578125" style="1" customWidth="1"/>
    <col min="7431" max="7431" width="30" style="1" customWidth="1"/>
    <col min="7432" max="7432" width="12.140625" style="1" customWidth="1"/>
    <col min="7433" max="7433" width="13.42578125" style="1" customWidth="1"/>
    <col min="7434" max="7434" width="18.85546875" style="1" customWidth="1"/>
    <col min="7435" max="7435" width="13.28515625" style="1" customWidth="1"/>
    <col min="7436" max="7436" width="21.85546875" style="1" customWidth="1"/>
    <col min="7437" max="7437" width="14.7109375" style="1" customWidth="1"/>
    <col min="7438" max="7438" width="21.28515625" style="1" customWidth="1"/>
    <col min="7439" max="7439" width="10.42578125" style="1" customWidth="1"/>
    <col min="7440" max="7440" width="19.85546875" style="1" customWidth="1"/>
    <col min="7441" max="7441" width="11.7109375" style="1" customWidth="1"/>
    <col min="7442" max="7442" width="21.42578125" style="1" customWidth="1"/>
    <col min="7443" max="7443" width="0.85546875" style="1" customWidth="1"/>
    <col min="7444" max="7444" width="11.7109375" style="1" customWidth="1"/>
    <col min="7445" max="7445" width="22" style="1" customWidth="1"/>
    <col min="7446" max="7446" width="0.85546875" style="1" customWidth="1"/>
    <col min="7447" max="7447" width="13.42578125" style="1" customWidth="1"/>
    <col min="7448" max="7448" width="24.85546875" style="1" customWidth="1"/>
    <col min="7449" max="7449" width="0.42578125" style="1" customWidth="1"/>
    <col min="7450" max="7450" width="13.42578125" style="1" customWidth="1"/>
    <col min="7451" max="7451" width="20.140625" style="1" customWidth="1"/>
    <col min="7452" max="7452" width="13.7109375" style="1" customWidth="1"/>
    <col min="7453" max="7453" width="19.7109375" style="1" customWidth="1"/>
    <col min="7454" max="7454" width="13.42578125" style="1" customWidth="1"/>
    <col min="7455" max="7455" width="19.85546875" style="1" customWidth="1"/>
    <col min="7456" max="7456" width="13.42578125" style="1" customWidth="1"/>
    <col min="7457" max="7457" width="13.7109375" style="1" customWidth="1"/>
    <col min="7458" max="7458" width="21.85546875" style="1" customWidth="1"/>
    <col min="7459" max="7459" width="13.7109375" style="1" customWidth="1"/>
    <col min="7460" max="7460" width="6.85546875" style="1" customWidth="1"/>
    <col min="7461" max="7461" width="16" style="1" bestFit="1" customWidth="1"/>
    <col min="7462" max="7462" width="21.85546875" style="1" bestFit="1" customWidth="1"/>
    <col min="7463" max="7681" width="11.28515625" style="1"/>
    <col min="7682" max="7682" width="11.42578125" style="1" customWidth="1"/>
    <col min="7683" max="7683" width="59.85546875" style="1" customWidth="1"/>
    <col min="7684" max="7684" width="11.85546875" style="1" customWidth="1"/>
    <col min="7685" max="7685" width="13.7109375" style="1" customWidth="1"/>
    <col min="7686" max="7686" width="25.42578125" style="1" customWidth="1"/>
    <col min="7687" max="7687" width="30" style="1" customWidth="1"/>
    <col min="7688" max="7688" width="12.140625" style="1" customWidth="1"/>
    <col min="7689" max="7689" width="13.42578125" style="1" customWidth="1"/>
    <col min="7690" max="7690" width="18.85546875" style="1" customWidth="1"/>
    <col min="7691" max="7691" width="13.28515625" style="1" customWidth="1"/>
    <col min="7692" max="7692" width="21.85546875" style="1" customWidth="1"/>
    <col min="7693" max="7693" width="14.7109375" style="1" customWidth="1"/>
    <col min="7694" max="7694" width="21.28515625" style="1" customWidth="1"/>
    <col min="7695" max="7695" width="10.42578125" style="1" customWidth="1"/>
    <col min="7696" max="7696" width="19.85546875" style="1" customWidth="1"/>
    <col min="7697" max="7697" width="11.7109375" style="1" customWidth="1"/>
    <col min="7698" max="7698" width="21.42578125" style="1" customWidth="1"/>
    <col min="7699" max="7699" width="0.85546875" style="1" customWidth="1"/>
    <col min="7700" max="7700" width="11.7109375" style="1" customWidth="1"/>
    <col min="7701" max="7701" width="22" style="1" customWidth="1"/>
    <col min="7702" max="7702" width="0.85546875" style="1" customWidth="1"/>
    <col min="7703" max="7703" width="13.42578125" style="1" customWidth="1"/>
    <col min="7704" max="7704" width="24.85546875" style="1" customWidth="1"/>
    <col min="7705" max="7705" width="0.42578125" style="1" customWidth="1"/>
    <col min="7706" max="7706" width="13.42578125" style="1" customWidth="1"/>
    <col min="7707" max="7707" width="20.140625" style="1" customWidth="1"/>
    <col min="7708" max="7708" width="13.7109375" style="1" customWidth="1"/>
    <col min="7709" max="7709" width="19.7109375" style="1" customWidth="1"/>
    <col min="7710" max="7710" width="13.42578125" style="1" customWidth="1"/>
    <col min="7711" max="7711" width="19.85546875" style="1" customWidth="1"/>
    <col min="7712" max="7712" width="13.42578125" style="1" customWidth="1"/>
    <col min="7713" max="7713" width="13.7109375" style="1" customWidth="1"/>
    <col min="7714" max="7714" width="21.85546875" style="1" customWidth="1"/>
    <col min="7715" max="7715" width="13.7109375" style="1" customWidth="1"/>
    <col min="7716" max="7716" width="6.85546875" style="1" customWidth="1"/>
    <col min="7717" max="7717" width="16" style="1" bestFit="1" customWidth="1"/>
    <col min="7718" max="7718" width="21.85546875" style="1" bestFit="1" customWidth="1"/>
    <col min="7719" max="7937" width="11.28515625" style="1"/>
    <col min="7938" max="7938" width="11.42578125" style="1" customWidth="1"/>
    <col min="7939" max="7939" width="59.85546875" style="1" customWidth="1"/>
    <col min="7940" max="7940" width="11.85546875" style="1" customWidth="1"/>
    <col min="7941" max="7941" width="13.7109375" style="1" customWidth="1"/>
    <col min="7942" max="7942" width="25.42578125" style="1" customWidth="1"/>
    <col min="7943" max="7943" width="30" style="1" customWidth="1"/>
    <col min="7944" max="7944" width="12.140625" style="1" customWidth="1"/>
    <col min="7945" max="7945" width="13.42578125" style="1" customWidth="1"/>
    <col min="7946" max="7946" width="18.85546875" style="1" customWidth="1"/>
    <col min="7947" max="7947" width="13.28515625" style="1" customWidth="1"/>
    <col min="7948" max="7948" width="21.85546875" style="1" customWidth="1"/>
    <col min="7949" max="7949" width="14.7109375" style="1" customWidth="1"/>
    <col min="7950" max="7950" width="21.28515625" style="1" customWidth="1"/>
    <col min="7951" max="7951" width="10.42578125" style="1" customWidth="1"/>
    <col min="7952" max="7952" width="19.85546875" style="1" customWidth="1"/>
    <col min="7953" max="7953" width="11.7109375" style="1" customWidth="1"/>
    <col min="7954" max="7954" width="21.42578125" style="1" customWidth="1"/>
    <col min="7955" max="7955" width="0.85546875" style="1" customWidth="1"/>
    <col min="7956" max="7956" width="11.7109375" style="1" customWidth="1"/>
    <col min="7957" max="7957" width="22" style="1" customWidth="1"/>
    <col min="7958" max="7958" width="0.85546875" style="1" customWidth="1"/>
    <col min="7959" max="7959" width="13.42578125" style="1" customWidth="1"/>
    <col min="7960" max="7960" width="24.85546875" style="1" customWidth="1"/>
    <col min="7961" max="7961" width="0.42578125" style="1" customWidth="1"/>
    <col min="7962" max="7962" width="13.42578125" style="1" customWidth="1"/>
    <col min="7963" max="7963" width="20.140625" style="1" customWidth="1"/>
    <col min="7964" max="7964" width="13.7109375" style="1" customWidth="1"/>
    <col min="7965" max="7965" width="19.7109375" style="1" customWidth="1"/>
    <col min="7966" max="7966" width="13.42578125" style="1" customWidth="1"/>
    <col min="7967" max="7967" width="19.85546875" style="1" customWidth="1"/>
    <col min="7968" max="7968" width="13.42578125" style="1" customWidth="1"/>
    <col min="7969" max="7969" width="13.7109375" style="1" customWidth="1"/>
    <col min="7970" max="7970" width="21.85546875" style="1" customWidth="1"/>
    <col min="7971" max="7971" width="13.7109375" style="1" customWidth="1"/>
    <col min="7972" max="7972" width="6.85546875" style="1" customWidth="1"/>
    <col min="7973" max="7973" width="16" style="1" bestFit="1" customWidth="1"/>
    <col min="7974" max="7974" width="21.85546875" style="1" bestFit="1" customWidth="1"/>
    <col min="7975" max="8193" width="11.28515625" style="1"/>
    <col min="8194" max="8194" width="11.42578125" style="1" customWidth="1"/>
    <col min="8195" max="8195" width="59.85546875" style="1" customWidth="1"/>
    <col min="8196" max="8196" width="11.85546875" style="1" customWidth="1"/>
    <col min="8197" max="8197" width="13.7109375" style="1" customWidth="1"/>
    <col min="8198" max="8198" width="25.42578125" style="1" customWidth="1"/>
    <col min="8199" max="8199" width="30" style="1" customWidth="1"/>
    <col min="8200" max="8200" width="12.140625" style="1" customWidth="1"/>
    <col min="8201" max="8201" width="13.42578125" style="1" customWidth="1"/>
    <col min="8202" max="8202" width="18.85546875" style="1" customWidth="1"/>
    <col min="8203" max="8203" width="13.28515625" style="1" customWidth="1"/>
    <col min="8204" max="8204" width="21.85546875" style="1" customWidth="1"/>
    <col min="8205" max="8205" width="14.7109375" style="1" customWidth="1"/>
    <col min="8206" max="8206" width="21.28515625" style="1" customWidth="1"/>
    <col min="8207" max="8207" width="10.42578125" style="1" customWidth="1"/>
    <col min="8208" max="8208" width="19.85546875" style="1" customWidth="1"/>
    <col min="8209" max="8209" width="11.7109375" style="1" customWidth="1"/>
    <col min="8210" max="8210" width="21.42578125" style="1" customWidth="1"/>
    <col min="8211" max="8211" width="0.85546875" style="1" customWidth="1"/>
    <col min="8212" max="8212" width="11.7109375" style="1" customWidth="1"/>
    <col min="8213" max="8213" width="22" style="1" customWidth="1"/>
    <col min="8214" max="8214" width="0.85546875" style="1" customWidth="1"/>
    <col min="8215" max="8215" width="13.42578125" style="1" customWidth="1"/>
    <col min="8216" max="8216" width="24.85546875" style="1" customWidth="1"/>
    <col min="8217" max="8217" width="0.42578125" style="1" customWidth="1"/>
    <col min="8218" max="8218" width="13.42578125" style="1" customWidth="1"/>
    <col min="8219" max="8219" width="20.140625" style="1" customWidth="1"/>
    <col min="8220" max="8220" width="13.7109375" style="1" customWidth="1"/>
    <col min="8221" max="8221" width="19.7109375" style="1" customWidth="1"/>
    <col min="8222" max="8222" width="13.42578125" style="1" customWidth="1"/>
    <col min="8223" max="8223" width="19.85546875" style="1" customWidth="1"/>
    <col min="8224" max="8224" width="13.42578125" style="1" customWidth="1"/>
    <col min="8225" max="8225" width="13.7109375" style="1" customWidth="1"/>
    <col min="8226" max="8226" width="21.85546875" style="1" customWidth="1"/>
    <col min="8227" max="8227" width="13.7109375" style="1" customWidth="1"/>
    <col min="8228" max="8228" width="6.85546875" style="1" customWidth="1"/>
    <col min="8229" max="8229" width="16" style="1" bestFit="1" customWidth="1"/>
    <col min="8230" max="8230" width="21.85546875" style="1" bestFit="1" customWidth="1"/>
    <col min="8231" max="8449" width="11.28515625" style="1"/>
    <col min="8450" max="8450" width="11.42578125" style="1" customWidth="1"/>
    <col min="8451" max="8451" width="59.85546875" style="1" customWidth="1"/>
    <col min="8452" max="8452" width="11.85546875" style="1" customWidth="1"/>
    <col min="8453" max="8453" width="13.7109375" style="1" customWidth="1"/>
    <col min="8454" max="8454" width="25.42578125" style="1" customWidth="1"/>
    <col min="8455" max="8455" width="30" style="1" customWidth="1"/>
    <col min="8456" max="8456" width="12.140625" style="1" customWidth="1"/>
    <col min="8457" max="8457" width="13.42578125" style="1" customWidth="1"/>
    <col min="8458" max="8458" width="18.85546875" style="1" customWidth="1"/>
    <col min="8459" max="8459" width="13.28515625" style="1" customWidth="1"/>
    <col min="8460" max="8460" width="21.85546875" style="1" customWidth="1"/>
    <col min="8461" max="8461" width="14.7109375" style="1" customWidth="1"/>
    <col min="8462" max="8462" width="21.28515625" style="1" customWidth="1"/>
    <col min="8463" max="8463" width="10.42578125" style="1" customWidth="1"/>
    <col min="8464" max="8464" width="19.85546875" style="1" customWidth="1"/>
    <col min="8465" max="8465" width="11.7109375" style="1" customWidth="1"/>
    <col min="8466" max="8466" width="21.42578125" style="1" customWidth="1"/>
    <col min="8467" max="8467" width="0.85546875" style="1" customWidth="1"/>
    <col min="8468" max="8468" width="11.7109375" style="1" customWidth="1"/>
    <col min="8469" max="8469" width="22" style="1" customWidth="1"/>
    <col min="8470" max="8470" width="0.85546875" style="1" customWidth="1"/>
    <col min="8471" max="8471" width="13.42578125" style="1" customWidth="1"/>
    <col min="8472" max="8472" width="24.85546875" style="1" customWidth="1"/>
    <col min="8473" max="8473" width="0.42578125" style="1" customWidth="1"/>
    <col min="8474" max="8474" width="13.42578125" style="1" customWidth="1"/>
    <col min="8475" max="8475" width="20.140625" style="1" customWidth="1"/>
    <col min="8476" max="8476" width="13.7109375" style="1" customWidth="1"/>
    <col min="8477" max="8477" width="19.7109375" style="1" customWidth="1"/>
    <col min="8478" max="8478" width="13.42578125" style="1" customWidth="1"/>
    <col min="8479" max="8479" width="19.85546875" style="1" customWidth="1"/>
    <col min="8480" max="8480" width="13.42578125" style="1" customWidth="1"/>
    <col min="8481" max="8481" width="13.7109375" style="1" customWidth="1"/>
    <col min="8482" max="8482" width="21.85546875" style="1" customWidth="1"/>
    <col min="8483" max="8483" width="13.7109375" style="1" customWidth="1"/>
    <col min="8484" max="8484" width="6.85546875" style="1" customWidth="1"/>
    <col min="8485" max="8485" width="16" style="1" bestFit="1" customWidth="1"/>
    <col min="8486" max="8486" width="21.85546875" style="1" bestFit="1" customWidth="1"/>
    <col min="8487" max="8705" width="11.28515625" style="1"/>
    <col min="8706" max="8706" width="11.42578125" style="1" customWidth="1"/>
    <col min="8707" max="8707" width="59.85546875" style="1" customWidth="1"/>
    <col min="8708" max="8708" width="11.85546875" style="1" customWidth="1"/>
    <col min="8709" max="8709" width="13.7109375" style="1" customWidth="1"/>
    <col min="8710" max="8710" width="25.42578125" style="1" customWidth="1"/>
    <col min="8711" max="8711" width="30" style="1" customWidth="1"/>
    <col min="8712" max="8712" width="12.140625" style="1" customWidth="1"/>
    <col min="8713" max="8713" width="13.42578125" style="1" customWidth="1"/>
    <col min="8714" max="8714" width="18.85546875" style="1" customWidth="1"/>
    <col min="8715" max="8715" width="13.28515625" style="1" customWidth="1"/>
    <col min="8716" max="8716" width="21.85546875" style="1" customWidth="1"/>
    <col min="8717" max="8717" width="14.7109375" style="1" customWidth="1"/>
    <col min="8718" max="8718" width="21.28515625" style="1" customWidth="1"/>
    <col min="8719" max="8719" width="10.42578125" style="1" customWidth="1"/>
    <col min="8720" max="8720" width="19.85546875" style="1" customWidth="1"/>
    <col min="8721" max="8721" width="11.7109375" style="1" customWidth="1"/>
    <col min="8722" max="8722" width="21.42578125" style="1" customWidth="1"/>
    <col min="8723" max="8723" width="0.85546875" style="1" customWidth="1"/>
    <col min="8724" max="8724" width="11.7109375" style="1" customWidth="1"/>
    <col min="8725" max="8725" width="22" style="1" customWidth="1"/>
    <col min="8726" max="8726" width="0.85546875" style="1" customWidth="1"/>
    <col min="8727" max="8727" width="13.42578125" style="1" customWidth="1"/>
    <col min="8728" max="8728" width="24.85546875" style="1" customWidth="1"/>
    <col min="8729" max="8729" width="0.42578125" style="1" customWidth="1"/>
    <col min="8730" max="8730" width="13.42578125" style="1" customWidth="1"/>
    <col min="8731" max="8731" width="20.140625" style="1" customWidth="1"/>
    <col min="8732" max="8732" width="13.7109375" style="1" customWidth="1"/>
    <col min="8733" max="8733" width="19.7109375" style="1" customWidth="1"/>
    <col min="8734" max="8734" width="13.42578125" style="1" customWidth="1"/>
    <col min="8735" max="8735" width="19.85546875" style="1" customWidth="1"/>
    <col min="8736" max="8736" width="13.42578125" style="1" customWidth="1"/>
    <col min="8737" max="8737" width="13.7109375" style="1" customWidth="1"/>
    <col min="8738" max="8738" width="21.85546875" style="1" customWidth="1"/>
    <col min="8739" max="8739" width="13.7109375" style="1" customWidth="1"/>
    <col min="8740" max="8740" width="6.85546875" style="1" customWidth="1"/>
    <col min="8741" max="8741" width="16" style="1" bestFit="1" customWidth="1"/>
    <col min="8742" max="8742" width="21.85546875" style="1" bestFit="1" customWidth="1"/>
    <col min="8743" max="8961" width="11.28515625" style="1"/>
    <col min="8962" max="8962" width="11.42578125" style="1" customWidth="1"/>
    <col min="8963" max="8963" width="59.85546875" style="1" customWidth="1"/>
    <col min="8964" max="8964" width="11.85546875" style="1" customWidth="1"/>
    <col min="8965" max="8965" width="13.7109375" style="1" customWidth="1"/>
    <col min="8966" max="8966" width="25.42578125" style="1" customWidth="1"/>
    <col min="8967" max="8967" width="30" style="1" customWidth="1"/>
    <col min="8968" max="8968" width="12.140625" style="1" customWidth="1"/>
    <col min="8969" max="8969" width="13.42578125" style="1" customWidth="1"/>
    <col min="8970" max="8970" width="18.85546875" style="1" customWidth="1"/>
    <col min="8971" max="8971" width="13.28515625" style="1" customWidth="1"/>
    <col min="8972" max="8972" width="21.85546875" style="1" customWidth="1"/>
    <col min="8973" max="8973" width="14.7109375" style="1" customWidth="1"/>
    <col min="8974" max="8974" width="21.28515625" style="1" customWidth="1"/>
    <col min="8975" max="8975" width="10.42578125" style="1" customWidth="1"/>
    <col min="8976" max="8976" width="19.85546875" style="1" customWidth="1"/>
    <col min="8977" max="8977" width="11.7109375" style="1" customWidth="1"/>
    <col min="8978" max="8978" width="21.42578125" style="1" customWidth="1"/>
    <col min="8979" max="8979" width="0.85546875" style="1" customWidth="1"/>
    <col min="8980" max="8980" width="11.7109375" style="1" customWidth="1"/>
    <col min="8981" max="8981" width="22" style="1" customWidth="1"/>
    <col min="8982" max="8982" width="0.85546875" style="1" customWidth="1"/>
    <col min="8983" max="8983" width="13.42578125" style="1" customWidth="1"/>
    <col min="8984" max="8984" width="24.85546875" style="1" customWidth="1"/>
    <col min="8985" max="8985" width="0.42578125" style="1" customWidth="1"/>
    <col min="8986" max="8986" width="13.42578125" style="1" customWidth="1"/>
    <col min="8987" max="8987" width="20.140625" style="1" customWidth="1"/>
    <col min="8988" max="8988" width="13.7109375" style="1" customWidth="1"/>
    <col min="8989" max="8989" width="19.7109375" style="1" customWidth="1"/>
    <col min="8990" max="8990" width="13.42578125" style="1" customWidth="1"/>
    <col min="8991" max="8991" width="19.85546875" style="1" customWidth="1"/>
    <col min="8992" max="8992" width="13.42578125" style="1" customWidth="1"/>
    <col min="8993" max="8993" width="13.7109375" style="1" customWidth="1"/>
    <col min="8994" max="8994" width="21.85546875" style="1" customWidth="1"/>
    <col min="8995" max="8995" width="13.7109375" style="1" customWidth="1"/>
    <col min="8996" max="8996" width="6.85546875" style="1" customWidth="1"/>
    <col min="8997" max="8997" width="16" style="1" bestFit="1" customWidth="1"/>
    <col min="8998" max="8998" width="21.85546875" style="1" bestFit="1" customWidth="1"/>
    <col min="8999" max="9217" width="11.28515625" style="1"/>
    <col min="9218" max="9218" width="11.42578125" style="1" customWidth="1"/>
    <col min="9219" max="9219" width="59.85546875" style="1" customWidth="1"/>
    <col min="9220" max="9220" width="11.85546875" style="1" customWidth="1"/>
    <col min="9221" max="9221" width="13.7109375" style="1" customWidth="1"/>
    <col min="9222" max="9222" width="25.42578125" style="1" customWidth="1"/>
    <col min="9223" max="9223" width="30" style="1" customWidth="1"/>
    <col min="9224" max="9224" width="12.140625" style="1" customWidth="1"/>
    <col min="9225" max="9225" width="13.42578125" style="1" customWidth="1"/>
    <col min="9226" max="9226" width="18.85546875" style="1" customWidth="1"/>
    <col min="9227" max="9227" width="13.28515625" style="1" customWidth="1"/>
    <col min="9228" max="9228" width="21.85546875" style="1" customWidth="1"/>
    <col min="9229" max="9229" width="14.7109375" style="1" customWidth="1"/>
    <col min="9230" max="9230" width="21.28515625" style="1" customWidth="1"/>
    <col min="9231" max="9231" width="10.42578125" style="1" customWidth="1"/>
    <col min="9232" max="9232" width="19.85546875" style="1" customWidth="1"/>
    <col min="9233" max="9233" width="11.7109375" style="1" customWidth="1"/>
    <col min="9234" max="9234" width="21.42578125" style="1" customWidth="1"/>
    <col min="9235" max="9235" width="0.85546875" style="1" customWidth="1"/>
    <col min="9236" max="9236" width="11.7109375" style="1" customWidth="1"/>
    <col min="9237" max="9237" width="22" style="1" customWidth="1"/>
    <col min="9238" max="9238" width="0.85546875" style="1" customWidth="1"/>
    <col min="9239" max="9239" width="13.42578125" style="1" customWidth="1"/>
    <col min="9240" max="9240" width="24.85546875" style="1" customWidth="1"/>
    <col min="9241" max="9241" width="0.42578125" style="1" customWidth="1"/>
    <col min="9242" max="9242" width="13.42578125" style="1" customWidth="1"/>
    <col min="9243" max="9243" width="20.140625" style="1" customWidth="1"/>
    <col min="9244" max="9244" width="13.7109375" style="1" customWidth="1"/>
    <col min="9245" max="9245" width="19.7109375" style="1" customWidth="1"/>
    <col min="9246" max="9246" width="13.42578125" style="1" customWidth="1"/>
    <col min="9247" max="9247" width="19.85546875" style="1" customWidth="1"/>
    <col min="9248" max="9248" width="13.42578125" style="1" customWidth="1"/>
    <col min="9249" max="9249" width="13.7109375" style="1" customWidth="1"/>
    <col min="9250" max="9250" width="21.85546875" style="1" customWidth="1"/>
    <col min="9251" max="9251" width="13.7109375" style="1" customWidth="1"/>
    <col min="9252" max="9252" width="6.85546875" style="1" customWidth="1"/>
    <col min="9253" max="9253" width="16" style="1" bestFit="1" customWidth="1"/>
    <col min="9254" max="9254" width="21.85546875" style="1" bestFit="1" customWidth="1"/>
    <col min="9255" max="9473" width="11.28515625" style="1"/>
    <col min="9474" max="9474" width="11.42578125" style="1" customWidth="1"/>
    <col min="9475" max="9475" width="59.85546875" style="1" customWidth="1"/>
    <col min="9476" max="9476" width="11.85546875" style="1" customWidth="1"/>
    <col min="9477" max="9477" width="13.7109375" style="1" customWidth="1"/>
    <col min="9478" max="9478" width="25.42578125" style="1" customWidth="1"/>
    <col min="9479" max="9479" width="30" style="1" customWidth="1"/>
    <col min="9480" max="9480" width="12.140625" style="1" customWidth="1"/>
    <col min="9481" max="9481" width="13.42578125" style="1" customWidth="1"/>
    <col min="9482" max="9482" width="18.85546875" style="1" customWidth="1"/>
    <col min="9483" max="9483" width="13.28515625" style="1" customWidth="1"/>
    <col min="9484" max="9484" width="21.85546875" style="1" customWidth="1"/>
    <col min="9485" max="9485" width="14.7109375" style="1" customWidth="1"/>
    <col min="9486" max="9486" width="21.28515625" style="1" customWidth="1"/>
    <col min="9487" max="9487" width="10.42578125" style="1" customWidth="1"/>
    <col min="9488" max="9488" width="19.85546875" style="1" customWidth="1"/>
    <col min="9489" max="9489" width="11.7109375" style="1" customWidth="1"/>
    <col min="9490" max="9490" width="21.42578125" style="1" customWidth="1"/>
    <col min="9491" max="9491" width="0.85546875" style="1" customWidth="1"/>
    <col min="9492" max="9492" width="11.7109375" style="1" customWidth="1"/>
    <col min="9493" max="9493" width="22" style="1" customWidth="1"/>
    <col min="9494" max="9494" width="0.85546875" style="1" customWidth="1"/>
    <col min="9495" max="9495" width="13.42578125" style="1" customWidth="1"/>
    <col min="9496" max="9496" width="24.85546875" style="1" customWidth="1"/>
    <col min="9497" max="9497" width="0.42578125" style="1" customWidth="1"/>
    <col min="9498" max="9498" width="13.42578125" style="1" customWidth="1"/>
    <col min="9499" max="9499" width="20.140625" style="1" customWidth="1"/>
    <col min="9500" max="9500" width="13.7109375" style="1" customWidth="1"/>
    <col min="9501" max="9501" width="19.7109375" style="1" customWidth="1"/>
    <col min="9502" max="9502" width="13.42578125" style="1" customWidth="1"/>
    <col min="9503" max="9503" width="19.85546875" style="1" customWidth="1"/>
    <col min="9504" max="9504" width="13.42578125" style="1" customWidth="1"/>
    <col min="9505" max="9505" width="13.7109375" style="1" customWidth="1"/>
    <col min="9506" max="9506" width="21.85546875" style="1" customWidth="1"/>
    <col min="9507" max="9507" width="13.7109375" style="1" customWidth="1"/>
    <col min="9508" max="9508" width="6.85546875" style="1" customWidth="1"/>
    <col min="9509" max="9509" width="16" style="1" bestFit="1" customWidth="1"/>
    <col min="9510" max="9510" width="21.85546875" style="1" bestFit="1" customWidth="1"/>
    <col min="9511" max="9729" width="11.28515625" style="1"/>
    <col min="9730" max="9730" width="11.42578125" style="1" customWidth="1"/>
    <col min="9731" max="9731" width="59.85546875" style="1" customWidth="1"/>
    <col min="9732" max="9732" width="11.85546875" style="1" customWidth="1"/>
    <col min="9733" max="9733" width="13.7109375" style="1" customWidth="1"/>
    <col min="9734" max="9734" width="25.42578125" style="1" customWidth="1"/>
    <col min="9735" max="9735" width="30" style="1" customWidth="1"/>
    <col min="9736" max="9736" width="12.140625" style="1" customWidth="1"/>
    <col min="9737" max="9737" width="13.42578125" style="1" customWidth="1"/>
    <col min="9738" max="9738" width="18.85546875" style="1" customWidth="1"/>
    <col min="9739" max="9739" width="13.28515625" style="1" customWidth="1"/>
    <col min="9740" max="9740" width="21.85546875" style="1" customWidth="1"/>
    <col min="9741" max="9741" width="14.7109375" style="1" customWidth="1"/>
    <col min="9742" max="9742" width="21.28515625" style="1" customWidth="1"/>
    <col min="9743" max="9743" width="10.42578125" style="1" customWidth="1"/>
    <col min="9744" max="9744" width="19.85546875" style="1" customWidth="1"/>
    <col min="9745" max="9745" width="11.7109375" style="1" customWidth="1"/>
    <col min="9746" max="9746" width="21.42578125" style="1" customWidth="1"/>
    <col min="9747" max="9747" width="0.85546875" style="1" customWidth="1"/>
    <col min="9748" max="9748" width="11.7109375" style="1" customWidth="1"/>
    <col min="9749" max="9749" width="22" style="1" customWidth="1"/>
    <col min="9750" max="9750" width="0.85546875" style="1" customWidth="1"/>
    <col min="9751" max="9751" width="13.42578125" style="1" customWidth="1"/>
    <col min="9752" max="9752" width="24.85546875" style="1" customWidth="1"/>
    <col min="9753" max="9753" width="0.42578125" style="1" customWidth="1"/>
    <col min="9754" max="9754" width="13.42578125" style="1" customWidth="1"/>
    <col min="9755" max="9755" width="20.140625" style="1" customWidth="1"/>
    <col min="9756" max="9756" width="13.7109375" style="1" customWidth="1"/>
    <col min="9757" max="9757" width="19.7109375" style="1" customWidth="1"/>
    <col min="9758" max="9758" width="13.42578125" style="1" customWidth="1"/>
    <col min="9759" max="9759" width="19.85546875" style="1" customWidth="1"/>
    <col min="9760" max="9760" width="13.42578125" style="1" customWidth="1"/>
    <col min="9761" max="9761" width="13.7109375" style="1" customWidth="1"/>
    <col min="9762" max="9762" width="21.85546875" style="1" customWidth="1"/>
    <col min="9763" max="9763" width="13.7109375" style="1" customWidth="1"/>
    <col min="9764" max="9764" width="6.85546875" style="1" customWidth="1"/>
    <col min="9765" max="9765" width="16" style="1" bestFit="1" customWidth="1"/>
    <col min="9766" max="9766" width="21.85546875" style="1" bestFit="1" customWidth="1"/>
    <col min="9767" max="9985" width="11.28515625" style="1"/>
    <col min="9986" max="9986" width="11.42578125" style="1" customWidth="1"/>
    <col min="9987" max="9987" width="59.85546875" style="1" customWidth="1"/>
    <col min="9988" max="9988" width="11.85546875" style="1" customWidth="1"/>
    <col min="9989" max="9989" width="13.7109375" style="1" customWidth="1"/>
    <col min="9990" max="9990" width="25.42578125" style="1" customWidth="1"/>
    <col min="9991" max="9991" width="30" style="1" customWidth="1"/>
    <col min="9992" max="9992" width="12.140625" style="1" customWidth="1"/>
    <col min="9993" max="9993" width="13.42578125" style="1" customWidth="1"/>
    <col min="9994" max="9994" width="18.85546875" style="1" customWidth="1"/>
    <col min="9995" max="9995" width="13.28515625" style="1" customWidth="1"/>
    <col min="9996" max="9996" width="21.85546875" style="1" customWidth="1"/>
    <col min="9997" max="9997" width="14.7109375" style="1" customWidth="1"/>
    <col min="9998" max="9998" width="21.28515625" style="1" customWidth="1"/>
    <col min="9999" max="9999" width="10.42578125" style="1" customWidth="1"/>
    <col min="10000" max="10000" width="19.85546875" style="1" customWidth="1"/>
    <col min="10001" max="10001" width="11.7109375" style="1" customWidth="1"/>
    <col min="10002" max="10002" width="21.42578125" style="1" customWidth="1"/>
    <col min="10003" max="10003" width="0.85546875" style="1" customWidth="1"/>
    <col min="10004" max="10004" width="11.7109375" style="1" customWidth="1"/>
    <col min="10005" max="10005" width="22" style="1" customWidth="1"/>
    <col min="10006" max="10006" width="0.85546875" style="1" customWidth="1"/>
    <col min="10007" max="10007" width="13.42578125" style="1" customWidth="1"/>
    <col min="10008" max="10008" width="24.85546875" style="1" customWidth="1"/>
    <col min="10009" max="10009" width="0.42578125" style="1" customWidth="1"/>
    <col min="10010" max="10010" width="13.42578125" style="1" customWidth="1"/>
    <col min="10011" max="10011" width="20.140625" style="1" customWidth="1"/>
    <col min="10012" max="10012" width="13.7109375" style="1" customWidth="1"/>
    <col min="10013" max="10013" width="19.7109375" style="1" customWidth="1"/>
    <col min="10014" max="10014" width="13.42578125" style="1" customWidth="1"/>
    <col min="10015" max="10015" width="19.85546875" style="1" customWidth="1"/>
    <col min="10016" max="10016" width="13.42578125" style="1" customWidth="1"/>
    <col min="10017" max="10017" width="13.7109375" style="1" customWidth="1"/>
    <col min="10018" max="10018" width="21.85546875" style="1" customWidth="1"/>
    <col min="10019" max="10019" width="13.7109375" style="1" customWidth="1"/>
    <col min="10020" max="10020" width="6.85546875" style="1" customWidth="1"/>
    <col min="10021" max="10021" width="16" style="1" bestFit="1" customWidth="1"/>
    <col min="10022" max="10022" width="21.85546875" style="1" bestFit="1" customWidth="1"/>
    <col min="10023" max="10241" width="11.28515625" style="1"/>
    <col min="10242" max="10242" width="11.42578125" style="1" customWidth="1"/>
    <col min="10243" max="10243" width="59.85546875" style="1" customWidth="1"/>
    <col min="10244" max="10244" width="11.85546875" style="1" customWidth="1"/>
    <col min="10245" max="10245" width="13.7109375" style="1" customWidth="1"/>
    <col min="10246" max="10246" width="25.42578125" style="1" customWidth="1"/>
    <col min="10247" max="10247" width="30" style="1" customWidth="1"/>
    <col min="10248" max="10248" width="12.140625" style="1" customWidth="1"/>
    <col min="10249" max="10249" width="13.42578125" style="1" customWidth="1"/>
    <col min="10250" max="10250" width="18.85546875" style="1" customWidth="1"/>
    <col min="10251" max="10251" width="13.28515625" style="1" customWidth="1"/>
    <col min="10252" max="10252" width="21.85546875" style="1" customWidth="1"/>
    <col min="10253" max="10253" width="14.7109375" style="1" customWidth="1"/>
    <col min="10254" max="10254" width="21.28515625" style="1" customWidth="1"/>
    <col min="10255" max="10255" width="10.42578125" style="1" customWidth="1"/>
    <col min="10256" max="10256" width="19.85546875" style="1" customWidth="1"/>
    <col min="10257" max="10257" width="11.7109375" style="1" customWidth="1"/>
    <col min="10258" max="10258" width="21.42578125" style="1" customWidth="1"/>
    <col min="10259" max="10259" width="0.85546875" style="1" customWidth="1"/>
    <col min="10260" max="10260" width="11.7109375" style="1" customWidth="1"/>
    <col min="10261" max="10261" width="22" style="1" customWidth="1"/>
    <col min="10262" max="10262" width="0.85546875" style="1" customWidth="1"/>
    <col min="10263" max="10263" width="13.42578125" style="1" customWidth="1"/>
    <col min="10264" max="10264" width="24.85546875" style="1" customWidth="1"/>
    <col min="10265" max="10265" width="0.42578125" style="1" customWidth="1"/>
    <col min="10266" max="10266" width="13.42578125" style="1" customWidth="1"/>
    <col min="10267" max="10267" width="20.140625" style="1" customWidth="1"/>
    <col min="10268" max="10268" width="13.7109375" style="1" customWidth="1"/>
    <col min="10269" max="10269" width="19.7109375" style="1" customWidth="1"/>
    <col min="10270" max="10270" width="13.42578125" style="1" customWidth="1"/>
    <col min="10271" max="10271" width="19.85546875" style="1" customWidth="1"/>
    <col min="10272" max="10272" width="13.42578125" style="1" customWidth="1"/>
    <col min="10273" max="10273" width="13.7109375" style="1" customWidth="1"/>
    <col min="10274" max="10274" width="21.85546875" style="1" customWidth="1"/>
    <col min="10275" max="10275" width="13.7109375" style="1" customWidth="1"/>
    <col min="10276" max="10276" width="6.85546875" style="1" customWidth="1"/>
    <col min="10277" max="10277" width="16" style="1" bestFit="1" customWidth="1"/>
    <col min="10278" max="10278" width="21.85546875" style="1" bestFit="1" customWidth="1"/>
    <col min="10279" max="10497" width="11.28515625" style="1"/>
    <col min="10498" max="10498" width="11.42578125" style="1" customWidth="1"/>
    <col min="10499" max="10499" width="59.85546875" style="1" customWidth="1"/>
    <col min="10500" max="10500" width="11.85546875" style="1" customWidth="1"/>
    <col min="10501" max="10501" width="13.7109375" style="1" customWidth="1"/>
    <col min="10502" max="10502" width="25.42578125" style="1" customWidth="1"/>
    <col min="10503" max="10503" width="30" style="1" customWidth="1"/>
    <col min="10504" max="10504" width="12.140625" style="1" customWidth="1"/>
    <col min="10505" max="10505" width="13.42578125" style="1" customWidth="1"/>
    <col min="10506" max="10506" width="18.85546875" style="1" customWidth="1"/>
    <col min="10507" max="10507" width="13.28515625" style="1" customWidth="1"/>
    <col min="10508" max="10508" width="21.85546875" style="1" customWidth="1"/>
    <col min="10509" max="10509" width="14.7109375" style="1" customWidth="1"/>
    <col min="10510" max="10510" width="21.28515625" style="1" customWidth="1"/>
    <col min="10511" max="10511" width="10.42578125" style="1" customWidth="1"/>
    <col min="10512" max="10512" width="19.85546875" style="1" customWidth="1"/>
    <col min="10513" max="10513" width="11.7109375" style="1" customWidth="1"/>
    <col min="10514" max="10514" width="21.42578125" style="1" customWidth="1"/>
    <col min="10515" max="10515" width="0.85546875" style="1" customWidth="1"/>
    <col min="10516" max="10516" width="11.7109375" style="1" customWidth="1"/>
    <col min="10517" max="10517" width="22" style="1" customWidth="1"/>
    <col min="10518" max="10518" width="0.85546875" style="1" customWidth="1"/>
    <col min="10519" max="10519" width="13.42578125" style="1" customWidth="1"/>
    <col min="10520" max="10520" width="24.85546875" style="1" customWidth="1"/>
    <col min="10521" max="10521" width="0.42578125" style="1" customWidth="1"/>
    <col min="10522" max="10522" width="13.42578125" style="1" customWidth="1"/>
    <col min="10523" max="10523" width="20.140625" style="1" customWidth="1"/>
    <col min="10524" max="10524" width="13.7109375" style="1" customWidth="1"/>
    <col min="10525" max="10525" width="19.7109375" style="1" customWidth="1"/>
    <col min="10526" max="10526" width="13.42578125" style="1" customWidth="1"/>
    <col min="10527" max="10527" width="19.85546875" style="1" customWidth="1"/>
    <col min="10528" max="10528" width="13.42578125" style="1" customWidth="1"/>
    <col min="10529" max="10529" width="13.7109375" style="1" customWidth="1"/>
    <col min="10530" max="10530" width="21.85546875" style="1" customWidth="1"/>
    <col min="10531" max="10531" width="13.7109375" style="1" customWidth="1"/>
    <col min="10532" max="10532" width="6.85546875" style="1" customWidth="1"/>
    <col min="10533" max="10533" width="16" style="1" bestFit="1" customWidth="1"/>
    <col min="10534" max="10534" width="21.85546875" style="1" bestFit="1" customWidth="1"/>
    <col min="10535" max="10753" width="11.28515625" style="1"/>
    <col min="10754" max="10754" width="11.42578125" style="1" customWidth="1"/>
    <col min="10755" max="10755" width="59.85546875" style="1" customWidth="1"/>
    <col min="10756" max="10756" width="11.85546875" style="1" customWidth="1"/>
    <col min="10757" max="10757" width="13.7109375" style="1" customWidth="1"/>
    <col min="10758" max="10758" width="25.42578125" style="1" customWidth="1"/>
    <col min="10759" max="10759" width="30" style="1" customWidth="1"/>
    <col min="10760" max="10760" width="12.140625" style="1" customWidth="1"/>
    <col min="10761" max="10761" width="13.42578125" style="1" customWidth="1"/>
    <col min="10762" max="10762" width="18.85546875" style="1" customWidth="1"/>
    <col min="10763" max="10763" width="13.28515625" style="1" customWidth="1"/>
    <col min="10764" max="10764" width="21.85546875" style="1" customWidth="1"/>
    <col min="10765" max="10765" width="14.7109375" style="1" customWidth="1"/>
    <col min="10766" max="10766" width="21.28515625" style="1" customWidth="1"/>
    <col min="10767" max="10767" width="10.42578125" style="1" customWidth="1"/>
    <col min="10768" max="10768" width="19.85546875" style="1" customWidth="1"/>
    <col min="10769" max="10769" width="11.7109375" style="1" customWidth="1"/>
    <col min="10770" max="10770" width="21.42578125" style="1" customWidth="1"/>
    <col min="10771" max="10771" width="0.85546875" style="1" customWidth="1"/>
    <col min="10772" max="10772" width="11.7109375" style="1" customWidth="1"/>
    <col min="10773" max="10773" width="22" style="1" customWidth="1"/>
    <col min="10774" max="10774" width="0.85546875" style="1" customWidth="1"/>
    <col min="10775" max="10775" width="13.42578125" style="1" customWidth="1"/>
    <col min="10776" max="10776" width="24.85546875" style="1" customWidth="1"/>
    <col min="10777" max="10777" width="0.42578125" style="1" customWidth="1"/>
    <col min="10778" max="10778" width="13.42578125" style="1" customWidth="1"/>
    <col min="10779" max="10779" width="20.140625" style="1" customWidth="1"/>
    <col min="10780" max="10780" width="13.7109375" style="1" customWidth="1"/>
    <col min="10781" max="10781" width="19.7109375" style="1" customWidth="1"/>
    <col min="10782" max="10782" width="13.42578125" style="1" customWidth="1"/>
    <col min="10783" max="10783" width="19.85546875" style="1" customWidth="1"/>
    <col min="10784" max="10784" width="13.42578125" style="1" customWidth="1"/>
    <col min="10785" max="10785" width="13.7109375" style="1" customWidth="1"/>
    <col min="10786" max="10786" width="21.85546875" style="1" customWidth="1"/>
    <col min="10787" max="10787" width="13.7109375" style="1" customWidth="1"/>
    <col min="10788" max="10788" width="6.85546875" style="1" customWidth="1"/>
    <col min="10789" max="10789" width="16" style="1" bestFit="1" customWidth="1"/>
    <col min="10790" max="10790" width="21.85546875" style="1" bestFit="1" customWidth="1"/>
    <col min="10791" max="11009" width="11.28515625" style="1"/>
    <col min="11010" max="11010" width="11.42578125" style="1" customWidth="1"/>
    <col min="11011" max="11011" width="59.85546875" style="1" customWidth="1"/>
    <col min="11012" max="11012" width="11.85546875" style="1" customWidth="1"/>
    <col min="11013" max="11013" width="13.7109375" style="1" customWidth="1"/>
    <col min="11014" max="11014" width="25.42578125" style="1" customWidth="1"/>
    <col min="11015" max="11015" width="30" style="1" customWidth="1"/>
    <col min="11016" max="11016" width="12.140625" style="1" customWidth="1"/>
    <col min="11017" max="11017" width="13.42578125" style="1" customWidth="1"/>
    <col min="11018" max="11018" width="18.85546875" style="1" customWidth="1"/>
    <col min="11019" max="11019" width="13.28515625" style="1" customWidth="1"/>
    <col min="11020" max="11020" width="21.85546875" style="1" customWidth="1"/>
    <col min="11021" max="11021" width="14.7109375" style="1" customWidth="1"/>
    <col min="11022" max="11022" width="21.28515625" style="1" customWidth="1"/>
    <col min="11023" max="11023" width="10.42578125" style="1" customWidth="1"/>
    <col min="11024" max="11024" width="19.85546875" style="1" customWidth="1"/>
    <col min="11025" max="11025" width="11.7109375" style="1" customWidth="1"/>
    <col min="11026" max="11026" width="21.42578125" style="1" customWidth="1"/>
    <col min="11027" max="11027" width="0.85546875" style="1" customWidth="1"/>
    <col min="11028" max="11028" width="11.7109375" style="1" customWidth="1"/>
    <col min="11029" max="11029" width="22" style="1" customWidth="1"/>
    <col min="11030" max="11030" width="0.85546875" style="1" customWidth="1"/>
    <col min="11031" max="11031" width="13.42578125" style="1" customWidth="1"/>
    <col min="11032" max="11032" width="24.85546875" style="1" customWidth="1"/>
    <col min="11033" max="11033" width="0.42578125" style="1" customWidth="1"/>
    <col min="11034" max="11034" width="13.42578125" style="1" customWidth="1"/>
    <col min="11035" max="11035" width="20.140625" style="1" customWidth="1"/>
    <col min="11036" max="11036" width="13.7109375" style="1" customWidth="1"/>
    <col min="11037" max="11037" width="19.7109375" style="1" customWidth="1"/>
    <col min="11038" max="11038" width="13.42578125" style="1" customWidth="1"/>
    <col min="11039" max="11039" width="19.85546875" style="1" customWidth="1"/>
    <col min="11040" max="11040" width="13.42578125" style="1" customWidth="1"/>
    <col min="11041" max="11041" width="13.7109375" style="1" customWidth="1"/>
    <col min="11042" max="11042" width="21.85546875" style="1" customWidth="1"/>
    <col min="11043" max="11043" width="13.7109375" style="1" customWidth="1"/>
    <col min="11044" max="11044" width="6.85546875" style="1" customWidth="1"/>
    <col min="11045" max="11045" width="16" style="1" bestFit="1" customWidth="1"/>
    <col min="11046" max="11046" width="21.85546875" style="1" bestFit="1" customWidth="1"/>
    <col min="11047" max="11265" width="11.28515625" style="1"/>
    <col min="11266" max="11266" width="11.42578125" style="1" customWidth="1"/>
    <col min="11267" max="11267" width="59.85546875" style="1" customWidth="1"/>
    <col min="11268" max="11268" width="11.85546875" style="1" customWidth="1"/>
    <col min="11269" max="11269" width="13.7109375" style="1" customWidth="1"/>
    <col min="11270" max="11270" width="25.42578125" style="1" customWidth="1"/>
    <col min="11271" max="11271" width="30" style="1" customWidth="1"/>
    <col min="11272" max="11272" width="12.140625" style="1" customWidth="1"/>
    <col min="11273" max="11273" width="13.42578125" style="1" customWidth="1"/>
    <col min="11274" max="11274" width="18.85546875" style="1" customWidth="1"/>
    <col min="11275" max="11275" width="13.28515625" style="1" customWidth="1"/>
    <col min="11276" max="11276" width="21.85546875" style="1" customWidth="1"/>
    <col min="11277" max="11277" width="14.7109375" style="1" customWidth="1"/>
    <col min="11278" max="11278" width="21.28515625" style="1" customWidth="1"/>
    <col min="11279" max="11279" width="10.42578125" style="1" customWidth="1"/>
    <col min="11280" max="11280" width="19.85546875" style="1" customWidth="1"/>
    <col min="11281" max="11281" width="11.7109375" style="1" customWidth="1"/>
    <col min="11282" max="11282" width="21.42578125" style="1" customWidth="1"/>
    <col min="11283" max="11283" width="0.85546875" style="1" customWidth="1"/>
    <col min="11284" max="11284" width="11.7109375" style="1" customWidth="1"/>
    <col min="11285" max="11285" width="22" style="1" customWidth="1"/>
    <col min="11286" max="11286" width="0.85546875" style="1" customWidth="1"/>
    <col min="11287" max="11287" width="13.42578125" style="1" customWidth="1"/>
    <col min="11288" max="11288" width="24.85546875" style="1" customWidth="1"/>
    <col min="11289" max="11289" width="0.42578125" style="1" customWidth="1"/>
    <col min="11290" max="11290" width="13.42578125" style="1" customWidth="1"/>
    <col min="11291" max="11291" width="20.140625" style="1" customWidth="1"/>
    <col min="11292" max="11292" width="13.7109375" style="1" customWidth="1"/>
    <col min="11293" max="11293" width="19.7109375" style="1" customWidth="1"/>
    <col min="11294" max="11294" width="13.42578125" style="1" customWidth="1"/>
    <col min="11295" max="11295" width="19.85546875" style="1" customWidth="1"/>
    <col min="11296" max="11296" width="13.42578125" style="1" customWidth="1"/>
    <col min="11297" max="11297" width="13.7109375" style="1" customWidth="1"/>
    <col min="11298" max="11298" width="21.85546875" style="1" customWidth="1"/>
    <col min="11299" max="11299" width="13.7109375" style="1" customWidth="1"/>
    <col min="11300" max="11300" width="6.85546875" style="1" customWidth="1"/>
    <col min="11301" max="11301" width="16" style="1" bestFit="1" customWidth="1"/>
    <col min="11302" max="11302" width="21.85546875" style="1" bestFit="1" customWidth="1"/>
    <col min="11303" max="11521" width="11.28515625" style="1"/>
    <col min="11522" max="11522" width="11.42578125" style="1" customWidth="1"/>
    <col min="11523" max="11523" width="59.85546875" style="1" customWidth="1"/>
    <col min="11524" max="11524" width="11.85546875" style="1" customWidth="1"/>
    <col min="11525" max="11525" width="13.7109375" style="1" customWidth="1"/>
    <col min="11526" max="11526" width="25.42578125" style="1" customWidth="1"/>
    <col min="11527" max="11527" width="30" style="1" customWidth="1"/>
    <col min="11528" max="11528" width="12.140625" style="1" customWidth="1"/>
    <col min="11529" max="11529" width="13.42578125" style="1" customWidth="1"/>
    <col min="11530" max="11530" width="18.85546875" style="1" customWidth="1"/>
    <col min="11531" max="11531" width="13.28515625" style="1" customWidth="1"/>
    <col min="11532" max="11532" width="21.85546875" style="1" customWidth="1"/>
    <col min="11533" max="11533" width="14.7109375" style="1" customWidth="1"/>
    <col min="11534" max="11534" width="21.28515625" style="1" customWidth="1"/>
    <col min="11535" max="11535" width="10.42578125" style="1" customWidth="1"/>
    <col min="11536" max="11536" width="19.85546875" style="1" customWidth="1"/>
    <col min="11537" max="11537" width="11.7109375" style="1" customWidth="1"/>
    <col min="11538" max="11538" width="21.42578125" style="1" customWidth="1"/>
    <col min="11539" max="11539" width="0.85546875" style="1" customWidth="1"/>
    <col min="11540" max="11540" width="11.7109375" style="1" customWidth="1"/>
    <col min="11541" max="11541" width="22" style="1" customWidth="1"/>
    <col min="11542" max="11542" width="0.85546875" style="1" customWidth="1"/>
    <col min="11543" max="11543" width="13.42578125" style="1" customWidth="1"/>
    <col min="11544" max="11544" width="24.85546875" style="1" customWidth="1"/>
    <col min="11545" max="11545" width="0.42578125" style="1" customWidth="1"/>
    <col min="11546" max="11546" width="13.42578125" style="1" customWidth="1"/>
    <col min="11547" max="11547" width="20.140625" style="1" customWidth="1"/>
    <col min="11548" max="11548" width="13.7109375" style="1" customWidth="1"/>
    <col min="11549" max="11549" width="19.7109375" style="1" customWidth="1"/>
    <col min="11550" max="11550" width="13.42578125" style="1" customWidth="1"/>
    <col min="11551" max="11551" width="19.85546875" style="1" customWidth="1"/>
    <col min="11552" max="11552" width="13.42578125" style="1" customWidth="1"/>
    <col min="11553" max="11553" width="13.7109375" style="1" customWidth="1"/>
    <col min="11554" max="11554" width="21.85546875" style="1" customWidth="1"/>
    <col min="11555" max="11555" width="13.7109375" style="1" customWidth="1"/>
    <col min="11556" max="11556" width="6.85546875" style="1" customWidth="1"/>
    <col min="11557" max="11557" width="16" style="1" bestFit="1" customWidth="1"/>
    <col min="11558" max="11558" width="21.85546875" style="1" bestFit="1" customWidth="1"/>
    <col min="11559" max="11777" width="11.28515625" style="1"/>
    <col min="11778" max="11778" width="11.42578125" style="1" customWidth="1"/>
    <col min="11779" max="11779" width="59.85546875" style="1" customWidth="1"/>
    <col min="11780" max="11780" width="11.85546875" style="1" customWidth="1"/>
    <col min="11781" max="11781" width="13.7109375" style="1" customWidth="1"/>
    <col min="11782" max="11782" width="25.42578125" style="1" customWidth="1"/>
    <col min="11783" max="11783" width="30" style="1" customWidth="1"/>
    <col min="11784" max="11784" width="12.140625" style="1" customWidth="1"/>
    <col min="11785" max="11785" width="13.42578125" style="1" customWidth="1"/>
    <col min="11786" max="11786" width="18.85546875" style="1" customWidth="1"/>
    <col min="11787" max="11787" width="13.28515625" style="1" customWidth="1"/>
    <col min="11788" max="11788" width="21.85546875" style="1" customWidth="1"/>
    <col min="11789" max="11789" width="14.7109375" style="1" customWidth="1"/>
    <col min="11790" max="11790" width="21.28515625" style="1" customWidth="1"/>
    <col min="11791" max="11791" width="10.42578125" style="1" customWidth="1"/>
    <col min="11792" max="11792" width="19.85546875" style="1" customWidth="1"/>
    <col min="11793" max="11793" width="11.7109375" style="1" customWidth="1"/>
    <col min="11794" max="11794" width="21.42578125" style="1" customWidth="1"/>
    <col min="11795" max="11795" width="0.85546875" style="1" customWidth="1"/>
    <col min="11796" max="11796" width="11.7109375" style="1" customWidth="1"/>
    <col min="11797" max="11797" width="22" style="1" customWidth="1"/>
    <col min="11798" max="11798" width="0.85546875" style="1" customWidth="1"/>
    <col min="11799" max="11799" width="13.42578125" style="1" customWidth="1"/>
    <col min="11800" max="11800" width="24.85546875" style="1" customWidth="1"/>
    <col min="11801" max="11801" width="0.42578125" style="1" customWidth="1"/>
    <col min="11802" max="11802" width="13.42578125" style="1" customWidth="1"/>
    <col min="11803" max="11803" width="20.140625" style="1" customWidth="1"/>
    <col min="11804" max="11804" width="13.7109375" style="1" customWidth="1"/>
    <col min="11805" max="11805" width="19.7109375" style="1" customWidth="1"/>
    <col min="11806" max="11806" width="13.42578125" style="1" customWidth="1"/>
    <col min="11807" max="11807" width="19.85546875" style="1" customWidth="1"/>
    <col min="11808" max="11808" width="13.42578125" style="1" customWidth="1"/>
    <col min="11809" max="11809" width="13.7109375" style="1" customWidth="1"/>
    <col min="11810" max="11810" width="21.85546875" style="1" customWidth="1"/>
    <col min="11811" max="11811" width="13.7109375" style="1" customWidth="1"/>
    <col min="11812" max="11812" width="6.85546875" style="1" customWidth="1"/>
    <col min="11813" max="11813" width="16" style="1" bestFit="1" customWidth="1"/>
    <col min="11814" max="11814" width="21.85546875" style="1" bestFit="1" customWidth="1"/>
    <col min="11815" max="12033" width="11.28515625" style="1"/>
    <col min="12034" max="12034" width="11.42578125" style="1" customWidth="1"/>
    <col min="12035" max="12035" width="59.85546875" style="1" customWidth="1"/>
    <col min="12036" max="12036" width="11.85546875" style="1" customWidth="1"/>
    <col min="12037" max="12037" width="13.7109375" style="1" customWidth="1"/>
    <col min="12038" max="12038" width="25.42578125" style="1" customWidth="1"/>
    <col min="12039" max="12039" width="30" style="1" customWidth="1"/>
    <col min="12040" max="12040" width="12.140625" style="1" customWidth="1"/>
    <col min="12041" max="12041" width="13.42578125" style="1" customWidth="1"/>
    <col min="12042" max="12042" width="18.85546875" style="1" customWidth="1"/>
    <col min="12043" max="12043" width="13.28515625" style="1" customWidth="1"/>
    <col min="12044" max="12044" width="21.85546875" style="1" customWidth="1"/>
    <col min="12045" max="12045" width="14.7109375" style="1" customWidth="1"/>
    <col min="12046" max="12046" width="21.28515625" style="1" customWidth="1"/>
    <col min="12047" max="12047" width="10.42578125" style="1" customWidth="1"/>
    <col min="12048" max="12048" width="19.85546875" style="1" customWidth="1"/>
    <col min="12049" max="12049" width="11.7109375" style="1" customWidth="1"/>
    <col min="12050" max="12050" width="21.42578125" style="1" customWidth="1"/>
    <col min="12051" max="12051" width="0.85546875" style="1" customWidth="1"/>
    <col min="12052" max="12052" width="11.7109375" style="1" customWidth="1"/>
    <col min="12053" max="12053" width="22" style="1" customWidth="1"/>
    <col min="12054" max="12054" width="0.85546875" style="1" customWidth="1"/>
    <col min="12055" max="12055" width="13.42578125" style="1" customWidth="1"/>
    <col min="12056" max="12056" width="24.85546875" style="1" customWidth="1"/>
    <col min="12057" max="12057" width="0.42578125" style="1" customWidth="1"/>
    <col min="12058" max="12058" width="13.42578125" style="1" customWidth="1"/>
    <col min="12059" max="12059" width="20.140625" style="1" customWidth="1"/>
    <col min="12060" max="12060" width="13.7109375" style="1" customWidth="1"/>
    <col min="12061" max="12061" width="19.7109375" style="1" customWidth="1"/>
    <col min="12062" max="12062" width="13.42578125" style="1" customWidth="1"/>
    <col min="12063" max="12063" width="19.85546875" style="1" customWidth="1"/>
    <col min="12064" max="12064" width="13.42578125" style="1" customWidth="1"/>
    <col min="12065" max="12065" width="13.7109375" style="1" customWidth="1"/>
    <col min="12066" max="12066" width="21.85546875" style="1" customWidth="1"/>
    <col min="12067" max="12067" width="13.7109375" style="1" customWidth="1"/>
    <col min="12068" max="12068" width="6.85546875" style="1" customWidth="1"/>
    <col min="12069" max="12069" width="16" style="1" bestFit="1" customWidth="1"/>
    <col min="12070" max="12070" width="21.85546875" style="1" bestFit="1" customWidth="1"/>
    <col min="12071" max="12289" width="11.28515625" style="1"/>
    <col min="12290" max="12290" width="11.42578125" style="1" customWidth="1"/>
    <col min="12291" max="12291" width="59.85546875" style="1" customWidth="1"/>
    <col min="12292" max="12292" width="11.85546875" style="1" customWidth="1"/>
    <col min="12293" max="12293" width="13.7109375" style="1" customWidth="1"/>
    <col min="12294" max="12294" width="25.42578125" style="1" customWidth="1"/>
    <col min="12295" max="12295" width="30" style="1" customWidth="1"/>
    <col min="12296" max="12296" width="12.140625" style="1" customWidth="1"/>
    <col min="12297" max="12297" width="13.42578125" style="1" customWidth="1"/>
    <col min="12298" max="12298" width="18.85546875" style="1" customWidth="1"/>
    <col min="12299" max="12299" width="13.28515625" style="1" customWidth="1"/>
    <col min="12300" max="12300" width="21.85546875" style="1" customWidth="1"/>
    <col min="12301" max="12301" width="14.7109375" style="1" customWidth="1"/>
    <col min="12302" max="12302" width="21.28515625" style="1" customWidth="1"/>
    <col min="12303" max="12303" width="10.42578125" style="1" customWidth="1"/>
    <col min="12304" max="12304" width="19.85546875" style="1" customWidth="1"/>
    <col min="12305" max="12305" width="11.7109375" style="1" customWidth="1"/>
    <col min="12306" max="12306" width="21.42578125" style="1" customWidth="1"/>
    <col min="12307" max="12307" width="0.85546875" style="1" customWidth="1"/>
    <col min="12308" max="12308" width="11.7109375" style="1" customWidth="1"/>
    <col min="12309" max="12309" width="22" style="1" customWidth="1"/>
    <col min="12310" max="12310" width="0.85546875" style="1" customWidth="1"/>
    <col min="12311" max="12311" width="13.42578125" style="1" customWidth="1"/>
    <col min="12312" max="12312" width="24.85546875" style="1" customWidth="1"/>
    <col min="12313" max="12313" width="0.42578125" style="1" customWidth="1"/>
    <col min="12314" max="12314" width="13.42578125" style="1" customWidth="1"/>
    <col min="12315" max="12315" width="20.140625" style="1" customWidth="1"/>
    <col min="12316" max="12316" width="13.7109375" style="1" customWidth="1"/>
    <col min="12317" max="12317" width="19.7109375" style="1" customWidth="1"/>
    <col min="12318" max="12318" width="13.42578125" style="1" customWidth="1"/>
    <col min="12319" max="12319" width="19.85546875" style="1" customWidth="1"/>
    <col min="12320" max="12320" width="13.42578125" style="1" customWidth="1"/>
    <col min="12321" max="12321" width="13.7109375" style="1" customWidth="1"/>
    <col min="12322" max="12322" width="21.85546875" style="1" customWidth="1"/>
    <col min="12323" max="12323" width="13.7109375" style="1" customWidth="1"/>
    <col min="12324" max="12324" width="6.85546875" style="1" customWidth="1"/>
    <col min="12325" max="12325" width="16" style="1" bestFit="1" customWidth="1"/>
    <col min="12326" max="12326" width="21.85546875" style="1" bestFit="1" customWidth="1"/>
    <col min="12327" max="12545" width="11.28515625" style="1"/>
    <col min="12546" max="12546" width="11.42578125" style="1" customWidth="1"/>
    <col min="12547" max="12547" width="59.85546875" style="1" customWidth="1"/>
    <col min="12548" max="12548" width="11.85546875" style="1" customWidth="1"/>
    <col min="12549" max="12549" width="13.7109375" style="1" customWidth="1"/>
    <col min="12550" max="12550" width="25.42578125" style="1" customWidth="1"/>
    <col min="12551" max="12551" width="30" style="1" customWidth="1"/>
    <col min="12552" max="12552" width="12.140625" style="1" customWidth="1"/>
    <col min="12553" max="12553" width="13.42578125" style="1" customWidth="1"/>
    <col min="12554" max="12554" width="18.85546875" style="1" customWidth="1"/>
    <col min="12555" max="12555" width="13.28515625" style="1" customWidth="1"/>
    <col min="12556" max="12556" width="21.85546875" style="1" customWidth="1"/>
    <col min="12557" max="12557" width="14.7109375" style="1" customWidth="1"/>
    <col min="12558" max="12558" width="21.28515625" style="1" customWidth="1"/>
    <col min="12559" max="12559" width="10.42578125" style="1" customWidth="1"/>
    <col min="12560" max="12560" width="19.85546875" style="1" customWidth="1"/>
    <col min="12561" max="12561" width="11.7109375" style="1" customWidth="1"/>
    <col min="12562" max="12562" width="21.42578125" style="1" customWidth="1"/>
    <col min="12563" max="12563" width="0.85546875" style="1" customWidth="1"/>
    <col min="12564" max="12564" width="11.7109375" style="1" customWidth="1"/>
    <col min="12565" max="12565" width="22" style="1" customWidth="1"/>
    <col min="12566" max="12566" width="0.85546875" style="1" customWidth="1"/>
    <col min="12567" max="12567" width="13.42578125" style="1" customWidth="1"/>
    <col min="12568" max="12568" width="24.85546875" style="1" customWidth="1"/>
    <col min="12569" max="12569" width="0.42578125" style="1" customWidth="1"/>
    <col min="12570" max="12570" width="13.42578125" style="1" customWidth="1"/>
    <col min="12571" max="12571" width="20.140625" style="1" customWidth="1"/>
    <col min="12572" max="12572" width="13.7109375" style="1" customWidth="1"/>
    <col min="12573" max="12573" width="19.7109375" style="1" customWidth="1"/>
    <col min="12574" max="12574" width="13.42578125" style="1" customWidth="1"/>
    <col min="12575" max="12575" width="19.85546875" style="1" customWidth="1"/>
    <col min="12576" max="12576" width="13.42578125" style="1" customWidth="1"/>
    <col min="12577" max="12577" width="13.7109375" style="1" customWidth="1"/>
    <col min="12578" max="12578" width="21.85546875" style="1" customWidth="1"/>
    <col min="12579" max="12579" width="13.7109375" style="1" customWidth="1"/>
    <col min="12580" max="12580" width="6.85546875" style="1" customWidth="1"/>
    <col min="12581" max="12581" width="16" style="1" bestFit="1" customWidth="1"/>
    <col min="12582" max="12582" width="21.85546875" style="1" bestFit="1" customWidth="1"/>
    <col min="12583" max="12801" width="11.28515625" style="1"/>
    <col min="12802" max="12802" width="11.42578125" style="1" customWidth="1"/>
    <col min="12803" max="12803" width="59.85546875" style="1" customWidth="1"/>
    <col min="12804" max="12804" width="11.85546875" style="1" customWidth="1"/>
    <col min="12805" max="12805" width="13.7109375" style="1" customWidth="1"/>
    <col min="12806" max="12806" width="25.42578125" style="1" customWidth="1"/>
    <col min="12807" max="12807" width="30" style="1" customWidth="1"/>
    <col min="12808" max="12808" width="12.140625" style="1" customWidth="1"/>
    <col min="12809" max="12809" width="13.42578125" style="1" customWidth="1"/>
    <col min="12810" max="12810" width="18.85546875" style="1" customWidth="1"/>
    <col min="12811" max="12811" width="13.28515625" style="1" customWidth="1"/>
    <col min="12812" max="12812" width="21.85546875" style="1" customWidth="1"/>
    <col min="12813" max="12813" width="14.7109375" style="1" customWidth="1"/>
    <col min="12814" max="12814" width="21.28515625" style="1" customWidth="1"/>
    <col min="12815" max="12815" width="10.42578125" style="1" customWidth="1"/>
    <col min="12816" max="12816" width="19.85546875" style="1" customWidth="1"/>
    <col min="12817" max="12817" width="11.7109375" style="1" customWidth="1"/>
    <col min="12818" max="12818" width="21.42578125" style="1" customWidth="1"/>
    <col min="12819" max="12819" width="0.85546875" style="1" customWidth="1"/>
    <col min="12820" max="12820" width="11.7109375" style="1" customWidth="1"/>
    <col min="12821" max="12821" width="22" style="1" customWidth="1"/>
    <col min="12822" max="12822" width="0.85546875" style="1" customWidth="1"/>
    <col min="12823" max="12823" width="13.42578125" style="1" customWidth="1"/>
    <col min="12824" max="12824" width="24.85546875" style="1" customWidth="1"/>
    <col min="12825" max="12825" width="0.42578125" style="1" customWidth="1"/>
    <col min="12826" max="12826" width="13.42578125" style="1" customWidth="1"/>
    <col min="12827" max="12827" width="20.140625" style="1" customWidth="1"/>
    <col min="12828" max="12828" width="13.7109375" style="1" customWidth="1"/>
    <col min="12829" max="12829" width="19.7109375" style="1" customWidth="1"/>
    <col min="12830" max="12830" width="13.42578125" style="1" customWidth="1"/>
    <col min="12831" max="12831" width="19.85546875" style="1" customWidth="1"/>
    <col min="12832" max="12832" width="13.42578125" style="1" customWidth="1"/>
    <col min="12833" max="12833" width="13.7109375" style="1" customWidth="1"/>
    <col min="12834" max="12834" width="21.85546875" style="1" customWidth="1"/>
    <col min="12835" max="12835" width="13.7109375" style="1" customWidth="1"/>
    <col min="12836" max="12836" width="6.85546875" style="1" customWidth="1"/>
    <col min="12837" max="12837" width="16" style="1" bestFit="1" customWidth="1"/>
    <col min="12838" max="12838" width="21.85546875" style="1" bestFit="1" customWidth="1"/>
    <col min="12839" max="13057" width="11.28515625" style="1"/>
    <col min="13058" max="13058" width="11.42578125" style="1" customWidth="1"/>
    <col min="13059" max="13059" width="59.85546875" style="1" customWidth="1"/>
    <col min="13060" max="13060" width="11.85546875" style="1" customWidth="1"/>
    <col min="13061" max="13061" width="13.7109375" style="1" customWidth="1"/>
    <col min="13062" max="13062" width="25.42578125" style="1" customWidth="1"/>
    <col min="13063" max="13063" width="30" style="1" customWidth="1"/>
    <col min="13064" max="13064" width="12.140625" style="1" customWidth="1"/>
    <col min="13065" max="13065" width="13.42578125" style="1" customWidth="1"/>
    <col min="13066" max="13066" width="18.85546875" style="1" customWidth="1"/>
    <col min="13067" max="13067" width="13.28515625" style="1" customWidth="1"/>
    <col min="13068" max="13068" width="21.85546875" style="1" customWidth="1"/>
    <col min="13069" max="13069" width="14.7109375" style="1" customWidth="1"/>
    <col min="13070" max="13070" width="21.28515625" style="1" customWidth="1"/>
    <col min="13071" max="13071" width="10.42578125" style="1" customWidth="1"/>
    <col min="13072" max="13072" width="19.85546875" style="1" customWidth="1"/>
    <col min="13073" max="13073" width="11.7109375" style="1" customWidth="1"/>
    <col min="13074" max="13074" width="21.42578125" style="1" customWidth="1"/>
    <col min="13075" max="13075" width="0.85546875" style="1" customWidth="1"/>
    <col min="13076" max="13076" width="11.7109375" style="1" customWidth="1"/>
    <col min="13077" max="13077" width="22" style="1" customWidth="1"/>
    <col min="13078" max="13078" width="0.85546875" style="1" customWidth="1"/>
    <col min="13079" max="13079" width="13.42578125" style="1" customWidth="1"/>
    <col min="13080" max="13080" width="24.85546875" style="1" customWidth="1"/>
    <col min="13081" max="13081" width="0.42578125" style="1" customWidth="1"/>
    <col min="13082" max="13082" width="13.42578125" style="1" customWidth="1"/>
    <col min="13083" max="13083" width="20.140625" style="1" customWidth="1"/>
    <col min="13084" max="13084" width="13.7109375" style="1" customWidth="1"/>
    <col min="13085" max="13085" width="19.7109375" style="1" customWidth="1"/>
    <col min="13086" max="13086" width="13.42578125" style="1" customWidth="1"/>
    <col min="13087" max="13087" width="19.85546875" style="1" customWidth="1"/>
    <col min="13088" max="13088" width="13.42578125" style="1" customWidth="1"/>
    <col min="13089" max="13089" width="13.7109375" style="1" customWidth="1"/>
    <col min="13090" max="13090" width="21.85546875" style="1" customWidth="1"/>
    <col min="13091" max="13091" width="13.7109375" style="1" customWidth="1"/>
    <col min="13092" max="13092" width="6.85546875" style="1" customWidth="1"/>
    <col min="13093" max="13093" width="16" style="1" bestFit="1" customWidth="1"/>
    <col min="13094" max="13094" width="21.85546875" style="1" bestFit="1" customWidth="1"/>
    <col min="13095" max="13313" width="11.28515625" style="1"/>
    <col min="13314" max="13314" width="11.42578125" style="1" customWidth="1"/>
    <col min="13315" max="13315" width="59.85546875" style="1" customWidth="1"/>
    <col min="13316" max="13316" width="11.85546875" style="1" customWidth="1"/>
    <col min="13317" max="13317" width="13.7109375" style="1" customWidth="1"/>
    <col min="13318" max="13318" width="25.42578125" style="1" customWidth="1"/>
    <col min="13319" max="13319" width="30" style="1" customWidth="1"/>
    <col min="13320" max="13320" width="12.140625" style="1" customWidth="1"/>
    <col min="13321" max="13321" width="13.42578125" style="1" customWidth="1"/>
    <col min="13322" max="13322" width="18.85546875" style="1" customWidth="1"/>
    <col min="13323" max="13323" width="13.28515625" style="1" customWidth="1"/>
    <col min="13324" max="13324" width="21.85546875" style="1" customWidth="1"/>
    <col min="13325" max="13325" width="14.7109375" style="1" customWidth="1"/>
    <col min="13326" max="13326" width="21.28515625" style="1" customWidth="1"/>
    <col min="13327" max="13327" width="10.42578125" style="1" customWidth="1"/>
    <col min="13328" max="13328" width="19.85546875" style="1" customWidth="1"/>
    <col min="13329" max="13329" width="11.7109375" style="1" customWidth="1"/>
    <col min="13330" max="13330" width="21.42578125" style="1" customWidth="1"/>
    <col min="13331" max="13331" width="0.85546875" style="1" customWidth="1"/>
    <col min="13332" max="13332" width="11.7109375" style="1" customWidth="1"/>
    <col min="13333" max="13333" width="22" style="1" customWidth="1"/>
    <col min="13334" max="13334" width="0.85546875" style="1" customWidth="1"/>
    <col min="13335" max="13335" width="13.42578125" style="1" customWidth="1"/>
    <col min="13336" max="13336" width="24.85546875" style="1" customWidth="1"/>
    <col min="13337" max="13337" width="0.42578125" style="1" customWidth="1"/>
    <col min="13338" max="13338" width="13.42578125" style="1" customWidth="1"/>
    <col min="13339" max="13339" width="20.140625" style="1" customWidth="1"/>
    <col min="13340" max="13340" width="13.7109375" style="1" customWidth="1"/>
    <col min="13341" max="13341" width="19.7109375" style="1" customWidth="1"/>
    <col min="13342" max="13342" width="13.42578125" style="1" customWidth="1"/>
    <col min="13343" max="13343" width="19.85546875" style="1" customWidth="1"/>
    <col min="13344" max="13344" width="13.42578125" style="1" customWidth="1"/>
    <col min="13345" max="13345" width="13.7109375" style="1" customWidth="1"/>
    <col min="13346" max="13346" width="21.85546875" style="1" customWidth="1"/>
    <col min="13347" max="13347" width="13.7109375" style="1" customWidth="1"/>
    <col min="13348" max="13348" width="6.85546875" style="1" customWidth="1"/>
    <col min="13349" max="13349" width="16" style="1" bestFit="1" customWidth="1"/>
    <col min="13350" max="13350" width="21.85546875" style="1" bestFit="1" customWidth="1"/>
    <col min="13351" max="13569" width="11.28515625" style="1"/>
    <col min="13570" max="13570" width="11.42578125" style="1" customWidth="1"/>
    <col min="13571" max="13571" width="59.85546875" style="1" customWidth="1"/>
    <col min="13572" max="13572" width="11.85546875" style="1" customWidth="1"/>
    <col min="13573" max="13573" width="13.7109375" style="1" customWidth="1"/>
    <col min="13574" max="13574" width="25.42578125" style="1" customWidth="1"/>
    <col min="13575" max="13575" width="30" style="1" customWidth="1"/>
    <col min="13576" max="13576" width="12.140625" style="1" customWidth="1"/>
    <col min="13577" max="13577" width="13.42578125" style="1" customWidth="1"/>
    <col min="13578" max="13578" width="18.85546875" style="1" customWidth="1"/>
    <col min="13579" max="13579" width="13.28515625" style="1" customWidth="1"/>
    <col min="13580" max="13580" width="21.85546875" style="1" customWidth="1"/>
    <col min="13581" max="13581" width="14.7109375" style="1" customWidth="1"/>
    <col min="13582" max="13582" width="21.28515625" style="1" customWidth="1"/>
    <col min="13583" max="13583" width="10.42578125" style="1" customWidth="1"/>
    <col min="13584" max="13584" width="19.85546875" style="1" customWidth="1"/>
    <col min="13585" max="13585" width="11.7109375" style="1" customWidth="1"/>
    <col min="13586" max="13586" width="21.42578125" style="1" customWidth="1"/>
    <col min="13587" max="13587" width="0.85546875" style="1" customWidth="1"/>
    <col min="13588" max="13588" width="11.7109375" style="1" customWidth="1"/>
    <col min="13589" max="13589" width="22" style="1" customWidth="1"/>
    <col min="13590" max="13590" width="0.85546875" style="1" customWidth="1"/>
    <col min="13591" max="13591" width="13.42578125" style="1" customWidth="1"/>
    <col min="13592" max="13592" width="24.85546875" style="1" customWidth="1"/>
    <col min="13593" max="13593" width="0.42578125" style="1" customWidth="1"/>
    <col min="13594" max="13594" width="13.42578125" style="1" customWidth="1"/>
    <col min="13595" max="13595" width="20.140625" style="1" customWidth="1"/>
    <col min="13596" max="13596" width="13.7109375" style="1" customWidth="1"/>
    <col min="13597" max="13597" width="19.7109375" style="1" customWidth="1"/>
    <col min="13598" max="13598" width="13.42578125" style="1" customWidth="1"/>
    <col min="13599" max="13599" width="19.85546875" style="1" customWidth="1"/>
    <col min="13600" max="13600" width="13.42578125" style="1" customWidth="1"/>
    <col min="13601" max="13601" width="13.7109375" style="1" customWidth="1"/>
    <col min="13602" max="13602" width="21.85546875" style="1" customWidth="1"/>
    <col min="13603" max="13603" width="13.7109375" style="1" customWidth="1"/>
    <col min="13604" max="13604" width="6.85546875" style="1" customWidth="1"/>
    <col min="13605" max="13605" width="16" style="1" bestFit="1" customWidth="1"/>
    <col min="13606" max="13606" width="21.85546875" style="1" bestFit="1" customWidth="1"/>
    <col min="13607" max="13825" width="11.28515625" style="1"/>
    <col min="13826" max="13826" width="11.42578125" style="1" customWidth="1"/>
    <col min="13827" max="13827" width="59.85546875" style="1" customWidth="1"/>
    <col min="13828" max="13828" width="11.85546875" style="1" customWidth="1"/>
    <col min="13829" max="13829" width="13.7109375" style="1" customWidth="1"/>
    <col min="13830" max="13830" width="25.42578125" style="1" customWidth="1"/>
    <col min="13831" max="13831" width="30" style="1" customWidth="1"/>
    <col min="13832" max="13832" width="12.140625" style="1" customWidth="1"/>
    <col min="13833" max="13833" width="13.42578125" style="1" customWidth="1"/>
    <col min="13834" max="13834" width="18.85546875" style="1" customWidth="1"/>
    <col min="13835" max="13835" width="13.28515625" style="1" customWidth="1"/>
    <col min="13836" max="13836" width="21.85546875" style="1" customWidth="1"/>
    <col min="13837" max="13837" width="14.7109375" style="1" customWidth="1"/>
    <col min="13838" max="13838" width="21.28515625" style="1" customWidth="1"/>
    <col min="13839" max="13839" width="10.42578125" style="1" customWidth="1"/>
    <col min="13840" max="13840" width="19.85546875" style="1" customWidth="1"/>
    <col min="13841" max="13841" width="11.7109375" style="1" customWidth="1"/>
    <col min="13842" max="13842" width="21.42578125" style="1" customWidth="1"/>
    <col min="13843" max="13843" width="0.85546875" style="1" customWidth="1"/>
    <col min="13844" max="13844" width="11.7109375" style="1" customWidth="1"/>
    <col min="13845" max="13845" width="22" style="1" customWidth="1"/>
    <col min="13846" max="13846" width="0.85546875" style="1" customWidth="1"/>
    <col min="13847" max="13847" width="13.42578125" style="1" customWidth="1"/>
    <col min="13848" max="13848" width="24.85546875" style="1" customWidth="1"/>
    <col min="13849" max="13849" width="0.42578125" style="1" customWidth="1"/>
    <col min="13850" max="13850" width="13.42578125" style="1" customWidth="1"/>
    <col min="13851" max="13851" width="20.140625" style="1" customWidth="1"/>
    <col min="13852" max="13852" width="13.7109375" style="1" customWidth="1"/>
    <col min="13853" max="13853" width="19.7109375" style="1" customWidth="1"/>
    <col min="13854" max="13854" width="13.42578125" style="1" customWidth="1"/>
    <col min="13855" max="13855" width="19.85546875" style="1" customWidth="1"/>
    <col min="13856" max="13856" width="13.42578125" style="1" customWidth="1"/>
    <col min="13857" max="13857" width="13.7109375" style="1" customWidth="1"/>
    <col min="13858" max="13858" width="21.85546875" style="1" customWidth="1"/>
    <col min="13859" max="13859" width="13.7109375" style="1" customWidth="1"/>
    <col min="13860" max="13860" width="6.85546875" style="1" customWidth="1"/>
    <col min="13861" max="13861" width="16" style="1" bestFit="1" customWidth="1"/>
    <col min="13862" max="13862" width="21.85546875" style="1" bestFit="1" customWidth="1"/>
    <col min="13863" max="14081" width="11.28515625" style="1"/>
    <col min="14082" max="14082" width="11.42578125" style="1" customWidth="1"/>
    <col min="14083" max="14083" width="59.85546875" style="1" customWidth="1"/>
    <col min="14084" max="14084" width="11.85546875" style="1" customWidth="1"/>
    <col min="14085" max="14085" width="13.7109375" style="1" customWidth="1"/>
    <col min="14086" max="14086" width="25.42578125" style="1" customWidth="1"/>
    <col min="14087" max="14087" width="30" style="1" customWidth="1"/>
    <col min="14088" max="14088" width="12.140625" style="1" customWidth="1"/>
    <col min="14089" max="14089" width="13.42578125" style="1" customWidth="1"/>
    <col min="14090" max="14090" width="18.85546875" style="1" customWidth="1"/>
    <col min="14091" max="14091" width="13.28515625" style="1" customWidth="1"/>
    <col min="14092" max="14092" width="21.85546875" style="1" customWidth="1"/>
    <col min="14093" max="14093" width="14.7109375" style="1" customWidth="1"/>
    <col min="14094" max="14094" width="21.28515625" style="1" customWidth="1"/>
    <col min="14095" max="14095" width="10.42578125" style="1" customWidth="1"/>
    <col min="14096" max="14096" width="19.85546875" style="1" customWidth="1"/>
    <col min="14097" max="14097" width="11.7109375" style="1" customWidth="1"/>
    <col min="14098" max="14098" width="21.42578125" style="1" customWidth="1"/>
    <col min="14099" max="14099" width="0.85546875" style="1" customWidth="1"/>
    <col min="14100" max="14100" width="11.7109375" style="1" customWidth="1"/>
    <col min="14101" max="14101" width="22" style="1" customWidth="1"/>
    <col min="14102" max="14102" width="0.85546875" style="1" customWidth="1"/>
    <col min="14103" max="14103" width="13.42578125" style="1" customWidth="1"/>
    <col min="14104" max="14104" width="24.85546875" style="1" customWidth="1"/>
    <col min="14105" max="14105" width="0.42578125" style="1" customWidth="1"/>
    <col min="14106" max="14106" width="13.42578125" style="1" customWidth="1"/>
    <col min="14107" max="14107" width="20.140625" style="1" customWidth="1"/>
    <col min="14108" max="14108" width="13.7109375" style="1" customWidth="1"/>
    <col min="14109" max="14109" width="19.7109375" style="1" customWidth="1"/>
    <col min="14110" max="14110" width="13.42578125" style="1" customWidth="1"/>
    <col min="14111" max="14111" width="19.85546875" style="1" customWidth="1"/>
    <col min="14112" max="14112" width="13.42578125" style="1" customWidth="1"/>
    <col min="14113" max="14113" width="13.7109375" style="1" customWidth="1"/>
    <col min="14114" max="14114" width="21.85546875" style="1" customWidth="1"/>
    <col min="14115" max="14115" width="13.7109375" style="1" customWidth="1"/>
    <col min="14116" max="14116" width="6.85546875" style="1" customWidth="1"/>
    <col min="14117" max="14117" width="16" style="1" bestFit="1" customWidth="1"/>
    <col min="14118" max="14118" width="21.85546875" style="1" bestFit="1" customWidth="1"/>
    <col min="14119" max="14337" width="11.28515625" style="1"/>
    <col min="14338" max="14338" width="11.42578125" style="1" customWidth="1"/>
    <col min="14339" max="14339" width="59.85546875" style="1" customWidth="1"/>
    <col min="14340" max="14340" width="11.85546875" style="1" customWidth="1"/>
    <col min="14341" max="14341" width="13.7109375" style="1" customWidth="1"/>
    <col min="14342" max="14342" width="25.42578125" style="1" customWidth="1"/>
    <col min="14343" max="14343" width="30" style="1" customWidth="1"/>
    <col min="14344" max="14344" width="12.140625" style="1" customWidth="1"/>
    <col min="14345" max="14345" width="13.42578125" style="1" customWidth="1"/>
    <col min="14346" max="14346" width="18.85546875" style="1" customWidth="1"/>
    <col min="14347" max="14347" width="13.28515625" style="1" customWidth="1"/>
    <col min="14348" max="14348" width="21.85546875" style="1" customWidth="1"/>
    <col min="14349" max="14349" width="14.7109375" style="1" customWidth="1"/>
    <col min="14350" max="14350" width="21.28515625" style="1" customWidth="1"/>
    <col min="14351" max="14351" width="10.42578125" style="1" customWidth="1"/>
    <col min="14352" max="14352" width="19.85546875" style="1" customWidth="1"/>
    <col min="14353" max="14353" width="11.7109375" style="1" customWidth="1"/>
    <col min="14354" max="14354" width="21.42578125" style="1" customWidth="1"/>
    <col min="14355" max="14355" width="0.85546875" style="1" customWidth="1"/>
    <col min="14356" max="14356" width="11.7109375" style="1" customWidth="1"/>
    <col min="14357" max="14357" width="22" style="1" customWidth="1"/>
    <col min="14358" max="14358" width="0.85546875" style="1" customWidth="1"/>
    <col min="14359" max="14359" width="13.42578125" style="1" customWidth="1"/>
    <col min="14360" max="14360" width="24.85546875" style="1" customWidth="1"/>
    <col min="14361" max="14361" width="0.42578125" style="1" customWidth="1"/>
    <col min="14362" max="14362" width="13.42578125" style="1" customWidth="1"/>
    <col min="14363" max="14363" width="20.140625" style="1" customWidth="1"/>
    <col min="14364" max="14364" width="13.7109375" style="1" customWidth="1"/>
    <col min="14365" max="14365" width="19.7109375" style="1" customWidth="1"/>
    <col min="14366" max="14366" width="13.42578125" style="1" customWidth="1"/>
    <col min="14367" max="14367" width="19.85546875" style="1" customWidth="1"/>
    <col min="14368" max="14368" width="13.42578125" style="1" customWidth="1"/>
    <col min="14369" max="14369" width="13.7109375" style="1" customWidth="1"/>
    <col min="14370" max="14370" width="21.85546875" style="1" customWidth="1"/>
    <col min="14371" max="14371" width="13.7109375" style="1" customWidth="1"/>
    <col min="14372" max="14372" width="6.85546875" style="1" customWidth="1"/>
    <col min="14373" max="14373" width="16" style="1" bestFit="1" customWidth="1"/>
    <col min="14374" max="14374" width="21.85546875" style="1" bestFit="1" customWidth="1"/>
    <col min="14375" max="14593" width="11.28515625" style="1"/>
    <col min="14594" max="14594" width="11.42578125" style="1" customWidth="1"/>
    <col min="14595" max="14595" width="59.85546875" style="1" customWidth="1"/>
    <col min="14596" max="14596" width="11.85546875" style="1" customWidth="1"/>
    <col min="14597" max="14597" width="13.7109375" style="1" customWidth="1"/>
    <col min="14598" max="14598" width="25.42578125" style="1" customWidth="1"/>
    <col min="14599" max="14599" width="30" style="1" customWidth="1"/>
    <col min="14600" max="14600" width="12.140625" style="1" customWidth="1"/>
    <col min="14601" max="14601" width="13.42578125" style="1" customWidth="1"/>
    <col min="14602" max="14602" width="18.85546875" style="1" customWidth="1"/>
    <col min="14603" max="14603" width="13.28515625" style="1" customWidth="1"/>
    <col min="14604" max="14604" width="21.85546875" style="1" customWidth="1"/>
    <col min="14605" max="14605" width="14.7109375" style="1" customWidth="1"/>
    <col min="14606" max="14606" width="21.28515625" style="1" customWidth="1"/>
    <col min="14607" max="14607" width="10.42578125" style="1" customWidth="1"/>
    <col min="14608" max="14608" width="19.85546875" style="1" customWidth="1"/>
    <col min="14609" max="14609" width="11.7109375" style="1" customWidth="1"/>
    <col min="14610" max="14610" width="21.42578125" style="1" customWidth="1"/>
    <col min="14611" max="14611" width="0.85546875" style="1" customWidth="1"/>
    <col min="14612" max="14612" width="11.7109375" style="1" customWidth="1"/>
    <col min="14613" max="14613" width="22" style="1" customWidth="1"/>
    <col min="14614" max="14614" width="0.85546875" style="1" customWidth="1"/>
    <col min="14615" max="14615" width="13.42578125" style="1" customWidth="1"/>
    <col min="14616" max="14616" width="24.85546875" style="1" customWidth="1"/>
    <col min="14617" max="14617" width="0.42578125" style="1" customWidth="1"/>
    <col min="14618" max="14618" width="13.42578125" style="1" customWidth="1"/>
    <col min="14619" max="14619" width="20.140625" style="1" customWidth="1"/>
    <col min="14620" max="14620" width="13.7109375" style="1" customWidth="1"/>
    <col min="14621" max="14621" width="19.7109375" style="1" customWidth="1"/>
    <col min="14622" max="14622" width="13.42578125" style="1" customWidth="1"/>
    <col min="14623" max="14623" width="19.85546875" style="1" customWidth="1"/>
    <col min="14624" max="14624" width="13.42578125" style="1" customWidth="1"/>
    <col min="14625" max="14625" width="13.7109375" style="1" customWidth="1"/>
    <col min="14626" max="14626" width="21.85546875" style="1" customWidth="1"/>
    <col min="14627" max="14627" width="13.7109375" style="1" customWidth="1"/>
    <col min="14628" max="14628" width="6.85546875" style="1" customWidth="1"/>
    <col min="14629" max="14629" width="16" style="1" bestFit="1" customWidth="1"/>
    <col min="14630" max="14630" width="21.85546875" style="1" bestFit="1" customWidth="1"/>
    <col min="14631" max="14849" width="11.28515625" style="1"/>
    <col min="14850" max="14850" width="11.42578125" style="1" customWidth="1"/>
    <col min="14851" max="14851" width="59.85546875" style="1" customWidth="1"/>
    <col min="14852" max="14852" width="11.85546875" style="1" customWidth="1"/>
    <col min="14853" max="14853" width="13.7109375" style="1" customWidth="1"/>
    <col min="14854" max="14854" width="25.42578125" style="1" customWidth="1"/>
    <col min="14855" max="14855" width="30" style="1" customWidth="1"/>
    <col min="14856" max="14856" width="12.140625" style="1" customWidth="1"/>
    <col min="14857" max="14857" width="13.42578125" style="1" customWidth="1"/>
    <col min="14858" max="14858" width="18.85546875" style="1" customWidth="1"/>
    <col min="14859" max="14859" width="13.28515625" style="1" customWidth="1"/>
    <col min="14860" max="14860" width="21.85546875" style="1" customWidth="1"/>
    <col min="14861" max="14861" width="14.7109375" style="1" customWidth="1"/>
    <col min="14862" max="14862" width="21.28515625" style="1" customWidth="1"/>
    <col min="14863" max="14863" width="10.42578125" style="1" customWidth="1"/>
    <col min="14864" max="14864" width="19.85546875" style="1" customWidth="1"/>
    <col min="14865" max="14865" width="11.7109375" style="1" customWidth="1"/>
    <col min="14866" max="14866" width="21.42578125" style="1" customWidth="1"/>
    <col min="14867" max="14867" width="0.85546875" style="1" customWidth="1"/>
    <col min="14868" max="14868" width="11.7109375" style="1" customWidth="1"/>
    <col min="14869" max="14869" width="22" style="1" customWidth="1"/>
    <col min="14870" max="14870" width="0.85546875" style="1" customWidth="1"/>
    <col min="14871" max="14871" width="13.42578125" style="1" customWidth="1"/>
    <col min="14872" max="14872" width="24.85546875" style="1" customWidth="1"/>
    <col min="14873" max="14873" width="0.42578125" style="1" customWidth="1"/>
    <col min="14874" max="14874" width="13.42578125" style="1" customWidth="1"/>
    <col min="14875" max="14875" width="20.140625" style="1" customWidth="1"/>
    <col min="14876" max="14876" width="13.7109375" style="1" customWidth="1"/>
    <col min="14877" max="14877" width="19.7109375" style="1" customWidth="1"/>
    <col min="14878" max="14878" width="13.42578125" style="1" customWidth="1"/>
    <col min="14879" max="14879" width="19.85546875" style="1" customWidth="1"/>
    <col min="14880" max="14880" width="13.42578125" style="1" customWidth="1"/>
    <col min="14881" max="14881" width="13.7109375" style="1" customWidth="1"/>
    <col min="14882" max="14882" width="21.85546875" style="1" customWidth="1"/>
    <col min="14883" max="14883" width="13.7109375" style="1" customWidth="1"/>
    <col min="14884" max="14884" width="6.85546875" style="1" customWidth="1"/>
    <col min="14885" max="14885" width="16" style="1" bestFit="1" customWidth="1"/>
    <col min="14886" max="14886" width="21.85546875" style="1" bestFit="1" customWidth="1"/>
    <col min="14887" max="15105" width="11.28515625" style="1"/>
    <col min="15106" max="15106" width="11.42578125" style="1" customWidth="1"/>
    <col min="15107" max="15107" width="59.85546875" style="1" customWidth="1"/>
    <col min="15108" max="15108" width="11.85546875" style="1" customWidth="1"/>
    <col min="15109" max="15109" width="13.7109375" style="1" customWidth="1"/>
    <col min="15110" max="15110" width="25.42578125" style="1" customWidth="1"/>
    <col min="15111" max="15111" width="30" style="1" customWidth="1"/>
    <col min="15112" max="15112" width="12.140625" style="1" customWidth="1"/>
    <col min="15113" max="15113" width="13.42578125" style="1" customWidth="1"/>
    <col min="15114" max="15114" width="18.85546875" style="1" customWidth="1"/>
    <col min="15115" max="15115" width="13.28515625" style="1" customWidth="1"/>
    <col min="15116" max="15116" width="21.85546875" style="1" customWidth="1"/>
    <col min="15117" max="15117" width="14.7109375" style="1" customWidth="1"/>
    <col min="15118" max="15118" width="21.28515625" style="1" customWidth="1"/>
    <col min="15119" max="15119" width="10.42578125" style="1" customWidth="1"/>
    <col min="15120" max="15120" width="19.85546875" style="1" customWidth="1"/>
    <col min="15121" max="15121" width="11.7109375" style="1" customWidth="1"/>
    <col min="15122" max="15122" width="21.42578125" style="1" customWidth="1"/>
    <col min="15123" max="15123" width="0.85546875" style="1" customWidth="1"/>
    <col min="15124" max="15124" width="11.7109375" style="1" customWidth="1"/>
    <col min="15125" max="15125" width="22" style="1" customWidth="1"/>
    <col min="15126" max="15126" width="0.85546875" style="1" customWidth="1"/>
    <col min="15127" max="15127" width="13.42578125" style="1" customWidth="1"/>
    <col min="15128" max="15128" width="24.85546875" style="1" customWidth="1"/>
    <col min="15129" max="15129" width="0.42578125" style="1" customWidth="1"/>
    <col min="15130" max="15130" width="13.42578125" style="1" customWidth="1"/>
    <col min="15131" max="15131" width="20.140625" style="1" customWidth="1"/>
    <col min="15132" max="15132" width="13.7109375" style="1" customWidth="1"/>
    <col min="15133" max="15133" width="19.7109375" style="1" customWidth="1"/>
    <col min="15134" max="15134" width="13.42578125" style="1" customWidth="1"/>
    <col min="15135" max="15135" width="19.85546875" style="1" customWidth="1"/>
    <col min="15136" max="15136" width="13.42578125" style="1" customWidth="1"/>
    <col min="15137" max="15137" width="13.7109375" style="1" customWidth="1"/>
    <col min="15138" max="15138" width="21.85546875" style="1" customWidth="1"/>
    <col min="15139" max="15139" width="13.7109375" style="1" customWidth="1"/>
    <col min="15140" max="15140" width="6.85546875" style="1" customWidth="1"/>
    <col min="15141" max="15141" width="16" style="1" bestFit="1" customWidth="1"/>
    <col min="15142" max="15142" width="21.85546875" style="1" bestFit="1" customWidth="1"/>
    <col min="15143" max="15361" width="11.28515625" style="1"/>
    <col min="15362" max="15362" width="11.42578125" style="1" customWidth="1"/>
    <col min="15363" max="15363" width="59.85546875" style="1" customWidth="1"/>
    <col min="15364" max="15364" width="11.85546875" style="1" customWidth="1"/>
    <col min="15365" max="15365" width="13.7109375" style="1" customWidth="1"/>
    <col min="15366" max="15366" width="25.42578125" style="1" customWidth="1"/>
    <col min="15367" max="15367" width="30" style="1" customWidth="1"/>
    <col min="15368" max="15368" width="12.140625" style="1" customWidth="1"/>
    <col min="15369" max="15369" width="13.42578125" style="1" customWidth="1"/>
    <col min="15370" max="15370" width="18.85546875" style="1" customWidth="1"/>
    <col min="15371" max="15371" width="13.28515625" style="1" customWidth="1"/>
    <col min="15372" max="15372" width="21.85546875" style="1" customWidth="1"/>
    <col min="15373" max="15373" width="14.7109375" style="1" customWidth="1"/>
    <col min="15374" max="15374" width="21.28515625" style="1" customWidth="1"/>
    <col min="15375" max="15375" width="10.42578125" style="1" customWidth="1"/>
    <col min="15376" max="15376" width="19.85546875" style="1" customWidth="1"/>
    <col min="15377" max="15377" width="11.7109375" style="1" customWidth="1"/>
    <col min="15378" max="15378" width="21.42578125" style="1" customWidth="1"/>
    <col min="15379" max="15379" width="0.85546875" style="1" customWidth="1"/>
    <col min="15380" max="15380" width="11.7109375" style="1" customWidth="1"/>
    <col min="15381" max="15381" width="22" style="1" customWidth="1"/>
    <col min="15382" max="15382" width="0.85546875" style="1" customWidth="1"/>
    <col min="15383" max="15383" width="13.42578125" style="1" customWidth="1"/>
    <col min="15384" max="15384" width="24.85546875" style="1" customWidth="1"/>
    <col min="15385" max="15385" width="0.42578125" style="1" customWidth="1"/>
    <col min="15386" max="15386" width="13.42578125" style="1" customWidth="1"/>
    <col min="15387" max="15387" width="20.140625" style="1" customWidth="1"/>
    <col min="15388" max="15388" width="13.7109375" style="1" customWidth="1"/>
    <col min="15389" max="15389" width="19.7109375" style="1" customWidth="1"/>
    <col min="15390" max="15390" width="13.42578125" style="1" customWidth="1"/>
    <col min="15391" max="15391" width="19.85546875" style="1" customWidth="1"/>
    <col min="15392" max="15392" width="13.42578125" style="1" customWidth="1"/>
    <col min="15393" max="15393" width="13.7109375" style="1" customWidth="1"/>
    <col min="15394" max="15394" width="21.85546875" style="1" customWidth="1"/>
    <col min="15395" max="15395" width="13.7109375" style="1" customWidth="1"/>
    <col min="15396" max="15396" width="6.85546875" style="1" customWidth="1"/>
    <col min="15397" max="15397" width="16" style="1" bestFit="1" customWidth="1"/>
    <col min="15398" max="15398" width="21.85546875" style="1" bestFit="1" customWidth="1"/>
    <col min="15399" max="15617" width="11.28515625" style="1"/>
    <col min="15618" max="15618" width="11.42578125" style="1" customWidth="1"/>
    <col min="15619" max="15619" width="59.85546875" style="1" customWidth="1"/>
    <col min="15620" max="15620" width="11.85546875" style="1" customWidth="1"/>
    <col min="15621" max="15621" width="13.7109375" style="1" customWidth="1"/>
    <col min="15622" max="15622" width="25.42578125" style="1" customWidth="1"/>
    <col min="15623" max="15623" width="30" style="1" customWidth="1"/>
    <col min="15624" max="15624" width="12.140625" style="1" customWidth="1"/>
    <col min="15625" max="15625" width="13.42578125" style="1" customWidth="1"/>
    <col min="15626" max="15626" width="18.85546875" style="1" customWidth="1"/>
    <col min="15627" max="15627" width="13.28515625" style="1" customWidth="1"/>
    <col min="15628" max="15628" width="21.85546875" style="1" customWidth="1"/>
    <col min="15629" max="15629" width="14.7109375" style="1" customWidth="1"/>
    <col min="15630" max="15630" width="21.28515625" style="1" customWidth="1"/>
    <col min="15631" max="15631" width="10.42578125" style="1" customWidth="1"/>
    <col min="15632" max="15632" width="19.85546875" style="1" customWidth="1"/>
    <col min="15633" max="15633" width="11.7109375" style="1" customWidth="1"/>
    <col min="15634" max="15634" width="21.42578125" style="1" customWidth="1"/>
    <col min="15635" max="15635" width="0.85546875" style="1" customWidth="1"/>
    <col min="15636" max="15636" width="11.7109375" style="1" customWidth="1"/>
    <col min="15637" max="15637" width="22" style="1" customWidth="1"/>
    <col min="15638" max="15638" width="0.85546875" style="1" customWidth="1"/>
    <col min="15639" max="15639" width="13.42578125" style="1" customWidth="1"/>
    <col min="15640" max="15640" width="24.85546875" style="1" customWidth="1"/>
    <col min="15641" max="15641" width="0.42578125" style="1" customWidth="1"/>
    <col min="15642" max="15642" width="13.42578125" style="1" customWidth="1"/>
    <col min="15643" max="15643" width="20.140625" style="1" customWidth="1"/>
    <col min="15644" max="15644" width="13.7109375" style="1" customWidth="1"/>
    <col min="15645" max="15645" width="19.7109375" style="1" customWidth="1"/>
    <col min="15646" max="15646" width="13.42578125" style="1" customWidth="1"/>
    <col min="15647" max="15647" width="19.85546875" style="1" customWidth="1"/>
    <col min="15648" max="15648" width="13.42578125" style="1" customWidth="1"/>
    <col min="15649" max="15649" width="13.7109375" style="1" customWidth="1"/>
    <col min="15650" max="15650" width="21.85546875" style="1" customWidth="1"/>
    <col min="15651" max="15651" width="13.7109375" style="1" customWidth="1"/>
    <col min="15652" max="15652" width="6.85546875" style="1" customWidth="1"/>
    <col min="15653" max="15653" width="16" style="1" bestFit="1" customWidth="1"/>
    <col min="15654" max="15654" width="21.85546875" style="1" bestFit="1" customWidth="1"/>
    <col min="15655" max="15873" width="11.28515625" style="1"/>
    <col min="15874" max="15874" width="11.42578125" style="1" customWidth="1"/>
    <col min="15875" max="15875" width="59.85546875" style="1" customWidth="1"/>
    <col min="15876" max="15876" width="11.85546875" style="1" customWidth="1"/>
    <col min="15877" max="15877" width="13.7109375" style="1" customWidth="1"/>
    <col min="15878" max="15878" width="25.42578125" style="1" customWidth="1"/>
    <col min="15879" max="15879" width="30" style="1" customWidth="1"/>
    <col min="15880" max="15880" width="12.140625" style="1" customWidth="1"/>
    <col min="15881" max="15881" width="13.42578125" style="1" customWidth="1"/>
    <col min="15882" max="15882" width="18.85546875" style="1" customWidth="1"/>
    <col min="15883" max="15883" width="13.28515625" style="1" customWidth="1"/>
    <col min="15884" max="15884" width="21.85546875" style="1" customWidth="1"/>
    <col min="15885" max="15885" width="14.7109375" style="1" customWidth="1"/>
    <col min="15886" max="15886" width="21.28515625" style="1" customWidth="1"/>
    <col min="15887" max="15887" width="10.42578125" style="1" customWidth="1"/>
    <col min="15888" max="15888" width="19.85546875" style="1" customWidth="1"/>
    <col min="15889" max="15889" width="11.7109375" style="1" customWidth="1"/>
    <col min="15890" max="15890" width="21.42578125" style="1" customWidth="1"/>
    <col min="15891" max="15891" width="0.85546875" style="1" customWidth="1"/>
    <col min="15892" max="15892" width="11.7109375" style="1" customWidth="1"/>
    <col min="15893" max="15893" width="22" style="1" customWidth="1"/>
    <col min="15894" max="15894" width="0.85546875" style="1" customWidth="1"/>
    <col min="15895" max="15895" width="13.42578125" style="1" customWidth="1"/>
    <col min="15896" max="15896" width="24.85546875" style="1" customWidth="1"/>
    <col min="15897" max="15897" width="0.42578125" style="1" customWidth="1"/>
    <col min="15898" max="15898" width="13.42578125" style="1" customWidth="1"/>
    <col min="15899" max="15899" width="20.140625" style="1" customWidth="1"/>
    <col min="15900" max="15900" width="13.7109375" style="1" customWidth="1"/>
    <col min="15901" max="15901" width="19.7109375" style="1" customWidth="1"/>
    <col min="15902" max="15902" width="13.42578125" style="1" customWidth="1"/>
    <col min="15903" max="15903" width="19.85546875" style="1" customWidth="1"/>
    <col min="15904" max="15904" width="13.42578125" style="1" customWidth="1"/>
    <col min="15905" max="15905" width="13.7109375" style="1" customWidth="1"/>
    <col min="15906" max="15906" width="21.85546875" style="1" customWidth="1"/>
    <col min="15907" max="15907" width="13.7109375" style="1" customWidth="1"/>
    <col min="15908" max="15908" width="6.85546875" style="1" customWidth="1"/>
    <col min="15909" max="15909" width="16" style="1" bestFit="1" customWidth="1"/>
    <col min="15910" max="15910" width="21.85546875" style="1" bestFit="1" customWidth="1"/>
    <col min="15911" max="16129" width="11.28515625" style="1"/>
    <col min="16130" max="16130" width="11.42578125" style="1" customWidth="1"/>
    <col min="16131" max="16131" width="59.85546875" style="1" customWidth="1"/>
    <col min="16132" max="16132" width="11.85546875" style="1" customWidth="1"/>
    <col min="16133" max="16133" width="13.7109375" style="1" customWidth="1"/>
    <col min="16134" max="16134" width="25.42578125" style="1" customWidth="1"/>
    <col min="16135" max="16135" width="30" style="1" customWidth="1"/>
    <col min="16136" max="16136" width="12.140625" style="1" customWidth="1"/>
    <col min="16137" max="16137" width="13.42578125" style="1" customWidth="1"/>
    <col min="16138" max="16138" width="18.85546875" style="1" customWidth="1"/>
    <col min="16139" max="16139" width="13.28515625" style="1" customWidth="1"/>
    <col min="16140" max="16140" width="21.85546875" style="1" customWidth="1"/>
    <col min="16141" max="16141" width="14.7109375" style="1" customWidth="1"/>
    <col min="16142" max="16142" width="21.28515625" style="1" customWidth="1"/>
    <col min="16143" max="16143" width="10.42578125" style="1" customWidth="1"/>
    <col min="16144" max="16144" width="19.85546875" style="1" customWidth="1"/>
    <col min="16145" max="16145" width="11.7109375" style="1" customWidth="1"/>
    <col min="16146" max="16146" width="21.42578125" style="1" customWidth="1"/>
    <col min="16147" max="16147" width="0.85546875" style="1" customWidth="1"/>
    <col min="16148" max="16148" width="11.7109375" style="1" customWidth="1"/>
    <col min="16149" max="16149" width="22" style="1" customWidth="1"/>
    <col min="16150" max="16150" width="0.85546875" style="1" customWidth="1"/>
    <col min="16151" max="16151" width="13.42578125" style="1" customWidth="1"/>
    <col min="16152" max="16152" width="24.85546875" style="1" customWidth="1"/>
    <col min="16153" max="16153" width="0.42578125" style="1" customWidth="1"/>
    <col min="16154" max="16154" width="13.42578125" style="1" customWidth="1"/>
    <col min="16155" max="16155" width="20.140625" style="1" customWidth="1"/>
    <col min="16156" max="16156" width="13.7109375" style="1" customWidth="1"/>
    <col min="16157" max="16157" width="19.7109375" style="1" customWidth="1"/>
    <col min="16158" max="16158" width="13.42578125" style="1" customWidth="1"/>
    <col min="16159" max="16159" width="19.85546875" style="1" customWidth="1"/>
    <col min="16160" max="16160" width="13.42578125" style="1" customWidth="1"/>
    <col min="16161" max="16161" width="13.7109375" style="1" customWidth="1"/>
    <col min="16162" max="16162" width="21.85546875" style="1" customWidth="1"/>
    <col min="16163" max="16163" width="13.7109375" style="1" customWidth="1"/>
    <col min="16164" max="16164" width="6.85546875" style="1" customWidth="1"/>
    <col min="16165" max="16165" width="16" style="1" bestFit="1" customWidth="1"/>
    <col min="16166" max="16166" width="21.85546875" style="1" bestFit="1" customWidth="1"/>
    <col min="16167" max="16384" width="11.28515625" style="1"/>
  </cols>
  <sheetData>
    <row r="1" spans="1:40" ht="27" customHeight="1">
      <c r="A1" s="1798"/>
      <c r="B1" s="1799"/>
      <c r="C1" s="1799"/>
      <c r="D1" s="1837" t="s">
        <v>0</v>
      </c>
      <c r="E1" s="1838"/>
      <c r="F1" s="1838"/>
      <c r="G1" s="1839"/>
      <c r="H1" s="1763" t="s">
        <v>1</v>
      </c>
      <c r="I1" s="1764"/>
      <c r="J1" s="1764"/>
      <c r="K1" s="1764"/>
      <c r="L1" s="1765"/>
      <c r="M1" s="1820" t="s">
        <v>2</v>
      </c>
      <c r="N1" s="1806"/>
      <c r="O1" s="1806"/>
      <c r="P1" s="1806"/>
      <c r="Q1" s="1806"/>
      <c r="R1" s="1806"/>
      <c r="S1" s="1806"/>
      <c r="T1" s="1821"/>
      <c r="U1" s="979" t="s">
        <v>3</v>
      </c>
      <c r="V1" s="1805" t="s">
        <v>4</v>
      </c>
      <c r="W1" s="1806"/>
      <c r="X1" s="1806"/>
      <c r="Y1" s="1807"/>
      <c r="Z1" s="1851" t="s">
        <v>5</v>
      </c>
      <c r="AA1" s="1852"/>
      <c r="AB1" s="1852"/>
      <c r="AC1" s="1852"/>
      <c r="AD1" s="1852"/>
      <c r="AE1" s="1852"/>
      <c r="AF1" s="1852"/>
      <c r="AG1" s="1852"/>
      <c r="AH1" s="1852"/>
      <c r="AI1" s="1853"/>
      <c r="AK1" s="579"/>
    </row>
    <row r="2" spans="1:40" ht="17.100000000000001">
      <c r="A2" s="1800"/>
      <c r="B2" s="1801"/>
      <c r="C2" s="1801"/>
      <c r="D2" s="1858" t="s">
        <v>6</v>
      </c>
      <c r="E2" s="1859"/>
      <c r="F2" s="1859"/>
      <c r="G2" s="1860"/>
      <c r="H2" s="1766" t="s">
        <v>7</v>
      </c>
      <c r="I2" s="1767"/>
      <c r="J2" s="1767"/>
      <c r="K2" s="1767"/>
      <c r="L2" s="1768"/>
      <c r="M2" s="1822" t="s">
        <v>8</v>
      </c>
      <c r="N2" s="1823"/>
      <c r="O2" s="1823"/>
      <c r="P2" s="1824"/>
      <c r="Q2" s="1825" t="s">
        <v>9</v>
      </c>
      <c r="R2" s="1826"/>
      <c r="S2" s="1826"/>
      <c r="T2" s="1827"/>
      <c r="U2" s="980" t="s">
        <v>10</v>
      </c>
      <c r="V2" s="1808" t="s">
        <v>11</v>
      </c>
      <c r="W2" s="1809"/>
      <c r="X2" s="1809"/>
      <c r="Y2" s="1810"/>
      <c r="Z2" s="1757"/>
      <c r="AA2" s="1758"/>
      <c r="AB2" s="1758"/>
      <c r="AC2" s="1758"/>
      <c r="AD2" s="1758"/>
      <c r="AE2" s="1758"/>
      <c r="AF2" s="1758"/>
      <c r="AG2" s="1758"/>
      <c r="AH2" s="1758"/>
      <c r="AI2" s="1854"/>
      <c r="AK2" s="579"/>
    </row>
    <row r="3" spans="1:40" ht="17.100000000000001">
      <c r="A3" s="1800"/>
      <c r="B3" s="1801"/>
      <c r="C3" s="1801"/>
      <c r="D3" s="1858" t="s">
        <v>12</v>
      </c>
      <c r="E3" s="1859"/>
      <c r="F3" s="1859"/>
      <c r="G3" s="1860"/>
      <c r="H3" s="1766" t="s">
        <v>13</v>
      </c>
      <c r="I3" s="1767"/>
      <c r="J3" s="1767"/>
      <c r="K3" s="1767"/>
      <c r="L3" s="1768"/>
      <c r="M3" s="1757" t="s">
        <v>14</v>
      </c>
      <c r="N3" s="1758"/>
      <c r="O3" s="1758"/>
      <c r="P3" s="1804"/>
      <c r="Q3" s="1757" t="s">
        <v>15</v>
      </c>
      <c r="R3" s="1758"/>
      <c r="S3" s="1758"/>
      <c r="T3" s="1759"/>
      <c r="U3" s="981" t="s">
        <v>16</v>
      </c>
      <c r="V3" s="1811" t="s">
        <v>17</v>
      </c>
      <c r="W3" s="1812"/>
      <c r="X3" s="1812"/>
      <c r="Y3" s="1813"/>
      <c r="Z3" s="1757"/>
      <c r="AA3" s="1758"/>
      <c r="AB3" s="1758"/>
      <c r="AC3" s="1758"/>
      <c r="AD3" s="1758"/>
      <c r="AE3" s="1758"/>
      <c r="AF3" s="1758"/>
      <c r="AG3" s="1758"/>
      <c r="AH3" s="1758"/>
      <c r="AI3" s="1854"/>
      <c r="AK3" s="579"/>
    </row>
    <row r="4" spans="1:40" ht="17.100000000000001">
      <c r="A4" s="1800"/>
      <c r="B4" s="1801"/>
      <c r="C4" s="1801"/>
      <c r="D4" s="1672" t="s">
        <v>18</v>
      </c>
      <c r="E4" s="1673"/>
      <c r="F4" s="1673"/>
      <c r="G4" s="1674"/>
      <c r="H4" s="1766" t="s">
        <v>19</v>
      </c>
      <c r="I4" s="1767"/>
      <c r="J4" s="1767"/>
      <c r="K4" s="1767"/>
      <c r="L4" s="1768"/>
      <c r="M4" s="1757" t="s">
        <v>20</v>
      </c>
      <c r="N4" s="1758"/>
      <c r="O4" s="1758"/>
      <c r="P4" s="1804"/>
      <c r="Q4" s="1757" t="s">
        <v>21</v>
      </c>
      <c r="R4" s="1758"/>
      <c r="S4" s="1758"/>
      <c r="T4" s="1759"/>
      <c r="U4" s="981" t="s">
        <v>22</v>
      </c>
      <c r="V4" s="1811" t="s">
        <v>23</v>
      </c>
      <c r="W4" s="1812"/>
      <c r="X4" s="1812"/>
      <c r="Y4" s="1813"/>
      <c r="Z4" s="1757"/>
      <c r="AA4" s="1758"/>
      <c r="AB4" s="1758"/>
      <c r="AC4" s="1758"/>
      <c r="AD4" s="1758"/>
      <c r="AE4" s="1758"/>
      <c r="AF4" s="1758"/>
      <c r="AG4" s="1758"/>
      <c r="AH4" s="1758"/>
      <c r="AI4" s="1854"/>
      <c r="AK4" s="579"/>
    </row>
    <row r="5" spans="1:40" ht="17.100000000000001">
      <c r="A5" s="1800"/>
      <c r="B5" s="1801"/>
      <c r="C5" s="1801"/>
      <c r="D5" s="1858" t="s">
        <v>24</v>
      </c>
      <c r="E5" s="1859"/>
      <c r="F5" s="1859"/>
      <c r="G5" s="1860"/>
      <c r="H5" s="1828">
        <v>25437758125</v>
      </c>
      <c r="I5" s="1829"/>
      <c r="J5" s="1829"/>
      <c r="K5" s="1829"/>
      <c r="L5" s="1830"/>
      <c r="M5" s="1757" t="s">
        <v>25</v>
      </c>
      <c r="N5" s="1758"/>
      <c r="O5" s="1758"/>
      <c r="P5" s="1804"/>
      <c r="Q5" s="1757" t="s">
        <v>21</v>
      </c>
      <c r="R5" s="1758"/>
      <c r="S5" s="1758"/>
      <c r="T5" s="1759"/>
      <c r="U5" s="981" t="s">
        <v>26</v>
      </c>
      <c r="V5" s="1811" t="s">
        <v>27</v>
      </c>
      <c r="W5" s="1812"/>
      <c r="X5" s="1812"/>
      <c r="Y5" s="1813"/>
      <c r="Z5" s="1757"/>
      <c r="AA5" s="1758"/>
      <c r="AB5" s="1758"/>
      <c r="AC5" s="1758"/>
      <c r="AD5" s="1758"/>
      <c r="AE5" s="1758"/>
      <c r="AF5" s="1758"/>
      <c r="AG5" s="1758"/>
      <c r="AH5" s="1758"/>
      <c r="AI5" s="1854"/>
      <c r="AK5" s="579"/>
    </row>
    <row r="6" spans="1:40" ht="17.100000000000001">
      <c r="A6" s="1800"/>
      <c r="B6" s="1801"/>
      <c r="C6" s="1801"/>
      <c r="D6" s="1672" t="s">
        <v>28</v>
      </c>
      <c r="E6" s="1673"/>
      <c r="F6" s="1673"/>
      <c r="G6" s="1674"/>
      <c r="H6" s="1828" t="s">
        <v>29</v>
      </c>
      <c r="I6" s="1829"/>
      <c r="J6" s="1829"/>
      <c r="K6" s="1829"/>
      <c r="L6" s="1830"/>
      <c r="M6" s="1757" t="s">
        <v>30</v>
      </c>
      <c r="N6" s="1758"/>
      <c r="O6" s="1758"/>
      <c r="P6" s="1804"/>
      <c r="Q6" s="1757" t="s">
        <v>21</v>
      </c>
      <c r="R6" s="1758"/>
      <c r="S6" s="1758"/>
      <c r="T6" s="1759"/>
      <c r="U6" s="981" t="s">
        <v>31</v>
      </c>
      <c r="V6" s="1811" t="s">
        <v>32</v>
      </c>
      <c r="W6" s="1812"/>
      <c r="X6" s="1812"/>
      <c r="Y6" s="1813"/>
      <c r="Z6" s="1757"/>
      <c r="AA6" s="1758"/>
      <c r="AB6" s="1758"/>
      <c r="AC6" s="1758"/>
      <c r="AD6" s="1758"/>
      <c r="AE6" s="1758"/>
      <c r="AF6" s="1758"/>
      <c r="AG6" s="1758"/>
      <c r="AH6" s="1758"/>
      <c r="AI6" s="1854"/>
      <c r="AK6" s="579"/>
    </row>
    <row r="7" spans="1:40" ht="17.100000000000001">
      <c r="A7" s="1800"/>
      <c r="B7" s="1801"/>
      <c r="C7" s="1801"/>
      <c r="D7" s="1858" t="s">
        <v>33</v>
      </c>
      <c r="E7" s="1859"/>
      <c r="F7" s="1859"/>
      <c r="G7" s="1860"/>
      <c r="H7" s="1766" t="s">
        <v>34</v>
      </c>
      <c r="I7" s="1767"/>
      <c r="J7" s="1767"/>
      <c r="K7" s="1767"/>
      <c r="L7" s="1768"/>
      <c r="M7" s="1757" t="s">
        <v>35</v>
      </c>
      <c r="N7" s="1758"/>
      <c r="O7" s="1758"/>
      <c r="P7" s="1804"/>
      <c r="Q7" s="1757" t="s">
        <v>21</v>
      </c>
      <c r="R7" s="1758"/>
      <c r="S7" s="1758"/>
      <c r="T7" s="1759"/>
      <c r="U7" s="981" t="s">
        <v>36</v>
      </c>
      <c r="V7" s="1811" t="s">
        <v>37</v>
      </c>
      <c r="W7" s="1812"/>
      <c r="X7" s="1812"/>
      <c r="Y7" s="1813"/>
      <c r="Z7" s="1757"/>
      <c r="AA7" s="1758"/>
      <c r="AB7" s="1758"/>
      <c r="AC7" s="1758"/>
      <c r="AD7" s="1758"/>
      <c r="AE7" s="1758"/>
      <c r="AF7" s="1758"/>
      <c r="AG7" s="1758"/>
      <c r="AH7" s="1758"/>
      <c r="AI7" s="1854"/>
      <c r="AK7" s="579"/>
    </row>
    <row r="8" spans="1:40" ht="88.5" customHeight="1">
      <c r="A8" s="1800"/>
      <c r="B8" s="1801"/>
      <c r="C8" s="1801"/>
      <c r="D8" s="1858" t="s">
        <v>38</v>
      </c>
      <c r="E8" s="1859"/>
      <c r="F8" s="1859"/>
      <c r="G8" s="1860"/>
      <c r="H8" s="1831" t="s">
        <v>39</v>
      </c>
      <c r="I8" s="1832"/>
      <c r="J8" s="1832"/>
      <c r="K8" s="1832"/>
      <c r="L8" s="1833"/>
      <c r="M8" s="1757" t="s">
        <v>40</v>
      </c>
      <c r="N8" s="1758"/>
      <c r="O8" s="1758"/>
      <c r="P8" s="1804"/>
      <c r="Q8" s="1757" t="s">
        <v>21</v>
      </c>
      <c r="R8" s="1758"/>
      <c r="S8" s="1758"/>
      <c r="T8" s="1759"/>
      <c r="U8" s="981" t="s">
        <v>41</v>
      </c>
      <c r="V8" s="1811" t="s">
        <v>42</v>
      </c>
      <c r="W8" s="1812"/>
      <c r="X8" s="1812"/>
      <c r="Y8" s="1813"/>
      <c r="Z8" s="1757"/>
      <c r="AA8" s="1758"/>
      <c r="AB8" s="1758"/>
      <c r="AC8" s="1758"/>
      <c r="AD8" s="1758"/>
      <c r="AE8" s="1758"/>
      <c r="AF8" s="1758"/>
      <c r="AG8" s="1758"/>
      <c r="AH8" s="1758"/>
      <c r="AI8" s="1854"/>
      <c r="AK8" s="579"/>
    </row>
    <row r="9" spans="1:40" ht="33" customHeight="1">
      <c r="A9" s="1800"/>
      <c r="B9" s="1801"/>
      <c r="C9" s="1801"/>
      <c r="D9" s="1858" t="s">
        <v>43</v>
      </c>
      <c r="E9" s="1859"/>
      <c r="F9" s="1859"/>
      <c r="G9" s="1860"/>
      <c r="H9" s="1834" t="s">
        <v>44</v>
      </c>
      <c r="I9" s="1835"/>
      <c r="J9" s="1835"/>
      <c r="K9" s="1835"/>
      <c r="L9" s="1836"/>
      <c r="M9" s="1757" t="s">
        <v>45</v>
      </c>
      <c r="N9" s="1758"/>
      <c r="O9" s="1758"/>
      <c r="P9" s="1804"/>
      <c r="Q9" s="1757" t="s">
        <v>21</v>
      </c>
      <c r="R9" s="1758"/>
      <c r="S9" s="1758"/>
      <c r="T9" s="1759"/>
      <c r="U9" s="982"/>
      <c r="V9" s="1814"/>
      <c r="W9" s="1815"/>
      <c r="X9" s="1815"/>
      <c r="Y9" s="1816"/>
      <c r="Z9" s="1757"/>
      <c r="AA9" s="1758"/>
      <c r="AB9" s="1758"/>
      <c r="AC9" s="1758"/>
      <c r="AD9" s="1758"/>
      <c r="AE9" s="1758"/>
      <c r="AF9" s="1758"/>
      <c r="AG9" s="1758"/>
      <c r="AH9" s="1758"/>
      <c r="AI9" s="1854"/>
      <c r="AK9" s="579"/>
    </row>
    <row r="10" spans="1:40" ht="17.100000000000001" thickBot="1">
      <c r="A10" s="1802"/>
      <c r="B10" s="1803"/>
      <c r="C10" s="1803"/>
      <c r="D10" s="1760" t="s">
        <v>46</v>
      </c>
      <c r="E10" s="1761"/>
      <c r="F10" s="1761"/>
      <c r="G10" s="1762"/>
      <c r="H10" s="1817" t="s">
        <v>47</v>
      </c>
      <c r="I10" s="1818"/>
      <c r="J10" s="1818"/>
      <c r="K10" s="1818"/>
      <c r="L10" s="1819"/>
      <c r="M10" s="1842"/>
      <c r="N10" s="1843"/>
      <c r="O10" s="1843"/>
      <c r="P10" s="1843"/>
      <c r="Q10" s="1842"/>
      <c r="R10" s="1843"/>
      <c r="S10" s="1844"/>
      <c r="T10" s="730"/>
      <c r="U10" s="983"/>
      <c r="V10" s="1845"/>
      <c r="W10" s="1846"/>
      <c r="X10" s="1846"/>
      <c r="Y10" s="1846"/>
      <c r="Z10" s="1855"/>
      <c r="AA10" s="1856"/>
      <c r="AB10" s="1856"/>
      <c r="AC10" s="1856"/>
      <c r="AD10" s="1856"/>
      <c r="AE10" s="1856"/>
      <c r="AF10" s="1856"/>
      <c r="AG10" s="1856"/>
      <c r="AH10" s="1856"/>
      <c r="AI10" s="1857"/>
      <c r="AK10" s="579"/>
    </row>
    <row r="11" spans="1:40">
      <c r="B11" s="45"/>
      <c r="C11" s="45"/>
      <c r="E11" s="1569"/>
      <c r="U11" s="984"/>
      <c r="V11" s="1025"/>
      <c r="X11" s="277"/>
      <c r="Y11" s="1043"/>
      <c r="Z11" s="278"/>
      <c r="AB11" s="356"/>
      <c r="AD11" s="272"/>
      <c r="AE11" s="273"/>
      <c r="AF11" s="579"/>
      <c r="AK11" s="579"/>
    </row>
    <row r="12" spans="1:40" s="7" customFormat="1" ht="24" customHeight="1">
      <c r="A12" s="1687" t="s">
        <v>48</v>
      </c>
      <c r="B12" s="1727" t="s">
        <v>49</v>
      </c>
      <c r="C12" s="1723" t="s">
        <v>50</v>
      </c>
      <c r="D12" s="1728" t="s">
        <v>51</v>
      </c>
      <c r="E12" s="1729"/>
      <c r="F12" s="1730"/>
      <c r="G12" s="1734" t="s">
        <v>52</v>
      </c>
      <c r="H12" s="1735" t="s">
        <v>53</v>
      </c>
      <c r="I12" s="1735"/>
      <c r="J12" s="1735"/>
      <c r="K12" s="1735"/>
      <c r="L12" s="1735"/>
      <c r="M12" s="1735"/>
      <c r="N12" s="1735"/>
      <c r="O12" s="1735"/>
      <c r="P12" s="1735"/>
      <c r="Q12" s="1735"/>
      <c r="R12" s="1735"/>
      <c r="S12" s="1735"/>
      <c r="T12" s="209"/>
      <c r="U12" s="1736" t="s">
        <v>54</v>
      </c>
      <c r="V12" s="1736"/>
      <c r="W12" s="210"/>
      <c r="X12" s="1797" t="s">
        <v>55</v>
      </c>
      <c r="Y12" s="1797"/>
      <c r="Z12" s="1707" t="s">
        <v>56</v>
      </c>
      <c r="AA12" s="1707"/>
      <c r="AB12" s="1704" t="s">
        <v>57</v>
      </c>
      <c r="AC12" s="1704"/>
      <c r="AD12" s="1689" t="s">
        <v>58</v>
      </c>
      <c r="AE12" s="1690"/>
      <c r="AF12" s="1688" t="s">
        <v>59</v>
      </c>
      <c r="AG12" s="1688"/>
      <c r="AH12" s="1688"/>
      <c r="AI12" s="1695" t="s">
        <v>60</v>
      </c>
      <c r="AJ12" s="1685"/>
      <c r="AK12" s="252" t="s">
        <v>61</v>
      </c>
      <c r="AL12" s="7" t="s">
        <v>62</v>
      </c>
      <c r="AM12" s="7" t="s">
        <v>63</v>
      </c>
      <c r="AN12" s="1682" t="s">
        <v>60</v>
      </c>
    </row>
    <row r="13" spans="1:40" s="7" customFormat="1" ht="28.5" customHeight="1">
      <c r="A13" s="1687"/>
      <c r="B13" s="1727"/>
      <c r="C13" s="1723"/>
      <c r="D13" s="1731"/>
      <c r="E13" s="1732"/>
      <c r="F13" s="1733"/>
      <c r="G13" s="1734"/>
      <c r="H13" s="1735"/>
      <c r="I13" s="1735"/>
      <c r="J13" s="1735"/>
      <c r="K13" s="1735"/>
      <c r="L13" s="1735"/>
      <c r="M13" s="1735"/>
      <c r="N13" s="1735"/>
      <c r="O13" s="1735"/>
      <c r="P13" s="1735"/>
      <c r="Q13" s="1735"/>
      <c r="R13" s="1735"/>
      <c r="S13" s="1735"/>
      <c r="T13" s="211"/>
      <c r="U13" s="1736"/>
      <c r="V13" s="1736"/>
      <c r="W13" s="210"/>
      <c r="X13" s="1797"/>
      <c r="Y13" s="1797"/>
      <c r="Z13" s="1707"/>
      <c r="AA13" s="1707"/>
      <c r="AB13" s="1704"/>
      <c r="AC13" s="1704"/>
      <c r="AD13" s="1691"/>
      <c r="AE13" s="1692"/>
      <c r="AF13" s="1688" t="s">
        <v>64</v>
      </c>
      <c r="AG13" s="1688"/>
      <c r="AH13" s="1688"/>
      <c r="AI13" s="1695"/>
      <c r="AJ13" s="1685"/>
      <c r="AK13" s="252"/>
      <c r="AN13" s="1683"/>
    </row>
    <row r="14" spans="1:40" s="7" customFormat="1" ht="3" customHeight="1">
      <c r="A14" s="1687"/>
      <c r="B14" s="1727"/>
      <c r="C14" s="1723"/>
      <c r="D14" s="1696"/>
      <c r="E14" s="1696"/>
      <c r="F14" s="1696"/>
      <c r="G14" s="1734"/>
      <c r="H14" s="1697" t="s">
        <v>65</v>
      </c>
      <c r="I14" s="1697"/>
      <c r="J14" s="1698" t="s">
        <v>66</v>
      </c>
      <c r="K14" s="1698"/>
      <c r="L14" s="1708" t="s">
        <v>67</v>
      </c>
      <c r="M14" s="1708"/>
      <c r="N14" s="1709" t="s">
        <v>68</v>
      </c>
      <c r="O14" s="1709"/>
      <c r="P14" s="1681" t="s">
        <v>69</v>
      </c>
      <c r="Q14" s="1681"/>
      <c r="R14" s="1720" t="s">
        <v>70</v>
      </c>
      <c r="S14" s="1721" t="s">
        <v>71</v>
      </c>
      <c r="T14" s="211"/>
      <c r="U14" s="1722"/>
      <c r="V14" s="1722"/>
      <c r="W14" s="210"/>
      <c r="X14" s="1705"/>
      <c r="Y14" s="1705"/>
      <c r="Z14" s="1706"/>
      <c r="AA14" s="1706"/>
      <c r="AB14" s="598"/>
      <c r="AC14" s="599"/>
      <c r="AD14" s="243"/>
      <c r="AE14" s="242"/>
      <c r="AF14" s="366"/>
      <c r="AG14" s="84"/>
      <c r="AH14" s="85"/>
      <c r="AI14" s="1695"/>
      <c r="AJ14" s="1685"/>
      <c r="AK14" s="253"/>
      <c r="AL14" s="84"/>
      <c r="AM14" s="85"/>
      <c r="AN14" s="1683"/>
    </row>
    <row r="15" spans="1:40" s="7" customFormat="1" ht="30.95" customHeight="1">
      <c r="A15" s="1687"/>
      <c r="B15" s="1727"/>
      <c r="C15" s="1723"/>
      <c r="D15" s="1723" t="s">
        <v>72</v>
      </c>
      <c r="E15" s="1724" t="s">
        <v>73</v>
      </c>
      <c r="F15" s="1725" t="s">
        <v>74</v>
      </c>
      <c r="G15" s="1734"/>
      <c r="H15" s="1697"/>
      <c r="I15" s="1697"/>
      <c r="J15" s="1698"/>
      <c r="K15" s="1698"/>
      <c r="L15" s="1708"/>
      <c r="M15" s="1708"/>
      <c r="N15" s="1709"/>
      <c r="O15" s="1709"/>
      <c r="P15" s="1681"/>
      <c r="Q15" s="1681"/>
      <c r="R15" s="1720"/>
      <c r="S15" s="1721"/>
      <c r="T15" s="209"/>
      <c r="U15" s="985" t="s">
        <v>72</v>
      </c>
      <c r="V15" s="1726" t="s">
        <v>75</v>
      </c>
      <c r="W15" s="210"/>
      <c r="X15" s="276" t="s">
        <v>72</v>
      </c>
      <c r="Y15" s="1796" t="s">
        <v>75</v>
      </c>
      <c r="Z15" s="597" t="s">
        <v>72</v>
      </c>
      <c r="AA15" s="1699" t="s">
        <v>75</v>
      </c>
      <c r="AB15" s="598" t="s">
        <v>72</v>
      </c>
      <c r="AC15" s="1700" t="s">
        <v>75</v>
      </c>
      <c r="AD15" s="243" t="s">
        <v>72</v>
      </c>
      <c r="AE15" s="1693" t="s">
        <v>75</v>
      </c>
      <c r="AF15" s="1701" t="s">
        <v>76</v>
      </c>
      <c r="AG15" s="1702" t="s">
        <v>77</v>
      </c>
      <c r="AH15" s="1703" t="s">
        <v>75</v>
      </c>
      <c r="AI15" s="1695"/>
      <c r="AJ15" s="1685"/>
      <c r="AK15" s="1675" t="s">
        <v>76</v>
      </c>
      <c r="AL15" s="1677" t="s">
        <v>77</v>
      </c>
      <c r="AM15" s="1679" t="s">
        <v>75</v>
      </c>
      <c r="AN15" s="1683"/>
    </row>
    <row r="16" spans="1:40" s="7" customFormat="1" ht="39.950000000000003" customHeight="1">
      <c r="A16" s="1687"/>
      <c r="B16" s="1727"/>
      <c r="C16" s="1723"/>
      <c r="D16" s="1723"/>
      <c r="E16" s="1724"/>
      <c r="F16" s="1725"/>
      <c r="G16" s="1734"/>
      <c r="H16" s="1697"/>
      <c r="I16" s="1697"/>
      <c r="J16" s="1698"/>
      <c r="K16" s="1698"/>
      <c r="L16" s="1708"/>
      <c r="M16" s="1708"/>
      <c r="N16" s="374" t="s">
        <v>78</v>
      </c>
      <c r="O16" s="500" t="s">
        <v>79</v>
      </c>
      <c r="P16" s="501" t="s">
        <v>78</v>
      </c>
      <c r="Q16" s="502" t="s">
        <v>79</v>
      </c>
      <c r="R16" s="1720"/>
      <c r="S16" s="1721"/>
      <c r="T16" s="209"/>
      <c r="U16" s="985" t="s">
        <v>80</v>
      </c>
      <c r="V16" s="1726"/>
      <c r="W16" s="210"/>
      <c r="X16" s="276" t="s">
        <v>80</v>
      </c>
      <c r="Y16" s="1796"/>
      <c r="Z16" s="597" t="s">
        <v>80</v>
      </c>
      <c r="AA16" s="1699"/>
      <c r="AB16" s="598" t="s">
        <v>80</v>
      </c>
      <c r="AC16" s="1700"/>
      <c r="AD16" s="243" t="s">
        <v>80</v>
      </c>
      <c r="AE16" s="1694"/>
      <c r="AF16" s="1701"/>
      <c r="AG16" s="1702"/>
      <c r="AH16" s="1703"/>
      <c r="AI16" s="1695"/>
      <c r="AJ16" s="1685"/>
      <c r="AK16" s="1676"/>
      <c r="AL16" s="1678"/>
      <c r="AM16" s="1680"/>
      <c r="AN16" s="1684"/>
    </row>
    <row r="17" spans="1:40" ht="12.75" customHeight="1">
      <c r="A17" s="86"/>
      <c r="B17" s="176"/>
      <c r="C17" s="87"/>
      <c r="D17" s="88"/>
      <c r="E17" s="1570"/>
      <c r="F17" s="89"/>
      <c r="G17" s="375"/>
      <c r="H17" s="376"/>
      <c r="I17" s="377"/>
      <c r="J17" s="378"/>
      <c r="K17" s="379"/>
      <c r="L17" s="379"/>
      <c r="M17" s="380"/>
      <c r="N17" s="381"/>
      <c r="O17" s="380"/>
      <c r="P17" s="380"/>
      <c r="Q17" s="380"/>
      <c r="R17" s="503"/>
      <c r="S17" s="968"/>
      <c r="T17" s="212"/>
      <c r="U17" s="984"/>
      <c r="V17" s="1025"/>
      <c r="X17" s="277"/>
      <c r="Y17" s="1043"/>
      <c r="Z17" s="278"/>
      <c r="AB17" s="356"/>
      <c r="AE17" s="201"/>
      <c r="AF17" s="579"/>
      <c r="AJ17" s="1685"/>
    </row>
    <row r="18" spans="1:40" s="7" customFormat="1" ht="21.95" customHeight="1">
      <c r="A18" s="1713" t="s">
        <v>81</v>
      </c>
      <c r="B18" s="1713"/>
      <c r="C18" s="1713"/>
      <c r="D18" s="1713"/>
      <c r="E18" s="1713"/>
      <c r="F18" s="1713"/>
      <c r="G18" s="382"/>
      <c r="H18" s="1714"/>
      <c r="I18" s="1715"/>
      <c r="J18" s="1715"/>
      <c r="K18" s="1716"/>
      <c r="L18" s="1717"/>
      <c r="M18" s="1718"/>
      <c r="N18" s="1718"/>
      <c r="O18" s="1718"/>
      <c r="P18" s="1718"/>
      <c r="Q18" s="1718"/>
      <c r="R18" s="1718"/>
      <c r="S18" s="1718"/>
      <c r="T18" s="1718"/>
      <c r="U18" s="1719"/>
      <c r="V18" s="1026"/>
      <c r="W18" s="214"/>
      <c r="X18" s="279"/>
      <c r="Y18" s="1044"/>
      <c r="Z18" s="527"/>
      <c r="AA18" s="1071"/>
      <c r="AB18" s="528"/>
      <c r="AC18" s="312"/>
      <c r="AD18" s="245"/>
      <c r="AE18" s="194"/>
      <c r="AF18" s="582"/>
      <c r="AG18" s="51"/>
      <c r="AH18" s="52"/>
      <c r="AI18" s="53"/>
      <c r="AJ18" s="1685"/>
      <c r="AK18" s="255"/>
      <c r="AL18" s="51"/>
      <c r="AM18" s="52"/>
      <c r="AN18" s="53"/>
    </row>
    <row r="19" spans="1:40" ht="21.95" customHeight="1">
      <c r="A19" s="86"/>
      <c r="B19" s="176"/>
      <c r="C19" s="91"/>
      <c r="D19" s="88"/>
      <c r="E19" s="1570"/>
      <c r="F19" s="89"/>
      <c r="G19" s="375"/>
      <c r="H19" s="376"/>
      <c r="I19" s="377"/>
      <c r="J19" s="378"/>
      <c r="K19" s="379"/>
      <c r="L19" s="379"/>
      <c r="M19" s="380"/>
      <c r="N19" s="381"/>
      <c r="O19" s="380"/>
      <c r="P19" s="380"/>
      <c r="Q19" s="380"/>
      <c r="R19" s="503"/>
      <c r="S19" s="968"/>
      <c r="T19" s="212"/>
      <c r="U19" s="986"/>
      <c r="V19" s="1027"/>
      <c r="W19" s="215"/>
      <c r="X19" s="280"/>
      <c r="Y19" s="1045"/>
      <c r="Z19" s="525"/>
      <c r="AA19" s="1072"/>
      <c r="AB19" s="526"/>
      <c r="AC19" s="313"/>
      <c r="AD19" s="246"/>
      <c r="AE19" s="202"/>
      <c r="AF19" s="580"/>
      <c r="AG19" s="92"/>
      <c r="AH19" s="93"/>
      <c r="AJ19" s="1685"/>
      <c r="AK19" s="256"/>
      <c r="AL19" s="92"/>
      <c r="AM19" s="93"/>
    </row>
    <row r="20" spans="1:40" s="56" customFormat="1" ht="24" customHeight="1">
      <c r="A20" s="1197">
        <v>1</v>
      </c>
      <c r="B20" s="1737" t="s">
        <v>82</v>
      </c>
      <c r="C20" s="1738"/>
      <c r="D20" s="1198"/>
      <c r="E20" s="1571"/>
      <c r="F20" s="1199"/>
      <c r="G20" s="1200"/>
      <c r="H20" s="1201"/>
      <c r="I20" s="1202"/>
      <c r="J20" s="1203"/>
      <c r="K20" s="1204"/>
      <c r="L20" s="1205"/>
      <c r="M20" s="1206"/>
      <c r="N20" s="1207"/>
      <c r="O20" s="1206"/>
      <c r="P20" s="1206"/>
      <c r="Q20" s="1206"/>
      <c r="R20" s="1153"/>
      <c r="S20" s="1208"/>
      <c r="T20" s="1209"/>
      <c r="U20" s="1210"/>
      <c r="V20" s="1211"/>
      <c r="W20" s="1212"/>
      <c r="X20" s="1158"/>
      <c r="Y20" s="1159"/>
      <c r="Z20" s="1160"/>
      <c r="AA20" s="1213"/>
      <c r="AB20" s="1214"/>
      <c r="AC20" s="1163"/>
      <c r="AD20" s="1215"/>
      <c r="AE20" s="1215"/>
      <c r="AF20" s="1165"/>
      <c r="AG20" s="1166"/>
      <c r="AH20" s="1167"/>
      <c r="AI20" s="1216"/>
      <c r="AJ20" s="1685"/>
      <c r="AK20" s="257"/>
      <c r="AL20" s="96"/>
      <c r="AM20" s="95"/>
      <c r="AN20" s="94"/>
    </row>
    <row r="21" spans="1:40" s="56" customFormat="1" ht="21.95" customHeight="1">
      <c r="A21" s="618"/>
      <c r="B21" s="619"/>
      <c r="C21" s="620"/>
      <c r="D21" s="621"/>
      <c r="E21" s="1572"/>
      <c r="F21" s="622"/>
      <c r="G21" s="383"/>
      <c r="H21" s="384"/>
      <c r="I21" s="623"/>
      <c r="J21" s="722"/>
      <c r="K21" s="624"/>
      <c r="L21" s="625"/>
      <c r="M21" s="626"/>
      <c r="N21" s="389"/>
      <c r="O21" s="626"/>
      <c r="P21" s="626"/>
      <c r="Q21" s="626"/>
      <c r="R21" s="627"/>
      <c r="S21" s="969"/>
      <c r="T21" s="584"/>
      <c r="U21" s="987"/>
      <c r="V21" s="1028"/>
      <c r="W21" s="628"/>
      <c r="X21" s="629"/>
      <c r="Y21" s="1046"/>
      <c r="Z21" s="630"/>
      <c r="AA21" s="1073"/>
      <c r="AB21" s="631"/>
      <c r="AC21" s="632"/>
      <c r="AD21" s="633"/>
      <c r="AE21" s="633"/>
      <c r="AF21" s="634"/>
      <c r="AG21" s="635"/>
      <c r="AH21" s="636"/>
      <c r="AI21" s="323"/>
      <c r="AJ21" s="1685"/>
      <c r="AK21" s="548"/>
      <c r="AL21" s="545"/>
      <c r="AM21" s="546"/>
      <c r="AN21" s="547"/>
    </row>
    <row r="22" spans="1:40" s="54" customFormat="1" ht="23.25" customHeight="1">
      <c r="A22" s="637" t="s">
        <v>83</v>
      </c>
      <c r="B22" s="1627" t="s">
        <v>84</v>
      </c>
      <c r="C22" s="369" t="s">
        <v>85</v>
      </c>
      <c r="D22" s="617">
        <v>2850.4</v>
      </c>
      <c r="E22" s="795">
        <v>17900</v>
      </c>
      <c r="F22" s="1024">
        <f t="shared" ref="F22:F28" si="0">D22*E22</f>
        <v>51022160</v>
      </c>
      <c r="G22" s="390">
        <f t="shared" ref="G22:G28" si="1">F22*1/$F$885</f>
        <v>2.0057648063623473E-3</v>
      </c>
      <c r="H22" s="1556">
        <f>IF(D22-AF22&lt;0,AF22-D22,0)</f>
        <v>1333.1600000000003</v>
      </c>
      <c r="I22" s="392">
        <f t="shared" ref="I22:I28" si="2">E22*H22</f>
        <v>23863564.000000004</v>
      </c>
      <c r="J22" s="723">
        <f>IF(D22-AF22&gt;0,AF22-D22,0)</f>
        <v>0</v>
      </c>
      <c r="K22" s="392">
        <f>E22*J22</f>
        <v>0</v>
      </c>
      <c r="L22" s="394">
        <f t="shared" ref="L22:L28" si="3">IF(AF22=0,D22,0)</f>
        <v>0</v>
      </c>
      <c r="M22" s="395">
        <f t="shared" ref="M22:M28" si="4">L22*E22</f>
        <v>0</v>
      </c>
      <c r="N22" s="396"/>
      <c r="O22" s="395"/>
      <c r="P22" s="952">
        <f>D22+H22+J22-L22</f>
        <v>4183.5600000000004</v>
      </c>
      <c r="Q22" s="395">
        <f t="shared" ref="Q22:Q28" si="5">E22*P22</f>
        <v>74885724</v>
      </c>
      <c r="R22" s="1088">
        <f>AF22</f>
        <v>4183.5600000000004</v>
      </c>
      <c r="S22" s="395">
        <f>E22*R22</f>
        <v>74885724</v>
      </c>
      <c r="T22" s="232"/>
      <c r="U22" s="1084">
        <v>4183.5600000000004</v>
      </c>
      <c r="V22" s="777">
        <f t="shared" ref="V22:V28" si="6">E22*U22</f>
        <v>74885724</v>
      </c>
      <c r="W22" s="218"/>
      <c r="X22" s="282">
        <v>0</v>
      </c>
      <c r="Y22" s="783">
        <f t="shared" ref="Y22:Y28" si="7">E22*X22</f>
        <v>0</v>
      </c>
      <c r="Z22" s="321">
        <v>0</v>
      </c>
      <c r="AA22" s="783">
        <f t="shared" ref="AA22:AA28" si="8">E22*Z22</f>
        <v>0</v>
      </c>
      <c r="AB22" s="321">
        <v>0</v>
      </c>
      <c r="AC22" s="297">
        <f t="shared" ref="AC22" si="9">AB22*E22</f>
        <v>0</v>
      </c>
      <c r="AD22" s="552">
        <v>0</v>
      </c>
      <c r="AE22" s="551">
        <f t="shared" ref="AE22" si="10">AD22*E22</f>
        <v>0</v>
      </c>
      <c r="AF22" s="865">
        <f>U22+X22+Z22</f>
        <v>4183.5600000000004</v>
      </c>
      <c r="AG22" s="142">
        <f t="shared" ref="AG22:AG28" si="11">AF22/D22</f>
        <v>1.467709795116475</v>
      </c>
      <c r="AH22" s="790">
        <f t="shared" ref="AH22:AH28" si="12">E22*AF22</f>
        <v>74885724</v>
      </c>
      <c r="AI22" s="553">
        <f t="shared" ref="AI22:AI28" si="13">AH22*1/$E$895</f>
        <v>2.9438806529979164E-3</v>
      </c>
      <c r="AJ22" s="1685"/>
      <c r="AK22" s="258" t="e">
        <f>U22+X22+Z22+AB22+#REF!+#REF!+AD22</f>
        <v>#REF!</v>
      </c>
      <c r="AL22" s="100">
        <f t="shared" ref="AL22" si="14">AF22/D22</f>
        <v>1.467709795116475</v>
      </c>
      <c r="AM22" s="101" t="e">
        <f t="shared" ref="AM22" si="15">E22*AK22</f>
        <v>#REF!</v>
      </c>
      <c r="AN22" s="102" t="e">
        <f>AM22*1/$E$895</f>
        <v>#REF!</v>
      </c>
    </row>
    <row r="23" spans="1:40" s="54" customFormat="1" ht="23.25" customHeight="1">
      <c r="A23" s="802" t="s">
        <v>86</v>
      </c>
      <c r="B23" s="1629" t="s">
        <v>87</v>
      </c>
      <c r="C23" s="804" t="s">
        <v>85</v>
      </c>
      <c r="D23" s="805">
        <v>10</v>
      </c>
      <c r="E23" s="962">
        <v>70000</v>
      </c>
      <c r="F23" s="1024">
        <f t="shared" si="0"/>
        <v>700000</v>
      </c>
      <c r="G23" s="390">
        <f t="shared" si="1"/>
        <v>2.7518148280152056E-5</v>
      </c>
      <c r="H23" s="391">
        <f t="shared" ref="H23:H28" si="16">IF(D23-AF23&lt;0,AF23-D23,0)</f>
        <v>0</v>
      </c>
      <c r="I23" s="392">
        <f t="shared" si="2"/>
        <v>0</v>
      </c>
      <c r="J23" s="723">
        <v>0</v>
      </c>
      <c r="K23" s="806">
        <f t="shared" ref="K23:K28" si="17">E23*J23</f>
        <v>0</v>
      </c>
      <c r="L23" s="1559">
        <f t="shared" si="3"/>
        <v>10</v>
      </c>
      <c r="M23" s="395">
        <f t="shared" si="4"/>
        <v>700000</v>
      </c>
      <c r="N23" s="807"/>
      <c r="O23" s="713"/>
      <c r="P23" s="952">
        <f t="shared" ref="P23:P28" si="18">D23+H23+J23-L23</f>
        <v>0</v>
      </c>
      <c r="Q23" s="395">
        <f t="shared" si="5"/>
        <v>0</v>
      </c>
      <c r="R23" s="1088">
        <f t="shared" ref="R23:R28" si="19">AF23</f>
        <v>0</v>
      </c>
      <c r="S23" s="395">
        <f>E23*R23</f>
        <v>0</v>
      </c>
      <c r="T23" s="808"/>
      <c r="U23" s="1555">
        <v>0</v>
      </c>
      <c r="V23" s="777">
        <f t="shared" si="6"/>
        <v>0</v>
      </c>
      <c r="W23" s="809"/>
      <c r="X23" s="282">
        <v>0</v>
      </c>
      <c r="Y23" s="783">
        <f t="shared" si="7"/>
        <v>0</v>
      </c>
      <c r="Z23" s="321">
        <v>0</v>
      </c>
      <c r="AA23" s="783">
        <f t="shared" si="8"/>
        <v>0</v>
      </c>
      <c r="AB23" s="717"/>
      <c r="AC23" s="718"/>
      <c r="AD23" s="719"/>
      <c r="AE23" s="716"/>
      <c r="AF23" s="1553">
        <f t="shared" ref="AF23:AF28" si="20">U23+X23+Z23</f>
        <v>0</v>
      </c>
      <c r="AG23" s="142">
        <f t="shared" si="11"/>
        <v>0</v>
      </c>
      <c r="AH23" s="790">
        <f t="shared" si="12"/>
        <v>0</v>
      </c>
      <c r="AI23" s="553">
        <f t="shared" si="13"/>
        <v>0</v>
      </c>
      <c r="AJ23" s="1685"/>
      <c r="AK23" s="258"/>
      <c r="AL23" s="542"/>
      <c r="AM23" s="543"/>
      <c r="AN23" s="544"/>
    </row>
    <row r="24" spans="1:40" s="54" customFormat="1" ht="23.25" customHeight="1">
      <c r="A24" s="802" t="s">
        <v>88</v>
      </c>
      <c r="B24" s="1628" t="s">
        <v>89</v>
      </c>
      <c r="C24" s="804" t="s">
        <v>85</v>
      </c>
      <c r="D24" s="805">
        <v>300.60000000000002</v>
      </c>
      <c r="E24" s="962">
        <v>21000</v>
      </c>
      <c r="F24" s="1024">
        <f t="shared" si="0"/>
        <v>6312600.0000000009</v>
      </c>
      <c r="G24" s="390">
        <f t="shared" si="1"/>
        <v>2.4815866119041129E-4</v>
      </c>
      <c r="H24" s="1556">
        <f t="shared" si="16"/>
        <v>38.779999999999973</v>
      </c>
      <c r="I24" s="392">
        <f t="shared" si="2"/>
        <v>814379.99999999942</v>
      </c>
      <c r="J24" s="723">
        <v>0</v>
      </c>
      <c r="K24" s="806">
        <f t="shared" si="17"/>
        <v>0</v>
      </c>
      <c r="L24" s="394">
        <f t="shared" si="3"/>
        <v>0</v>
      </c>
      <c r="M24" s="395">
        <f t="shared" si="4"/>
        <v>0</v>
      </c>
      <c r="N24" s="807"/>
      <c r="O24" s="713"/>
      <c r="P24" s="952">
        <f t="shared" si="18"/>
        <v>339.38</v>
      </c>
      <c r="Q24" s="395">
        <f t="shared" si="5"/>
        <v>7126980</v>
      </c>
      <c r="R24" s="1088">
        <f t="shared" si="19"/>
        <v>339.38</v>
      </c>
      <c r="S24" s="395">
        <f t="shared" ref="S24:S28" si="21">E24*R24</f>
        <v>7126980</v>
      </c>
      <c r="T24" s="808"/>
      <c r="U24" s="1085">
        <v>339.38</v>
      </c>
      <c r="V24" s="777">
        <f t="shared" si="6"/>
        <v>7126980</v>
      </c>
      <c r="W24" s="809"/>
      <c r="X24" s="282">
        <v>0</v>
      </c>
      <c r="Y24" s="783">
        <f t="shared" si="7"/>
        <v>0</v>
      </c>
      <c r="Z24" s="321">
        <v>0</v>
      </c>
      <c r="AA24" s="783">
        <f t="shared" si="8"/>
        <v>0</v>
      </c>
      <c r="AB24" s="717"/>
      <c r="AC24" s="718"/>
      <c r="AD24" s="719"/>
      <c r="AE24" s="716"/>
      <c r="AF24" s="865">
        <f t="shared" si="20"/>
        <v>339.38</v>
      </c>
      <c r="AG24" s="142">
        <f t="shared" si="11"/>
        <v>1.1290086493679308</v>
      </c>
      <c r="AH24" s="790">
        <f t="shared" si="12"/>
        <v>7126980</v>
      </c>
      <c r="AI24" s="553">
        <f t="shared" si="13"/>
        <v>2.8017327489954013E-4</v>
      </c>
      <c r="AJ24" s="1685"/>
      <c r="AK24" s="258"/>
      <c r="AL24" s="542"/>
      <c r="AM24" s="543"/>
      <c r="AN24" s="544"/>
    </row>
    <row r="25" spans="1:40" s="54" customFormat="1" ht="23.25" customHeight="1">
      <c r="A25" s="802" t="s">
        <v>90</v>
      </c>
      <c r="B25" s="1628" t="s">
        <v>91</v>
      </c>
      <c r="C25" s="804" t="s">
        <v>85</v>
      </c>
      <c r="D25" s="805">
        <v>42.55</v>
      </c>
      <c r="E25" s="962">
        <v>85000</v>
      </c>
      <c r="F25" s="1024">
        <f t="shared" si="0"/>
        <v>3616749.9999999995</v>
      </c>
      <c r="G25" s="390">
        <f t="shared" si="1"/>
        <v>1.4218037541748562E-4</v>
      </c>
      <c r="H25" s="1556">
        <f t="shared" si="16"/>
        <v>51.430000000000007</v>
      </c>
      <c r="I25" s="392">
        <f t="shared" si="2"/>
        <v>4371550.0000000009</v>
      </c>
      <c r="J25" s="723">
        <v>0</v>
      </c>
      <c r="K25" s="806">
        <f t="shared" si="17"/>
        <v>0</v>
      </c>
      <c r="L25" s="394">
        <f t="shared" si="3"/>
        <v>0</v>
      </c>
      <c r="M25" s="395">
        <f t="shared" si="4"/>
        <v>0</v>
      </c>
      <c r="N25" s="807"/>
      <c r="O25" s="713"/>
      <c r="P25" s="952">
        <f t="shared" si="18"/>
        <v>93.98</v>
      </c>
      <c r="Q25" s="395">
        <f t="shared" si="5"/>
        <v>7988300</v>
      </c>
      <c r="R25" s="1088">
        <f t="shared" si="19"/>
        <v>93.98</v>
      </c>
      <c r="S25" s="395">
        <f t="shared" si="21"/>
        <v>7988300</v>
      </c>
      <c r="T25" s="808"/>
      <c r="U25" s="1085">
        <v>93.98</v>
      </c>
      <c r="V25" s="777">
        <f t="shared" si="6"/>
        <v>7988300</v>
      </c>
      <c r="W25" s="809"/>
      <c r="X25" s="282">
        <v>0</v>
      </c>
      <c r="Y25" s="783">
        <f t="shared" si="7"/>
        <v>0</v>
      </c>
      <c r="Z25" s="321">
        <v>0</v>
      </c>
      <c r="AA25" s="783">
        <f t="shared" si="8"/>
        <v>0</v>
      </c>
      <c r="AB25" s="717"/>
      <c r="AC25" s="718"/>
      <c r="AD25" s="719"/>
      <c r="AE25" s="716"/>
      <c r="AF25" s="865">
        <f t="shared" si="20"/>
        <v>93.98</v>
      </c>
      <c r="AG25" s="142">
        <f t="shared" si="11"/>
        <v>2.2086956521739132</v>
      </c>
      <c r="AH25" s="790">
        <f t="shared" si="12"/>
        <v>7988300</v>
      </c>
      <c r="AI25" s="553">
        <f t="shared" si="13"/>
        <v>3.1403317700905527E-4</v>
      </c>
      <c r="AJ25" s="1685"/>
      <c r="AK25" s="258"/>
      <c r="AL25" s="542"/>
      <c r="AM25" s="543"/>
      <c r="AN25" s="544"/>
    </row>
    <row r="26" spans="1:40" s="54" customFormat="1" ht="23.25" customHeight="1">
      <c r="A26" s="802" t="s">
        <v>92</v>
      </c>
      <c r="B26" s="1628" t="s">
        <v>93</v>
      </c>
      <c r="C26" s="804" t="s">
        <v>94</v>
      </c>
      <c r="D26" s="805">
        <v>1018</v>
      </c>
      <c r="E26" s="962">
        <v>4500</v>
      </c>
      <c r="F26" s="1024">
        <f t="shared" si="0"/>
        <v>4581000</v>
      </c>
      <c r="G26" s="390">
        <f t="shared" si="1"/>
        <v>1.8008662467339511E-4</v>
      </c>
      <c r="H26" s="1556">
        <f t="shared" si="16"/>
        <v>366</v>
      </c>
      <c r="I26" s="392">
        <f t="shared" si="2"/>
        <v>1647000</v>
      </c>
      <c r="J26" s="723">
        <v>0</v>
      </c>
      <c r="K26" s="806">
        <f t="shared" si="17"/>
        <v>0</v>
      </c>
      <c r="L26" s="394">
        <f t="shared" si="3"/>
        <v>0</v>
      </c>
      <c r="M26" s="395">
        <f t="shared" si="4"/>
        <v>0</v>
      </c>
      <c r="N26" s="807"/>
      <c r="O26" s="713"/>
      <c r="P26" s="952">
        <f t="shared" si="18"/>
        <v>1384</v>
      </c>
      <c r="Q26" s="395">
        <f t="shared" si="5"/>
        <v>6228000</v>
      </c>
      <c r="R26" s="1088">
        <f t="shared" si="19"/>
        <v>1384</v>
      </c>
      <c r="S26" s="395">
        <f t="shared" si="21"/>
        <v>6228000</v>
      </c>
      <c r="T26" s="808"/>
      <c r="U26" s="1085">
        <v>1384</v>
      </c>
      <c r="V26" s="777">
        <f t="shared" si="6"/>
        <v>6228000</v>
      </c>
      <c r="W26" s="809"/>
      <c r="X26" s="282">
        <v>0</v>
      </c>
      <c r="Y26" s="783">
        <f t="shared" si="7"/>
        <v>0</v>
      </c>
      <c r="Z26" s="321">
        <v>0</v>
      </c>
      <c r="AA26" s="783">
        <f t="shared" si="8"/>
        <v>0</v>
      </c>
      <c r="AB26" s="717"/>
      <c r="AC26" s="718"/>
      <c r="AD26" s="719"/>
      <c r="AE26" s="716"/>
      <c r="AF26" s="865">
        <f t="shared" si="20"/>
        <v>1384</v>
      </c>
      <c r="AG26" s="142">
        <f t="shared" si="11"/>
        <v>1.3595284872298625</v>
      </c>
      <c r="AH26" s="790">
        <f t="shared" si="12"/>
        <v>6228000</v>
      </c>
      <c r="AI26" s="553">
        <f t="shared" si="13"/>
        <v>2.4483289641255286E-4</v>
      </c>
      <c r="AJ26" s="1685"/>
      <c r="AK26" s="258"/>
      <c r="AL26" s="542"/>
      <c r="AM26" s="543"/>
      <c r="AN26" s="544"/>
    </row>
    <row r="27" spans="1:40" s="54" customFormat="1" ht="23.25" customHeight="1">
      <c r="A27" s="802" t="s">
        <v>95</v>
      </c>
      <c r="B27" s="1628" t="s">
        <v>96</v>
      </c>
      <c r="C27" s="804" t="s">
        <v>94</v>
      </c>
      <c r="D27" s="805">
        <v>3900</v>
      </c>
      <c r="E27" s="962">
        <v>68000</v>
      </c>
      <c r="F27" s="1024">
        <f t="shared" si="0"/>
        <v>265200000</v>
      </c>
      <c r="G27" s="390">
        <f t="shared" si="1"/>
        <v>1.0425447034137609E-2</v>
      </c>
      <c r="H27" s="391">
        <f t="shared" si="16"/>
        <v>0</v>
      </c>
      <c r="I27" s="392">
        <f t="shared" si="2"/>
        <v>0</v>
      </c>
      <c r="J27" s="723">
        <f t="shared" ref="J27:J28" si="22">IF(D27-AF27&gt;0,AF27-D27,0)</f>
        <v>-2204.9300000000003</v>
      </c>
      <c r="K27" s="806">
        <f t="shared" si="17"/>
        <v>-149935240.00000003</v>
      </c>
      <c r="L27" s="394">
        <f t="shared" si="3"/>
        <v>0</v>
      </c>
      <c r="M27" s="395">
        <f t="shared" si="4"/>
        <v>0</v>
      </c>
      <c r="N27" s="807"/>
      <c r="O27" s="713"/>
      <c r="P27" s="952">
        <f t="shared" si="18"/>
        <v>1695.0699999999997</v>
      </c>
      <c r="Q27" s="395">
        <f t="shared" si="5"/>
        <v>115264759.99999999</v>
      </c>
      <c r="R27" s="1088">
        <f t="shared" si="19"/>
        <v>1695.07</v>
      </c>
      <c r="S27" s="395">
        <f t="shared" si="21"/>
        <v>115264760</v>
      </c>
      <c r="T27" s="808"/>
      <c r="U27" s="1085">
        <v>1695.07</v>
      </c>
      <c r="V27" s="777">
        <f t="shared" si="6"/>
        <v>115264760</v>
      </c>
      <c r="W27" s="809"/>
      <c r="X27" s="282">
        <v>0</v>
      </c>
      <c r="Y27" s="783">
        <f t="shared" si="7"/>
        <v>0</v>
      </c>
      <c r="Z27" s="321">
        <v>0</v>
      </c>
      <c r="AA27" s="783">
        <f t="shared" si="8"/>
        <v>0</v>
      </c>
      <c r="AB27" s="717"/>
      <c r="AC27" s="718"/>
      <c r="AD27" s="719"/>
      <c r="AE27" s="716"/>
      <c r="AF27" s="865">
        <f t="shared" si="20"/>
        <v>1695.07</v>
      </c>
      <c r="AG27" s="142">
        <f t="shared" si="11"/>
        <v>0.43463333333333332</v>
      </c>
      <c r="AH27" s="790">
        <f t="shared" si="12"/>
        <v>115264760</v>
      </c>
      <c r="AI27" s="553">
        <f t="shared" si="13"/>
        <v>4.5312467959373421E-3</v>
      </c>
      <c r="AJ27" s="1685"/>
      <c r="AK27" s="258"/>
      <c r="AL27" s="542"/>
      <c r="AM27" s="543"/>
      <c r="AN27" s="544"/>
    </row>
    <row r="28" spans="1:40" s="54" customFormat="1" ht="23.25" customHeight="1">
      <c r="A28" s="802" t="s">
        <v>97</v>
      </c>
      <c r="B28" s="1628" t="s">
        <v>98</v>
      </c>
      <c r="C28" s="804" t="s">
        <v>85</v>
      </c>
      <c r="D28" s="805">
        <v>5681.8</v>
      </c>
      <c r="E28" s="962">
        <v>49000</v>
      </c>
      <c r="F28" s="1024">
        <f t="shared" si="0"/>
        <v>278408200</v>
      </c>
      <c r="G28" s="390">
        <f t="shared" si="1"/>
        <v>1.0944683042871757E-2</v>
      </c>
      <c r="H28" s="391">
        <f t="shared" si="16"/>
        <v>636.30999999999949</v>
      </c>
      <c r="I28" s="392">
        <f t="shared" si="2"/>
        <v>31179189.999999974</v>
      </c>
      <c r="J28" s="1558">
        <f t="shared" si="22"/>
        <v>0</v>
      </c>
      <c r="K28" s="806">
        <f t="shared" si="17"/>
        <v>0</v>
      </c>
      <c r="L28" s="394">
        <f t="shared" si="3"/>
        <v>0</v>
      </c>
      <c r="M28" s="395">
        <f t="shared" si="4"/>
        <v>0</v>
      </c>
      <c r="N28" s="807"/>
      <c r="O28" s="713"/>
      <c r="P28" s="952">
        <f t="shared" si="18"/>
        <v>6318.11</v>
      </c>
      <c r="Q28" s="395">
        <f t="shared" si="5"/>
        <v>309587390</v>
      </c>
      <c r="R28" s="1088">
        <f t="shared" si="19"/>
        <v>6318.11</v>
      </c>
      <c r="S28" s="395">
        <f t="shared" si="21"/>
        <v>309587390</v>
      </c>
      <c r="T28" s="808"/>
      <c r="U28" s="1085">
        <v>6318.11</v>
      </c>
      <c r="V28" s="777">
        <f t="shared" si="6"/>
        <v>309587390</v>
      </c>
      <c r="W28" s="809"/>
      <c r="X28" s="282">
        <v>0</v>
      </c>
      <c r="Y28" s="783">
        <f t="shared" si="7"/>
        <v>0</v>
      </c>
      <c r="Z28" s="321">
        <v>0</v>
      </c>
      <c r="AA28" s="783">
        <f t="shared" si="8"/>
        <v>0</v>
      </c>
      <c r="AB28" s="717"/>
      <c r="AC28" s="718"/>
      <c r="AD28" s="719"/>
      <c r="AE28" s="716"/>
      <c r="AF28" s="865">
        <f t="shared" si="20"/>
        <v>6318.11</v>
      </c>
      <c r="AG28" s="142">
        <f t="shared" si="11"/>
        <v>1.1119909183709387</v>
      </c>
      <c r="AH28" s="790">
        <f t="shared" si="12"/>
        <v>309587390</v>
      </c>
      <c r="AI28" s="553">
        <f t="shared" si="13"/>
        <v>1.2170388148121805E-2</v>
      </c>
      <c r="AJ28" s="1685"/>
      <c r="AK28" s="258"/>
      <c r="AL28" s="542"/>
      <c r="AM28" s="543"/>
      <c r="AN28" s="544"/>
    </row>
    <row r="29" spans="1:40" s="54" customFormat="1" ht="21" customHeight="1">
      <c r="A29" s="638"/>
      <c r="B29" s="639"/>
      <c r="C29" s="640"/>
      <c r="D29" s="641"/>
      <c r="E29" s="1573"/>
      <c r="F29" s="68"/>
      <c r="G29" s="642"/>
      <c r="H29" s="643"/>
      <c r="I29" s="644"/>
      <c r="J29" s="645"/>
      <c r="K29" s="644"/>
      <c r="L29" s="541"/>
      <c r="M29" s="646"/>
      <c r="N29" s="647"/>
      <c r="O29" s="646"/>
      <c r="P29" s="586"/>
      <c r="Q29" s="646"/>
      <c r="R29" s="541"/>
      <c r="S29" s="646"/>
      <c r="T29" s="648"/>
      <c r="U29" s="557"/>
      <c r="V29" s="558"/>
      <c r="W29" s="649"/>
      <c r="X29" s="540"/>
      <c r="Y29" s="1047"/>
      <c r="Z29" s="529"/>
      <c r="AA29" s="1047"/>
      <c r="AB29" s="529"/>
      <c r="AC29" s="554"/>
      <c r="AD29" s="557"/>
      <c r="AE29" s="650"/>
      <c r="AF29" s="533"/>
      <c r="AG29" s="651"/>
      <c r="AH29" s="650"/>
      <c r="AI29" s="652"/>
      <c r="AJ29" s="1685"/>
      <c r="AK29" s="258"/>
      <c r="AL29" s="542"/>
      <c r="AM29" s="543"/>
      <c r="AN29" s="544"/>
    </row>
    <row r="30" spans="1:40" s="56" customFormat="1" ht="32.1" customHeight="1">
      <c r="A30" s="1217"/>
      <c r="B30" s="1739" t="s">
        <v>99</v>
      </c>
      <c r="C30" s="1739"/>
      <c r="D30" s="1740"/>
      <c r="E30" s="1574"/>
      <c r="F30" s="1218">
        <f>SUM(F22:F28)</f>
        <v>609840710</v>
      </c>
      <c r="G30" s="1117"/>
      <c r="H30" s="1219"/>
      <c r="I30" s="1220">
        <f>SUM(I22:I29)</f>
        <v>61875683.999999978</v>
      </c>
      <c r="J30" s="1120"/>
      <c r="K30" s="1221">
        <f>SUM(K22:K28)</f>
        <v>-149935240.00000003</v>
      </c>
      <c r="L30" s="1118"/>
      <c r="M30" s="1222">
        <f>SUM(M22:M28)</f>
        <v>700000</v>
      </c>
      <c r="N30" s="1223"/>
      <c r="O30" s="1222"/>
      <c r="P30" s="1224"/>
      <c r="Q30" s="1222">
        <f>SUM(Q22:Q28)</f>
        <v>521081154</v>
      </c>
      <c r="R30" s="1118"/>
      <c r="S30" s="1222">
        <f>SUM(S22:S28)</f>
        <v>521081154</v>
      </c>
      <c r="T30" s="1225"/>
      <c r="U30" s="1168"/>
      <c r="V30" s="1226">
        <f>SUM(V22:V28)</f>
        <v>521081154</v>
      </c>
      <c r="W30" s="1225"/>
      <c r="X30" s="1227"/>
      <c r="Y30" s="1228">
        <f>SUM(Y22:Y28)</f>
        <v>0</v>
      </c>
      <c r="Z30" s="1229"/>
      <c r="AA30" s="1228">
        <f>SUM(AA22:AA28)</f>
        <v>0</v>
      </c>
      <c r="AB30" s="1230"/>
      <c r="AC30" s="1231">
        <f>SUM(AC22:AC22)</f>
        <v>0</v>
      </c>
      <c r="AD30" s="1232"/>
      <c r="AE30" s="1231">
        <f>SUM(AE22:AE22)</f>
        <v>0</v>
      </c>
      <c r="AF30" s="1233"/>
      <c r="AG30" s="1234"/>
      <c r="AH30" s="1235">
        <f>SUM(AH22:AH28)</f>
        <v>521081154</v>
      </c>
      <c r="AI30" s="1236"/>
      <c r="AJ30" s="1685"/>
      <c r="AK30" s="258" t="e">
        <f>U30+X30+Z30+AB30+#REF!+#REF!+AD30</f>
        <v>#REF!</v>
      </c>
      <c r="AL30" s="111"/>
      <c r="AM30" s="271" t="e">
        <f>SUM(AM22:AM22)</f>
        <v>#REF!</v>
      </c>
      <c r="AN30" s="112"/>
    </row>
    <row r="31" spans="1:40" s="57" customFormat="1" ht="21" customHeight="1">
      <c r="A31" s="113"/>
      <c r="B31" s="178"/>
      <c r="C31" s="114"/>
      <c r="D31" s="115"/>
      <c r="E31" s="1575"/>
      <c r="F31" s="116">
        <f>F30*1/$F$885</f>
        <v>2.3973838692933156E-2</v>
      </c>
      <c r="G31" s="949">
        <f>SUM(G22:G28)</f>
        <v>2.3973838692933156E-2</v>
      </c>
      <c r="H31" s="397"/>
      <c r="I31" s="398"/>
      <c r="J31" s="399"/>
      <c r="K31" s="400"/>
      <c r="L31" s="401"/>
      <c r="M31" s="402"/>
      <c r="N31" s="403"/>
      <c r="O31" s="402"/>
      <c r="P31" s="402"/>
      <c r="Q31" s="402"/>
      <c r="R31" s="507"/>
      <c r="S31" s="970"/>
      <c r="T31" s="221"/>
      <c r="U31" s="988"/>
      <c r="V31" s="1029"/>
      <c r="W31" s="222"/>
      <c r="X31" s="285"/>
      <c r="Y31" s="1048"/>
      <c r="Z31" s="306"/>
      <c r="AA31" s="1048"/>
      <c r="AB31" s="362"/>
      <c r="AC31" s="317"/>
      <c r="AD31" s="248"/>
      <c r="AE31" s="203"/>
      <c r="AF31" s="130"/>
      <c r="AG31" s="117">
        <f>AH30*1/F30</f>
        <v>0.85445452469055405</v>
      </c>
      <c r="AH31" s="118"/>
      <c r="AI31" s="119">
        <f>SUM(AI22:AI28)</f>
        <v>2.0484554945378215E-2</v>
      </c>
      <c r="AJ31" s="1685"/>
      <c r="AK31" s="258" t="e">
        <f>U31+X31+Z31+AB31+#REF!+#REF!+AD31</f>
        <v>#REF!</v>
      </c>
      <c r="AL31" s="117" t="e">
        <f>AM30*1/F30</f>
        <v>#REF!</v>
      </c>
      <c r="AM31" s="118"/>
      <c r="AN31" s="119" t="e">
        <f>SUM(AN22:AN22)</f>
        <v>#REF!</v>
      </c>
    </row>
    <row r="32" spans="1:40" s="56" customFormat="1" ht="32.1" customHeight="1">
      <c r="A32" s="1237" t="s">
        <v>100</v>
      </c>
      <c r="B32" s="1238" t="s">
        <v>101</v>
      </c>
      <c r="C32" s="1239"/>
      <c r="D32" s="1240"/>
      <c r="E32" s="1576"/>
      <c r="F32" s="1199"/>
      <c r="G32" s="1200"/>
      <c r="H32" s="1201"/>
      <c r="I32" s="1202"/>
      <c r="J32" s="1241"/>
      <c r="K32" s="1204"/>
      <c r="L32" s="1205"/>
      <c r="M32" s="1242"/>
      <c r="N32" s="1207"/>
      <c r="O32" s="1242"/>
      <c r="P32" s="1206"/>
      <c r="Q32" s="1242"/>
      <c r="R32" s="1243"/>
      <c r="S32" s="1242"/>
      <c r="T32" s="1209"/>
      <c r="U32" s="1215"/>
      <c r="V32" s="1244"/>
      <c r="W32" s="1212"/>
      <c r="X32" s="1245"/>
      <c r="Y32" s="1246"/>
      <c r="Z32" s="1247"/>
      <c r="AA32" s="1213"/>
      <c r="AB32" s="1214"/>
      <c r="AC32" s="1248"/>
      <c r="AD32" s="1215"/>
      <c r="AE32" s="1249"/>
      <c r="AF32" s="1250"/>
      <c r="AG32" s="1216"/>
      <c r="AH32" s="1251"/>
      <c r="AI32" s="1216"/>
      <c r="AJ32" s="1685"/>
      <c r="AK32" s="258" t="e">
        <f>U32+X32+Z32+AB32+#REF!+#REF!+AD32</f>
        <v>#REF!</v>
      </c>
      <c r="AL32" s="120"/>
      <c r="AM32" s="121"/>
      <c r="AN32" s="120"/>
    </row>
    <row r="33" spans="1:40" s="54" customFormat="1" ht="22.35" customHeight="1">
      <c r="A33" s="365"/>
      <c r="B33" s="177"/>
      <c r="C33" s="363"/>
      <c r="D33" s="274"/>
      <c r="E33" s="1577"/>
      <c r="F33" s="65"/>
      <c r="G33" s="383"/>
      <c r="H33" s="384"/>
      <c r="I33" s="385"/>
      <c r="J33" s="386"/>
      <c r="K33" s="385"/>
      <c r="L33" s="387"/>
      <c r="M33" s="388"/>
      <c r="N33" s="389"/>
      <c r="O33" s="388"/>
      <c r="P33" s="504"/>
      <c r="Q33" s="388"/>
      <c r="R33" s="387"/>
      <c r="S33" s="388"/>
      <c r="T33" s="231"/>
      <c r="U33" s="274"/>
      <c r="V33" s="364"/>
      <c r="W33" s="230"/>
      <c r="X33" s="295"/>
      <c r="Y33" s="1049"/>
      <c r="Z33" s="320"/>
      <c r="AA33" s="1049"/>
      <c r="AB33" s="320"/>
      <c r="AC33" s="296"/>
      <c r="AD33" s="274">
        <v>0</v>
      </c>
      <c r="AE33" s="141">
        <f t="shared" ref="AE33:AE52" si="23">AD33*E33</f>
        <v>0</v>
      </c>
      <c r="AF33" s="322"/>
      <c r="AG33" s="140"/>
      <c r="AH33" s="141"/>
      <c r="AI33" s="323"/>
      <c r="AJ33" s="1685"/>
      <c r="AK33" s="258" t="e">
        <f>U33+X33+Z33+AB33+#REF!+#REF!+AD33</f>
        <v>#REF!</v>
      </c>
      <c r="AL33" s="100" t="e">
        <f t="shared" ref="AL33:AL52" si="24">AF33/D33</f>
        <v>#DIV/0!</v>
      </c>
      <c r="AM33" s="101" t="e">
        <f t="shared" ref="AM33:AM52" si="25">E33*AK33</f>
        <v>#REF!</v>
      </c>
      <c r="AN33" s="102" t="e">
        <f>AM33*1/$E$895</f>
        <v>#REF!</v>
      </c>
    </row>
    <row r="34" spans="1:40" s="54" customFormat="1" ht="21" customHeight="1">
      <c r="A34" s="637" t="s">
        <v>102</v>
      </c>
      <c r="B34" s="1566" t="s">
        <v>103</v>
      </c>
      <c r="C34" s="369" t="s">
        <v>85</v>
      </c>
      <c r="D34" s="617">
        <v>292.8</v>
      </c>
      <c r="E34" s="795">
        <v>35000</v>
      </c>
      <c r="F34" s="957">
        <f t="shared" ref="F34:F52" si="26">D34*E34</f>
        <v>10248000</v>
      </c>
      <c r="G34" s="390">
        <f t="shared" ref="G34:G43" si="27">F34*1/$F$885</f>
        <v>4.0286569082142613E-4</v>
      </c>
      <c r="H34" s="1626">
        <f>IF(D34-AF34&lt;0,AF34-D34,0)</f>
        <v>253.43</v>
      </c>
      <c r="I34" s="392">
        <f t="shared" ref="I34:I52" si="28">E34*H34</f>
        <v>8870050</v>
      </c>
      <c r="J34" s="393">
        <v>0</v>
      </c>
      <c r="K34" s="392">
        <f t="shared" ref="K34:K52" si="29">E34*J34</f>
        <v>0</v>
      </c>
      <c r="L34" s="394">
        <f t="shared" ref="L34:L52" si="30">IF(AF34=0,D34,0)</f>
        <v>0</v>
      </c>
      <c r="M34" s="395">
        <f t="shared" ref="M34:M52" si="31">L34*E34</f>
        <v>0</v>
      </c>
      <c r="N34" s="396"/>
      <c r="O34" s="395"/>
      <c r="P34" s="952">
        <f t="shared" ref="P34:P52" si="32">D34+H34+J34-L34</f>
        <v>546.23</v>
      </c>
      <c r="Q34" s="395">
        <f t="shared" ref="Q34:Q52" si="33">E34*P34</f>
        <v>19118050</v>
      </c>
      <c r="R34" s="1088">
        <f t="shared" ref="R34:R52" si="34">AF34</f>
        <v>546.23</v>
      </c>
      <c r="S34" s="395">
        <f t="shared" ref="S34:S52" si="35">E34*R34</f>
        <v>19118050</v>
      </c>
      <c r="T34" s="232"/>
      <c r="U34" s="1084">
        <v>546.23</v>
      </c>
      <c r="V34" s="777">
        <f t="shared" ref="V34:V52" si="36">E34*U34</f>
        <v>19118050</v>
      </c>
      <c r="W34" s="218"/>
      <c r="X34" s="282">
        <v>0</v>
      </c>
      <c r="Y34" s="783">
        <f t="shared" ref="Y34:Y52" si="37">E34*X34</f>
        <v>0</v>
      </c>
      <c r="Z34" s="321">
        <v>0</v>
      </c>
      <c r="AA34" s="783">
        <f t="shared" ref="AA34:AA52" si="38">E34*Z34</f>
        <v>0</v>
      </c>
      <c r="AB34" s="321">
        <v>0</v>
      </c>
      <c r="AC34" s="297">
        <f t="shared" ref="AC34:AC52" si="39">AB34*E34</f>
        <v>0</v>
      </c>
      <c r="AD34" s="552">
        <v>0</v>
      </c>
      <c r="AE34" s="551">
        <f t="shared" si="23"/>
        <v>0</v>
      </c>
      <c r="AF34" s="865">
        <f>U34+X34+Z34</f>
        <v>546.23</v>
      </c>
      <c r="AG34" s="142">
        <f t="shared" ref="AG34:AG52" si="40">AF34/D34</f>
        <v>1.8655396174863388</v>
      </c>
      <c r="AH34" s="790">
        <f t="shared" ref="AH34:AH52" si="41">E34*AF34</f>
        <v>19118050</v>
      </c>
      <c r="AI34" s="553">
        <f t="shared" ref="AI34:AI43" si="42">AH34*1/$E$895</f>
        <v>7.5156190675337289E-4</v>
      </c>
      <c r="AJ34" s="1685"/>
      <c r="AK34" s="258" t="e">
        <f>U34+X34+Z34+AB34+#REF!+#REF!+AD34</f>
        <v>#REF!</v>
      </c>
      <c r="AL34" s="100">
        <f t="shared" si="24"/>
        <v>1.8655396174863388</v>
      </c>
      <c r="AM34" s="101" t="e">
        <f t="shared" si="25"/>
        <v>#REF!</v>
      </c>
      <c r="AN34" s="102" t="e">
        <f>AM34*1/$E$895</f>
        <v>#REF!</v>
      </c>
    </row>
    <row r="35" spans="1:40" s="54" customFormat="1" ht="21" customHeight="1">
      <c r="A35" s="637" t="s">
        <v>104</v>
      </c>
      <c r="B35" s="1564" t="s">
        <v>105</v>
      </c>
      <c r="C35" s="369" t="s">
        <v>85</v>
      </c>
      <c r="D35" s="617">
        <v>5</v>
      </c>
      <c r="E35" s="795">
        <v>31000</v>
      </c>
      <c r="F35" s="957">
        <f t="shared" si="26"/>
        <v>155000</v>
      </c>
      <c r="G35" s="390">
        <f t="shared" si="27"/>
        <v>6.0933042620336697E-6</v>
      </c>
      <c r="H35" s="394">
        <f t="shared" ref="H35:H52" si="43">IF(D35-AF35&lt;0,AF35-D35,0)</f>
        <v>0</v>
      </c>
      <c r="I35" s="392">
        <f t="shared" si="28"/>
        <v>0</v>
      </c>
      <c r="J35" s="393">
        <v>0</v>
      </c>
      <c r="K35" s="392">
        <f t="shared" si="29"/>
        <v>0</v>
      </c>
      <c r="L35" s="1559">
        <f t="shared" si="30"/>
        <v>5</v>
      </c>
      <c r="M35" s="395">
        <f t="shared" si="31"/>
        <v>155000</v>
      </c>
      <c r="N35" s="396"/>
      <c r="O35" s="395"/>
      <c r="P35" s="952">
        <f t="shared" si="32"/>
        <v>0</v>
      </c>
      <c r="Q35" s="395">
        <f t="shared" si="33"/>
        <v>0</v>
      </c>
      <c r="R35" s="1088">
        <f t="shared" si="34"/>
        <v>0</v>
      </c>
      <c r="S35" s="395">
        <f t="shared" si="35"/>
        <v>0</v>
      </c>
      <c r="T35" s="232"/>
      <c r="U35" s="1554">
        <v>0</v>
      </c>
      <c r="V35" s="777">
        <f t="shared" si="36"/>
        <v>0</v>
      </c>
      <c r="W35" s="218"/>
      <c r="X35" s="282">
        <v>0</v>
      </c>
      <c r="Y35" s="783">
        <f t="shared" si="37"/>
        <v>0</v>
      </c>
      <c r="Z35" s="321">
        <v>0</v>
      </c>
      <c r="AA35" s="783">
        <f t="shared" si="38"/>
        <v>0</v>
      </c>
      <c r="AB35" s="321"/>
      <c r="AC35" s="297"/>
      <c r="AD35" s="552"/>
      <c r="AE35" s="551"/>
      <c r="AF35" s="1553">
        <f t="shared" ref="AF35:AF47" si="44">U35+X35+Z35</f>
        <v>0</v>
      </c>
      <c r="AG35" s="142">
        <f t="shared" si="40"/>
        <v>0</v>
      </c>
      <c r="AH35" s="790">
        <f t="shared" si="41"/>
        <v>0</v>
      </c>
      <c r="AI35" s="553">
        <f t="shared" si="42"/>
        <v>0</v>
      </c>
      <c r="AJ35" s="1685"/>
      <c r="AK35" s="258"/>
      <c r="AL35" s="100"/>
      <c r="AM35" s="101"/>
      <c r="AN35" s="102"/>
    </row>
    <row r="36" spans="1:40" s="54" customFormat="1" ht="21" customHeight="1">
      <c r="A36" s="637" t="s">
        <v>106</v>
      </c>
      <c r="B36" s="1566" t="s">
        <v>107</v>
      </c>
      <c r="C36" s="369" t="s">
        <v>94</v>
      </c>
      <c r="D36" s="617">
        <v>85</v>
      </c>
      <c r="E36" s="795">
        <v>83800</v>
      </c>
      <c r="F36" s="957">
        <f t="shared" si="26"/>
        <v>7123000</v>
      </c>
      <c r="G36" s="390">
        <f t="shared" si="27"/>
        <v>2.8001681457074729E-4</v>
      </c>
      <c r="H36" s="1626">
        <f t="shared" si="43"/>
        <v>219.7</v>
      </c>
      <c r="I36" s="392">
        <f t="shared" si="28"/>
        <v>18410860</v>
      </c>
      <c r="J36" s="393">
        <v>0</v>
      </c>
      <c r="K36" s="392">
        <f t="shared" si="29"/>
        <v>0</v>
      </c>
      <c r="L36" s="394">
        <f t="shared" si="30"/>
        <v>0</v>
      </c>
      <c r="M36" s="395">
        <f t="shared" si="31"/>
        <v>0</v>
      </c>
      <c r="N36" s="396"/>
      <c r="O36" s="395"/>
      <c r="P36" s="952">
        <f t="shared" si="32"/>
        <v>304.7</v>
      </c>
      <c r="Q36" s="395">
        <f t="shared" si="33"/>
        <v>25533860</v>
      </c>
      <c r="R36" s="1088">
        <f t="shared" si="34"/>
        <v>304.7</v>
      </c>
      <c r="S36" s="395">
        <f t="shared" si="35"/>
        <v>25533860</v>
      </c>
      <c r="T36" s="232"/>
      <c r="U36" s="1084">
        <v>304.7</v>
      </c>
      <c r="V36" s="777">
        <f t="shared" si="36"/>
        <v>25533860</v>
      </c>
      <c r="W36" s="218"/>
      <c r="X36" s="282">
        <v>0</v>
      </c>
      <c r="Y36" s="783">
        <f t="shared" si="37"/>
        <v>0</v>
      </c>
      <c r="Z36" s="321">
        <v>0</v>
      </c>
      <c r="AA36" s="783">
        <f t="shared" si="38"/>
        <v>0</v>
      </c>
      <c r="AB36" s="321"/>
      <c r="AC36" s="297"/>
      <c r="AD36" s="552"/>
      <c r="AE36" s="551"/>
      <c r="AF36" s="865">
        <f t="shared" si="44"/>
        <v>304.7</v>
      </c>
      <c r="AG36" s="142">
        <f t="shared" si="40"/>
        <v>3.584705882352941</v>
      </c>
      <c r="AH36" s="790">
        <f t="shared" si="41"/>
        <v>25533860</v>
      </c>
      <c r="AI36" s="553">
        <f t="shared" si="42"/>
        <v>1.0037779223494906E-3</v>
      </c>
      <c r="AJ36" s="1685"/>
      <c r="AK36" s="258"/>
      <c r="AL36" s="100"/>
      <c r="AM36" s="101"/>
      <c r="AN36" s="102"/>
    </row>
    <row r="37" spans="1:40" s="54" customFormat="1" ht="21" customHeight="1">
      <c r="A37" s="637" t="s">
        <v>108</v>
      </c>
      <c r="B37" s="368" t="s">
        <v>109</v>
      </c>
      <c r="C37" s="369" t="s">
        <v>85</v>
      </c>
      <c r="D37" s="617">
        <v>51.7</v>
      </c>
      <c r="E37" s="795">
        <v>21000</v>
      </c>
      <c r="F37" s="957">
        <f t="shared" si="26"/>
        <v>1085700</v>
      </c>
      <c r="G37" s="390">
        <f t="shared" si="27"/>
        <v>4.2680647982515841E-5</v>
      </c>
      <c r="H37" s="394">
        <f t="shared" si="43"/>
        <v>0</v>
      </c>
      <c r="I37" s="392">
        <f t="shared" si="28"/>
        <v>0</v>
      </c>
      <c r="J37" s="393">
        <v>0</v>
      </c>
      <c r="K37" s="392">
        <f t="shared" si="29"/>
        <v>0</v>
      </c>
      <c r="L37" s="394">
        <f t="shared" si="30"/>
        <v>0</v>
      </c>
      <c r="M37" s="395">
        <f t="shared" si="31"/>
        <v>0</v>
      </c>
      <c r="N37" s="396"/>
      <c r="O37" s="395"/>
      <c r="P37" s="952">
        <f t="shared" si="32"/>
        <v>51.7</v>
      </c>
      <c r="Q37" s="395">
        <f t="shared" si="33"/>
        <v>1085700</v>
      </c>
      <c r="R37" s="1088">
        <f t="shared" si="34"/>
        <v>51.7</v>
      </c>
      <c r="S37" s="395">
        <f t="shared" si="35"/>
        <v>1085700</v>
      </c>
      <c r="T37" s="232"/>
      <c r="U37" s="1084">
        <v>51.7</v>
      </c>
      <c r="V37" s="777">
        <f t="shared" si="36"/>
        <v>1085700</v>
      </c>
      <c r="W37" s="218"/>
      <c r="X37" s="282">
        <v>0</v>
      </c>
      <c r="Y37" s="783">
        <f t="shared" si="37"/>
        <v>0</v>
      </c>
      <c r="Z37" s="321">
        <v>0</v>
      </c>
      <c r="AA37" s="783">
        <f t="shared" si="38"/>
        <v>0</v>
      </c>
      <c r="AB37" s="321"/>
      <c r="AC37" s="297"/>
      <c r="AD37" s="552"/>
      <c r="AE37" s="551"/>
      <c r="AF37" s="865">
        <f t="shared" si="44"/>
        <v>51.7</v>
      </c>
      <c r="AG37" s="142">
        <f t="shared" si="40"/>
        <v>1</v>
      </c>
      <c r="AH37" s="790">
        <f t="shared" si="41"/>
        <v>1085700</v>
      </c>
      <c r="AI37" s="553">
        <f t="shared" si="42"/>
        <v>4.2680647982515841E-5</v>
      </c>
      <c r="AJ37" s="1685"/>
      <c r="AK37" s="258"/>
      <c r="AL37" s="100"/>
      <c r="AM37" s="101"/>
      <c r="AN37" s="102"/>
    </row>
    <row r="38" spans="1:40" s="54" customFormat="1" ht="21" customHeight="1">
      <c r="A38" s="637" t="s">
        <v>110</v>
      </c>
      <c r="B38" s="368" t="s">
        <v>91</v>
      </c>
      <c r="C38" s="369" t="s">
        <v>85</v>
      </c>
      <c r="D38" s="617">
        <v>272.7</v>
      </c>
      <c r="E38" s="795">
        <v>85000</v>
      </c>
      <c r="F38" s="957">
        <f t="shared" si="26"/>
        <v>23179500</v>
      </c>
      <c r="G38" s="390">
        <f t="shared" si="27"/>
        <v>9.1122416865683511E-4</v>
      </c>
      <c r="H38" s="394">
        <f t="shared" si="43"/>
        <v>0</v>
      </c>
      <c r="I38" s="392">
        <f t="shared" si="28"/>
        <v>0</v>
      </c>
      <c r="J38" s="393">
        <v>0</v>
      </c>
      <c r="K38" s="392">
        <f t="shared" si="29"/>
        <v>0</v>
      </c>
      <c r="L38" s="394">
        <f t="shared" si="30"/>
        <v>0</v>
      </c>
      <c r="M38" s="395">
        <f t="shared" si="31"/>
        <v>0</v>
      </c>
      <c r="N38" s="396"/>
      <c r="O38" s="395"/>
      <c r="P38" s="952">
        <f t="shared" si="32"/>
        <v>272.7</v>
      </c>
      <c r="Q38" s="395">
        <f t="shared" si="33"/>
        <v>23179500</v>
      </c>
      <c r="R38" s="1088">
        <f t="shared" si="34"/>
        <v>272.7</v>
      </c>
      <c r="S38" s="395">
        <f t="shared" si="35"/>
        <v>23179500</v>
      </c>
      <c r="T38" s="232"/>
      <c r="U38" s="1084">
        <v>272.7</v>
      </c>
      <c r="V38" s="777">
        <f t="shared" si="36"/>
        <v>23179500</v>
      </c>
      <c r="W38" s="218"/>
      <c r="X38" s="282">
        <v>0</v>
      </c>
      <c r="Y38" s="783">
        <f t="shared" si="37"/>
        <v>0</v>
      </c>
      <c r="Z38" s="321">
        <v>0</v>
      </c>
      <c r="AA38" s="783">
        <f t="shared" si="38"/>
        <v>0</v>
      </c>
      <c r="AB38" s="321"/>
      <c r="AC38" s="297"/>
      <c r="AD38" s="552"/>
      <c r="AE38" s="551"/>
      <c r="AF38" s="865">
        <f t="shared" si="44"/>
        <v>272.7</v>
      </c>
      <c r="AG38" s="142">
        <f t="shared" si="40"/>
        <v>1</v>
      </c>
      <c r="AH38" s="790">
        <f t="shared" si="41"/>
        <v>23179500</v>
      </c>
      <c r="AI38" s="553">
        <f t="shared" si="42"/>
        <v>9.1122416865683511E-4</v>
      </c>
      <c r="AJ38" s="1685"/>
      <c r="AK38" s="258"/>
      <c r="AL38" s="100"/>
      <c r="AM38" s="101"/>
      <c r="AN38" s="102"/>
    </row>
    <row r="39" spans="1:40" s="54" customFormat="1" ht="21" customHeight="1">
      <c r="A39" s="637" t="s">
        <v>111</v>
      </c>
      <c r="B39" s="1566" t="s">
        <v>112</v>
      </c>
      <c r="C39" s="369" t="s">
        <v>50</v>
      </c>
      <c r="D39" s="617">
        <v>2</v>
      </c>
      <c r="E39" s="795">
        <v>1800000</v>
      </c>
      <c r="F39" s="957">
        <f t="shared" si="26"/>
        <v>3600000</v>
      </c>
      <c r="G39" s="390">
        <f t="shared" si="27"/>
        <v>1.4152190544078201E-4</v>
      </c>
      <c r="H39" s="394">
        <f t="shared" si="43"/>
        <v>0</v>
      </c>
      <c r="I39" s="392">
        <f t="shared" si="28"/>
        <v>0</v>
      </c>
      <c r="J39" s="393">
        <f t="shared" ref="J39:J50" si="45">IF(D39-AF39&gt;0,AF39-D39,0)</f>
        <v>0</v>
      </c>
      <c r="K39" s="392">
        <f t="shared" si="29"/>
        <v>0</v>
      </c>
      <c r="L39" s="394">
        <f t="shared" si="30"/>
        <v>0</v>
      </c>
      <c r="M39" s="395">
        <f t="shared" si="31"/>
        <v>0</v>
      </c>
      <c r="N39" s="396"/>
      <c r="O39" s="395"/>
      <c r="P39" s="952">
        <f t="shared" si="32"/>
        <v>2</v>
      </c>
      <c r="Q39" s="395">
        <f t="shared" si="33"/>
        <v>3600000</v>
      </c>
      <c r="R39" s="1088">
        <f t="shared" si="34"/>
        <v>2</v>
      </c>
      <c r="S39" s="395">
        <f t="shared" si="35"/>
        <v>3600000</v>
      </c>
      <c r="T39" s="232"/>
      <c r="U39" s="1084">
        <v>2</v>
      </c>
      <c r="V39" s="777">
        <f t="shared" si="36"/>
        <v>3600000</v>
      </c>
      <c r="W39" s="218"/>
      <c r="X39" s="282">
        <v>0</v>
      </c>
      <c r="Y39" s="783">
        <f t="shared" si="37"/>
        <v>0</v>
      </c>
      <c r="Z39" s="321">
        <v>0</v>
      </c>
      <c r="AA39" s="783">
        <f t="shared" si="38"/>
        <v>0</v>
      </c>
      <c r="AB39" s="321"/>
      <c r="AC39" s="297"/>
      <c r="AD39" s="552"/>
      <c r="AE39" s="551"/>
      <c r="AF39" s="865">
        <f t="shared" si="44"/>
        <v>2</v>
      </c>
      <c r="AG39" s="142">
        <f t="shared" si="40"/>
        <v>1</v>
      </c>
      <c r="AH39" s="790">
        <f t="shared" si="41"/>
        <v>3600000</v>
      </c>
      <c r="AI39" s="553">
        <f t="shared" si="42"/>
        <v>1.4152190544078201E-4</v>
      </c>
      <c r="AJ39" s="1685"/>
      <c r="AK39" s="258"/>
      <c r="AL39" s="100"/>
      <c r="AM39" s="101"/>
      <c r="AN39" s="102"/>
    </row>
    <row r="40" spans="1:40" s="54" customFormat="1" ht="21" customHeight="1">
      <c r="A40" s="637" t="s">
        <v>113</v>
      </c>
      <c r="B40" s="1566" t="s">
        <v>114</v>
      </c>
      <c r="C40" s="369" t="s">
        <v>94</v>
      </c>
      <c r="D40" s="617">
        <v>267.5</v>
      </c>
      <c r="E40" s="795">
        <v>41000</v>
      </c>
      <c r="F40" s="957">
        <f t="shared" si="26"/>
        <v>10967500</v>
      </c>
      <c r="G40" s="390">
        <f t="shared" si="27"/>
        <v>4.3115041608938239E-4</v>
      </c>
      <c r="H40" s="1626">
        <f t="shared" si="43"/>
        <v>41.379999999999995</v>
      </c>
      <c r="I40" s="392">
        <f t="shared" si="28"/>
        <v>1696579.9999999998</v>
      </c>
      <c r="J40" s="393">
        <f t="shared" si="45"/>
        <v>0</v>
      </c>
      <c r="K40" s="392">
        <f t="shared" si="29"/>
        <v>0</v>
      </c>
      <c r="L40" s="394">
        <f t="shared" si="30"/>
        <v>0</v>
      </c>
      <c r="M40" s="395">
        <f t="shared" si="31"/>
        <v>0</v>
      </c>
      <c r="N40" s="396"/>
      <c r="O40" s="395"/>
      <c r="P40" s="952">
        <f t="shared" si="32"/>
        <v>308.88</v>
      </c>
      <c r="Q40" s="395">
        <f t="shared" si="33"/>
        <v>12664080</v>
      </c>
      <c r="R40" s="1088">
        <f t="shared" si="34"/>
        <v>308.88</v>
      </c>
      <c r="S40" s="395">
        <f t="shared" si="35"/>
        <v>12664080</v>
      </c>
      <c r="T40" s="232"/>
      <c r="U40" s="1084">
        <v>308.88</v>
      </c>
      <c r="V40" s="777">
        <f t="shared" si="36"/>
        <v>12664080</v>
      </c>
      <c r="W40" s="218"/>
      <c r="X40" s="282">
        <v>0</v>
      </c>
      <c r="Y40" s="783">
        <f t="shared" si="37"/>
        <v>0</v>
      </c>
      <c r="Z40" s="321">
        <v>0</v>
      </c>
      <c r="AA40" s="783">
        <f t="shared" si="38"/>
        <v>0</v>
      </c>
      <c r="AB40" s="321"/>
      <c r="AC40" s="297"/>
      <c r="AD40" s="552"/>
      <c r="AE40" s="551"/>
      <c r="AF40" s="865">
        <f t="shared" si="44"/>
        <v>308.88</v>
      </c>
      <c r="AG40" s="142">
        <f t="shared" si="40"/>
        <v>1.1546915887850466</v>
      </c>
      <c r="AH40" s="790">
        <f t="shared" si="41"/>
        <v>12664080</v>
      </c>
      <c r="AI40" s="553">
        <f t="shared" si="42"/>
        <v>4.9784575895958291E-4</v>
      </c>
      <c r="AJ40" s="1685"/>
      <c r="AK40" s="258"/>
      <c r="AL40" s="100"/>
      <c r="AM40" s="101"/>
      <c r="AN40" s="102"/>
    </row>
    <row r="41" spans="1:40" s="54" customFormat="1" ht="21" customHeight="1">
      <c r="A41" s="637" t="s">
        <v>115</v>
      </c>
      <c r="B41" s="1566" t="s">
        <v>116</v>
      </c>
      <c r="C41" s="369" t="s">
        <v>117</v>
      </c>
      <c r="D41" s="617">
        <v>18</v>
      </c>
      <c r="E41" s="795">
        <v>145000</v>
      </c>
      <c r="F41" s="957">
        <f t="shared" si="26"/>
        <v>2610000</v>
      </c>
      <c r="G41" s="390">
        <f t="shared" si="27"/>
        <v>1.0260338144456695E-4</v>
      </c>
      <c r="H41" s="394">
        <f t="shared" si="43"/>
        <v>0</v>
      </c>
      <c r="I41" s="392">
        <f t="shared" si="28"/>
        <v>0</v>
      </c>
      <c r="J41" s="393">
        <f t="shared" si="45"/>
        <v>0</v>
      </c>
      <c r="K41" s="392">
        <f t="shared" si="29"/>
        <v>0</v>
      </c>
      <c r="L41" s="394">
        <f t="shared" si="30"/>
        <v>0</v>
      </c>
      <c r="M41" s="395">
        <f t="shared" si="31"/>
        <v>0</v>
      </c>
      <c r="N41" s="396"/>
      <c r="O41" s="395"/>
      <c r="P41" s="952">
        <f t="shared" si="32"/>
        <v>18</v>
      </c>
      <c r="Q41" s="395">
        <f t="shared" si="33"/>
        <v>2610000</v>
      </c>
      <c r="R41" s="1088">
        <f t="shared" si="34"/>
        <v>18</v>
      </c>
      <c r="S41" s="395">
        <f t="shared" si="35"/>
        <v>2610000</v>
      </c>
      <c r="T41" s="232"/>
      <c r="U41" s="1084">
        <v>18</v>
      </c>
      <c r="V41" s="777">
        <f t="shared" si="36"/>
        <v>2610000</v>
      </c>
      <c r="W41" s="218"/>
      <c r="X41" s="282">
        <v>0</v>
      </c>
      <c r="Y41" s="783">
        <f t="shared" si="37"/>
        <v>0</v>
      </c>
      <c r="Z41" s="321">
        <v>0</v>
      </c>
      <c r="AA41" s="783">
        <f t="shared" si="38"/>
        <v>0</v>
      </c>
      <c r="AB41" s="321"/>
      <c r="AC41" s="297"/>
      <c r="AD41" s="552"/>
      <c r="AE41" s="551"/>
      <c r="AF41" s="865">
        <f t="shared" si="44"/>
        <v>18</v>
      </c>
      <c r="AG41" s="142">
        <f t="shared" si="40"/>
        <v>1</v>
      </c>
      <c r="AH41" s="790">
        <f t="shared" si="41"/>
        <v>2610000</v>
      </c>
      <c r="AI41" s="553">
        <f t="shared" si="42"/>
        <v>1.0260338144456695E-4</v>
      </c>
      <c r="AJ41" s="1685"/>
      <c r="AK41" s="258"/>
      <c r="AL41" s="100"/>
      <c r="AM41" s="101"/>
      <c r="AN41" s="102"/>
    </row>
    <row r="42" spans="1:40" s="54" customFormat="1" ht="21" customHeight="1">
      <c r="A42" s="637" t="s">
        <v>118</v>
      </c>
      <c r="B42" s="1566" t="s">
        <v>119</v>
      </c>
      <c r="C42" s="369" t="s">
        <v>117</v>
      </c>
      <c r="D42" s="617">
        <v>18</v>
      </c>
      <c r="E42" s="795">
        <v>125000</v>
      </c>
      <c r="F42" s="957">
        <f t="shared" si="26"/>
        <v>2250000</v>
      </c>
      <c r="G42" s="390">
        <f t="shared" si="27"/>
        <v>8.845119090048876E-5</v>
      </c>
      <c r="H42" s="394">
        <f t="shared" si="43"/>
        <v>0</v>
      </c>
      <c r="I42" s="392">
        <f t="shared" si="28"/>
        <v>0</v>
      </c>
      <c r="J42" s="393">
        <f t="shared" si="45"/>
        <v>0</v>
      </c>
      <c r="K42" s="392">
        <f t="shared" si="29"/>
        <v>0</v>
      </c>
      <c r="L42" s="394">
        <f t="shared" si="30"/>
        <v>0</v>
      </c>
      <c r="M42" s="395">
        <f t="shared" si="31"/>
        <v>0</v>
      </c>
      <c r="N42" s="396"/>
      <c r="O42" s="395"/>
      <c r="P42" s="952">
        <f t="shared" si="32"/>
        <v>18</v>
      </c>
      <c r="Q42" s="395">
        <f t="shared" si="33"/>
        <v>2250000</v>
      </c>
      <c r="R42" s="1088">
        <f t="shared" si="34"/>
        <v>18</v>
      </c>
      <c r="S42" s="395">
        <f t="shared" si="35"/>
        <v>2250000</v>
      </c>
      <c r="T42" s="232"/>
      <c r="U42" s="1084">
        <v>18</v>
      </c>
      <c r="V42" s="777">
        <f t="shared" si="36"/>
        <v>2250000</v>
      </c>
      <c r="W42" s="218"/>
      <c r="X42" s="282">
        <v>0</v>
      </c>
      <c r="Y42" s="783">
        <f t="shared" si="37"/>
        <v>0</v>
      </c>
      <c r="Z42" s="321">
        <v>0</v>
      </c>
      <c r="AA42" s="783">
        <f t="shared" si="38"/>
        <v>0</v>
      </c>
      <c r="AB42" s="321"/>
      <c r="AC42" s="297"/>
      <c r="AD42" s="552"/>
      <c r="AE42" s="551"/>
      <c r="AF42" s="865">
        <f t="shared" si="44"/>
        <v>18</v>
      </c>
      <c r="AG42" s="142">
        <f t="shared" si="40"/>
        <v>1</v>
      </c>
      <c r="AH42" s="790">
        <f t="shared" si="41"/>
        <v>2250000</v>
      </c>
      <c r="AI42" s="553">
        <f t="shared" si="42"/>
        <v>8.845119090048876E-5</v>
      </c>
      <c r="AJ42" s="1685"/>
      <c r="AK42" s="258"/>
      <c r="AL42" s="100"/>
      <c r="AM42" s="101"/>
      <c r="AN42" s="102"/>
    </row>
    <row r="43" spans="1:40" s="54" customFormat="1" ht="21" customHeight="1">
      <c r="A43" s="637" t="s">
        <v>120</v>
      </c>
      <c r="B43" s="1566" t="s">
        <v>121</v>
      </c>
      <c r="C43" s="369" t="s">
        <v>94</v>
      </c>
      <c r="D43" s="617">
        <v>3700</v>
      </c>
      <c r="E43" s="795">
        <v>7500</v>
      </c>
      <c r="F43" s="957">
        <f t="shared" si="26"/>
        <v>27750000</v>
      </c>
      <c r="G43" s="390">
        <f t="shared" si="27"/>
        <v>1.090898021106028E-3</v>
      </c>
      <c r="H43" s="1626">
        <f t="shared" si="43"/>
        <v>370.32000000000016</v>
      </c>
      <c r="I43" s="392">
        <f t="shared" si="28"/>
        <v>2777400.0000000014</v>
      </c>
      <c r="J43" s="393">
        <f t="shared" si="45"/>
        <v>0</v>
      </c>
      <c r="K43" s="392">
        <f t="shared" si="29"/>
        <v>0</v>
      </c>
      <c r="L43" s="394">
        <f t="shared" si="30"/>
        <v>0</v>
      </c>
      <c r="M43" s="395">
        <f t="shared" si="31"/>
        <v>0</v>
      </c>
      <c r="N43" s="396"/>
      <c r="O43" s="395"/>
      <c r="P43" s="952">
        <f t="shared" si="32"/>
        <v>4070.32</v>
      </c>
      <c r="Q43" s="395">
        <f t="shared" si="33"/>
        <v>30527400</v>
      </c>
      <c r="R43" s="1088">
        <f t="shared" si="34"/>
        <v>4070.32</v>
      </c>
      <c r="S43" s="395">
        <f t="shared" si="35"/>
        <v>30527400</v>
      </c>
      <c r="T43" s="232"/>
      <c r="U43" s="1084">
        <v>4070.32</v>
      </c>
      <c r="V43" s="777">
        <f t="shared" si="36"/>
        <v>30527400</v>
      </c>
      <c r="W43" s="218"/>
      <c r="X43" s="282">
        <v>0</v>
      </c>
      <c r="Y43" s="783">
        <f t="shared" si="37"/>
        <v>0</v>
      </c>
      <c r="Z43" s="321">
        <v>0</v>
      </c>
      <c r="AA43" s="783">
        <f t="shared" si="38"/>
        <v>0</v>
      </c>
      <c r="AB43" s="321"/>
      <c r="AC43" s="297"/>
      <c r="AD43" s="552"/>
      <c r="AE43" s="551"/>
      <c r="AF43" s="865">
        <f t="shared" si="44"/>
        <v>4070.32</v>
      </c>
      <c r="AG43" s="142">
        <f t="shared" si="40"/>
        <v>1.1000864864864865</v>
      </c>
      <c r="AH43" s="790">
        <f t="shared" si="41"/>
        <v>30527400</v>
      </c>
      <c r="AI43" s="553">
        <f t="shared" si="42"/>
        <v>1.2000821711535912E-3</v>
      </c>
      <c r="AJ43" s="1685"/>
      <c r="AK43" s="258"/>
      <c r="AL43" s="100"/>
      <c r="AM43" s="101"/>
      <c r="AN43" s="102"/>
    </row>
    <row r="44" spans="1:40" s="54" customFormat="1" ht="21" customHeight="1">
      <c r="A44" s="1252" t="s">
        <v>122</v>
      </c>
      <c r="B44" s="1253" t="s">
        <v>123</v>
      </c>
      <c r="C44" s="1254"/>
      <c r="D44" s="1255"/>
      <c r="E44" s="1256"/>
      <c r="F44" s="1257"/>
      <c r="G44" s="1258"/>
      <c r="H44" s="1259"/>
      <c r="I44" s="1260"/>
      <c r="J44" s="1261"/>
      <c r="K44" s="1260"/>
      <c r="L44" s="1259"/>
      <c r="M44" s="1262"/>
      <c r="N44" s="1263"/>
      <c r="O44" s="1262"/>
      <c r="P44" s="1264"/>
      <c r="Q44" s="1262"/>
      <c r="R44" s="1259"/>
      <c r="S44" s="1262"/>
      <c r="T44" s="1265"/>
      <c r="U44" s="1255"/>
      <c r="V44" s="1266"/>
      <c r="W44" s="1267"/>
      <c r="X44" s="1268"/>
      <c r="Y44" s="1269"/>
      <c r="Z44" s="1270"/>
      <c r="AA44" s="1269"/>
      <c r="AB44" s="1270"/>
      <c r="AC44" s="1271"/>
      <c r="AD44" s="1272"/>
      <c r="AE44" s="1273"/>
      <c r="AF44" s="1274"/>
      <c r="AG44" s="1275"/>
      <c r="AH44" s="1276"/>
      <c r="AI44" s="1277"/>
      <c r="AJ44" s="1685"/>
      <c r="AK44" s="258"/>
      <c r="AL44" s="100"/>
      <c r="AM44" s="101"/>
      <c r="AN44" s="102"/>
    </row>
    <row r="45" spans="1:40" s="54" customFormat="1" ht="21" customHeight="1">
      <c r="A45" s="637" t="s">
        <v>124</v>
      </c>
      <c r="B45" s="1566" t="s">
        <v>125</v>
      </c>
      <c r="C45" s="369" t="s">
        <v>126</v>
      </c>
      <c r="D45" s="617">
        <v>3</v>
      </c>
      <c r="E45" s="942">
        <v>258750</v>
      </c>
      <c r="F45" s="957">
        <f t="shared" si="26"/>
        <v>776250</v>
      </c>
      <c r="G45" s="390">
        <f t="shared" ref="G45:G52" si="46">F45*1/$F$885</f>
        <v>3.051566086066862E-5</v>
      </c>
      <c r="H45" s="394">
        <f t="shared" si="43"/>
        <v>0</v>
      </c>
      <c r="I45" s="392">
        <f t="shared" si="28"/>
        <v>0</v>
      </c>
      <c r="J45" s="393">
        <f t="shared" si="45"/>
        <v>0</v>
      </c>
      <c r="K45" s="392">
        <f t="shared" si="29"/>
        <v>0</v>
      </c>
      <c r="L45" s="394">
        <f t="shared" si="30"/>
        <v>0</v>
      </c>
      <c r="M45" s="395">
        <f t="shared" si="31"/>
        <v>0</v>
      </c>
      <c r="N45" s="396"/>
      <c r="O45" s="395"/>
      <c r="P45" s="952">
        <f t="shared" si="32"/>
        <v>3</v>
      </c>
      <c r="Q45" s="395">
        <f t="shared" si="33"/>
        <v>776250</v>
      </c>
      <c r="R45" s="1088">
        <f t="shared" si="34"/>
        <v>3</v>
      </c>
      <c r="S45" s="395">
        <f t="shared" si="35"/>
        <v>776250</v>
      </c>
      <c r="T45" s="232"/>
      <c r="U45" s="1084">
        <v>3</v>
      </c>
      <c r="V45" s="777">
        <f t="shared" si="36"/>
        <v>776250</v>
      </c>
      <c r="W45" s="218"/>
      <c r="X45" s="282">
        <v>0</v>
      </c>
      <c r="Y45" s="783">
        <f t="shared" si="37"/>
        <v>0</v>
      </c>
      <c r="Z45" s="321">
        <v>0</v>
      </c>
      <c r="AA45" s="783">
        <f t="shared" si="38"/>
        <v>0</v>
      </c>
      <c r="AB45" s="321"/>
      <c r="AC45" s="297"/>
      <c r="AD45" s="552"/>
      <c r="AE45" s="551"/>
      <c r="AF45" s="865">
        <f t="shared" si="44"/>
        <v>3</v>
      </c>
      <c r="AG45" s="142">
        <f t="shared" si="40"/>
        <v>1</v>
      </c>
      <c r="AH45" s="790">
        <f t="shared" si="41"/>
        <v>776250</v>
      </c>
      <c r="AI45" s="553">
        <f t="shared" ref="AI45:AI52" si="47">AH45*1/$E$895</f>
        <v>3.051566086066862E-5</v>
      </c>
      <c r="AJ45" s="1685"/>
      <c r="AK45" s="258"/>
      <c r="AL45" s="100"/>
      <c r="AM45" s="101"/>
      <c r="AN45" s="102"/>
    </row>
    <row r="46" spans="1:40" s="54" customFormat="1" ht="21" customHeight="1">
      <c r="A46" s="637" t="s">
        <v>127</v>
      </c>
      <c r="B46" s="1566" t="s">
        <v>128</v>
      </c>
      <c r="C46" s="369" t="s">
        <v>126</v>
      </c>
      <c r="D46" s="617">
        <v>3</v>
      </c>
      <c r="E46" s="795">
        <v>410000</v>
      </c>
      <c r="F46" s="957">
        <f t="shared" si="26"/>
        <v>1230000</v>
      </c>
      <c r="G46" s="390">
        <f t="shared" si="46"/>
        <v>4.8353317692267183E-5</v>
      </c>
      <c r="H46" s="394">
        <f t="shared" si="43"/>
        <v>0</v>
      </c>
      <c r="I46" s="392">
        <f t="shared" si="28"/>
        <v>0</v>
      </c>
      <c r="J46" s="393">
        <f t="shared" si="45"/>
        <v>0</v>
      </c>
      <c r="K46" s="392">
        <f t="shared" si="29"/>
        <v>0</v>
      </c>
      <c r="L46" s="394">
        <f t="shared" si="30"/>
        <v>0</v>
      </c>
      <c r="M46" s="395">
        <f t="shared" si="31"/>
        <v>0</v>
      </c>
      <c r="N46" s="396"/>
      <c r="O46" s="395"/>
      <c r="P46" s="952">
        <f t="shared" si="32"/>
        <v>3</v>
      </c>
      <c r="Q46" s="395">
        <f t="shared" si="33"/>
        <v>1230000</v>
      </c>
      <c r="R46" s="1088">
        <f t="shared" si="34"/>
        <v>3</v>
      </c>
      <c r="S46" s="395">
        <f t="shared" si="35"/>
        <v>1230000</v>
      </c>
      <c r="T46" s="232"/>
      <c r="U46" s="1084">
        <v>3</v>
      </c>
      <c r="V46" s="777">
        <f t="shared" si="36"/>
        <v>1230000</v>
      </c>
      <c r="W46" s="218"/>
      <c r="X46" s="282">
        <v>0</v>
      </c>
      <c r="Y46" s="783">
        <f t="shared" si="37"/>
        <v>0</v>
      </c>
      <c r="Z46" s="321">
        <v>0</v>
      </c>
      <c r="AA46" s="783">
        <f t="shared" si="38"/>
        <v>0</v>
      </c>
      <c r="AB46" s="321"/>
      <c r="AC46" s="297"/>
      <c r="AD46" s="552"/>
      <c r="AE46" s="551"/>
      <c r="AF46" s="865">
        <f t="shared" si="44"/>
        <v>3</v>
      </c>
      <c r="AG46" s="142">
        <f t="shared" si="40"/>
        <v>1</v>
      </c>
      <c r="AH46" s="790">
        <f t="shared" si="41"/>
        <v>1230000</v>
      </c>
      <c r="AI46" s="553">
        <f t="shared" si="47"/>
        <v>4.8353317692267183E-5</v>
      </c>
      <c r="AJ46" s="1685"/>
      <c r="AK46" s="258"/>
      <c r="AL46" s="100"/>
      <c r="AM46" s="101"/>
      <c r="AN46" s="102"/>
    </row>
    <row r="47" spans="1:40" s="54" customFormat="1" ht="21" customHeight="1">
      <c r="A47" s="637" t="s">
        <v>129</v>
      </c>
      <c r="B47" s="1566" t="s">
        <v>130</v>
      </c>
      <c r="C47" s="369" t="s">
        <v>50</v>
      </c>
      <c r="D47" s="617">
        <v>3</v>
      </c>
      <c r="E47" s="795">
        <v>60000</v>
      </c>
      <c r="F47" s="957">
        <f t="shared" si="26"/>
        <v>180000</v>
      </c>
      <c r="G47" s="390">
        <f t="shared" si="46"/>
        <v>7.0760952720391004E-6</v>
      </c>
      <c r="H47" s="394">
        <f t="shared" si="43"/>
        <v>0</v>
      </c>
      <c r="I47" s="392">
        <f t="shared" si="28"/>
        <v>0</v>
      </c>
      <c r="J47" s="393">
        <f t="shared" si="45"/>
        <v>0</v>
      </c>
      <c r="K47" s="392">
        <f t="shared" si="29"/>
        <v>0</v>
      </c>
      <c r="L47" s="394">
        <f t="shared" si="30"/>
        <v>0</v>
      </c>
      <c r="M47" s="395">
        <f t="shared" si="31"/>
        <v>0</v>
      </c>
      <c r="N47" s="396"/>
      <c r="O47" s="395"/>
      <c r="P47" s="952">
        <f t="shared" si="32"/>
        <v>3</v>
      </c>
      <c r="Q47" s="395">
        <f t="shared" si="33"/>
        <v>180000</v>
      </c>
      <c r="R47" s="1088">
        <f t="shared" si="34"/>
        <v>3</v>
      </c>
      <c r="S47" s="395">
        <f t="shared" si="35"/>
        <v>180000</v>
      </c>
      <c r="T47" s="232"/>
      <c r="U47" s="1084">
        <v>3</v>
      </c>
      <c r="V47" s="777">
        <f t="shared" si="36"/>
        <v>180000</v>
      </c>
      <c r="W47" s="218"/>
      <c r="X47" s="282">
        <v>0</v>
      </c>
      <c r="Y47" s="783">
        <f t="shared" si="37"/>
        <v>0</v>
      </c>
      <c r="Z47" s="321">
        <v>0</v>
      </c>
      <c r="AA47" s="783">
        <f t="shared" si="38"/>
        <v>0</v>
      </c>
      <c r="AB47" s="321">
        <v>0</v>
      </c>
      <c r="AC47" s="297">
        <f>AB47*E47</f>
        <v>0</v>
      </c>
      <c r="AD47" s="552">
        <v>0</v>
      </c>
      <c r="AE47" s="551">
        <f t="shared" si="23"/>
        <v>0</v>
      </c>
      <c r="AF47" s="865">
        <f t="shared" si="44"/>
        <v>3</v>
      </c>
      <c r="AG47" s="142">
        <f t="shared" si="40"/>
        <v>1</v>
      </c>
      <c r="AH47" s="790">
        <f t="shared" si="41"/>
        <v>180000</v>
      </c>
      <c r="AI47" s="553">
        <f t="shared" si="47"/>
        <v>7.0760952720391004E-6</v>
      </c>
      <c r="AJ47" s="1685"/>
      <c r="AK47" s="258" t="e">
        <f>U47+X47+Z47+AB47+#REF!+#REF!+AD47</f>
        <v>#REF!</v>
      </c>
      <c r="AL47" s="100">
        <f t="shared" si="24"/>
        <v>1</v>
      </c>
      <c r="AM47" s="101" t="e">
        <f t="shared" si="25"/>
        <v>#REF!</v>
      </c>
      <c r="AN47" s="102" t="e">
        <f t="shared" ref="AN47:AN52" si="48">AM47*1/$E$895</f>
        <v>#REF!</v>
      </c>
    </row>
    <row r="48" spans="1:40" s="54" customFormat="1" ht="21" customHeight="1">
      <c r="A48" s="637" t="s">
        <v>131</v>
      </c>
      <c r="B48" s="1566" t="s">
        <v>132</v>
      </c>
      <c r="C48" s="369" t="s">
        <v>50</v>
      </c>
      <c r="D48" s="617">
        <v>3</v>
      </c>
      <c r="E48" s="795">
        <v>45000</v>
      </c>
      <c r="F48" s="957">
        <f t="shared" si="26"/>
        <v>135000</v>
      </c>
      <c r="G48" s="390">
        <f t="shared" si="46"/>
        <v>5.3070714540293255E-6</v>
      </c>
      <c r="H48" s="394">
        <f t="shared" si="43"/>
        <v>0</v>
      </c>
      <c r="I48" s="392">
        <f t="shared" si="28"/>
        <v>0</v>
      </c>
      <c r="J48" s="393">
        <f t="shared" si="45"/>
        <v>0</v>
      </c>
      <c r="K48" s="392">
        <f t="shared" si="29"/>
        <v>0</v>
      </c>
      <c r="L48" s="394">
        <f t="shared" si="30"/>
        <v>0</v>
      </c>
      <c r="M48" s="395">
        <f t="shared" si="31"/>
        <v>0</v>
      </c>
      <c r="N48" s="396"/>
      <c r="O48" s="395"/>
      <c r="P48" s="952">
        <f t="shared" si="32"/>
        <v>3</v>
      </c>
      <c r="Q48" s="395">
        <f t="shared" si="33"/>
        <v>135000</v>
      </c>
      <c r="R48" s="1088">
        <f t="shared" si="34"/>
        <v>3</v>
      </c>
      <c r="S48" s="395">
        <f t="shared" si="35"/>
        <v>135000</v>
      </c>
      <c r="T48" s="232"/>
      <c r="U48" s="1084">
        <v>3</v>
      </c>
      <c r="V48" s="777">
        <f t="shared" si="36"/>
        <v>135000</v>
      </c>
      <c r="W48" s="218"/>
      <c r="X48" s="282">
        <v>0</v>
      </c>
      <c r="Y48" s="783">
        <f t="shared" si="37"/>
        <v>0</v>
      </c>
      <c r="Z48" s="321">
        <v>0</v>
      </c>
      <c r="AA48" s="783">
        <f t="shared" si="38"/>
        <v>0</v>
      </c>
      <c r="AB48" s="321">
        <v>0</v>
      </c>
      <c r="AC48" s="297">
        <f t="shared" si="39"/>
        <v>0</v>
      </c>
      <c r="AD48" s="552">
        <v>0</v>
      </c>
      <c r="AE48" s="551">
        <f t="shared" si="23"/>
        <v>0</v>
      </c>
      <c r="AF48" s="865">
        <f t="shared" ref="AF48:AF52" si="49">U48+X48+Z48</f>
        <v>3</v>
      </c>
      <c r="AG48" s="142">
        <f t="shared" si="40"/>
        <v>1</v>
      </c>
      <c r="AH48" s="790">
        <f t="shared" si="41"/>
        <v>135000</v>
      </c>
      <c r="AI48" s="553">
        <f t="shared" si="47"/>
        <v>5.3070714540293255E-6</v>
      </c>
      <c r="AJ48" s="1685"/>
      <c r="AK48" s="258" t="e">
        <f>U48+X48+Z48+AB48+#REF!+#REF!+AD48</f>
        <v>#REF!</v>
      </c>
      <c r="AL48" s="100">
        <f t="shared" si="24"/>
        <v>1</v>
      </c>
      <c r="AM48" s="101" t="e">
        <f t="shared" si="25"/>
        <v>#REF!</v>
      </c>
      <c r="AN48" s="102" t="e">
        <f t="shared" si="48"/>
        <v>#REF!</v>
      </c>
    </row>
    <row r="49" spans="1:40" s="54" customFormat="1" ht="20.25" customHeight="1">
      <c r="A49" s="637" t="s">
        <v>133</v>
      </c>
      <c r="B49" s="1567" t="s">
        <v>134</v>
      </c>
      <c r="C49" s="369" t="s">
        <v>135</v>
      </c>
      <c r="D49" s="617">
        <v>50</v>
      </c>
      <c r="E49" s="795">
        <v>49000</v>
      </c>
      <c r="F49" s="957">
        <f t="shared" si="26"/>
        <v>2450000</v>
      </c>
      <c r="G49" s="390">
        <f t="shared" si="46"/>
        <v>9.6313518980532199E-5</v>
      </c>
      <c r="H49" s="394">
        <f t="shared" si="43"/>
        <v>0</v>
      </c>
      <c r="I49" s="392">
        <f t="shared" si="28"/>
        <v>0</v>
      </c>
      <c r="J49" s="393">
        <f t="shared" si="45"/>
        <v>-35</v>
      </c>
      <c r="K49" s="392">
        <f t="shared" si="29"/>
        <v>-1715000</v>
      </c>
      <c r="L49" s="394">
        <f t="shared" si="30"/>
        <v>0</v>
      </c>
      <c r="M49" s="395">
        <f t="shared" si="31"/>
        <v>0</v>
      </c>
      <c r="N49" s="396"/>
      <c r="O49" s="395"/>
      <c r="P49" s="952">
        <f t="shared" si="32"/>
        <v>15</v>
      </c>
      <c r="Q49" s="395">
        <f t="shared" si="33"/>
        <v>735000</v>
      </c>
      <c r="R49" s="1088">
        <f t="shared" si="34"/>
        <v>15</v>
      </c>
      <c r="S49" s="395">
        <f t="shared" si="35"/>
        <v>735000</v>
      </c>
      <c r="T49" s="232"/>
      <c r="U49" s="1084">
        <v>15</v>
      </c>
      <c r="V49" s="777">
        <f t="shared" si="36"/>
        <v>735000</v>
      </c>
      <c r="W49" s="218"/>
      <c r="X49" s="282">
        <v>0</v>
      </c>
      <c r="Y49" s="783">
        <f t="shared" si="37"/>
        <v>0</v>
      </c>
      <c r="Z49" s="321">
        <v>0</v>
      </c>
      <c r="AA49" s="783">
        <f t="shared" si="38"/>
        <v>0</v>
      </c>
      <c r="AB49" s="321">
        <v>0</v>
      </c>
      <c r="AC49" s="297">
        <f t="shared" si="39"/>
        <v>0</v>
      </c>
      <c r="AD49" s="552">
        <v>0</v>
      </c>
      <c r="AE49" s="551">
        <f t="shared" si="23"/>
        <v>0</v>
      </c>
      <c r="AF49" s="865">
        <f t="shared" si="49"/>
        <v>15</v>
      </c>
      <c r="AG49" s="142">
        <f t="shared" si="40"/>
        <v>0.3</v>
      </c>
      <c r="AH49" s="790">
        <f t="shared" si="41"/>
        <v>735000</v>
      </c>
      <c r="AI49" s="553">
        <f t="shared" si="47"/>
        <v>2.889405569415966E-5</v>
      </c>
      <c r="AJ49" s="1685"/>
      <c r="AK49" s="258" t="e">
        <f>U49+X49+Z49+AB49+#REF!+#REF!+AD49</f>
        <v>#REF!</v>
      </c>
      <c r="AL49" s="100">
        <f t="shared" si="24"/>
        <v>0.3</v>
      </c>
      <c r="AM49" s="101" t="e">
        <f t="shared" si="25"/>
        <v>#REF!</v>
      </c>
      <c r="AN49" s="102" t="e">
        <f t="shared" si="48"/>
        <v>#REF!</v>
      </c>
    </row>
    <row r="50" spans="1:40" s="54" customFormat="1" ht="21" customHeight="1">
      <c r="A50" s="637" t="s">
        <v>136</v>
      </c>
      <c r="B50" s="1566" t="s">
        <v>137</v>
      </c>
      <c r="C50" s="369" t="s">
        <v>50</v>
      </c>
      <c r="D50" s="617">
        <v>3</v>
      </c>
      <c r="E50" s="942">
        <v>37260</v>
      </c>
      <c r="F50" s="957">
        <f t="shared" si="26"/>
        <v>111780</v>
      </c>
      <c r="G50" s="390">
        <f t="shared" si="46"/>
        <v>4.3942551639362811E-6</v>
      </c>
      <c r="H50" s="394">
        <f t="shared" si="43"/>
        <v>0</v>
      </c>
      <c r="I50" s="392">
        <f t="shared" si="28"/>
        <v>0</v>
      </c>
      <c r="J50" s="393">
        <v>0</v>
      </c>
      <c r="K50" s="392">
        <f t="shared" si="29"/>
        <v>0</v>
      </c>
      <c r="L50" s="1559">
        <f t="shared" si="30"/>
        <v>3</v>
      </c>
      <c r="M50" s="395">
        <f t="shared" si="31"/>
        <v>111780</v>
      </c>
      <c r="N50" s="396"/>
      <c r="O50" s="395"/>
      <c r="P50" s="952">
        <f t="shared" si="32"/>
        <v>0</v>
      </c>
      <c r="Q50" s="395">
        <f t="shared" si="33"/>
        <v>0</v>
      </c>
      <c r="R50" s="1088">
        <f t="shared" si="34"/>
        <v>0</v>
      </c>
      <c r="S50" s="395">
        <f t="shared" si="35"/>
        <v>0</v>
      </c>
      <c r="T50" s="232"/>
      <c r="U50" s="1554">
        <v>0</v>
      </c>
      <c r="V50" s="777">
        <f t="shared" si="36"/>
        <v>0</v>
      </c>
      <c r="W50" s="218"/>
      <c r="X50" s="282">
        <v>0</v>
      </c>
      <c r="Y50" s="783">
        <f t="shared" si="37"/>
        <v>0</v>
      </c>
      <c r="Z50" s="321">
        <v>0</v>
      </c>
      <c r="AA50" s="783">
        <f t="shared" si="38"/>
        <v>0</v>
      </c>
      <c r="AB50" s="321">
        <v>0</v>
      </c>
      <c r="AC50" s="297">
        <f t="shared" si="39"/>
        <v>0</v>
      </c>
      <c r="AD50" s="552">
        <v>0</v>
      </c>
      <c r="AE50" s="551">
        <f t="shared" si="23"/>
        <v>0</v>
      </c>
      <c r="AF50" s="865">
        <f t="shared" si="49"/>
        <v>0</v>
      </c>
      <c r="AG50" s="142">
        <f t="shared" si="40"/>
        <v>0</v>
      </c>
      <c r="AH50" s="790">
        <f t="shared" si="41"/>
        <v>0</v>
      </c>
      <c r="AI50" s="553">
        <f t="shared" si="47"/>
        <v>0</v>
      </c>
      <c r="AJ50" s="1685"/>
      <c r="AK50" s="258" t="e">
        <f>U50+X50+Z50+AB50+#REF!+#REF!+AD50</f>
        <v>#REF!</v>
      </c>
      <c r="AL50" s="100">
        <f t="shared" si="24"/>
        <v>0</v>
      </c>
      <c r="AM50" s="101" t="e">
        <f t="shared" si="25"/>
        <v>#REF!</v>
      </c>
      <c r="AN50" s="102" t="e">
        <f t="shared" si="48"/>
        <v>#REF!</v>
      </c>
    </row>
    <row r="51" spans="1:40" s="54" customFormat="1" ht="21" customHeight="1">
      <c r="A51" s="637" t="s">
        <v>138</v>
      </c>
      <c r="B51" s="368" t="s">
        <v>139</v>
      </c>
      <c r="C51" s="369" t="s">
        <v>140</v>
      </c>
      <c r="D51" s="617">
        <v>99.1</v>
      </c>
      <c r="E51" s="795">
        <v>250000</v>
      </c>
      <c r="F51" s="957">
        <f t="shared" si="26"/>
        <v>24775000</v>
      </c>
      <c r="G51" s="390">
        <f t="shared" si="46"/>
        <v>9.7394589091538177E-4</v>
      </c>
      <c r="H51" s="394">
        <f t="shared" si="43"/>
        <v>0</v>
      </c>
      <c r="I51" s="392">
        <f t="shared" si="28"/>
        <v>0</v>
      </c>
      <c r="J51" s="393">
        <v>0</v>
      </c>
      <c r="K51" s="392">
        <f t="shared" si="29"/>
        <v>0</v>
      </c>
      <c r="L51" s="394">
        <f t="shared" si="30"/>
        <v>0</v>
      </c>
      <c r="M51" s="395">
        <f t="shared" si="31"/>
        <v>0</v>
      </c>
      <c r="N51" s="396"/>
      <c r="O51" s="395"/>
      <c r="P51" s="952">
        <f t="shared" si="32"/>
        <v>99.1</v>
      </c>
      <c r="Q51" s="395">
        <f t="shared" si="33"/>
        <v>24775000</v>
      </c>
      <c r="R51" s="1088">
        <f t="shared" si="34"/>
        <v>99.1</v>
      </c>
      <c r="S51" s="395">
        <f t="shared" si="35"/>
        <v>24775000</v>
      </c>
      <c r="T51" s="232"/>
      <c r="U51" s="1084">
        <v>99.1</v>
      </c>
      <c r="V51" s="777">
        <f t="shared" si="36"/>
        <v>24775000</v>
      </c>
      <c r="W51" s="218"/>
      <c r="X51" s="282">
        <v>0</v>
      </c>
      <c r="Y51" s="783">
        <f t="shared" si="37"/>
        <v>0</v>
      </c>
      <c r="Z51" s="321">
        <v>0</v>
      </c>
      <c r="AA51" s="783">
        <f t="shared" si="38"/>
        <v>0</v>
      </c>
      <c r="AB51" s="321">
        <v>0</v>
      </c>
      <c r="AC51" s="297">
        <f t="shared" si="39"/>
        <v>0</v>
      </c>
      <c r="AD51" s="552">
        <v>0</v>
      </c>
      <c r="AE51" s="551">
        <f t="shared" si="23"/>
        <v>0</v>
      </c>
      <c r="AF51" s="865">
        <f t="shared" si="49"/>
        <v>99.1</v>
      </c>
      <c r="AG51" s="142">
        <f t="shared" si="40"/>
        <v>1</v>
      </c>
      <c r="AH51" s="790">
        <f t="shared" si="41"/>
        <v>24775000</v>
      </c>
      <c r="AI51" s="553">
        <f t="shared" si="47"/>
        <v>9.7394589091538177E-4</v>
      </c>
      <c r="AJ51" s="1685"/>
      <c r="AK51" s="258" t="e">
        <f>U51+X51+Z51+AB51+#REF!+#REF!+AD51</f>
        <v>#REF!</v>
      </c>
      <c r="AL51" s="100">
        <f t="shared" si="24"/>
        <v>1</v>
      </c>
      <c r="AM51" s="101" t="e">
        <f t="shared" si="25"/>
        <v>#REF!</v>
      </c>
      <c r="AN51" s="102" t="e">
        <f t="shared" si="48"/>
        <v>#REF!</v>
      </c>
    </row>
    <row r="52" spans="1:40" s="54" customFormat="1" ht="21" customHeight="1">
      <c r="A52" s="637" t="s">
        <v>141</v>
      </c>
      <c r="B52" s="368" t="s">
        <v>142</v>
      </c>
      <c r="C52" s="369" t="s">
        <v>85</v>
      </c>
      <c r="D52" s="617">
        <v>197.1</v>
      </c>
      <c r="E52" s="795">
        <v>49000</v>
      </c>
      <c r="F52" s="957">
        <f t="shared" si="26"/>
        <v>9657900</v>
      </c>
      <c r="G52" s="390">
        <f t="shared" si="46"/>
        <v>3.7966789182125794E-4</v>
      </c>
      <c r="H52" s="394">
        <f t="shared" si="43"/>
        <v>0</v>
      </c>
      <c r="I52" s="392">
        <f t="shared" si="28"/>
        <v>0</v>
      </c>
      <c r="J52" s="393">
        <v>0</v>
      </c>
      <c r="K52" s="392">
        <f t="shared" si="29"/>
        <v>0</v>
      </c>
      <c r="L52" s="394">
        <f t="shared" si="30"/>
        <v>0</v>
      </c>
      <c r="M52" s="395">
        <f t="shared" si="31"/>
        <v>0</v>
      </c>
      <c r="N52" s="396"/>
      <c r="O52" s="395"/>
      <c r="P52" s="952">
        <f t="shared" si="32"/>
        <v>197.1</v>
      </c>
      <c r="Q52" s="395">
        <f t="shared" si="33"/>
        <v>9657900</v>
      </c>
      <c r="R52" s="1088">
        <f t="shared" si="34"/>
        <v>197.1</v>
      </c>
      <c r="S52" s="395">
        <f t="shared" si="35"/>
        <v>9657900</v>
      </c>
      <c r="T52" s="232"/>
      <c r="U52" s="1084">
        <v>197.1</v>
      </c>
      <c r="V52" s="777">
        <f t="shared" si="36"/>
        <v>9657900</v>
      </c>
      <c r="W52" s="218"/>
      <c r="X52" s="282">
        <v>0</v>
      </c>
      <c r="Y52" s="783">
        <f t="shared" si="37"/>
        <v>0</v>
      </c>
      <c r="Z52" s="321">
        <v>0</v>
      </c>
      <c r="AA52" s="783">
        <f t="shared" si="38"/>
        <v>0</v>
      </c>
      <c r="AB52" s="321">
        <v>0</v>
      </c>
      <c r="AC52" s="297">
        <f t="shared" si="39"/>
        <v>0</v>
      </c>
      <c r="AD52" s="552">
        <v>0</v>
      </c>
      <c r="AE52" s="551">
        <f t="shared" si="23"/>
        <v>0</v>
      </c>
      <c r="AF52" s="865">
        <f t="shared" si="49"/>
        <v>197.1</v>
      </c>
      <c r="AG52" s="142">
        <f t="shared" si="40"/>
        <v>1</v>
      </c>
      <c r="AH52" s="790">
        <f t="shared" si="41"/>
        <v>9657900</v>
      </c>
      <c r="AI52" s="553">
        <f t="shared" si="47"/>
        <v>3.7966789182125794E-4</v>
      </c>
      <c r="AJ52" s="1685"/>
      <c r="AK52" s="258" t="e">
        <f>U52+X52+Z52+AB52+#REF!+#REF!+AD52</f>
        <v>#REF!</v>
      </c>
      <c r="AL52" s="100">
        <f t="shared" si="24"/>
        <v>1</v>
      </c>
      <c r="AM52" s="101" t="e">
        <f t="shared" si="25"/>
        <v>#REF!</v>
      </c>
      <c r="AN52" s="102" t="e">
        <f t="shared" si="48"/>
        <v>#REF!</v>
      </c>
    </row>
    <row r="53" spans="1:40" s="54" customFormat="1" ht="22.5" customHeight="1">
      <c r="A53" s="555"/>
      <c r="B53" s="179"/>
      <c r="C53" s="556"/>
      <c r="D53" s="557"/>
      <c r="E53" s="1578"/>
      <c r="F53" s="68"/>
      <c r="G53" s="642"/>
      <c r="H53" s="643"/>
      <c r="I53" s="644"/>
      <c r="J53" s="645"/>
      <c r="K53" s="644"/>
      <c r="L53" s="541"/>
      <c r="M53" s="646"/>
      <c r="N53" s="647"/>
      <c r="O53" s="646"/>
      <c r="P53" s="586"/>
      <c r="Q53" s="646"/>
      <c r="R53" s="541"/>
      <c r="S53" s="646"/>
      <c r="T53" s="648"/>
      <c r="U53" s="557"/>
      <c r="V53" s="558"/>
      <c r="W53" s="649"/>
      <c r="X53" s="540"/>
      <c r="Y53" s="1047"/>
      <c r="Z53" s="529"/>
      <c r="AA53" s="1047"/>
      <c r="AB53" s="529"/>
      <c r="AC53" s="554"/>
      <c r="AD53" s="557"/>
      <c r="AE53" s="650"/>
      <c r="AF53" s="533"/>
      <c r="AG53" s="651"/>
      <c r="AH53" s="650"/>
      <c r="AI53" s="652"/>
      <c r="AJ53" s="1685"/>
      <c r="AK53" s="258"/>
      <c r="AL53" s="100"/>
      <c r="AM53" s="101"/>
      <c r="AN53" s="102"/>
    </row>
    <row r="54" spans="1:40" s="330" customFormat="1" ht="21.95" customHeight="1">
      <c r="A54" s="1278"/>
      <c r="B54" s="1279" t="s">
        <v>143</v>
      </c>
      <c r="C54" s="1280"/>
      <c r="D54" s="1281"/>
      <c r="E54" s="1574"/>
      <c r="F54" s="1116">
        <f>SUM(F33:F53)</f>
        <v>128284630</v>
      </c>
      <c r="G54" s="1117"/>
      <c r="H54" s="1282"/>
      <c r="I54" s="1119">
        <f>SUM(I33:I53)</f>
        <v>31754890</v>
      </c>
      <c r="J54" s="1283"/>
      <c r="K54" s="1284">
        <f>SUM(K33:K53)</f>
        <v>-1715000</v>
      </c>
      <c r="L54" s="1121"/>
      <c r="M54" s="1124">
        <f>SUM(M33:M53)</f>
        <v>266780</v>
      </c>
      <c r="N54" s="1123"/>
      <c r="O54" s="1124"/>
      <c r="P54" s="1125"/>
      <c r="Q54" s="1124">
        <f>SUM(Q33:Q53)</f>
        <v>158057740</v>
      </c>
      <c r="R54" s="1126"/>
      <c r="S54" s="1124">
        <f>SUM(S33:S53)</f>
        <v>158057740</v>
      </c>
      <c r="T54" s="1127"/>
      <c r="U54" s="1128"/>
      <c r="V54" s="1129">
        <f>SUM(V33:V53)</f>
        <v>158057740</v>
      </c>
      <c r="W54" s="1130"/>
      <c r="X54" s="1131"/>
      <c r="Y54" s="1132">
        <f>SUM(Y33:Y53)</f>
        <v>0</v>
      </c>
      <c r="Z54" s="1133"/>
      <c r="AA54" s="1132">
        <f>SUM(AA33:AA53)</f>
        <v>0</v>
      </c>
      <c r="AB54" s="1134"/>
      <c r="AC54" s="1285"/>
      <c r="AD54" s="1136"/>
      <c r="AE54" s="1231">
        <f>SUM(AE33:AE53)</f>
        <v>0</v>
      </c>
      <c r="AF54" s="1137"/>
      <c r="AG54" s="1138"/>
      <c r="AH54" s="1129">
        <f>SUM(AH33:AH53)</f>
        <v>158057740</v>
      </c>
      <c r="AI54" s="1286"/>
      <c r="AJ54" s="1685"/>
      <c r="AK54" s="329" t="e">
        <f>U54+X54+Z54+AB54+#REF!+#REF!+AD54</f>
        <v>#REF!</v>
      </c>
      <c r="AL54" s="326"/>
      <c r="AM54" s="327" t="e">
        <f>SUM(AM33:AM53)</f>
        <v>#REF!</v>
      </c>
      <c r="AN54" s="328"/>
    </row>
    <row r="55" spans="1:40" s="56" customFormat="1" ht="21.95" customHeight="1">
      <c r="A55" s="58"/>
      <c r="B55" s="180"/>
      <c r="C55" s="60"/>
      <c r="D55" s="59"/>
      <c r="E55" s="1579"/>
      <c r="F55" s="61">
        <f>F54*1/$F$885</f>
        <v>5.0430792434349187E-3</v>
      </c>
      <c r="G55" s="404">
        <f>SUM(G33:G53)</f>
        <v>5.0430792434349187E-3</v>
      </c>
      <c r="H55" s="405"/>
      <c r="I55" s="406"/>
      <c r="J55" s="407"/>
      <c r="K55" s="408"/>
      <c r="L55" s="409"/>
      <c r="M55" s="410"/>
      <c r="N55" s="411"/>
      <c r="O55" s="445"/>
      <c r="P55" s="508"/>
      <c r="Q55" s="453"/>
      <c r="R55" s="510"/>
      <c r="S55" s="445"/>
      <c r="T55" s="224"/>
      <c r="U55" s="989"/>
      <c r="V55" s="1030"/>
      <c r="W55" s="225"/>
      <c r="X55" s="287"/>
      <c r="Y55" s="1050"/>
      <c r="Z55" s="294"/>
      <c r="AA55" s="1074"/>
      <c r="AB55" s="531"/>
      <c r="AC55" s="314"/>
      <c r="AD55" s="249"/>
      <c r="AE55" s="204"/>
      <c r="AF55" s="583"/>
      <c r="AG55" s="126">
        <f>AH54*1/F54</f>
        <v>1.2320863380125897</v>
      </c>
      <c r="AH55" s="127"/>
      <c r="AI55" s="128">
        <f>SUM(AI33:AI53)</f>
        <v>6.213509037351031E-3</v>
      </c>
      <c r="AJ55" s="1685"/>
      <c r="AK55" s="258" t="e">
        <f>U55+X55+Z55+AB55+#REF!+#REF!+AD55</f>
        <v>#REF!</v>
      </c>
      <c r="AL55" s="126" t="e">
        <f>AM54*1/F54</f>
        <v>#REF!</v>
      </c>
      <c r="AM55" s="127"/>
      <c r="AN55" s="128" t="e">
        <f>SUM(AN33:AN53)</f>
        <v>#REF!</v>
      </c>
    </row>
    <row r="56" spans="1:40" s="330" customFormat="1" ht="21.95" customHeight="1">
      <c r="A56" s="1237">
        <v>3</v>
      </c>
      <c r="B56" s="1238" t="s">
        <v>144</v>
      </c>
      <c r="C56" s="1239"/>
      <c r="D56" s="1240"/>
      <c r="E56" s="1576"/>
      <c r="F56" s="1199"/>
      <c r="G56" s="1200"/>
      <c r="H56" s="1201"/>
      <c r="I56" s="1202"/>
      <c r="J56" s="1241"/>
      <c r="K56" s="1204"/>
      <c r="L56" s="1205"/>
      <c r="M56" s="1242"/>
      <c r="N56" s="1207"/>
      <c r="O56" s="1242"/>
      <c r="P56" s="1206"/>
      <c r="Q56" s="1242"/>
      <c r="R56" s="1243"/>
      <c r="S56" s="1242"/>
      <c r="T56" s="1209"/>
      <c r="U56" s="1215"/>
      <c r="V56" s="1244"/>
      <c r="W56" s="1212"/>
      <c r="X56" s="1245"/>
      <c r="Y56" s="1246"/>
      <c r="Z56" s="1247"/>
      <c r="AA56" s="1213"/>
      <c r="AB56" s="1214"/>
      <c r="AC56" s="1248"/>
      <c r="AD56" s="1215"/>
      <c r="AE56" s="1249"/>
      <c r="AF56" s="1250"/>
      <c r="AG56" s="1216"/>
      <c r="AH56" s="1251"/>
      <c r="AI56" s="1216"/>
      <c r="AJ56" s="1685"/>
      <c r="AK56" s="329" t="e">
        <f>U56+X56+Z56+AB56+#REF!+#REF!+AD56</f>
        <v>#REF!</v>
      </c>
      <c r="AL56" s="324"/>
      <c r="AM56" s="325"/>
      <c r="AN56" s="324"/>
    </row>
    <row r="57" spans="1:40" s="56" customFormat="1" ht="21.95" customHeight="1">
      <c r="A57" s="653"/>
      <c r="B57" s="654"/>
      <c r="C57" s="655"/>
      <c r="D57" s="656"/>
      <c r="E57" s="1580"/>
      <c r="F57" s="622"/>
      <c r="G57" s="383"/>
      <c r="H57" s="384"/>
      <c r="I57" s="623"/>
      <c r="J57" s="386"/>
      <c r="K57" s="624"/>
      <c r="L57" s="625"/>
      <c r="M57" s="388"/>
      <c r="N57" s="389"/>
      <c r="O57" s="388"/>
      <c r="P57" s="626"/>
      <c r="Q57" s="388"/>
      <c r="R57" s="387"/>
      <c r="S57" s="388"/>
      <c r="T57" s="584"/>
      <c r="U57" s="633"/>
      <c r="V57" s="364"/>
      <c r="W57" s="628"/>
      <c r="X57" s="657"/>
      <c r="Y57" s="1049"/>
      <c r="Z57" s="296"/>
      <c r="AA57" s="1073"/>
      <c r="AB57" s="631"/>
      <c r="AC57" s="658"/>
      <c r="AD57" s="633"/>
      <c r="AE57" s="659"/>
      <c r="AF57" s="322"/>
      <c r="AG57" s="140"/>
      <c r="AH57" s="141"/>
      <c r="AI57" s="323"/>
      <c r="AJ57" s="1685"/>
      <c r="AK57" s="322"/>
      <c r="AL57" s="145"/>
      <c r="AM57" s="127"/>
      <c r="AN57" s="581"/>
    </row>
    <row r="58" spans="1:40" s="56" customFormat="1" ht="32.25" customHeight="1">
      <c r="A58" s="637">
        <v>3.1</v>
      </c>
      <c r="B58" s="372" t="s">
        <v>103</v>
      </c>
      <c r="C58" s="369" t="s">
        <v>85</v>
      </c>
      <c r="D58" s="369">
        <v>70.400000000000006</v>
      </c>
      <c r="E58" s="795">
        <v>35000</v>
      </c>
      <c r="F58" s="957">
        <f>D58*E58</f>
        <v>2464000</v>
      </c>
      <c r="G58" s="390">
        <f t="shared" ref="G58:G67" si="50">F58*1/$F$885</f>
        <v>9.6863881946135234E-5</v>
      </c>
      <c r="H58" s="394">
        <f>IF(D58-AF58&lt;0,AF58-D58,0)</f>
        <v>0</v>
      </c>
      <c r="I58" s="392">
        <f t="shared" ref="I58:I67" si="51">E58*H58</f>
        <v>0</v>
      </c>
      <c r="J58" s="393">
        <v>0</v>
      </c>
      <c r="K58" s="392">
        <f t="shared" ref="K58:K67" si="52">E58*J58</f>
        <v>0</v>
      </c>
      <c r="L58" s="394">
        <f t="shared" ref="L58:L67" si="53">IF(AF58=0,D58,0)</f>
        <v>0</v>
      </c>
      <c r="M58" s="395">
        <f t="shared" ref="M58:M67" si="54">L58*E58</f>
        <v>0</v>
      </c>
      <c r="N58" s="396"/>
      <c r="O58" s="395"/>
      <c r="P58" s="952">
        <f t="shared" ref="P58:P67" si="55">D58+H58+J58-L58</f>
        <v>70.400000000000006</v>
      </c>
      <c r="Q58" s="505">
        <f t="shared" ref="Q58:Q67" si="56">E58*P58</f>
        <v>2464000</v>
      </c>
      <c r="R58" s="1088">
        <f t="shared" ref="R58:R67" si="57">AF58</f>
        <v>70.400000000000006</v>
      </c>
      <c r="S58" s="395">
        <f t="shared" ref="S58:S67" si="58">E58*R58</f>
        <v>2464000</v>
      </c>
      <c r="T58" s="232"/>
      <c r="U58" s="1084">
        <v>70.400000000000006</v>
      </c>
      <c r="V58" s="777">
        <f t="shared" ref="V58:V67" si="59">E58*U58</f>
        <v>2464000</v>
      </c>
      <c r="W58" s="218"/>
      <c r="X58" s="282">
        <v>0</v>
      </c>
      <c r="Y58" s="783">
        <f t="shared" ref="Y58:Y67" si="60">E58*X58</f>
        <v>0</v>
      </c>
      <c r="Z58" s="321">
        <v>0</v>
      </c>
      <c r="AA58" s="783">
        <f t="shared" ref="AA58:AA67" si="61">E58*Z58</f>
        <v>0</v>
      </c>
      <c r="AB58" s="321">
        <v>0</v>
      </c>
      <c r="AC58" s="297">
        <f t="shared" ref="AC58" si="62">AB58*E58</f>
        <v>0</v>
      </c>
      <c r="AD58" s="552">
        <v>0</v>
      </c>
      <c r="AE58" s="551">
        <f t="shared" ref="AE58" si="63">AD58*E58</f>
        <v>0</v>
      </c>
      <c r="AF58" s="865">
        <f>U58+X58+Z58</f>
        <v>70.400000000000006</v>
      </c>
      <c r="AG58" s="142">
        <f t="shared" ref="AG58:AG67" si="64">AF58/D58</f>
        <v>1</v>
      </c>
      <c r="AH58" s="790">
        <f t="shared" ref="AH58:AH67" si="65">E58*AF58</f>
        <v>2464000</v>
      </c>
      <c r="AI58" s="553">
        <f t="shared" ref="AI58:AI67" si="66">AH58*1/$E$895</f>
        <v>9.6863881946135234E-5</v>
      </c>
      <c r="AJ58" s="1685"/>
      <c r="AK58" s="258" t="e">
        <f>U58+X58+Z58+AB58+#REF!+#REF!+AD58</f>
        <v>#REF!</v>
      </c>
      <c r="AL58" s="100">
        <f t="shared" ref="AL58" si="67">AF58/D58</f>
        <v>1</v>
      </c>
      <c r="AM58" s="101" t="e">
        <f t="shared" ref="AM58" si="68">E58*AK58</f>
        <v>#REF!</v>
      </c>
      <c r="AN58" s="102" t="e">
        <f>AM58*1/$E$895</f>
        <v>#REF!</v>
      </c>
    </row>
    <row r="59" spans="1:40" s="56" customFormat="1" ht="24" customHeight="1">
      <c r="A59" s="802">
        <v>3.2</v>
      </c>
      <c r="B59" s="813" t="s">
        <v>145</v>
      </c>
      <c r="C59" s="804" t="s">
        <v>85</v>
      </c>
      <c r="D59" s="804">
        <v>25</v>
      </c>
      <c r="E59" s="962">
        <v>21000</v>
      </c>
      <c r="F59" s="957">
        <f t="shared" ref="F59:F67" si="69">D59*E59</f>
        <v>525000</v>
      </c>
      <c r="G59" s="390">
        <f t="shared" si="50"/>
        <v>2.0638611210114044E-5</v>
      </c>
      <c r="H59" s="394">
        <f t="shared" ref="H59:H67" si="70">IF(D59-AF59&lt;0,AF59-D59,0)</f>
        <v>0</v>
      </c>
      <c r="I59" s="392">
        <f t="shared" si="51"/>
        <v>0</v>
      </c>
      <c r="J59" s="393">
        <v>0</v>
      </c>
      <c r="K59" s="392">
        <f t="shared" si="52"/>
        <v>0</v>
      </c>
      <c r="L59" s="394">
        <f t="shared" si="53"/>
        <v>0</v>
      </c>
      <c r="M59" s="395">
        <f t="shared" si="54"/>
        <v>0</v>
      </c>
      <c r="N59" s="807"/>
      <c r="O59" s="713"/>
      <c r="P59" s="952">
        <f t="shared" si="55"/>
        <v>25</v>
      </c>
      <c r="Q59" s="505">
        <f t="shared" si="56"/>
        <v>525000</v>
      </c>
      <c r="R59" s="1088">
        <f t="shared" si="57"/>
        <v>25</v>
      </c>
      <c r="S59" s="395">
        <f t="shared" si="58"/>
        <v>525000</v>
      </c>
      <c r="T59" s="808"/>
      <c r="U59" s="1085">
        <v>25</v>
      </c>
      <c r="V59" s="777">
        <f t="shared" si="59"/>
        <v>525000</v>
      </c>
      <c r="W59" s="809"/>
      <c r="X59" s="282">
        <v>0</v>
      </c>
      <c r="Y59" s="783">
        <f t="shared" si="60"/>
        <v>0</v>
      </c>
      <c r="Z59" s="321">
        <v>0</v>
      </c>
      <c r="AA59" s="783">
        <f t="shared" si="61"/>
        <v>0</v>
      </c>
      <c r="AB59" s="717"/>
      <c r="AC59" s="718"/>
      <c r="AD59" s="719"/>
      <c r="AE59" s="716"/>
      <c r="AF59" s="865">
        <f t="shared" ref="AF59:AF67" si="71">U59+X59+Z59</f>
        <v>25</v>
      </c>
      <c r="AG59" s="142">
        <f t="shared" si="64"/>
        <v>1</v>
      </c>
      <c r="AH59" s="790">
        <f t="shared" si="65"/>
        <v>525000</v>
      </c>
      <c r="AI59" s="553">
        <f t="shared" si="66"/>
        <v>2.0638611210114044E-5</v>
      </c>
      <c r="AJ59" s="1685"/>
      <c r="AK59" s="258"/>
      <c r="AL59" s="100"/>
      <c r="AM59" s="101"/>
      <c r="AN59" s="102"/>
    </row>
    <row r="60" spans="1:40" s="56" customFormat="1" ht="24" customHeight="1">
      <c r="A60" s="802">
        <v>3.3</v>
      </c>
      <c r="B60" s="813" t="s">
        <v>146</v>
      </c>
      <c r="C60" s="804" t="s">
        <v>50</v>
      </c>
      <c r="D60" s="804">
        <v>24</v>
      </c>
      <c r="E60" s="962">
        <v>430000</v>
      </c>
      <c r="F60" s="957">
        <f t="shared" si="69"/>
        <v>10320000</v>
      </c>
      <c r="G60" s="390">
        <f t="shared" si="50"/>
        <v>4.0569612893024174E-4</v>
      </c>
      <c r="H60" s="394">
        <f t="shared" si="70"/>
        <v>0</v>
      </c>
      <c r="I60" s="392">
        <f t="shared" si="51"/>
        <v>0</v>
      </c>
      <c r="J60" s="393">
        <v>0</v>
      </c>
      <c r="K60" s="392">
        <f t="shared" si="52"/>
        <v>0</v>
      </c>
      <c r="L60" s="394">
        <f t="shared" si="53"/>
        <v>0</v>
      </c>
      <c r="M60" s="395">
        <f t="shared" si="54"/>
        <v>0</v>
      </c>
      <c r="N60" s="807"/>
      <c r="O60" s="713"/>
      <c r="P60" s="952">
        <f t="shared" si="55"/>
        <v>24</v>
      </c>
      <c r="Q60" s="505">
        <f t="shared" si="56"/>
        <v>10320000</v>
      </c>
      <c r="R60" s="1088">
        <f t="shared" si="57"/>
        <v>24</v>
      </c>
      <c r="S60" s="395">
        <f t="shared" si="58"/>
        <v>10320000</v>
      </c>
      <c r="T60" s="808"/>
      <c r="U60" s="1085">
        <v>24</v>
      </c>
      <c r="V60" s="777">
        <f t="shared" si="59"/>
        <v>10320000</v>
      </c>
      <c r="W60" s="809"/>
      <c r="X60" s="282">
        <v>0</v>
      </c>
      <c r="Y60" s="783">
        <f t="shared" si="60"/>
        <v>0</v>
      </c>
      <c r="Z60" s="321">
        <v>0</v>
      </c>
      <c r="AA60" s="783">
        <f t="shared" si="61"/>
        <v>0</v>
      </c>
      <c r="AB60" s="717"/>
      <c r="AC60" s="718"/>
      <c r="AD60" s="719"/>
      <c r="AE60" s="716"/>
      <c r="AF60" s="865">
        <f t="shared" si="71"/>
        <v>24</v>
      </c>
      <c r="AG60" s="142">
        <f t="shared" si="64"/>
        <v>1</v>
      </c>
      <c r="AH60" s="790">
        <f t="shared" si="65"/>
        <v>10320000</v>
      </c>
      <c r="AI60" s="553">
        <f t="shared" si="66"/>
        <v>4.0569612893024174E-4</v>
      </c>
      <c r="AJ60" s="1685"/>
      <c r="AK60" s="258"/>
      <c r="AL60" s="100"/>
      <c r="AM60" s="101"/>
      <c r="AN60" s="102"/>
    </row>
    <row r="61" spans="1:40" s="56" customFormat="1" ht="24" customHeight="1">
      <c r="A61" s="802">
        <v>3.4</v>
      </c>
      <c r="B61" s="813" t="s">
        <v>147</v>
      </c>
      <c r="C61" s="804" t="s">
        <v>50</v>
      </c>
      <c r="D61" s="804">
        <v>6</v>
      </c>
      <c r="E61" s="962">
        <v>550000</v>
      </c>
      <c r="F61" s="957">
        <f t="shared" si="69"/>
        <v>3300000</v>
      </c>
      <c r="G61" s="390">
        <f t="shared" si="50"/>
        <v>1.2972841332071683E-4</v>
      </c>
      <c r="H61" s="394">
        <f t="shared" si="70"/>
        <v>0</v>
      </c>
      <c r="I61" s="392">
        <f t="shared" si="51"/>
        <v>0</v>
      </c>
      <c r="J61" s="393">
        <v>0</v>
      </c>
      <c r="K61" s="392">
        <f t="shared" si="52"/>
        <v>0</v>
      </c>
      <c r="L61" s="394">
        <f t="shared" si="53"/>
        <v>0</v>
      </c>
      <c r="M61" s="395">
        <f t="shared" si="54"/>
        <v>0</v>
      </c>
      <c r="N61" s="807"/>
      <c r="O61" s="713"/>
      <c r="P61" s="952">
        <f t="shared" si="55"/>
        <v>6</v>
      </c>
      <c r="Q61" s="505">
        <f t="shared" si="56"/>
        <v>3300000</v>
      </c>
      <c r="R61" s="1088">
        <f t="shared" si="57"/>
        <v>6</v>
      </c>
      <c r="S61" s="395">
        <f t="shared" si="58"/>
        <v>3300000</v>
      </c>
      <c r="T61" s="808"/>
      <c r="U61" s="1085">
        <v>6</v>
      </c>
      <c r="V61" s="777">
        <f t="shared" si="59"/>
        <v>3300000</v>
      </c>
      <c r="W61" s="809"/>
      <c r="X61" s="282">
        <v>0</v>
      </c>
      <c r="Y61" s="783">
        <f t="shared" si="60"/>
        <v>0</v>
      </c>
      <c r="Z61" s="321">
        <v>0</v>
      </c>
      <c r="AA61" s="783">
        <f t="shared" si="61"/>
        <v>0</v>
      </c>
      <c r="AB61" s="717"/>
      <c r="AC61" s="718"/>
      <c r="AD61" s="719"/>
      <c r="AE61" s="716"/>
      <c r="AF61" s="865">
        <f t="shared" si="71"/>
        <v>6</v>
      </c>
      <c r="AG61" s="142">
        <f t="shared" si="64"/>
        <v>1</v>
      </c>
      <c r="AH61" s="790">
        <f t="shared" si="65"/>
        <v>3300000</v>
      </c>
      <c r="AI61" s="553">
        <f t="shared" si="66"/>
        <v>1.2972841332071683E-4</v>
      </c>
      <c r="AJ61" s="1685"/>
      <c r="AK61" s="258"/>
      <c r="AL61" s="100"/>
      <c r="AM61" s="101"/>
      <c r="AN61" s="102"/>
    </row>
    <row r="62" spans="1:40" s="56" customFormat="1" ht="24" customHeight="1">
      <c r="A62" s="802">
        <v>3.5</v>
      </c>
      <c r="B62" s="813" t="s">
        <v>148</v>
      </c>
      <c r="C62" s="804" t="s">
        <v>50</v>
      </c>
      <c r="D62" s="804">
        <v>24</v>
      </c>
      <c r="E62" s="962">
        <v>200000</v>
      </c>
      <c r="F62" s="957">
        <f t="shared" si="69"/>
        <v>4800000</v>
      </c>
      <c r="G62" s="390">
        <f t="shared" si="50"/>
        <v>1.8869587392104266E-4</v>
      </c>
      <c r="H62" s="394">
        <f t="shared" si="70"/>
        <v>0</v>
      </c>
      <c r="I62" s="392">
        <f t="shared" si="51"/>
        <v>0</v>
      </c>
      <c r="J62" s="393">
        <v>0</v>
      </c>
      <c r="K62" s="392">
        <f t="shared" si="52"/>
        <v>0</v>
      </c>
      <c r="L62" s="394">
        <f t="shared" si="53"/>
        <v>0</v>
      </c>
      <c r="M62" s="395">
        <f t="shared" si="54"/>
        <v>0</v>
      </c>
      <c r="N62" s="807"/>
      <c r="O62" s="713"/>
      <c r="P62" s="952">
        <f t="shared" si="55"/>
        <v>24</v>
      </c>
      <c r="Q62" s="505">
        <f t="shared" si="56"/>
        <v>4800000</v>
      </c>
      <c r="R62" s="1088">
        <f t="shared" si="57"/>
        <v>24</v>
      </c>
      <c r="S62" s="395">
        <f t="shared" si="58"/>
        <v>4800000</v>
      </c>
      <c r="T62" s="808"/>
      <c r="U62" s="1085">
        <v>24</v>
      </c>
      <c r="V62" s="777">
        <f t="shared" si="59"/>
        <v>4800000</v>
      </c>
      <c r="W62" s="809"/>
      <c r="X62" s="282">
        <v>0</v>
      </c>
      <c r="Y62" s="783">
        <f t="shared" si="60"/>
        <v>0</v>
      </c>
      <c r="Z62" s="321">
        <v>0</v>
      </c>
      <c r="AA62" s="783">
        <f t="shared" si="61"/>
        <v>0</v>
      </c>
      <c r="AB62" s="717"/>
      <c r="AC62" s="718"/>
      <c r="AD62" s="719"/>
      <c r="AE62" s="716"/>
      <c r="AF62" s="865">
        <f t="shared" si="71"/>
        <v>24</v>
      </c>
      <c r="AG62" s="142">
        <f t="shared" si="64"/>
        <v>1</v>
      </c>
      <c r="AH62" s="790">
        <f t="shared" si="65"/>
        <v>4800000</v>
      </c>
      <c r="AI62" s="553">
        <f t="shared" si="66"/>
        <v>1.8869587392104266E-4</v>
      </c>
      <c r="AJ62" s="1685"/>
      <c r="AK62" s="258"/>
      <c r="AL62" s="100"/>
      <c r="AM62" s="101"/>
      <c r="AN62" s="102"/>
    </row>
    <row r="63" spans="1:40" s="56" customFormat="1" ht="56.1" customHeight="1">
      <c r="A63" s="802">
        <v>3.6</v>
      </c>
      <c r="B63" s="813" t="s">
        <v>149</v>
      </c>
      <c r="C63" s="804" t="s">
        <v>135</v>
      </c>
      <c r="D63" s="804">
        <v>13.3</v>
      </c>
      <c r="E63" s="962">
        <v>102000</v>
      </c>
      <c r="F63" s="957">
        <f t="shared" si="69"/>
        <v>1356600</v>
      </c>
      <c r="G63" s="390">
        <f t="shared" si="50"/>
        <v>5.3330171366934687E-5</v>
      </c>
      <c r="H63" s="394">
        <f t="shared" si="70"/>
        <v>0</v>
      </c>
      <c r="I63" s="392">
        <f t="shared" si="51"/>
        <v>0</v>
      </c>
      <c r="J63" s="393">
        <v>0</v>
      </c>
      <c r="K63" s="392">
        <f t="shared" si="52"/>
        <v>0</v>
      </c>
      <c r="L63" s="394">
        <f t="shared" si="53"/>
        <v>0</v>
      </c>
      <c r="M63" s="395">
        <f t="shared" si="54"/>
        <v>0</v>
      </c>
      <c r="N63" s="807"/>
      <c r="O63" s="713"/>
      <c r="P63" s="952">
        <f t="shared" si="55"/>
        <v>13.3</v>
      </c>
      <c r="Q63" s="505">
        <f t="shared" si="56"/>
        <v>1356600</v>
      </c>
      <c r="R63" s="1088">
        <f t="shared" si="57"/>
        <v>13.3</v>
      </c>
      <c r="S63" s="395">
        <f t="shared" si="58"/>
        <v>1356600</v>
      </c>
      <c r="T63" s="808"/>
      <c r="U63" s="1085">
        <v>13.3</v>
      </c>
      <c r="V63" s="777">
        <f t="shared" si="59"/>
        <v>1356600</v>
      </c>
      <c r="W63" s="809"/>
      <c r="X63" s="282">
        <v>0</v>
      </c>
      <c r="Y63" s="783">
        <f t="shared" si="60"/>
        <v>0</v>
      </c>
      <c r="Z63" s="321">
        <v>0</v>
      </c>
      <c r="AA63" s="783">
        <f t="shared" si="61"/>
        <v>0</v>
      </c>
      <c r="AB63" s="717"/>
      <c r="AC63" s="718"/>
      <c r="AD63" s="719"/>
      <c r="AE63" s="716"/>
      <c r="AF63" s="865">
        <f t="shared" si="71"/>
        <v>13.3</v>
      </c>
      <c r="AG63" s="142">
        <f t="shared" si="64"/>
        <v>1</v>
      </c>
      <c r="AH63" s="790">
        <f t="shared" si="65"/>
        <v>1356600</v>
      </c>
      <c r="AI63" s="553">
        <f t="shared" si="66"/>
        <v>5.3330171366934687E-5</v>
      </c>
      <c r="AJ63" s="1685"/>
      <c r="AK63" s="258"/>
      <c r="AL63" s="100"/>
      <c r="AM63" s="101"/>
      <c r="AN63" s="102"/>
    </row>
    <row r="64" spans="1:40" s="56" customFormat="1" ht="57" customHeight="1">
      <c r="A64" s="802">
        <v>3.7</v>
      </c>
      <c r="B64" s="813" t="s">
        <v>150</v>
      </c>
      <c r="C64" s="804" t="s">
        <v>135</v>
      </c>
      <c r="D64" s="804">
        <v>165.3</v>
      </c>
      <c r="E64" s="962">
        <v>73000</v>
      </c>
      <c r="F64" s="957">
        <f t="shared" si="69"/>
        <v>12066900</v>
      </c>
      <c r="G64" s="390">
        <f t="shared" si="50"/>
        <v>4.7436963354538123E-4</v>
      </c>
      <c r="H64" s="394">
        <f t="shared" si="70"/>
        <v>0</v>
      </c>
      <c r="I64" s="392">
        <f t="shared" si="51"/>
        <v>0</v>
      </c>
      <c r="J64" s="393">
        <v>0</v>
      </c>
      <c r="K64" s="392">
        <f t="shared" si="52"/>
        <v>0</v>
      </c>
      <c r="L64" s="394">
        <f t="shared" si="53"/>
        <v>0</v>
      </c>
      <c r="M64" s="395">
        <f t="shared" si="54"/>
        <v>0</v>
      </c>
      <c r="N64" s="807"/>
      <c r="O64" s="713"/>
      <c r="P64" s="952">
        <f t="shared" si="55"/>
        <v>165.3</v>
      </c>
      <c r="Q64" s="505">
        <f t="shared" si="56"/>
        <v>12066900</v>
      </c>
      <c r="R64" s="1088">
        <f t="shared" si="57"/>
        <v>165.3</v>
      </c>
      <c r="S64" s="395">
        <f t="shared" si="58"/>
        <v>12066900</v>
      </c>
      <c r="T64" s="808"/>
      <c r="U64" s="1085">
        <v>165.3</v>
      </c>
      <c r="V64" s="777">
        <f t="shared" si="59"/>
        <v>12066900</v>
      </c>
      <c r="W64" s="809"/>
      <c r="X64" s="282">
        <v>0</v>
      </c>
      <c r="Y64" s="783">
        <f t="shared" si="60"/>
        <v>0</v>
      </c>
      <c r="Z64" s="321">
        <v>0</v>
      </c>
      <c r="AA64" s="783">
        <f t="shared" si="61"/>
        <v>0</v>
      </c>
      <c r="AB64" s="717"/>
      <c r="AC64" s="718"/>
      <c r="AD64" s="719"/>
      <c r="AE64" s="716"/>
      <c r="AF64" s="865">
        <f t="shared" si="71"/>
        <v>165.3</v>
      </c>
      <c r="AG64" s="142">
        <f t="shared" si="64"/>
        <v>1</v>
      </c>
      <c r="AH64" s="790">
        <f t="shared" si="65"/>
        <v>12066900</v>
      </c>
      <c r="AI64" s="553">
        <f t="shared" si="66"/>
        <v>4.7436963354538123E-4</v>
      </c>
      <c r="AJ64" s="1685"/>
      <c r="AK64" s="258"/>
      <c r="AL64" s="100"/>
      <c r="AM64" s="101"/>
      <c r="AN64" s="102"/>
    </row>
    <row r="65" spans="1:43" s="56" customFormat="1" ht="59.1" customHeight="1">
      <c r="A65" s="802">
        <v>3.8</v>
      </c>
      <c r="B65" s="813" t="s">
        <v>151</v>
      </c>
      <c r="C65" s="804" t="s">
        <v>135</v>
      </c>
      <c r="D65" s="804">
        <v>54</v>
      </c>
      <c r="E65" s="961">
        <v>37260</v>
      </c>
      <c r="F65" s="957">
        <f t="shared" si="69"/>
        <v>2012040</v>
      </c>
      <c r="G65" s="390">
        <f t="shared" si="50"/>
        <v>7.9096592950853066E-5</v>
      </c>
      <c r="H65" s="394">
        <f t="shared" si="70"/>
        <v>0</v>
      </c>
      <c r="I65" s="392">
        <f t="shared" si="51"/>
        <v>0</v>
      </c>
      <c r="J65" s="393">
        <v>0</v>
      </c>
      <c r="K65" s="392">
        <f t="shared" si="52"/>
        <v>0</v>
      </c>
      <c r="L65" s="394">
        <f t="shared" si="53"/>
        <v>0</v>
      </c>
      <c r="M65" s="395">
        <f t="shared" si="54"/>
        <v>0</v>
      </c>
      <c r="N65" s="807"/>
      <c r="O65" s="713"/>
      <c r="P65" s="952">
        <f t="shared" si="55"/>
        <v>54</v>
      </c>
      <c r="Q65" s="505">
        <f t="shared" si="56"/>
        <v>2012040</v>
      </c>
      <c r="R65" s="1088">
        <f t="shared" si="57"/>
        <v>54</v>
      </c>
      <c r="S65" s="395">
        <f t="shared" si="58"/>
        <v>2012040</v>
      </c>
      <c r="T65" s="808"/>
      <c r="U65" s="1085">
        <v>54</v>
      </c>
      <c r="V65" s="777">
        <f t="shared" si="59"/>
        <v>2012040</v>
      </c>
      <c r="W65" s="809"/>
      <c r="X65" s="282">
        <v>0</v>
      </c>
      <c r="Y65" s="783">
        <f t="shared" si="60"/>
        <v>0</v>
      </c>
      <c r="Z65" s="321">
        <v>0</v>
      </c>
      <c r="AA65" s="783">
        <f t="shared" si="61"/>
        <v>0</v>
      </c>
      <c r="AB65" s="717"/>
      <c r="AC65" s="718"/>
      <c r="AD65" s="719"/>
      <c r="AE65" s="716"/>
      <c r="AF65" s="865">
        <f t="shared" si="71"/>
        <v>54</v>
      </c>
      <c r="AG65" s="142">
        <f t="shared" si="64"/>
        <v>1</v>
      </c>
      <c r="AH65" s="790">
        <f t="shared" si="65"/>
        <v>2012040</v>
      </c>
      <c r="AI65" s="553">
        <f t="shared" si="66"/>
        <v>7.9096592950853066E-5</v>
      </c>
      <c r="AJ65" s="1685"/>
      <c r="AK65" s="258"/>
      <c r="AL65" s="100"/>
      <c r="AM65" s="101"/>
      <c r="AN65" s="102"/>
    </row>
    <row r="66" spans="1:43" s="56" customFormat="1" ht="24" customHeight="1">
      <c r="A66" s="802">
        <v>3.9</v>
      </c>
      <c r="B66" s="813" t="s">
        <v>142</v>
      </c>
      <c r="C66" s="804" t="s">
        <v>85</v>
      </c>
      <c r="D66" s="804">
        <v>35</v>
      </c>
      <c r="E66" s="962">
        <v>49000</v>
      </c>
      <c r="F66" s="957">
        <f t="shared" si="69"/>
        <v>1715000</v>
      </c>
      <c r="G66" s="390">
        <f t="shared" si="50"/>
        <v>6.7419463286372535E-5</v>
      </c>
      <c r="H66" s="394">
        <f t="shared" si="70"/>
        <v>0</v>
      </c>
      <c r="I66" s="392">
        <f t="shared" si="51"/>
        <v>0</v>
      </c>
      <c r="J66" s="393">
        <v>0</v>
      </c>
      <c r="K66" s="392">
        <f t="shared" si="52"/>
        <v>0</v>
      </c>
      <c r="L66" s="394">
        <f t="shared" si="53"/>
        <v>0</v>
      </c>
      <c r="M66" s="395">
        <f t="shared" si="54"/>
        <v>0</v>
      </c>
      <c r="N66" s="807"/>
      <c r="O66" s="713"/>
      <c r="P66" s="952">
        <f t="shared" si="55"/>
        <v>35</v>
      </c>
      <c r="Q66" s="505">
        <f t="shared" si="56"/>
        <v>1715000</v>
      </c>
      <c r="R66" s="1088">
        <f t="shared" si="57"/>
        <v>35</v>
      </c>
      <c r="S66" s="395">
        <f t="shared" si="58"/>
        <v>1715000</v>
      </c>
      <c r="T66" s="808"/>
      <c r="U66" s="1085">
        <v>35</v>
      </c>
      <c r="V66" s="777">
        <f t="shared" si="59"/>
        <v>1715000</v>
      </c>
      <c r="W66" s="809"/>
      <c r="X66" s="282">
        <v>0</v>
      </c>
      <c r="Y66" s="783">
        <f t="shared" si="60"/>
        <v>0</v>
      </c>
      <c r="Z66" s="321">
        <v>0</v>
      </c>
      <c r="AA66" s="783">
        <f t="shared" si="61"/>
        <v>0</v>
      </c>
      <c r="AB66" s="717"/>
      <c r="AC66" s="718"/>
      <c r="AD66" s="719"/>
      <c r="AE66" s="716"/>
      <c r="AF66" s="865">
        <f t="shared" si="71"/>
        <v>35</v>
      </c>
      <c r="AG66" s="142">
        <f t="shared" si="64"/>
        <v>1</v>
      </c>
      <c r="AH66" s="790">
        <f t="shared" si="65"/>
        <v>1715000</v>
      </c>
      <c r="AI66" s="553">
        <f t="shared" si="66"/>
        <v>6.7419463286372535E-5</v>
      </c>
      <c r="AJ66" s="1685"/>
      <c r="AK66" s="258"/>
      <c r="AL66" s="100"/>
      <c r="AM66" s="101"/>
      <c r="AN66" s="102"/>
    </row>
    <row r="67" spans="1:43" s="56" customFormat="1" ht="24" customHeight="1">
      <c r="A67" s="802">
        <v>4</v>
      </c>
      <c r="B67" s="813" t="s">
        <v>152</v>
      </c>
      <c r="C67" s="804" t="s">
        <v>50</v>
      </c>
      <c r="D67" s="804">
        <v>6</v>
      </c>
      <c r="E67" s="962">
        <v>315000</v>
      </c>
      <c r="F67" s="957">
        <f t="shared" si="69"/>
        <v>1890000</v>
      </c>
      <c r="G67" s="390">
        <f t="shared" si="50"/>
        <v>7.4299000356410554E-5</v>
      </c>
      <c r="H67" s="394">
        <f t="shared" si="70"/>
        <v>0</v>
      </c>
      <c r="I67" s="392">
        <f t="shared" si="51"/>
        <v>0</v>
      </c>
      <c r="J67" s="393">
        <v>0</v>
      </c>
      <c r="K67" s="392">
        <f t="shared" si="52"/>
        <v>0</v>
      </c>
      <c r="L67" s="394">
        <f t="shared" si="53"/>
        <v>0</v>
      </c>
      <c r="M67" s="395">
        <f t="shared" si="54"/>
        <v>0</v>
      </c>
      <c r="N67" s="807"/>
      <c r="O67" s="713"/>
      <c r="P67" s="952">
        <f t="shared" si="55"/>
        <v>6</v>
      </c>
      <c r="Q67" s="505">
        <f t="shared" si="56"/>
        <v>1890000</v>
      </c>
      <c r="R67" s="1088">
        <f t="shared" si="57"/>
        <v>6</v>
      </c>
      <c r="S67" s="395">
        <f t="shared" si="58"/>
        <v>1890000</v>
      </c>
      <c r="T67" s="808"/>
      <c r="U67" s="1085">
        <v>6</v>
      </c>
      <c r="V67" s="777">
        <f t="shared" si="59"/>
        <v>1890000</v>
      </c>
      <c r="W67" s="809"/>
      <c r="X67" s="282">
        <v>0</v>
      </c>
      <c r="Y67" s="783">
        <f t="shared" si="60"/>
        <v>0</v>
      </c>
      <c r="Z67" s="321">
        <v>0</v>
      </c>
      <c r="AA67" s="783">
        <f t="shared" si="61"/>
        <v>0</v>
      </c>
      <c r="AB67" s="717"/>
      <c r="AC67" s="718"/>
      <c r="AD67" s="719"/>
      <c r="AE67" s="716"/>
      <c r="AF67" s="865">
        <f t="shared" si="71"/>
        <v>6</v>
      </c>
      <c r="AG67" s="142">
        <f t="shared" si="64"/>
        <v>1</v>
      </c>
      <c r="AH67" s="790">
        <f t="shared" si="65"/>
        <v>1890000</v>
      </c>
      <c r="AI67" s="553">
        <f t="shared" si="66"/>
        <v>7.4299000356410554E-5</v>
      </c>
      <c r="AJ67" s="1685"/>
      <c r="AK67" s="258"/>
      <c r="AL67" s="100"/>
      <c r="AM67" s="101"/>
      <c r="AN67" s="102"/>
    </row>
    <row r="68" spans="1:43" s="56" customFormat="1" ht="22.5" customHeight="1">
      <c r="A68" s="555"/>
      <c r="B68" s="179"/>
      <c r="C68" s="556"/>
      <c r="D68" s="557"/>
      <c r="E68" s="1578"/>
      <c r="F68" s="68"/>
      <c r="G68" s="642"/>
      <c r="H68" s="643"/>
      <c r="I68" s="644"/>
      <c r="J68" s="645"/>
      <c r="K68" s="644"/>
      <c r="L68" s="541"/>
      <c r="M68" s="646"/>
      <c r="N68" s="647"/>
      <c r="O68" s="646"/>
      <c r="P68" s="586"/>
      <c r="Q68" s="646"/>
      <c r="R68" s="541"/>
      <c r="S68" s="646"/>
      <c r="T68" s="648"/>
      <c r="U68" s="990"/>
      <c r="V68" s="558"/>
      <c r="W68" s="649"/>
      <c r="X68" s="540"/>
      <c r="Y68" s="1047"/>
      <c r="Z68" s="529"/>
      <c r="AA68" s="1047"/>
      <c r="AB68" s="529"/>
      <c r="AC68" s="554"/>
      <c r="AD68" s="557"/>
      <c r="AE68" s="650"/>
      <c r="AF68" s="533"/>
      <c r="AG68" s="651"/>
      <c r="AH68" s="650"/>
      <c r="AI68" s="652"/>
      <c r="AJ68" s="1685"/>
      <c r="AK68" s="258"/>
      <c r="AL68" s="100"/>
      <c r="AM68" s="101"/>
      <c r="AN68" s="102"/>
    </row>
    <row r="69" spans="1:43" s="330" customFormat="1" ht="24" customHeight="1">
      <c r="A69" s="1217"/>
      <c r="B69" s="1279" t="s">
        <v>153</v>
      </c>
      <c r="C69" s="1280"/>
      <c r="D69" s="1281"/>
      <c r="E69" s="1581"/>
      <c r="F69" s="1287">
        <f>SUM(F58:F68)</f>
        <v>40449540</v>
      </c>
      <c r="G69" s="1288"/>
      <c r="H69" s="1289"/>
      <c r="I69" s="1119">
        <f>SUM(I58:I68)</f>
        <v>0</v>
      </c>
      <c r="J69" s="1283"/>
      <c r="K69" s="1284">
        <f>SUM(K58:K68)</f>
        <v>0</v>
      </c>
      <c r="L69" s="1121"/>
      <c r="M69" s="1124">
        <f>SUM(M56:M68)</f>
        <v>0</v>
      </c>
      <c r="N69" s="1290"/>
      <c r="O69" s="1291"/>
      <c r="P69" s="1292"/>
      <c r="Q69" s="1124">
        <f>SUM(Q58:Q68)</f>
        <v>40449540</v>
      </c>
      <c r="R69" s="1293"/>
      <c r="S69" s="1124">
        <f>SUM(S58:S68)</f>
        <v>40449540</v>
      </c>
      <c r="T69" s="1294"/>
      <c r="U69" s="1295"/>
      <c r="V69" s="1129">
        <f>SUM(V58:V68)</f>
        <v>40449540</v>
      </c>
      <c r="W69" s="1296"/>
      <c r="X69" s="1297"/>
      <c r="Y69" s="1132">
        <f>SUM(Y58:Y68)</f>
        <v>0</v>
      </c>
      <c r="Z69" s="1133"/>
      <c r="AA69" s="1132">
        <f>SUM(AA58:AA68)</f>
        <v>0</v>
      </c>
      <c r="AB69" s="1134"/>
      <c r="AC69" s="1231">
        <f>SUM(AC58:AC68)</f>
        <v>0</v>
      </c>
      <c r="AD69" s="1134"/>
      <c r="AE69" s="1133">
        <f>SUM(AE58:AE68)</f>
        <v>0</v>
      </c>
      <c r="AF69" s="1298"/>
      <c r="AG69" s="1299"/>
      <c r="AH69" s="1129">
        <f>SUM(AH58:AH68)</f>
        <v>40449540</v>
      </c>
      <c r="AI69" s="1299"/>
      <c r="AJ69" s="1685"/>
      <c r="AK69" s="329" t="e">
        <f>U69+X69+Z69+AB69+#REF!+#REF!+AD69</f>
        <v>#REF!</v>
      </c>
      <c r="AL69" s="324"/>
      <c r="AM69" s="332" t="e">
        <f>SUM(AM58:AM68)</f>
        <v>#REF!</v>
      </c>
      <c r="AN69" s="324"/>
      <c r="AQ69" s="330" t="s">
        <v>154</v>
      </c>
    </row>
    <row r="70" spans="1:43" s="56" customFormat="1" ht="24" customHeight="1">
      <c r="A70" s="62"/>
      <c r="B70" s="181"/>
      <c r="C70" s="130"/>
      <c r="D70" s="63"/>
      <c r="E70" s="1582"/>
      <c r="F70" s="64">
        <f>F69*1/$F$885</f>
        <v>1.5901377708342026E-3</v>
      </c>
      <c r="G70" s="412">
        <f>SUM(G58:G68)</f>
        <v>1.5901377708342026E-3</v>
      </c>
      <c r="H70" s="413"/>
      <c r="I70" s="414"/>
      <c r="J70" s="415"/>
      <c r="K70" s="416"/>
      <c r="L70" s="409"/>
      <c r="M70" s="417"/>
      <c r="N70" s="411"/>
      <c r="O70" s="508"/>
      <c r="P70" s="509"/>
      <c r="Q70" s="509"/>
      <c r="R70" s="512"/>
      <c r="S70" s="971"/>
      <c r="T70" s="226"/>
      <c r="U70" s="991"/>
      <c r="V70" s="1031"/>
      <c r="W70" s="225"/>
      <c r="X70" s="287"/>
      <c r="Y70" s="1051"/>
      <c r="Z70" s="289"/>
      <c r="AA70" s="1075"/>
      <c r="AB70" s="362"/>
      <c r="AC70" s="317"/>
      <c r="AD70" s="248"/>
      <c r="AE70" s="203"/>
      <c r="AF70" s="130"/>
      <c r="AG70" s="131">
        <f>AH69*1/F69</f>
        <v>1</v>
      </c>
      <c r="AH70" s="132"/>
      <c r="AI70" s="133">
        <f>SUM(AI58:AI68)</f>
        <v>1.5901377708342026E-3</v>
      </c>
      <c r="AJ70" s="1685"/>
      <c r="AK70" s="258" t="e">
        <f>U70+X70+Z70+AB70+#REF!+#REF!+AD70</f>
        <v>#REF!</v>
      </c>
      <c r="AL70" s="131" t="e">
        <f>AM69*1/F69</f>
        <v>#REF!</v>
      </c>
      <c r="AM70" s="132"/>
      <c r="AN70" s="133" t="e">
        <f>SUM(AN58:AN68)</f>
        <v>#REF!</v>
      </c>
    </row>
    <row r="71" spans="1:43" s="330" customFormat="1" ht="24" customHeight="1">
      <c r="A71" s="1237">
        <v>4</v>
      </c>
      <c r="B71" s="1238" t="s">
        <v>155</v>
      </c>
      <c r="C71" s="1300"/>
      <c r="D71" s="1301"/>
      <c r="E71" s="1583"/>
      <c r="F71" s="1143"/>
      <c r="G71" s="1144"/>
      <c r="H71" s="1145"/>
      <c r="I71" s="1146"/>
      <c r="J71" s="1302"/>
      <c r="K71" s="1148"/>
      <c r="L71" s="1149"/>
      <c r="M71" s="1150"/>
      <c r="N71" s="1151"/>
      <c r="O71" s="1150"/>
      <c r="P71" s="1152"/>
      <c r="Q71" s="1150"/>
      <c r="R71" s="1153"/>
      <c r="S71" s="1150"/>
      <c r="T71" s="1154"/>
      <c r="U71" s="1155"/>
      <c r="V71" s="1156"/>
      <c r="W71" s="1157"/>
      <c r="X71" s="1158"/>
      <c r="Y71" s="1159"/>
      <c r="Z71" s="1160"/>
      <c r="AA71" s="1161"/>
      <c r="AB71" s="1162"/>
      <c r="AC71" s="1163"/>
      <c r="AD71" s="1155"/>
      <c r="AE71" s="1164"/>
      <c r="AF71" s="1165"/>
      <c r="AG71" s="1166"/>
      <c r="AH71" s="1303"/>
      <c r="AI71" s="1166"/>
      <c r="AJ71" s="1685"/>
      <c r="AK71" s="329" t="e">
        <f>U71+X71+Z71+AB71+#REF!+#REF!+AD71</f>
        <v>#REF!</v>
      </c>
      <c r="AL71" s="333"/>
      <c r="AM71" s="334"/>
      <c r="AN71" s="333"/>
    </row>
    <row r="72" spans="1:43" s="56" customFormat="1" ht="24" customHeight="1">
      <c r="A72" s="122"/>
      <c r="B72" s="123"/>
      <c r="C72" s="97"/>
      <c r="D72" s="98"/>
      <c r="E72" s="1584"/>
      <c r="F72" s="65"/>
      <c r="G72" s="418"/>
      <c r="H72" s="419"/>
      <c r="I72" s="420"/>
      <c r="J72" s="421"/>
      <c r="K72" s="420"/>
      <c r="L72" s="387"/>
      <c r="M72" s="422"/>
      <c r="N72" s="423"/>
      <c r="O72" s="422"/>
      <c r="P72" s="513"/>
      <c r="Q72" s="422"/>
      <c r="R72" s="448"/>
      <c r="S72" s="422"/>
      <c r="T72" s="217"/>
      <c r="U72" s="98"/>
      <c r="V72" s="99"/>
      <c r="W72" s="216"/>
      <c r="X72" s="286"/>
      <c r="Y72" s="1052"/>
      <c r="Z72" s="535"/>
      <c r="AA72" s="1052"/>
      <c r="AB72" s="320"/>
      <c r="AC72" s="281"/>
      <c r="AD72" s="247">
        <v>1</v>
      </c>
      <c r="AE72" s="141">
        <f>AD72*E72</f>
        <v>0</v>
      </c>
      <c r="AF72" s="322"/>
      <c r="AG72" s="100"/>
      <c r="AH72" s="101"/>
      <c r="AI72" s="102"/>
      <c r="AJ72" s="1685"/>
      <c r="AK72" s="258" t="e">
        <f>U72+X72+Z72+AB72+#REF!+#REF!+AD72</f>
        <v>#REF!</v>
      </c>
      <c r="AL72" s="100" t="e">
        <f>AF72/D72</f>
        <v>#DIV/0!</v>
      </c>
      <c r="AM72" s="101" t="e">
        <f>E72*AK72</f>
        <v>#REF!</v>
      </c>
      <c r="AN72" s="102" t="e">
        <f>AM72*1/$E$895</f>
        <v>#REF!</v>
      </c>
    </row>
    <row r="73" spans="1:43" s="56" customFormat="1" ht="21.95" customHeight="1">
      <c r="A73" s="637" t="s">
        <v>156</v>
      </c>
      <c r="B73" s="368" t="s">
        <v>157</v>
      </c>
      <c r="C73" s="369" t="s">
        <v>94</v>
      </c>
      <c r="D73" s="816">
        <v>432.5</v>
      </c>
      <c r="E73" s="795">
        <v>38000</v>
      </c>
      <c r="F73" s="957">
        <f t="shared" ref="F73:F82" si="72">D73*E73</f>
        <v>16435000</v>
      </c>
      <c r="G73" s="390">
        <f t="shared" ref="G73:G82" si="73">F73*1/$F$885</f>
        <v>6.4608680997757008E-4</v>
      </c>
      <c r="H73" s="1626">
        <f>IF(D73-AF73&lt;0,AF73-D73,0)</f>
        <v>107.08000000000004</v>
      </c>
      <c r="I73" s="392">
        <f t="shared" ref="I73:I82" si="74">E73*H73</f>
        <v>4069040.0000000014</v>
      </c>
      <c r="J73" s="723">
        <f t="shared" ref="J73:J82" si="75">IF(D73-AF73&gt;0,AF73-D73,0)</f>
        <v>0</v>
      </c>
      <c r="K73" s="392">
        <f t="shared" ref="K73:K82" si="76">E73*J73</f>
        <v>0</v>
      </c>
      <c r="L73" s="394">
        <f>IF(AF73=0,D73,0)</f>
        <v>0</v>
      </c>
      <c r="M73" s="395">
        <f t="shared" ref="M73:M82" si="77">L73*E73</f>
        <v>0</v>
      </c>
      <c r="N73" s="396"/>
      <c r="O73" s="395"/>
      <c r="P73" s="952">
        <f t="shared" ref="P73:P82" si="78">D73+H73+J73-L73</f>
        <v>539.58000000000004</v>
      </c>
      <c r="Q73" s="395">
        <f t="shared" ref="Q73:Q82" si="79">E73*P73</f>
        <v>20504040</v>
      </c>
      <c r="R73" s="1088">
        <f t="shared" ref="R73:R82" si="80">AF73</f>
        <v>539.58000000000004</v>
      </c>
      <c r="S73" s="395">
        <f t="shared" ref="S73:S82" si="81">E73*R73</f>
        <v>20504040</v>
      </c>
      <c r="T73" s="232"/>
      <c r="U73" s="1084">
        <v>539.58000000000004</v>
      </c>
      <c r="V73" s="777">
        <f>E73*U73</f>
        <v>20504040</v>
      </c>
      <c r="W73" s="218"/>
      <c r="X73" s="282">
        <v>0</v>
      </c>
      <c r="Y73" s="783">
        <f>E73*X73</f>
        <v>0</v>
      </c>
      <c r="Z73" s="746">
        <v>0</v>
      </c>
      <c r="AA73" s="783">
        <f>E73*Z73</f>
        <v>0</v>
      </c>
      <c r="AB73" s="747">
        <v>0</v>
      </c>
      <c r="AC73" s="297">
        <f>AB73*E73</f>
        <v>0</v>
      </c>
      <c r="AD73" s="552">
        <v>0</v>
      </c>
      <c r="AE73" s="551">
        <f>AD73*E73</f>
        <v>0</v>
      </c>
      <c r="AF73" s="865">
        <f>U73+X73+Z73</f>
        <v>539.58000000000004</v>
      </c>
      <c r="AG73" s="142">
        <f>AF73/D73</f>
        <v>1.2475838150289018</v>
      </c>
      <c r="AH73" s="790">
        <f>E73*AF73</f>
        <v>20504040</v>
      </c>
      <c r="AI73" s="553">
        <f t="shared" ref="AI73:AI82" si="82">AH73*1/$E$895</f>
        <v>8.0604744723166994E-4</v>
      </c>
      <c r="AJ73" s="1685"/>
      <c r="AK73" s="258" t="e">
        <f>U73+X73+Z73+AB73+#REF!+#REF!+AD73</f>
        <v>#REF!</v>
      </c>
      <c r="AL73" s="100">
        <f>AF73/D73</f>
        <v>1.2475838150289018</v>
      </c>
      <c r="AM73" s="101" t="e">
        <f>E73*AK73</f>
        <v>#REF!</v>
      </c>
      <c r="AN73" s="102" t="e">
        <f>AM73*1/$E$895</f>
        <v>#REF!</v>
      </c>
    </row>
    <row r="74" spans="1:43" s="56" customFormat="1" ht="23.1" customHeight="1">
      <c r="A74" s="802" t="s">
        <v>158</v>
      </c>
      <c r="B74" s="803" t="s">
        <v>159</v>
      </c>
      <c r="C74" s="804" t="s">
        <v>85</v>
      </c>
      <c r="D74" s="805">
        <v>352.45073139433794</v>
      </c>
      <c r="E74" s="961">
        <v>745200</v>
      </c>
      <c r="F74" s="957">
        <f t="shared" si="72"/>
        <v>262646285.03506064</v>
      </c>
      <c r="G74" s="390">
        <f t="shared" si="73"/>
        <v>1.0325056309751258E-2</v>
      </c>
      <c r="H74" s="394">
        <f t="shared" ref="H74:H82" si="83">IF(D74-AF74&lt;0,AF74-D74,0)</f>
        <v>0</v>
      </c>
      <c r="I74" s="392">
        <f t="shared" si="74"/>
        <v>0</v>
      </c>
      <c r="J74" s="1558">
        <f t="shared" si="75"/>
        <v>-112.79073139433794</v>
      </c>
      <c r="K74" s="392">
        <f t="shared" si="76"/>
        <v>-84051653.035060629</v>
      </c>
      <c r="L74" s="394">
        <f t="shared" ref="L74:L82" si="84">IF(AF74=0,D74,0)</f>
        <v>0</v>
      </c>
      <c r="M74" s="395">
        <f t="shared" si="77"/>
        <v>0</v>
      </c>
      <c r="N74" s="807"/>
      <c r="O74" s="713"/>
      <c r="P74" s="952">
        <f t="shared" si="78"/>
        <v>239.66</v>
      </c>
      <c r="Q74" s="395">
        <f t="shared" si="79"/>
        <v>178594632</v>
      </c>
      <c r="R74" s="1088">
        <f t="shared" si="80"/>
        <v>239.66</v>
      </c>
      <c r="S74" s="395">
        <f t="shared" si="81"/>
        <v>178594632</v>
      </c>
      <c r="T74" s="808"/>
      <c r="U74" s="1085">
        <v>239.66</v>
      </c>
      <c r="V74" s="777">
        <f t="shared" ref="V74:V82" si="85">E74*U74</f>
        <v>178594632</v>
      </c>
      <c r="W74" s="809"/>
      <c r="X74" s="282">
        <v>0</v>
      </c>
      <c r="Y74" s="783">
        <f t="shared" ref="Y74:Y82" si="86">E74*X74</f>
        <v>0</v>
      </c>
      <c r="Z74" s="746">
        <v>0</v>
      </c>
      <c r="AA74" s="783">
        <f t="shared" ref="AA74:AA82" si="87">E74*Z74</f>
        <v>0</v>
      </c>
      <c r="AB74" s="815"/>
      <c r="AC74" s="718"/>
      <c r="AD74" s="719"/>
      <c r="AE74" s="716"/>
      <c r="AF74" s="865">
        <f t="shared" ref="AF74:AF82" si="88">U74+X74+Z74</f>
        <v>239.66</v>
      </c>
      <c r="AG74" s="142">
        <f t="shared" ref="AG74:AG82" si="89">AF74/D74</f>
        <v>0.67998156523005615</v>
      </c>
      <c r="AH74" s="790">
        <f t="shared" ref="AH74:AH82" si="90">E74*AF74</f>
        <v>178594632</v>
      </c>
      <c r="AI74" s="553">
        <f t="shared" si="82"/>
        <v>7.0208479505931278E-3</v>
      </c>
      <c r="AJ74" s="1685"/>
      <c r="AK74" s="258"/>
      <c r="AL74" s="100"/>
      <c r="AM74" s="101"/>
      <c r="AN74" s="102"/>
    </row>
    <row r="75" spans="1:43" s="56" customFormat="1" ht="38.25" customHeight="1">
      <c r="A75" s="802" t="s">
        <v>160</v>
      </c>
      <c r="B75" s="803" t="s">
        <v>161</v>
      </c>
      <c r="C75" s="804" t="s">
        <v>85</v>
      </c>
      <c r="D75" s="805">
        <v>79.599999999999994</v>
      </c>
      <c r="E75" s="962">
        <v>1450000</v>
      </c>
      <c r="F75" s="957">
        <f t="shared" si="72"/>
        <v>115419999.99999999</v>
      </c>
      <c r="G75" s="390">
        <f t="shared" si="73"/>
        <v>4.5373495349930711E-3</v>
      </c>
      <c r="H75" s="1626">
        <f t="shared" si="83"/>
        <v>20.310000000000002</v>
      </c>
      <c r="I75" s="392">
        <f t="shared" si="74"/>
        <v>29449500.000000004</v>
      </c>
      <c r="J75" s="723">
        <f t="shared" si="75"/>
        <v>0</v>
      </c>
      <c r="K75" s="392">
        <f t="shared" si="76"/>
        <v>0</v>
      </c>
      <c r="L75" s="394">
        <f t="shared" si="84"/>
        <v>0</v>
      </c>
      <c r="M75" s="395">
        <f t="shared" si="77"/>
        <v>0</v>
      </c>
      <c r="N75" s="807"/>
      <c r="O75" s="713"/>
      <c r="P75" s="952">
        <f t="shared" si="78"/>
        <v>99.91</v>
      </c>
      <c r="Q75" s="395">
        <f t="shared" si="79"/>
        <v>144869500</v>
      </c>
      <c r="R75" s="1088">
        <f t="shared" si="80"/>
        <v>99.91</v>
      </c>
      <c r="S75" s="395">
        <f t="shared" si="81"/>
        <v>144869500</v>
      </c>
      <c r="T75" s="808"/>
      <c r="U75" s="1085">
        <v>99.91</v>
      </c>
      <c r="V75" s="777">
        <f t="shared" si="85"/>
        <v>144869500</v>
      </c>
      <c r="W75" s="809"/>
      <c r="X75" s="282">
        <v>0</v>
      </c>
      <c r="Y75" s="783">
        <f t="shared" si="86"/>
        <v>0</v>
      </c>
      <c r="Z75" s="746">
        <v>0</v>
      </c>
      <c r="AA75" s="783">
        <f t="shared" si="87"/>
        <v>0</v>
      </c>
      <c r="AB75" s="815"/>
      <c r="AC75" s="718"/>
      <c r="AD75" s="719"/>
      <c r="AE75" s="716"/>
      <c r="AF75" s="865">
        <f t="shared" si="88"/>
        <v>99.91</v>
      </c>
      <c r="AG75" s="142">
        <f t="shared" si="89"/>
        <v>1.2551507537688442</v>
      </c>
      <c r="AH75" s="790">
        <f t="shared" si="90"/>
        <v>144869500</v>
      </c>
      <c r="AI75" s="553">
        <f t="shared" si="82"/>
        <v>5.6950576889592689E-3</v>
      </c>
      <c r="AJ75" s="1685"/>
      <c r="AK75" s="258"/>
      <c r="AL75" s="100"/>
      <c r="AM75" s="101"/>
      <c r="AN75" s="102"/>
    </row>
    <row r="76" spans="1:43" s="56" customFormat="1" ht="21.95" customHeight="1">
      <c r="A76" s="802" t="s">
        <v>162</v>
      </c>
      <c r="B76" s="803" t="s">
        <v>163</v>
      </c>
      <c r="C76" s="804" t="s">
        <v>164</v>
      </c>
      <c r="D76" s="817">
        <v>93649.5</v>
      </c>
      <c r="E76" s="962">
        <v>8250</v>
      </c>
      <c r="F76" s="957">
        <f t="shared" si="72"/>
        <v>772608375</v>
      </c>
      <c r="G76" s="390">
        <f t="shared" si="73"/>
        <v>3.037250260819618E-2</v>
      </c>
      <c r="H76" s="394">
        <f t="shared" si="83"/>
        <v>0.5</v>
      </c>
      <c r="I76" s="392">
        <f t="shared" si="74"/>
        <v>4125</v>
      </c>
      <c r="J76" s="723">
        <f t="shared" si="75"/>
        <v>0</v>
      </c>
      <c r="K76" s="392">
        <f t="shared" si="76"/>
        <v>0</v>
      </c>
      <c r="L76" s="394">
        <f t="shared" si="84"/>
        <v>0</v>
      </c>
      <c r="M76" s="395">
        <f t="shared" si="77"/>
        <v>0</v>
      </c>
      <c r="N76" s="807"/>
      <c r="O76" s="713"/>
      <c r="P76" s="952">
        <f t="shared" si="78"/>
        <v>93650</v>
      </c>
      <c r="Q76" s="395">
        <f t="shared" si="79"/>
        <v>772612500</v>
      </c>
      <c r="R76" s="1088">
        <f t="shared" si="80"/>
        <v>93650</v>
      </c>
      <c r="S76" s="395">
        <f t="shared" si="81"/>
        <v>772612500</v>
      </c>
      <c r="T76" s="808"/>
      <c r="U76" s="1085">
        <v>93650</v>
      </c>
      <c r="V76" s="777">
        <f t="shared" si="85"/>
        <v>772612500</v>
      </c>
      <c r="W76" s="809"/>
      <c r="X76" s="282">
        <v>0</v>
      </c>
      <c r="Y76" s="783">
        <f t="shared" si="86"/>
        <v>0</v>
      </c>
      <c r="Z76" s="746">
        <v>0</v>
      </c>
      <c r="AA76" s="783">
        <f t="shared" si="87"/>
        <v>0</v>
      </c>
      <c r="AB76" s="815"/>
      <c r="AC76" s="718"/>
      <c r="AD76" s="719"/>
      <c r="AE76" s="716"/>
      <c r="AF76" s="865">
        <f t="shared" si="88"/>
        <v>93650</v>
      </c>
      <c r="AG76" s="142">
        <f t="shared" si="89"/>
        <v>1.0000053390568022</v>
      </c>
      <c r="AH76" s="790">
        <f t="shared" si="90"/>
        <v>772612500</v>
      </c>
      <c r="AI76" s="553">
        <f t="shared" si="82"/>
        <v>3.037266476871283E-2</v>
      </c>
      <c r="AJ76" s="1685"/>
      <c r="AK76" s="258"/>
      <c r="AL76" s="100"/>
      <c r="AM76" s="101"/>
      <c r="AN76" s="102"/>
    </row>
    <row r="77" spans="1:43" s="56" customFormat="1" ht="21.95" customHeight="1">
      <c r="A77" s="802" t="s">
        <v>165</v>
      </c>
      <c r="B77" s="803" t="s">
        <v>166</v>
      </c>
      <c r="C77" s="804" t="s">
        <v>85</v>
      </c>
      <c r="D77" s="804">
        <v>3</v>
      </c>
      <c r="E77" s="961">
        <v>1190250</v>
      </c>
      <c r="F77" s="957">
        <f t="shared" si="72"/>
        <v>3570750</v>
      </c>
      <c r="G77" s="390">
        <f t="shared" si="73"/>
        <v>1.4037203995907564E-4</v>
      </c>
      <c r="H77" s="1626">
        <f t="shared" si="83"/>
        <v>0</v>
      </c>
      <c r="I77" s="392">
        <f t="shared" si="74"/>
        <v>0</v>
      </c>
      <c r="J77" s="723">
        <v>0</v>
      </c>
      <c r="K77" s="392">
        <f t="shared" si="76"/>
        <v>0</v>
      </c>
      <c r="L77" s="1559">
        <f t="shared" si="84"/>
        <v>3</v>
      </c>
      <c r="M77" s="395">
        <f t="shared" si="77"/>
        <v>3570750</v>
      </c>
      <c r="N77" s="807"/>
      <c r="O77" s="713"/>
      <c r="P77" s="952">
        <f t="shared" si="78"/>
        <v>0</v>
      </c>
      <c r="Q77" s="395">
        <f t="shared" si="79"/>
        <v>0</v>
      </c>
      <c r="R77" s="1088">
        <f t="shared" si="80"/>
        <v>0</v>
      </c>
      <c r="S77" s="395">
        <f t="shared" si="81"/>
        <v>0</v>
      </c>
      <c r="T77" s="808"/>
      <c r="U77" s="1555">
        <v>0</v>
      </c>
      <c r="V77" s="777">
        <f t="shared" si="85"/>
        <v>0</v>
      </c>
      <c r="W77" s="809"/>
      <c r="X77" s="282">
        <v>0</v>
      </c>
      <c r="Y77" s="783">
        <f t="shared" si="86"/>
        <v>0</v>
      </c>
      <c r="Z77" s="746">
        <v>0</v>
      </c>
      <c r="AA77" s="783">
        <f t="shared" si="87"/>
        <v>0</v>
      </c>
      <c r="AB77" s="815"/>
      <c r="AC77" s="718"/>
      <c r="AD77" s="719"/>
      <c r="AE77" s="716"/>
      <c r="AF77" s="865">
        <f t="shared" si="88"/>
        <v>0</v>
      </c>
      <c r="AG77" s="142">
        <f t="shared" si="89"/>
        <v>0</v>
      </c>
      <c r="AH77" s="790">
        <f t="shared" si="90"/>
        <v>0</v>
      </c>
      <c r="AI77" s="553">
        <f t="shared" si="82"/>
        <v>0</v>
      </c>
      <c r="AJ77" s="1685"/>
      <c r="AK77" s="258"/>
      <c r="AL77" s="100"/>
      <c r="AM77" s="101"/>
      <c r="AN77" s="102"/>
    </row>
    <row r="78" spans="1:43" s="56" customFormat="1" ht="38.25" customHeight="1">
      <c r="A78" s="802" t="s">
        <v>167</v>
      </c>
      <c r="B78" s="803" t="s">
        <v>168</v>
      </c>
      <c r="C78" s="804" t="s">
        <v>85</v>
      </c>
      <c r="D78" s="817">
        <v>253.99993197445147</v>
      </c>
      <c r="E78" s="961">
        <v>1552500</v>
      </c>
      <c r="F78" s="957">
        <f t="shared" si="72"/>
        <v>394334894.39033592</v>
      </c>
      <c r="G78" s="390">
        <f t="shared" si="73"/>
        <v>1.5501951565530522E-2</v>
      </c>
      <c r="H78" s="1626">
        <f t="shared" si="83"/>
        <v>138.87006802554853</v>
      </c>
      <c r="I78" s="392">
        <f t="shared" si="74"/>
        <v>215595780.60966411</v>
      </c>
      <c r="J78" s="723">
        <f t="shared" si="75"/>
        <v>0</v>
      </c>
      <c r="K78" s="392">
        <f t="shared" si="76"/>
        <v>0</v>
      </c>
      <c r="L78" s="394">
        <f t="shared" si="84"/>
        <v>0</v>
      </c>
      <c r="M78" s="395">
        <f t="shared" si="77"/>
        <v>0</v>
      </c>
      <c r="N78" s="807"/>
      <c r="O78" s="713"/>
      <c r="P78" s="952">
        <f t="shared" si="78"/>
        <v>392.87</v>
      </c>
      <c r="Q78" s="395">
        <f t="shared" si="79"/>
        <v>609930675</v>
      </c>
      <c r="R78" s="1088">
        <f t="shared" si="80"/>
        <v>392.87</v>
      </c>
      <c r="S78" s="395">
        <f t="shared" si="81"/>
        <v>609930675</v>
      </c>
      <c r="T78" s="808"/>
      <c r="U78" s="1085">
        <v>392.87</v>
      </c>
      <c r="V78" s="777">
        <f t="shared" si="85"/>
        <v>609930675</v>
      </c>
      <c r="W78" s="809"/>
      <c r="X78" s="282">
        <v>0</v>
      </c>
      <c r="Y78" s="783">
        <f t="shared" si="86"/>
        <v>0</v>
      </c>
      <c r="Z78" s="746">
        <v>0</v>
      </c>
      <c r="AA78" s="783">
        <f t="shared" si="87"/>
        <v>0</v>
      </c>
      <c r="AB78" s="815"/>
      <c r="AC78" s="718"/>
      <c r="AD78" s="719"/>
      <c r="AE78" s="716"/>
      <c r="AF78" s="865">
        <f t="shared" si="88"/>
        <v>392.87</v>
      </c>
      <c r="AG78" s="142">
        <f t="shared" si="89"/>
        <v>1.5467326977060638</v>
      </c>
      <c r="AH78" s="790">
        <f t="shared" si="90"/>
        <v>609930675</v>
      </c>
      <c r="AI78" s="553">
        <f t="shared" si="82"/>
        <v>2.3977375364661761E-2</v>
      </c>
      <c r="AJ78" s="1685"/>
      <c r="AK78" s="258"/>
      <c r="AL78" s="100"/>
      <c r="AM78" s="101"/>
      <c r="AN78" s="102"/>
    </row>
    <row r="79" spans="1:43" s="56" customFormat="1" ht="38.25" customHeight="1">
      <c r="A79" s="802" t="s">
        <v>169</v>
      </c>
      <c r="B79" s="803" t="s">
        <v>170</v>
      </c>
      <c r="C79" s="804" t="s">
        <v>85</v>
      </c>
      <c r="D79" s="817">
        <v>104.99872405439174</v>
      </c>
      <c r="E79" s="961">
        <v>36225</v>
      </c>
      <c r="F79" s="957">
        <f t="shared" si="72"/>
        <v>3803578.7788703409</v>
      </c>
      <c r="G79" s="390">
        <f t="shared" si="73"/>
        <v>1.4952492118884818E-4</v>
      </c>
      <c r="H79" s="394">
        <f t="shared" si="83"/>
        <v>0</v>
      </c>
      <c r="I79" s="392">
        <f t="shared" si="74"/>
        <v>0</v>
      </c>
      <c r="J79" s="723">
        <f t="shared" si="75"/>
        <v>0</v>
      </c>
      <c r="K79" s="392">
        <f t="shared" si="76"/>
        <v>0</v>
      </c>
      <c r="L79" s="394">
        <f t="shared" si="84"/>
        <v>0</v>
      </c>
      <c r="M79" s="395">
        <f t="shared" si="77"/>
        <v>0</v>
      </c>
      <c r="N79" s="807"/>
      <c r="O79" s="713"/>
      <c r="P79" s="952">
        <f t="shared" si="78"/>
        <v>104.99872405439174</v>
      </c>
      <c r="Q79" s="395">
        <f t="shared" si="79"/>
        <v>3803578.7788703409</v>
      </c>
      <c r="R79" s="1088">
        <f t="shared" si="80"/>
        <v>104.99872405439174</v>
      </c>
      <c r="S79" s="395">
        <f t="shared" si="81"/>
        <v>3803578.7788703409</v>
      </c>
      <c r="T79" s="808"/>
      <c r="U79" s="1085">
        <v>104.99872405439174</v>
      </c>
      <c r="V79" s="777">
        <f t="shared" si="85"/>
        <v>3803578.7788703409</v>
      </c>
      <c r="W79" s="809"/>
      <c r="X79" s="282">
        <v>0</v>
      </c>
      <c r="Y79" s="783">
        <f t="shared" si="86"/>
        <v>0</v>
      </c>
      <c r="Z79" s="746">
        <v>0</v>
      </c>
      <c r="AA79" s="783">
        <f t="shared" si="87"/>
        <v>0</v>
      </c>
      <c r="AB79" s="815"/>
      <c r="AC79" s="718"/>
      <c r="AD79" s="719"/>
      <c r="AE79" s="716"/>
      <c r="AF79" s="865">
        <f t="shared" si="88"/>
        <v>104.99872405439174</v>
      </c>
      <c r="AG79" s="142">
        <f t="shared" si="89"/>
        <v>1</v>
      </c>
      <c r="AH79" s="790">
        <f t="shared" si="90"/>
        <v>3803578.7788703409</v>
      </c>
      <c r="AI79" s="553">
        <f t="shared" si="82"/>
        <v>1.4952492118884818E-4</v>
      </c>
      <c r="AJ79" s="1685"/>
      <c r="AK79" s="258"/>
      <c r="AL79" s="100"/>
      <c r="AM79" s="101"/>
      <c r="AN79" s="102"/>
    </row>
    <row r="80" spans="1:43" s="56" customFormat="1" ht="54" customHeight="1">
      <c r="A80" s="802" t="s">
        <v>171</v>
      </c>
      <c r="B80" s="803" t="s">
        <v>172</v>
      </c>
      <c r="C80" s="804" t="s">
        <v>85</v>
      </c>
      <c r="D80" s="817">
        <v>105.00055315853524</v>
      </c>
      <c r="E80" s="961">
        <v>67275</v>
      </c>
      <c r="F80" s="957">
        <f t="shared" si="72"/>
        <v>7063912.2137404587</v>
      </c>
      <c r="G80" s="390">
        <f t="shared" si="73"/>
        <v>2.7769397676526727E-4</v>
      </c>
      <c r="H80" s="394">
        <f t="shared" si="83"/>
        <v>0</v>
      </c>
      <c r="I80" s="392">
        <f t="shared" si="74"/>
        <v>0</v>
      </c>
      <c r="J80" s="723">
        <f t="shared" si="75"/>
        <v>0</v>
      </c>
      <c r="K80" s="392">
        <f t="shared" si="76"/>
        <v>0</v>
      </c>
      <c r="L80" s="394">
        <f t="shared" si="84"/>
        <v>0</v>
      </c>
      <c r="M80" s="395">
        <f t="shared" si="77"/>
        <v>0</v>
      </c>
      <c r="N80" s="807"/>
      <c r="O80" s="713"/>
      <c r="P80" s="952">
        <f t="shared" si="78"/>
        <v>105.00055315853524</v>
      </c>
      <c r="Q80" s="395">
        <f t="shared" si="79"/>
        <v>7063912.2137404587</v>
      </c>
      <c r="R80" s="1088">
        <f t="shared" si="80"/>
        <v>105.00055315853524</v>
      </c>
      <c r="S80" s="395">
        <f t="shared" si="81"/>
        <v>7063912.2137404587</v>
      </c>
      <c r="T80" s="808"/>
      <c r="U80" s="1085">
        <v>105.00055315853524</v>
      </c>
      <c r="V80" s="777">
        <f t="shared" si="85"/>
        <v>7063912.2137404587</v>
      </c>
      <c r="W80" s="809"/>
      <c r="X80" s="282">
        <v>0</v>
      </c>
      <c r="Y80" s="783">
        <f t="shared" si="86"/>
        <v>0</v>
      </c>
      <c r="Z80" s="746">
        <v>0</v>
      </c>
      <c r="AA80" s="783">
        <f t="shared" si="87"/>
        <v>0</v>
      </c>
      <c r="AB80" s="815"/>
      <c r="AC80" s="718"/>
      <c r="AD80" s="719"/>
      <c r="AE80" s="716"/>
      <c r="AF80" s="865">
        <f t="shared" si="88"/>
        <v>105.00055315853524</v>
      </c>
      <c r="AG80" s="142">
        <f t="shared" si="89"/>
        <v>1</v>
      </c>
      <c r="AH80" s="790">
        <f t="shared" si="90"/>
        <v>7063912.2137404587</v>
      </c>
      <c r="AI80" s="553">
        <f t="shared" si="82"/>
        <v>2.7769397676526727E-4</v>
      </c>
      <c r="AJ80" s="1685"/>
      <c r="AK80" s="258"/>
      <c r="AL80" s="100"/>
      <c r="AM80" s="101"/>
      <c r="AN80" s="102"/>
    </row>
    <row r="81" spans="1:40" s="56" customFormat="1" ht="33.75" customHeight="1">
      <c r="A81" s="802" t="s">
        <v>173</v>
      </c>
      <c r="B81" s="803" t="s">
        <v>174</v>
      </c>
      <c r="C81" s="804" t="s">
        <v>94</v>
      </c>
      <c r="D81" s="817">
        <v>202.43878313393563</v>
      </c>
      <c r="E81" s="962">
        <v>415600</v>
      </c>
      <c r="F81" s="957">
        <f t="shared" si="72"/>
        <v>84133558.270463645</v>
      </c>
      <c r="G81" s="390">
        <f t="shared" si="73"/>
        <v>3.3074281883191886E-3</v>
      </c>
      <c r="H81" s="394">
        <f t="shared" si="83"/>
        <v>0</v>
      </c>
      <c r="I81" s="392">
        <f t="shared" si="74"/>
        <v>0</v>
      </c>
      <c r="J81" s="723">
        <v>0</v>
      </c>
      <c r="K81" s="392">
        <f t="shared" si="76"/>
        <v>0</v>
      </c>
      <c r="L81" s="1559">
        <f t="shared" si="84"/>
        <v>202.43878313393563</v>
      </c>
      <c r="M81" s="395">
        <f t="shared" si="77"/>
        <v>84133558.270463645</v>
      </c>
      <c r="N81" s="807"/>
      <c r="O81" s="713"/>
      <c r="P81" s="952">
        <f t="shared" si="78"/>
        <v>0</v>
      </c>
      <c r="Q81" s="395">
        <f t="shared" si="79"/>
        <v>0</v>
      </c>
      <c r="R81" s="1088">
        <f t="shared" si="80"/>
        <v>0</v>
      </c>
      <c r="S81" s="395">
        <f t="shared" si="81"/>
        <v>0</v>
      </c>
      <c r="T81" s="808"/>
      <c r="U81" s="1555">
        <v>0</v>
      </c>
      <c r="V81" s="777">
        <f t="shared" si="85"/>
        <v>0</v>
      </c>
      <c r="W81" s="809"/>
      <c r="X81" s="282">
        <v>0</v>
      </c>
      <c r="Y81" s="783">
        <f t="shared" si="86"/>
        <v>0</v>
      </c>
      <c r="Z81" s="746">
        <v>0</v>
      </c>
      <c r="AA81" s="783">
        <f t="shared" si="87"/>
        <v>0</v>
      </c>
      <c r="AB81" s="815"/>
      <c r="AC81" s="718"/>
      <c r="AD81" s="719"/>
      <c r="AE81" s="716"/>
      <c r="AF81" s="865">
        <f t="shared" si="88"/>
        <v>0</v>
      </c>
      <c r="AG81" s="142">
        <f t="shared" si="89"/>
        <v>0</v>
      </c>
      <c r="AH81" s="790">
        <f t="shared" si="90"/>
        <v>0</v>
      </c>
      <c r="AI81" s="553">
        <f t="shared" si="82"/>
        <v>0</v>
      </c>
      <c r="AJ81" s="1685"/>
      <c r="AK81" s="258"/>
      <c r="AL81" s="100"/>
      <c r="AM81" s="101"/>
      <c r="AN81" s="102"/>
    </row>
    <row r="82" spans="1:40" s="56" customFormat="1" ht="24" customHeight="1">
      <c r="A82" s="802" t="s">
        <v>175</v>
      </c>
      <c r="B82" s="803" t="s">
        <v>176</v>
      </c>
      <c r="C82" s="804" t="s">
        <v>85</v>
      </c>
      <c r="D82" s="817">
        <v>266.5</v>
      </c>
      <c r="E82" s="962">
        <v>78000</v>
      </c>
      <c r="F82" s="957">
        <f t="shared" si="72"/>
        <v>20787000</v>
      </c>
      <c r="G82" s="390">
        <f t="shared" si="73"/>
        <v>8.1717106899931538E-4</v>
      </c>
      <c r="H82" s="1626">
        <f t="shared" si="83"/>
        <v>571.29999999999995</v>
      </c>
      <c r="I82" s="392">
        <f t="shared" si="74"/>
        <v>44561400</v>
      </c>
      <c r="J82" s="723">
        <f t="shared" si="75"/>
        <v>0</v>
      </c>
      <c r="K82" s="392">
        <f t="shared" si="76"/>
        <v>0</v>
      </c>
      <c r="L82" s="394">
        <f t="shared" si="84"/>
        <v>0</v>
      </c>
      <c r="M82" s="395">
        <f t="shared" si="77"/>
        <v>0</v>
      </c>
      <c r="N82" s="807"/>
      <c r="O82" s="713"/>
      <c r="P82" s="952">
        <f t="shared" si="78"/>
        <v>837.8</v>
      </c>
      <c r="Q82" s="395">
        <f t="shared" si="79"/>
        <v>65348400</v>
      </c>
      <c r="R82" s="1088">
        <f t="shared" si="80"/>
        <v>837.8</v>
      </c>
      <c r="S82" s="395">
        <f t="shared" si="81"/>
        <v>65348400</v>
      </c>
      <c r="T82" s="808"/>
      <c r="U82" s="1085">
        <v>837.8</v>
      </c>
      <c r="V82" s="777">
        <f t="shared" si="85"/>
        <v>65348400</v>
      </c>
      <c r="W82" s="809"/>
      <c r="X82" s="282">
        <v>0</v>
      </c>
      <c r="Y82" s="783">
        <f t="shared" si="86"/>
        <v>0</v>
      </c>
      <c r="Z82" s="746">
        <v>0</v>
      </c>
      <c r="AA82" s="783">
        <f t="shared" si="87"/>
        <v>0</v>
      </c>
      <c r="AB82" s="815"/>
      <c r="AC82" s="718"/>
      <c r="AD82" s="719"/>
      <c r="AE82" s="716"/>
      <c r="AF82" s="865">
        <f t="shared" si="88"/>
        <v>837.8</v>
      </c>
      <c r="AG82" s="142">
        <f t="shared" si="89"/>
        <v>3.1437148217636022</v>
      </c>
      <c r="AH82" s="790">
        <f t="shared" si="90"/>
        <v>65348400</v>
      </c>
      <c r="AI82" s="553">
        <f t="shared" si="82"/>
        <v>2.5689528015295552E-3</v>
      </c>
      <c r="AJ82" s="1685"/>
      <c r="AK82" s="258"/>
      <c r="AL82" s="100"/>
      <c r="AM82" s="101"/>
      <c r="AN82" s="102"/>
    </row>
    <row r="83" spans="1:40" s="56" customFormat="1" ht="24" customHeight="1">
      <c r="A83" s="105"/>
      <c r="B83" s="179"/>
      <c r="C83" s="107"/>
      <c r="D83" s="108"/>
      <c r="E83" s="1585"/>
      <c r="F83" s="1013"/>
      <c r="G83" s="428"/>
      <c r="H83" s="429"/>
      <c r="I83" s="430"/>
      <c r="J83" s="431"/>
      <c r="K83" s="430"/>
      <c r="L83" s="541"/>
      <c r="M83" s="432"/>
      <c r="N83" s="433"/>
      <c r="O83" s="432"/>
      <c r="P83" s="514"/>
      <c r="Q83" s="432"/>
      <c r="R83" s="464"/>
      <c r="S83" s="432"/>
      <c r="T83" s="220"/>
      <c r="U83" s="108"/>
      <c r="V83" s="109"/>
      <c r="W83" s="219"/>
      <c r="X83" s="283"/>
      <c r="Y83" s="1053"/>
      <c r="Z83" s="536"/>
      <c r="AA83" s="1053"/>
      <c r="AB83" s="529"/>
      <c r="AC83" s="284"/>
      <c r="AD83" s="660">
        <v>0</v>
      </c>
      <c r="AE83" s="650">
        <f>AD83*E83</f>
        <v>0</v>
      </c>
      <c r="AF83" s="533"/>
      <c r="AG83" s="661"/>
      <c r="AH83" s="549"/>
      <c r="AI83" s="662"/>
      <c r="AJ83" s="1685"/>
      <c r="AK83" s="258" t="e">
        <f>U83+X83+Z83+AB83+#REF!+#REF!+AD83</f>
        <v>#REF!</v>
      </c>
      <c r="AL83" s="100" t="e">
        <f>AF83/D83</f>
        <v>#DIV/0!</v>
      </c>
      <c r="AM83" s="101" t="e">
        <f>E83*AK83</f>
        <v>#REF!</v>
      </c>
      <c r="AN83" s="102" t="e">
        <f>AM83*1/$E$895</f>
        <v>#REF!</v>
      </c>
    </row>
    <row r="84" spans="1:40" s="330" customFormat="1" ht="24" customHeight="1">
      <c r="A84" s="1304"/>
      <c r="B84" s="1305" t="s">
        <v>177</v>
      </c>
      <c r="C84" s="1114"/>
      <c r="D84" s="1306"/>
      <c r="E84" s="1586"/>
      <c r="F84" s="1116">
        <f>SUM(F72:F83)</f>
        <v>1680803353.6884708</v>
      </c>
      <c r="G84" s="1117"/>
      <c r="H84" s="1282"/>
      <c r="I84" s="1119">
        <f>SUM(I72:I83)</f>
        <v>293679845.60966408</v>
      </c>
      <c r="J84" s="1283"/>
      <c r="K84" s="1119">
        <f>SUM(K72:K83)</f>
        <v>-84051653.035060629</v>
      </c>
      <c r="L84" s="1121"/>
      <c r="M84" s="1122">
        <f>SUM(M72:M83)</f>
        <v>87704308.270463645</v>
      </c>
      <c r="N84" s="1123"/>
      <c r="O84" s="1124"/>
      <c r="P84" s="1125"/>
      <c r="Q84" s="1124">
        <f>SUM(Q72:Q83)</f>
        <v>1802727237.9926107</v>
      </c>
      <c r="R84" s="1126"/>
      <c r="S84" s="1124">
        <f>SUM(S72:S83)</f>
        <v>1802727237.9926107</v>
      </c>
      <c r="T84" s="1127"/>
      <c r="U84" s="1128"/>
      <c r="V84" s="1129">
        <f>SUM(V72:V83)</f>
        <v>1802727237.9926107</v>
      </c>
      <c r="W84" s="1130"/>
      <c r="X84" s="1131"/>
      <c r="Y84" s="1132">
        <f>SUM(Y72:Y83)</f>
        <v>0</v>
      </c>
      <c r="Z84" s="1133"/>
      <c r="AA84" s="1132">
        <f>SUM(AA72:AA83)</f>
        <v>0</v>
      </c>
      <c r="AB84" s="1134"/>
      <c r="AC84" s="1135">
        <f>SUM(AC72:AC83)</f>
        <v>0</v>
      </c>
      <c r="AD84" s="1136"/>
      <c r="AE84" s="1109">
        <f>SUM(AE72:AE83)</f>
        <v>0</v>
      </c>
      <c r="AF84" s="1137"/>
      <c r="AG84" s="1138"/>
      <c r="AH84" s="1307">
        <f>SUM(AH72:AH83)</f>
        <v>1802727237.9926107</v>
      </c>
      <c r="AI84" s="1138"/>
      <c r="AJ84" s="1685"/>
      <c r="AK84" s="329" t="e">
        <f>U84+X84+Z84+AB84+#REF!+#REF!+AD84</f>
        <v>#REF!</v>
      </c>
      <c r="AL84" s="333"/>
      <c r="AM84" s="335" t="e">
        <f>SUM(AM72:AM83)</f>
        <v>#REF!</v>
      </c>
      <c r="AN84" s="333"/>
    </row>
    <row r="85" spans="1:40" s="56" customFormat="1" ht="24" customHeight="1">
      <c r="A85" s="62"/>
      <c r="B85" s="182"/>
      <c r="C85" s="69"/>
      <c r="D85" s="63"/>
      <c r="E85" s="1587"/>
      <c r="F85" s="78">
        <f>F84*1/$F$885</f>
        <v>6.6075137023680286E-2</v>
      </c>
      <c r="G85" s="434">
        <f>SUM(G72:G83)</f>
        <v>6.60751370236803E-2</v>
      </c>
      <c r="H85" s="435"/>
      <c r="I85" s="436"/>
      <c r="J85" s="437"/>
      <c r="K85" s="438"/>
      <c r="L85" s="439"/>
      <c r="M85" s="440"/>
      <c r="N85" s="441"/>
      <c r="O85" s="440"/>
      <c r="P85" s="506"/>
      <c r="Q85" s="440"/>
      <c r="R85" s="516"/>
      <c r="S85" s="517"/>
      <c r="T85" s="228"/>
      <c r="U85" s="992"/>
      <c r="V85" s="787"/>
      <c r="W85" s="227"/>
      <c r="X85" s="290"/>
      <c r="Y85" s="1054"/>
      <c r="Z85" s="291"/>
      <c r="AA85" s="1076"/>
      <c r="AB85" s="362"/>
      <c r="AC85" s="315"/>
      <c r="AD85" s="248"/>
      <c r="AE85" s="205"/>
      <c r="AF85" s="534"/>
      <c r="AG85" s="134">
        <f>AH84*1/F84</f>
        <v>1.0725390534452359</v>
      </c>
      <c r="AH85" s="135"/>
      <c r="AI85" s="134">
        <f>SUM(AI72:AI83)</f>
        <v>7.0868164919642318E-2</v>
      </c>
      <c r="AJ85" s="1685"/>
      <c r="AK85" s="258" t="e">
        <f>U85+X85+Z85+AB85+#REF!+#REF!+AD85</f>
        <v>#REF!</v>
      </c>
      <c r="AL85" s="134" t="e">
        <f>AM84*1/K84</f>
        <v>#REF!</v>
      </c>
      <c r="AM85" s="135"/>
      <c r="AN85" s="134" t="e">
        <f>SUM(AN72:AN83)</f>
        <v>#REF!</v>
      </c>
    </row>
    <row r="86" spans="1:40" s="330" customFormat="1" ht="24" customHeight="1">
      <c r="A86" s="1237">
        <v>5</v>
      </c>
      <c r="B86" s="1238" t="s">
        <v>178</v>
      </c>
      <c r="C86" s="1239"/>
      <c r="D86" s="1240"/>
      <c r="E86" s="1576"/>
      <c r="F86" s="1199"/>
      <c r="G86" s="1200"/>
      <c r="H86" s="1201"/>
      <c r="I86" s="1202"/>
      <c r="J86" s="1241"/>
      <c r="K86" s="1204"/>
      <c r="L86" s="1205"/>
      <c r="M86" s="1242"/>
      <c r="N86" s="1207"/>
      <c r="O86" s="1242"/>
      <c r="P86" s="1206"/>
      <c r="Q86" s="1242"/>
      <c r="R86" s="1243"/>
      <c r="S86" s="1242"/>
      <c r="T86" s="1209"/>
      <c r="U86" s="1215"/>
      <c r="V86" s="1244"/>
      <c r="W86" s="1212"/>
      <c r="X86" s="1245"/>
      <c r="Y86" s="1246"/>
      <c r="Z86" s="1247"/>
      <c r="AA86" s="1213"/>
      <c r="AB86" s="1214"/>
      <c r="AC86" s="1248"/>
      <c r="AD86" s="1215"/>
      <c r="AE86" s="1249"/>
      <c r="AF86" s="1250"/>
      <c r="AG86" s="1216"/>
      <c r="AH86" s="1251"/>
      <c r="AI86" s="1216"/>
      <c r="AJ86" s="1685"/>
      <c r="AK86" s="329" t="e">
        <f>U86+X86+Z86+AB86+#REF!+#REF!+AD86</f>
        <v>#REF!</v>
      </c>
      <c r="AL86" s="324"/>
      <c r="AM86" s="325"/>
      <c r="AN86" s="324"/>
    </row>
    <row r="87" spans="1:40" s="56" customFormat="1" ht="24" customHeight="1">
      <c r="A87" s="122"/>
      <c r="B87" s="177"/>
      <c r="C87" s="97"/>
      <c r="D87" s="98"/>
      <c r="E87" s="1584"/>
      <c r="F87" s="137"/>
      <c r="G87" s="418"/>
      <c r="H87" s="419"/>
      <c r="I87" s="420"/>
      <c r="J87" s="421"/>
      <c r="K87" s="420"/>
      <c r="L87" s="387"/>
      <c r="M87" s="422"/>
      <c r="N87" s="423"/>
      <c r="O87" s="422"/>
      <c r="P87" s="513"/>
      <c r="Q87" s="422"/>
      <c r="R87" s="448"/>
      <c r="S87" s="422"/>
      <c r="T87" s="217"/>
      <c r="U87" s="98"/>
      <c r="V87" s="99"/>
      <c r="W87" s="216"/>
      <c r="X87" s="286"/>
      <c r="Y87" s="1052"/>
      <c r="Z87" s="320"/>
      <c r="AA87" s="1052"/>
      <c r="AB87" s="320"/>
      <c r="AC87" s="281"/>
      <c r="AD87" s="247"/>
      <c r="AE87" s="141">
        <f t="shared" ref="AE87:AE89" si="91">AD87*E87</f>
        <v>0</v>
      </c>
      <c r="AF87" s="322"/>
      <c r="AG87" s="100"/>
      <c r="AH87" s="101"/>
      <c r="AI87" s="102"/>
      <c r="AJ87" s="1685"/>
      <c r="AK87" s="258" t="e">
        <f>U87+X87+Z87+AB87+#REF!+#REF!+AD87</f>
        <v>#REF!</v>
      </c>
      <c r="AL87" s="100" t="e">
        <f t="shared" ref="AL87:AL89" si="92">AF87/D87</f>
        <v>#DIV/0!</v>
      </c>
      <c r="AM87" s="101" t="e">
        <f t="shared" ref="AM87:AM89" si="93">E87*AK87</f>
        <v>#REF!</v>
      </c>
      <c r="AN87" s="102" t="e">
        <f>AM87*1/$E$895</f>
        <v>#REF!</v>
      </c>
    </row>
    <row r="88" spans="1:40" s="56" customFormat="1" ht="20.25" customHeight="1">
      <c r="A88" s="637" t="s">
        <v>179</v>
      </c>
      <c r="B88" s="368" t="s">
        <v>163</v>
      </c>
      <c r="C88" s="369" t="s">
        <v>164</v>
      </c>
      <c r="D88" s="816">
        <v>184753.7</v>
      </c>
      <c r="E88" s="795">
        <v>8250</v>
      </c>
      <c r="F88" s="957">
        <f t="shared" ref="F88:F99" si="94">D88*E88</f>
        <v>1524218025</v>
      </c>
      <c r="G88" s="390">
        <f t="shared" ref="G88:G99" si="95">F88*1/$F$885</f>
        <v>5.9919510890329306E-2</v>
      </c>
      <c r="H88" s="394">
        <f t="shared" ref="H88:H99" si="96">IF(D88-AF88&lt;0,AF88-D88,0)</f>
        <v>0</v>
      </c>
      <c r="I88" s="392">
        <f t="shared" ref="I88:I99" si="97">E88*H88</f>
        <v>0</v>
      </c>
      <c r="J88" s="393">
        <f t="shared" ref="J88" si="98">IF(D88-AF88&gt;0,AF88-D88,0)</f>
        <v>0</v>
      </c>
      <c r="K88" s="392">
        <f t="shared" ref="K88:K99" si="99">E88*J88</f>
        <v>0</v>
      </c>
      <c r="L88" s="394">
        <f>IF(AF88=0,D88,0)</f>
        <v>0</v>
      </c>
      <c r="M88" s="395">
        <f t="shared" ref="M88:M99" si="100">L88*E88</f>
        <v>0</v>
      </c>
      <c r="N88" s="396"/>
      <c r="O88" s="395"/>
      <c r="P88" s="952">
        <f t="shared" ref="P88:P99" si="101">D88+H88+J88-L88</f>
        <v>184753.7</v>
      </c>
      <c r="Q88" s="395">
        <f t="shared" ref="Q88:Q99" si="102">E88*P88</f>
        <v>1524218025</v>
      </c>
      <c r="R88" s="1088">
        <f t="shared" ref="R88:R99" si="103">AF88</f>
        <v>184753.7</v>
      </c>
      <c r="S88" s="395">
        <f t="shared" ref="S88:S99" si="104">E88*R88</f>
        <v>1524218025</v>
      </c>
      <c r="T88" s="232"/>
      <c r="U88" s="1084">
        <v>184753.7</v>
      </c>
      <c r="V88" s="777">
        <f t="shared" ref="V88:V99" si="105">E88*U88</f>
        <v>1524218025</v>
      </c>
      <c r="W88" s="218"/>
      <c r="X88" s="282">
        <v>0</v>
      </c>
      <c r="Y88" s="783">
        <f t="shared" ref="Y88:Y99" si="106">E88*X88</f>
        <v>0</v>
      </c>
      <c r="Z88" s="321">
        <v>0</v>
      </c>
      <c r="AA88" s="783">
        <f t="shared" ref="AA88:AA99" si="107">E88*Z88</f>
        <v>0</v>
      </c>
      <c r="AB88" s="321">
        <v>0</v>
      </c>
      <c r="AC88" s="297">
        <f t="shared" ref="AC88:AC89" si="108">AB88*E88</f>
        <v>0</v>
      </c>
      <c r="AD88" s="552"/>
      <c r="AE88" s="551">
        <f t="shared" si="91"/>
        <v>0</v>
      </c>
      <c r="AF88" s="865">
        <f>U88+X88+Z88</f>
        <v>184753.7</v>
      </c>
      <c r="AG88" s="142">
        <f t="shared" ref="AG88:AG99" si="109">AF88/D88</f>
        <v>1</v>
      </c>
      <c r="AH88" s="790">
        <f t="shared" ref="AH88:AH99" si="110">E88*AF88</f>
        <v>1524218025</v>
      </c>
      <c r="AI88" s="550">
        <f t="shared" ref="AI88:AI99" si="111">AH88*1/$E$895</f>
        <v>5.9919510890329306E-2</v>
      </c>
      <c r="AJ88" s="1685"/>
      <c r="AK88" s="258" t="e">
        <f>U88+X88+Z88+AB88+#REF!+#REF!+AD88</f>
        <v>#REF!</v>
      </c>
      <c r="AL88" s="100">
        <f t="shared" si="92"/>
        <v>1</v>
      </c>
      <c r="AM88" s="101" t="e">
        <f t="shared" si="93"/>
        <v>#REF!</v>
      </c>
      <c r="AN88" s="102" t="e">
        <f>AM88*1/$E$895</f>
        <v>#REF!</v>
      </c>
    </row>
    <row r="89" spans="1:40" s="56" customFormat="1" ht="20.25" customHeight="1">
      <c r="A89" s="637" t="s">
        <v>180</v>
      </c>
      <c r="B89" s="368" t="s">
        <v>181</v>
      </c>
      <c r="C89" s="369" t="s">
        <v>164</v>
      </c>
      <c r="D89" s="816">
        <v>4749.8436581083843</v>
      </c>
      <c r="E89" s="942">
        <v>8745.75</v>
      </c>
      <c r="F89" s="957">
        <f t="shared" si="94"/>
        <v>41540945.172901399</v>
      </c>
      <c r="G89" s="390">
        <f t="shared" si="95"/>
        <v>1.6330426985222393E-3</v>
      </c>
      <c r="H89" s="394">
        <f t="shared" si="96"/>
        <v>0</v>
      </c>
      <c r="I89" s="392">
        <f t="shared" si="97"/>
        <v>0</v>
      </c>
      <c r="J89" s="393">
        <v>0</v>
      </c>
      <c r="K89" s="392">
        <f t="shared" si="99"/>
        <v>0</v>
      </c>
      <c r="L89" s="394">
        <f t="shared" ref="L89:L99" si="112">IF(AF89=0,D89,0)</f>
        <v>0</v>
      </c>
      <c r="M89" s="395">
        <f t="shared" si="100"/>
        <v>0</v>
      </c>
      <c r="N89" s="396"/>
      <c r="O89" s="395"/>
      <c r="P89" s="952">
        <f t="shared" si="101"/>
        <v>4749.8436581083843</v>
      </c>
      <c r="Q89" s="395">
        <f t="shared" si="102"/>
        <v>41540945.172901399</v>
      </c>
      <c r="R89" s="1088">
        <f t="shared" si="103"/>
        <v>4749.8436581083843</v>
      </c>
      <c r="S89" s="395">
        <f t="shared" si="104"/>
        <v>41540945.172901399</v>
      </c>
      <c r="T89" s="232"/>
      <c r="U89" s="1084">
        <v>4749.8436581083843</v>
      </c>
      <c r="V89" s="777">
        <f t="shared" si="105"/>
        <v>41540945.172901399</v>
      </c>
      <c r="W89" s="218"/>
      <c r="X89" s="282">
        <v>0</v>
      </c>
      <c r="Y89" s="783">
        <f t="shared" si="106"/>
        <v>0</v>
      </c>
      <c r="Z89" s="321">
        <v>0</v>
      </c>
      <c r="AA89" s="783">
        <f t="shared" si="107"/>
        <v>0</v>
      </c>
      <c r="AB89" s="321">
        <v>0</v>
      </c>
      <c r="AC89" s="297">
        <f t="shared" si="108"/>
        <v>0</v>
      </c>
      <c r="AD89" s="552"/>
      <c r="AE89" s="551">
        <f t="shared" si="91"/>
        <v>0</v>
      </c>
      <c r="AF89" s="865">
        <f t="shared" ref="AF89:AF99" si="113">U89+X89+Z89</f>
        <v>4749.8436581083843</v>
      </c>
      <c r="AG89" s="142">
        <f t="shared" si="109"/>
        <v>1</v>
      </c>
      <c r="AH89" s="551">
        <f t="shared" si="110"/>
        <v>41540945.172901399</v>
      </c>
      <c r="AI89" s="550">
        <f t="shared" si="111"/>
        <v>1.6330426985222393E-3</v>
      </c>
      <c r="AJ89" s="1685"/>
      <c r="AK89" s="258" t="e">
        <f>U89+X89+Z89+AB89+#REF!+#REF!+AD89</f>
        <v>#REF!</v>
      </c>
      <c r="AL89" s="100">
        <f t="shared" si="92"/>
        <v>1</v>
      </c>
      <c r="AM89" s="101" t="e">
        <f t="shared" si="93"/>
        <v>#REF!</v>
      </c>
      <c r="AN89" s="102" t="e">
        <f>AM89*1/$E$895</f>
        <v>#REF!</v>
      </c>
    </row>
    <row r="90" spans="1:40" s="56" customFormat="1" ht="45.95" customHeight="1">
      <c r="A90" s="802" t="s">
        <v>182</v>
      </c>
      <c r="B90" s="803" t="s">
        <v>183</v>
      </c>
      <c r="C90" s="804" t="s">
        <v>94</v>
      </c>
      <c r="D90" s="817">
        <v>3700.0037652911515</v>
      </c>
      <c r="E90" s="961">
        <v>424350</v>
      </c>
      <c r="F90" s="957">
        <f t="shared" si="94"/>
        <v>1570096597.8013</v>
      </c>
      <c r="G90" s="390">
        <f t="shared" si="95"/>
        <v>6.1723072846369201E-2</v>
      </c>
      <c r="H90" s="394">
        <f t="shared" si="96"/>
        <v>0</v>
      </c>
      <c r="I90" s="392">
        <f t="shared" si="97"/>
        <v>0</v>
      </c>
      <c r="J90" s="393">
        <v>0</v>
      </c>
      <c r="K90" s="392">
        <f t="shared" si="99"/>
        <v>0</v>
      </c>
      <c r="L90" s="394">
        <f t="shared" si="112"/>
        <v>0</v>
      </c>
      <c r="M90" s="395">
        <f t="shared" si="100"/>
        <v>0</v>
      </c>
      <c r="N90" s="807"/>
      <c r="O90" s="713"/>
      <c r="P90" s="952">
        <f t="shared" si="101"/>
        <v>3700.0037652911515</v>
      </c>
      <c r="Q90" s="395">
        <f t="shared" si="102"/>
        <v>1570096597.8013</v>
      </c>
      <c r="R90" s="1088">
        <f t="shared" si="103"/>
        <v>3700.0037652911515</v>
      </c>
      <c r="S90" s="395">
        <f t="shared" si="104"/>
        <v>1570096597.8013</v>
      </c>
      <c r="T90" s="808"/>
      <c r="U90" s="1085">
        <v>3700.0037652911515</v>
      </c>
      <c r="V90" s="777">
        <f t="shared" si="105"/>
        <v>1570096597.8013</v>
      </c>
      <c r="W90" s="809"/>
      <c r="X90" s="282">
        <v>0</v>
      </c>
      <c r="Y90" s="783">
        <f t="shared" si="106"/>
        <v>0</v>
      </c>
      <c r="Z90" s="321">
        <v>0</v>
      </c>
      <c r="AA90" s="783">
        <f t="shared" si="107"/>
        <v>0</v>
      </c>
      <c r="AB90" s="717"/>
      <c r="AC90" s="718"/>
      <c r="AD90" s="719"/>
      <c r="AE90" s="716"/>
      <c r="AF90" s="865">
        <f t="shared" si="113"/>
        <v>3700.0037652911515</v>
      </c>
      <c r="AG90" s="142">
        <f t="shared" si="109"/>
        <v>1</v>
      </c>
      <c r="AH90" s="551">
        <f t="shared" si="110"/>
        <v>1570096597.8013</v>
      </c>
      <c r="AI90" s="550">
        <f t="shared" si="111"/>
        <v>6.1723072846369201E-2</v>
      </c>
      <c r="AJ90" s="1685"/>
      <c r="AK90" s="258"/>
      <c r="AL90" s="100"/>
      <c r="AM90" s="101"/>
      <c r="AN90" s="102"/>
    </row>
    <row r="91" spans="1:40" s="56" customFormat="1" ht="26.1" customHeight="1">
      <c r="A91" s="802" t="s">
        <v>184</v>
      </c>
      <c r="B91" s="803" t="s">
        <v>185</v>
      </c>
      <c r="C91" s="804" t="s">
        <v>85</v>
      </c>
      <c r="D91" s="817">
        <v>15.000005330121283</v>
      </c>
      <c r="E91" s="961">
        <v>2173500</v>
      </c>
      <c r="F91" s="957">
        <f t="shared" si="94"/>
        <v>32602511.585018609</v>
      </c>
      <c r="G91" s="390">
        <f t="shared" si="95"/>
        <v>1.2816582115741677E-3</v>
      </c>
      <c r="H91" s="394">
        <f t="shared" si="96"/>
        <v>0</v>
      </c>
      <c r="I91" s="392">
        <f t="shared" si="97"/>
        <v>0</v>
      </c>
      <c r="J91" s="393">
        <v>0</v>
      </c>
      <c r="K91" s="392">
        <f t="shared" si="99"/>
        <v>0</v>
      </c>
      <c r="L91" s="394">
        <f t="shared" si="112"/>
        <v>0</v>
      </c>
      <c r="M91" s="395">
        <f t="shared" si="100"/>
        <v>0</v>
      </c>
      <c r="N91" s="807"/>
      <c r="O91" s="713"/>
      <c r="P91" s="952">
        <f t="shared" si="101"/>
        <v>15.000005330121283</v>
      </c>
      <c r="Q91" s="395">
        <f t="shared" si="102"/>
        <v>32602511.585018609</v>
      </c>
      <c r="R91" s="1088">
        <f t="shared" si="103"/>
        <v>15.000005330121283</v>
      </c>
      <c r="S91" s="395">
        <f t="shared" si="104"/>
        <v>32602511.585018609</v>
      </c>
      <c r="T91" s="808"/>
      <c r="U91" s="1085">
        <v>15.000005330121283</v>
      </c>
      <c r="V91" s="777">
        <f t="shared" si="105"/>
        <v>32602511.585018609</v>
      </c>
      <c r="W91" s="809"/>
      <c r="X91" s="282">
        <v>0</v>
      </c>
      <c r="Y91" s="783">
        <f t="shared" si="106"/>
        <v>0</v>
      </c>
      <c r="Z91" s="321">
        <v>0</v>
      </c>
      <c r="AA91" s="783">
        <f t="shared" si="107"/>
        <v>0</v>
      </c>
      <c r="AB91" s="717"/>
      <c r="AC91" s="718"/>
      <c r="AD91" s="719"/>
      <c r="AE91" s="716"/>
      <c r="AF91" s="865">
        <f t="shared" si="113"/>
        <v>15.000005330121283</v>
      </c>
      <c r="AG91" s="142">
        <f t="shared" si="109"/>
        <v>1</v>
      </c>
      <c r="AH91" s="551">
        <f t="shared" si="110"/>
        <v>32602511.585018609</v>
      </c>
      <c r="AI91" s="550">
        <f t="shared" si="111"/>
        <v>1.2816582115741677E-3</v>
      </c>
      <c r="AJ91" s="1685"/>
      <c r="AK91" s="258"/>
      <c r="AL91" s="100"/>
      <c r="AM91" s="101"/>
      <c r="AN91" s="102"/>
    </row>
    <row r="92" spans="1:40" s="56" customFormat="1" ht="24.95" customHeight="1">
      <c r="A92" s="802" t="s">
        <v>186</v>
      </c>
      <c r="B92" s="803" t="s">
        <v>187</v>
      </c>
      <c r="C92" s="804" t="s">
        <v>135</v>
      </c>
      <c r="D92" s="817">
        <v>126.76948146857224</v>
      </c>
      <c r="E92" s="961">
        <v>62100</v>
      </c>
      <c r="F92" s="957">
        <f t="shared" si="94"/>
        <v>7872384.799198336</v>
      </c>
      <c r="G92" s="390">
        <f t="shared" si="95"/>
        <v>3.0947636031822127E-4</v>
      </c>
      <c r="H92" s="394">
        <f t="shared" si="96"/>
        <v>0</v>
      </c>
      <c r="I92" s="392">
        <f t="shared" si="97"/>
        <v>0</v>
      </c>
      <c r="J92" s="393">
        <v>0</v>
      </c>
      <c r="K92" s="392">
        <f t="shared" si="99"/>
        <v>0</v>
      </c>
      <c r="L92" s="394">
        <f t="shared" si="112"/>
        <v>0</v>
      </c>
      <c r="M92" s="395">
        <f t="shared" si="100"/>
        <v>0</v>
      </c>
      <c r="N92" s="807"/>
      <c r="O92" s="713"/>
      <c r="P92" s="952">
        <f t="shared" si="101"/>
        <v>126.76948146857224</v>
      </c>
      <c r="Q92" s="395">
        <f t="shared" si="102"/>
        <v>7872384.799198336</v>
      </c>
      <c r="R92" s="1088">
        <f t="shared" si="103"/>
        <v>126.76948146857224</v>
      </c>
      <c r="S92" s="395">
        <f t="shared" si="104"/>
        <v>7872384.799198336</v>
      </c>
      <c r="T92" s="808"/>
      <c r="U92" s="1085">
        <v>126.76948146857224</v>
      </c>
      <c r="V92" s="777">
        <f t="shared" si="105"/>
        <v>7872384.799198336</v>
      </c>
      <c r="W92" s="809"/>
      <c r="X92" s="282">
        <v>0</v>
      </c>
      <c r="Y92" s="783">
        <f t="shared" si="106"/>
        <v>0</v>
      </c>
      <c r="Z92" s="321">
        <v>0</v>
      </c>
      <c r="AA92" s="783">
        <f t="shared" si="107"/>
        <v>0</v>
      </c>
      <c r="AB92" s="717"/>
      <c r="AC92" s="718"/>
      <c r="AD92" s="719"/>
      <c r="AE92" s="716"/>
      <c r="AF92" s="865">
        <f t="shared" si="113"/>
        <v>126.76948146857224</v>
      </c>
      <c r="AG92" s="142">
        <f t="shared" si="109"/>
        <v>1</v>
      </c>
      <c r="AH92" s="551">
        <f t="shared" si="110"/>
        <v>7872384.799198336</v>
      </c>
      <c r="AI92" s="550">
        <f t="shared" si="111"/>
        <v>3.0947636031822127E-4</v>
      </c>
      <c r="AJ92" s="1685"/>
      <c r="AK92" s="258"/>
      <c r="AL92" s="100"/>
      <c r="AM92" s="101"/>
      <c r="AN92" s="102"/>
    </row>
    <row r="93" spans="1:40" s="56" customFormat="1" ht="23.1" customHeight="1">
      <c r="A93" s="802" t="s">
        <v>188</v>
      </c>
      <c r="B93" s="803" t="s">
        <v>189</v>
      </c>
      <c r="C93" s="804" t="s">
        <v>85</v>
      </c>
      <c r="D93" s="817">
        <v>71.90296877239598</v>
      </c>
      <c r="E93" s="961">
        <v>672750</v>
      </c>
      <c r="F93" s="957">
        <f t="shared" si="94"/>
        <v>48372722.241629392</v>
      </c>
      <c r="G93" s="390">
        <f t="shared" si="95"/>
        <v>1.9016110619425243E-3</v>
      </c>
      <c r="H93" s="394">
        <f t="shared" si="96"/>
        <v>0</v>
      </c>
      <c r="I93" s="392">
        <f t="shared" si="97"/>
        <v>0</v>
      </c>
      <c r="J93" s="393">
        <v>0</v>
      </c>
      <c r="K93" s="392">
        <f t="shared" si="99"/>
        <v>0</v>
      </c>
      <c r="L93" s="394">
        <f t="shared" si="112"/>
        <v>0</v>
      </c>
      <c r="M93" s="395">
        <f t="shared" si="100"/>
        <v>0</v>
      </c>
      <c r="N93" s="807"/>
      <c r="O93" s="713"/>
      <c r="P93" s="952">
        <f t="shared" si="101"/>
        <v>71.90296877239598</v>
      </c>
      <c r="Q93" s="395">
        <f t="shared" si="102"/>
        <v>48372722.241629392</v>
      </c>
      <c r="R93" s="1088">
        <f t="shared" si="103"/>
        <v>71.90296877239598</v>
      </c>
      <c r="S93" s="395">
        <f t="shared" si="104"/>
        <v>48372722.241629392</v>
      </c>
      <c r="T93" s="808"/>
      <c r="U93" s="1085">
        <v>71.90296877239598</v>
      </c>
      <c r="V93" s="777">
        <f t="shared" si="105"/>
        <v>48372722.241629392</v>
      </c>
      <c r="W93" s="809"/>
      <c r="X93" s="282">
        <v>0</v>
      </c>
      <c r="Y93" s="783">
        <f t="shared" si="106"/>
        <v>0</v>
      </c>
      <c r="Z93" s="321">
        <v>0</v>
      </c>
      <c r="AA93" s="783">
        <f t="shared" si="107"/>
        <v>0</v>
      </c>
      <c r="AB93" s="717"/>
      <c r="AC93" s="718"/>
      <c r="AD93" s="719"/>
      <c r="AE93" s="716"/>
      <c r="AF93" s="865">
        <f t="shared" si="113"/>
        <v>71.90296877239598</v>
      </c>
      <c r="AG93" s="142">
        <f t="shared" si="109"/>
        <v>1</v>
      </c>
      <c r="AH93" s="551">
        <f t="shared" si="110"/>
        <v>48372722.241629392</v>
      </c>
      <c r="AI93" s="550">
        <f t="shared" si="111"/>
        <v>1.9016110619425243E-3</v>
      </c>
      <c r="AJ93" s="1685"/>
      <c r="AK93" s="258"/>
      <c r="AL93" s="100"/>
      <c r="AM93" s="101"/>
      <c r="AN93" s="102"/>
    </row>
    <row r="94" spans="1:40" s="56" customFormat="1" ht="24" customHeight="1">
      <c r="A94" s="802" t="s">
        <v>190</v>
      </c>
      <c r="B94" s="803" t="s">
        <v>191</v>
      </c>
      <c r="C94" s="804" t="s">
        <v>135</v>
      </c>
      <c r="D94" s="817">
        <v>3443.1516332535234</v>
      </c>
      <c r="E94" s="961">
        <v>4657.5</v>
      </c>
      <c r="F94" s="957">
        <f t="shared" si="94"/>
        <v>16036478.731878286</v>
      </c>
      <c r="G94" s="390">
        <f t="shared" si="95"/>
        <v>6.3042028519333067E-4</v>
      </c>
      <c r="H94" s="394">
        <f t="shared" si="96"/>
        <v>0</v>
      </c>
      <c r="I94" s="392">
        <f t="shared" si="97"/>
        <v>0</v>
      </c>
      <c r="J94" s="393">
        <v>0</v>
      </c>
      <c r="K94" s="392">
        <f t="shared" si="99"/>
        <v>0</v>
      </c>
      <c r="L94" s="394">
        <f t="shared" si="112"/>
        <v>0</v>
      </c>
      <c r="M94" s="395">
        <f t="shared" si="100"/>
        <v>0</v>
      </c>
      <c r="N94" s="807"/>
      <c r="O94" s="713"/>
      <c r="P94" s="952">
        <f t="shared" si="101"/>
        <v>3443.1516332535234</v>
      </c>
      <c r="Q94" s="395">
        <f t="shared" si="102"/>
        <v>16036478.731878286</v>
      </c>
      <c r="R94" s="1088">
        <f t="shared" si="103"/>
        <v>3443.1516332535234</v>
      </c>
      <c r="S94" s="395">
        <f t="shared" si="104"/>
        <v>16036478.731878286</v>
      </c>
      <c r="T94" s="808"/>
      <c r="U94" s="1085">
        <v>3443.1516332535234</v>
      </c>
      <c r="V94" s="777">
        <f t="shared" si="105"/>
        <v>16036478.731878286</v>
      </c>
      <c r="W94" s="809"/>
      <c r="X94" s="282">
        <v>0</v>
      </c>
      <c r="Y94" s="783">
        <f t="shared" si="106"/>
        <v>0</v>
      </c>
      <c r="Z94" s="321">
        <v>0</v>
      </c>
      <c r="AA94" s="783">
        <f t="shared" si="107"/>
        <v>0</v>
      </c>
      <c r="AB94" s="717"/>
      <c r="AC94" s="718"/>
      <c r="AD94" s="719"/>
      <c r="AE94" s="716"/>
      <c r="AF94" s="865">
        <f t="shared" si="113"/>
        <v>3443.1516332535234</v>
      </c>
      <c r="AG94" s="142">
        <f t="shared" si="109"/>
        <v>1</v>
      </c>
      <c r="AH94" s="551">
        <f t="shared" si="110"/>
        <v>16036478.731878286</v>
      </c>
      <c r="AI94" s="550">
        <f t="shared" si="111"/>
        <v>6.3042028519333067E-4</v>
      </c>
      <c r="AJ94" s="1685"/>
      <c r="AK94" s="258"/>
      <c r="AL94" s="100"/>
      <c r="AM94" s="101"/>
      <c r="AN94" s="102"/>
    </row>
    <row r="95" spans="1:40" s="56" customFormat="1" ht="24" customHeight="1">
      <c r="A95" s="802" t="s">
        <v>192</v>
      </c>
      <c r="B95" s="803" t="s">
        <v>193</v>
      </c>
      <c r="C95" s="804" t="s">
        <v>194</v>
      </c>
      <c r="D95" s="817">
        <v>395.003823266756</v>
      </c>
      <c r="E95" s="961">
        <v>24840</v>
      </c>
      <c r="F95" s="957">
        <f t="shared" si="94"/>
        <v>9811894.9699462187</v>
      </c>
      <c r="G95" s="390">
        <f t="shared" si="95"/>
        <v>3.8572168670322591E-4</v>
      </c>
      <c r="H95" s="394">
        <f t="shared" si="96"/>
        <v>0</v>
      </c>
      <c r="I95" s="392">
        <f t="shared" si="97"/>
        <v>0</v>
      </c>
      <c r="J95" s="393">
        <v>0</v>
      </c>
      <c r="K95" s="392">
        <f t="shared" si="99"/>
        <v>0</v>
      </c>
      <c r="L95" s="394">
        <f t="shared" si="112"/>
        <v>0</v>
      </c>
      <c r="M95" s="395">
        <f t="shared" si="100"/>
        <v>0</v>
      </c>
      <c r="N95" s="807"/>
      <c r="O95" s="713"/>
      <c r="P95" s="952">
        <f t="shared" si="101"/>
        <v>395.003823266756</v>
      </c>
      <c r="Q95" s="395">
        <f t="shared" si="102"/>
        <v>9811894.9699462187</v>
      </c>
      <c r="R95" s="1088">
        <f t="shared" si="103"/>
        <v>395.003823266756</v>
      </c>
      <c r="S95" s="395">
        <f t="shared" si="104"/>
        <v>9811894.9699462187</v>
      </c>
      <c r="T95" s="808"/>
      <c r="U95" s="1085">
        <v>395.003823266756</v>
      </c>
      <c r="V95" s="777">
        <f t="shared" si="105"/>
        <v>9811894.9699462187</v>
      </c>
      <c r="W95" s="809"/>
      <c r="X95" s="282">
        <v>0</v>
      </c>
      <c r="Y95" s="783">
        <f t="shared" si="106"/>
        <v>0</v>
      </c>
      <c r="Z95" s="321">
        <v>0</v>
      </c>
      <c r="AA95" s="783">
        <f t="shared" si="107"/>
        <v>0</v>
      </c>
      <c r="AB95" s="717"/>
      <c r="AC95" s="718"/>
      <c r="AD95" s="719"/>
      <c r="AE95" s="716"/>
      <c r="AF95" s="865">
        <f t="shared" si="113"/>
        <v>395.003823266756</v>
      </c>
      <c r="AG95" s="142">
        <f t="shared" si="109"/>
        <v>1</v>
      </c>
      <c r="AH95" s="551">
        <f t="shared" si="110"/>
        <v>9811894.9699462187</v>
      </c>
      <c r="AI95" s="550">
        <f t="shared" si="111"/>
        <v>3.8572168670322591E-4</v>
      </c>
      <c r="AJ95" s="1685"/>
      <c r="AK95" s="258"/>
      <c r="AL95" s="100"/>
      <c r="AM95" s="101"/>
      <c r="AN95" s="102"/>
    </row>
    <row r="96" spans="1:40" s="56" customFormat="1" ht="24.95" customHeight="1">
      <c r="A96" s="802" t="s">
        <v>195</v>
      </c>
      <c r="B96" s="803" t="s">
        <v>196</v>
      </c>
      <c r="C96" s="804" t="s">
        <v>135</v>
      </c>
      <c r="D96" s="817">
        <v>451.54</v>
      </c>
      <c r="E96" s="961">
        <v>77625</v>
      </c>
      <c r="F96" s="957">
        <f t="shared" si="94"/>
        <v>35050792.5</v>
      </c>
      <c r="G96" s="390">
        <f t="shared" si="95"/>
        <v>1.3779041505026309E-3</v>
      </c>
      <c r="H96" s="394">
        <f t="shared" si="96"/>
        <v>0</v>
      </c>
      <c r="I96" s="392">
        <f t="shared" si="97"/>
        <v>0</v>
      </c>
      <c r="J96" s="393">
        <v>0</v>
      </c>
      <c r="K96" s="392">
        <f t="shared" si="99"/>
        <v>0</v>
      </c>
      <c r="L96" s="394">
        <f t="shared" si="112"/>
        <v>0</v>
      </c>
      <c r="M96" s="395">
        <f t="shared" si="100"/>
        <v>0</v>
      </c>
      <c r="N96" s="807"/>
      <c r="O96" s="713"/>
      <c r="P96" s="952">
        <f t="shared" si="101"/>
        <v>451.54</v>
      </c>
      <c r="Q96" s="395">
        <f t="shared" si="102"/>
        <v>35050792.5</v>
      </c>
      <c r="R96" s="1088">
        <f t="shared" si="103"/>
        <v>451.54</v>
      </c>
      <c r="S96" s="395">
        <f t="shared" si="104"/>
        <v>35050792.5</v>
      </c>
      <c r="T96" s="808"/>
      <c r="U96" s="1085">
        <v>451.54</v>
      </c>
      <c r="V96" s="777">
        <f t="shared" si="105"/>
        <v>35050792.5</v>
      </c>
      <c r="W96" s="809"/>
      <c r="X96" s="282">
        <v>0</v>
      </c>
      <c r="Y96" s="783">
        <f t="shared" si="106"/>
        <v>0</v>
      </c>
      <c r="Z96" s="321">
        <v>0</v>
      </c>
      <c r="AA96" s="783">
        <f t="shared" si="107"/>
        <v>0</v>
      </c>
      <c r="AB96" s="717"/>
      <c r="AC96" s="718"/>
      <c r="AD96" s="719"/>
      <c r="AE96" s="716"/>
      <c r="AF96" s="865">
        <f t="shared" si="113"/>
        <v>451.54</v>
      </c>
      <c r="AG96" s="142">
        <f t="shared" si="109"/>
        <v>1</v>
      </c>
      <c r="AH96" s="551">
        <f t="shared" si="110"/>
        <v>35050792.5</v>
      </c>
      <c r="AI96" s="550">
        <f t="shared" si="111"/>
        <v>1.3779041505026309E-3</v>
      </c>
      <c r="AJ96" s="1685"/>
      <c r="AK96" s="258"/>
      <c r="AL96" s="100"/>
      <c r="AM96" s="101"/>
      <c r="AN96" s="102"/>
    </row>
    <row r="97" spans="1:40" s="56" customFormat="1" ht="38.1" customHeight="1">
      <c r="A97" s="802" t="s">
        <v>197</v>
      </c>
      <c r="B97" s="803" t="s">
        <v>198</v>
      </c>
      <c r="C97" s="804" t="s">
        <v>85</v>
      </c>
      <c r="D97" s="817">
        <v>34.1</v>
      </c>
      <c r="E97" s="961">
        <v>1656000</v>
      </c>
      <c r="F97" s="957">
        <f t="shared" si="94"/>
        <v>56469600</v>
      </c>
      <c r="G97" s="390">
        <f t="shared" si="95"/>
        <v>2.2199126087441064E-3</v>
      </c>
      <c r="H97" s="394">
        <f t="shared" si="96"/>
        <v>0</v>
      </c>
      <c r="I97" s="392">
        <f t="shared" si="97"/>
        <v>0</v>
      </c>
      <c r="J97" s="393">
        <v>0</v>
      </c>
      <c r="K97" s="392">
        <f t="shared" si="99"/>
        <v>0</v>
      </c>
      <c r="L97" s="394">
        <f t="shared" si="112"/>
        <v>0</v>
      </c>
      <c r="M97" s="395">
        <f t="shared" si="100"/>
        <v>0</v>
      </c>
      <c r="N97" s="807"/>
      <c r="O97" s="713"/>
      <c r="P97" s="952">
        <f t="shared" si="101"/>
        <v>34.1</v>
      </c>
      <c r="Q97" s="395">
        <f t="shared" si="102"/>
        <v>56469600</v>
      </c>
      <c r="R97" s="1088">
        <f t="shared" si="103"/>
        <v>34.1</v>
      </c>
      <c r="S97" s="395">
        <f t="shared" si="104"/>
        <v>56469600</v>
      </c>
      <c r="T97" s="808"/>
      <c r="U97" s="1085">
        <v>34.1</v>
      </c>
      <c r="V97" s="777">
        <f t="shared" si="105"/>
        <v>56469600</v>
      </c>
      <c r="W97" s="809"/>
      <c r="X97" s="282">
        <v>0</v>
      </c>
      <c r="Y97" s="783">
        <f t="shared" si="106"/>
        <v>0</v>
      </c>
      <c r="Z97" s="321">
        <v>0</v>
      </c>
      <c r="AA97" s="783">
        <f t="shared" si="107"/>
        <v>0</v>
      </c>
      <c r="AB97" s="717"/>
      <c r="AC97" s="718"/>
      <c r="AD97" s="719"/>
      <c r="AE97" s="716"/>
      <c r="AF97" s="865">
        <f t="shared" si="113"/>
        <v>34.1</v>
      </c>
      <c r="AG97" s="142">
        <f t="shared" si="109"/>
        <v>1</v>
      </c>
      <c r="AH97" s="551">
        <f t="shared" si="110"/>
        <v>56469600</v>
      </c>
      <c r="AI97" s="550">
        <f t="shared" si="111"/>
        <v>2.2199126087441064E-3</v>
      </c>
      <c r="AJ97" s="1685"/>
      <c r="AK97" s="258"/>
      <c r="AL97" s="100"/>
      <c r="AM97" s="101"/>
      <c r="AN97" s="102"/>
    </row>
    <row r="98" spans="1:40" s="56" customFormat="1" ht="42.95" customHeight="1">
      <c r="A98" s="802" t="s">
        <v>199</v>
      </c>
      <c r="B98" s="803" t="s">
        <v>200</v>
      </c>
      <c r="C98" s="804" t="s">
        <v>85</v>
      </c>
      <c r="D98" s="817">
        <v>212.99992509102495</v>
      </c>
      <c r="E98" s="961">
        <v>1707750</v>
      </c>
      <c r="F98" s="957">
        <f t="shared" si="94"/>
        <v>363750622.07419783</v>
      </c>
      <c r="G98" s="390">
        <f t="shared" si="95"/>
        <v>1.4299633650336182E-2</v>
      </c>
      <c r="H98" s="394">
        <f t="shared" si="96"/>
        <v>0</v>
      </c>
      <c r="I98" s="392">
        <f t="shared" si="97"/>
        <v>0</v>
      </c>
      <c r="J98" s="393">
        <v>0</v>
      </c>
      <c r="K98" s="392">
        <f t="shared" si="99"/>
        <v>0</v>
      </c>
      <c r="L98" s="394">
        <f t="shared" si="112"/>
        <v>0</v>
      </c>
      <c r="M98" s="395">
        <f t="shared" si="100"/>
        <v>0</v>
      </c>
      <c r="N98" s="807"/>
      <c r="O98" s="713"/>
      <c r="P98" s="952">
        <f t="shared" si="101"/>
        <v>212.99992509102495</v>
      </c>
      <c r="Q98" s="395">
        <f t="shared" si="102"/>
        <v>363750622.07419783</v>
      </c>
      <c r="R98" s="1088">
        <f t="shared" si="103"/>
        <v>212.99992509102495</v>
      </c>
      <c r="S98" s="395">
        <f t="shared" si="104"/>
        <v>363750622.07419783</v>
      </c>
      <c r="T98" s="808"/>
      <c r="U98" s="1085">
        <v>212.99992509102495</v>
      </c>
      <c r="V98" s="777">
        <f t="shared" si="105"/>
        <v>363750622.07419783</v>
      </c>
      <c r="W98" s="809"/>
      <c r="X98" s="282">
        <v>0</v>
      </c>
      <c r="Y98" s="783">
        <f t="shared" si="106"/>
        <v>0</v>
      </c>
      <c r="Z98" s="321">
        <v>0</v>
      </c>
      <c r="AA98" s="783">
        <f t="shared" si="107"/>
        <v>0</v>
      </c>
      <c r="AB98" s="717"/>
      <c r="AC98" s="718"/>
      <c r="AD98" s="719"/>
      <c r="AE98" s="716"/>
      <c r="AF98" s="865">
        <f t="shared" si="113"/>
        <v>212.99992509102495</v>
      </c>
      <c r="AG98" s="142">
        <f t="shared" si="109"/>
        <v>1</v>
      </c>
      <c r="AH98" s="551">
        <f t="shared" si="110"/>
        <v>363750622.07419783</v>
      </c>
      <c r="AI98" s="550">
        <f t="shared" si="111"/>
        <v>1.4299633650336182E-2</v>
      </c>
      <c r="AJ98" s="1685"/>
      <c r="AK98" s="258"/>
      <c r="AL98" s="100"/>
      <c r="AM98" s="101"/>
      <c r="AN98" s="102"/>
    </row>
    <row r="99" spans="1:40" s="56" customFormat="1" ht="24" customHeight="1">
      <c r="A99" s="802" t="s">
        <v>201</v>
      </c>
      <c r="B99" s="803" t="s">
        <v>176</v>
      </c>
      <c r="C99" s="804" t="s">
        <v>85</v>
      </c>
      <c r="D99" s="817">
        <v>1167.0981125335777</v>
      </c>
      <c r="E99" s="961">
        <v>80730</v>
      </c>
      <c r="F99" s="957">
        <f t="shared" si="94"/>
        <v>94219830.62483573</v>
      </c>
      <c r="G99" s="390">
        <f t="shared" si="95"/>
        <v>3.7039361000929163E-3</v>
      </c>
      <c r="H99" s="394">
        <f t="shared" si="96"/>
        <v>0</v>
      </c>
      <c r="I99" s="392">
        <f t="shared" si="97"/>
        <v>0</v>
      </c>
      <c r="J99" s="393">
        <v>0</v>
      </c>
      <c r="K99" s="392">
        <f t="shared" si="99"/>
        <v>0</v>
      </c>
      <c r="L99" s="394">
        <f t="shared" si="112"/>
        <v>0</v>
      </c>
      <c r="M99" s="395">
        <f t="shared" si="100"/>
        <v>0</v>
      </c>
      <c r="N99" s="807"/>
      <c r="O99" s="713"/>
      <c r="P99" s="952">
        <f t="shared" si="101"/>
        <v>1167.0981125335777</v>
      </c>
      <c r="Q99" s="395">
        <f t="shared" si="102"/>
        <v>94219830.62483573</v>
      </c>
      <c r="R99" s="1088">
        <f t="shared" si="103"/>
        <v>1167.0981125335777</v>
      </c>
      <c r="S99" s="395">
        <f t="shared" si="104"/>
        <v>94219830.62483573</v>
      </c>
      <c r="T99" s="808"/>
      <c r="U99" s="1085">
        <v>1167.0981125335777</v>
      </c>
      <c r="V99" s="777">
        <f t="shared" si="105"/>
        <v>94219830.62483573</v>
      </c>
      <c r="W99" s="809"/>
      <c r="X99" s="282">
        <v>0</v>
      </c>
      <c r="Y99" s="783">
        <f t="shared" si="106"/>
        <v>0</v>
      </c>
      <c r="Z99" s="321">
        <v>0</v>
      </c>
      <c r="AA99" s="783">
        <f t="shared" si="107"/>
        <v>0</v>
      </c>
      <c r="AB99" s="717"/>
      <c r="AC99" s="718"/>
      <c r="AD99" s="719"/>
      <c r="AE99" s="716"/>
      <c r="AF99" s="865">
        <f t="shared" si="113"/>
        <v>1167.0981125335777</v>
      </c>
      <c r="AG99" s="142">
        <f t="shared" si="109"/>
        <v>1</v>
      </c>
      <c r="AH99" s="551">
        <f t="shared" si="110"/>
        <v>94219830.62483573</v>
      </c>
      <c r="AI99" s="550">
        <f t="shared" si="111"/>
        <v>3.7039361000929163E-3</v>
      </c>
      <c r="AJ99" s="1685"/>
      <c r="AK99" s="258"/>
      <c r="AL99" s="100"/>
      <c r="AM99" s="101"/>
      <c r="AN99" s="102"/>
    </row>
    <row r="100" spans="1:40" s="56" customFormat="1" ht="24" customHeight="1">
      <c r="A100" s="105"/>
      <c r="B100" s="106"/>
      <c r="C100" s="107"/>
      <c r="D100" s="108"/>
      <c r="E100" s="1585"/>
      <c r="F100" s="1014"/>
      <c r="G100" s="428"/>
      <c r="H100" s="429"/>
      <c r="I100" s="430"/>
      <c r="J100" s="393">
        <v>0</v>
      </c>
      <c r="K100" s="430"/>
      <c r="L100" s="541"/>
      <c r="M100" s="432"/>
      <c r="N100" s="433"/>
      <c r="O100" s="432"/>
      <c r="P100" s="514"/>
      <c r="Q100" s="432"/>
      <c r="R100" s="464"/>
      <c r="S100" s="432"/>
      <c r="T100" s="220"/>
      <c r="U100" s="108"/>
      <c r="V100" s="109"/>
      <c r="W100" s="219"/>
      <c r="X100" s="283"/>
      <c r="Y100" s="1053"/>
      <c r="Z100" s="529"/>
      <c r="AA100" s="1053"/>
      <c r="AB100" s="529"/>
      <c r="AC100" s="284"/>
      <c r="AD100" s="660"/>
      <c r="AE100" s="650">
        <f t="shared" ref="AE100" si="114">AD100*E100</f>
        <v>0</v>
      </c>
      <c r="AF100" s="533"/>
      <c r="AG100" s="661"/>
      <c r="AH100" s="549"/>
      <c r="AI100" s="662"/>
      <c r="AJ100" s="1685"/>
      <c r="AK100" s="258" t="e">
        <f>U100+X100+Z100+AB100+#REF!+#REF!+AD100</f>
        <v>#REF!</v>
      </c>
      <c r="AL100" s="100" t="e">
        <f t="shared" ref="AL100" si="115">AF100/D100</f>
        <v>#DIV/0!</v>
      </c>
      <c r="AM100" s="101" t="e">
        <f t="shared" ref="AM100" si="116">E100*AK100</f>
        <v>#REF!</v>
      </c>
      <c r="AN100" s="102" t="e">
        <f>AM100*1/$E$895</f>
        <v>#REF!</v>
      </c>
    </row>
    <row r="101" spans="1:40" s="337" customFormat="1" ht="24" customHeight="1">
      <c r="A101" s="1304"/>
      <c r="B101" s="1308" t="s">
        <v>202</v>
      </c>
      <c r="C101" s="1309"/>
      <c r="D101" s="1306"/>
      <c r="E101" s="1586"/>
      <c r="F101" s="1116">
        <f>SUM(F87:F100)</f>
        <v>3800042405.500906</v>
      </c>
      <c r="G101" s="1117"/>
      <c r="H101" s="1282"/>
      <c r="I101" s="1119">
        <f>SUM(I87:I100)</f>
        <v>0</v>
      </c>
      <c r="J101" s="1283"/>
      <c r="K101" s="1119">
        <f>SUM(K87:K100)</f>
        <v>0</v>
      </c>
      <c r="L101" s="1121"/>
      <c r="M101" s="1310">
        <f>SUM(M87:M100)</f>
        <v>0</v>
      </c>
      <c r="N101" s="1123"/>
      <c r="O101" s="1124"/>
      <c r="P101" s="1311"/>
      <c r="Q101" s="1312">
        <f>SUM(Q87:Q100)</f>
        <v>3800042405.500906</v>
      </c>
      <c r="R101" s="1126"/>
      <c r="S101" s="1124">
        <f>SUM(S87:S100)</f>
        <v>3800042405.500906</v>
      </c>
      <c r="T101" s="1313"/>
      <c r="U101" s="1128"/>
      <c r="V101" s="1129">
        <f>SUM(V87:V100)</f>
        <v>3800042405.500906</v>
      </c>
      <c r="W101" s="1130"/>
      <c r="X101" s="1131"/>
      <c r="Y101" s="1132">
        <f>SUM(Y87:Y100)</f>
        <v>0</v>
      </c>
      <c r="Z101" s="1133"/>
      <c r="AA101" s="1132">
        <f>SUM(AA87:AA100)</f>
        <v>0</v>
      </c>
      <c r="AB101" s="1134"/>
      <c r="AC101" s="1135">
        <f>SUM(AC87:AC100)</f>
        <v>0</v>
      </c>
      <c r="AD101" s="1136"/>
      <c r="AE101" s="1109">
        <f>SUM(AE87:AE100)</f>
        <v>0</v>
      </c>
      <c r="AF101" s="1137"/>
      <c r="AG101" s="1138"/>
      <c r="AH101" s="1185">
        <f>SUM(AH87:AH100)</f>
        <v>3800042405.500906</v>
      </c>
      <c r="AI101" s="1138"/>
      <c r="AJ101" s="1685"/>
      <c r="AK101" s="329" t="e">
        <f>U101+X101+Z101+AB101+#REF!+#REF!+AD101</f>
        <v>#REF!</v>
      </c>
      <c r="AL101" s="333"/>
      <c r="AM101" s="336" t="e">
        <f>SUM(AM87:AM100)</f>
        <v>#REF!</v>
      </c>
      <c r="AN101" s="333"/>
    </row>
    <row r="102" spans="1:40" s="56" customFormat="1" ht="24" customHeight="1">
      <c r="A102" s="62"/>
      <c r="B102" s="182"/>
      <c r="C102" s="69"/>
      <c r="D102" s="63"/>
      <c r="E102" s="1588"/>
      <c r="F102" s="79">
        <f>F101*1/$F$885</f>
        <v>0.14938590055062806</v>
      </c>
      <c r="G102" s="434">
        <f>SUM(G87:G100)</f>
        <v>0.14938590055062806</v>
      </c>
      <c r="H102" s="435"/>
      <c r="I102" s="436"/>
      <c r="J102" s="437"/>
      <c r="K102" s="438"/>
      <c r="L102" s="439"/>
      <c r="M102" s="440"/>
      <c r="N102" s="442"/>
      <c r="O102" s="517"/>
      <c r="P102" s="515"/>
      <c r="Q102" s="517"/>
      <c r="R102" s="516"/>
      <c r="S102" s="440"/>
      <c r="T102" s="229"/>
      <c r="U102" s="992"/>
      <c r="V102" s="787"/>
      <c r="W102" s="227"/>
      <c r="X102" s="292"/>
      <c r="Y102" s="1054"/>
      <c r="Z102" s="291"/>
      <c r="AA102" s="1076"/>
      <c r="AB102" s="532"/>
      <c r="AC102" s="316"/>
      <c r="AD102" s="250"/>
      <c r="AE102" s="206"/>
      <c r="AF102" s="537"/>
      <c r="AG102" s="139">
        <f>AH101*1/F101</f>
        <v>1</v>
      </c>
      <c r="AH102" s="136"/>
      <c r="AI102" s="131">
        <f>SUM(AI87:AI100)</f>
        <v>0.14938590055062806</v>
      </c>
      <c r="AJ102" s="1685"/>
      <c r="AK102" s="258" t="e">
        <f>U102+X102+Z102+AB102+#REF!+#REF!+AD102</f>
        <v>#REF!</v>
      </c>
      <c r="AL102" s="139" t="e">
        <f>AM101*1/F101</f>
        <v>#REF!</v>
      </c>
      <c r="AM102" s="136"/>
      <c r="AN102" s="131" t="e">
        <f>SUM(AN87:AN100)</f>
        <v>#REF!</v>
      </c>
    </row>
    <row r="103" spans="1:40" s="337" customFormat="1" ht="24" customHeight="1">
      <c r="A103" s="1139">
        <v>6</v>
      </c>
      <c r="B103" s="1140" t="s">
        <v>203</v>
      </c>
      <c r="C103" s="1141"/>
      <c r="D103" s="1142"/>
      <c r="E103" s="1583"/>
      <c r="F103" s="1143"/>
      <c r="G103" s="1144"/>
      <c r="H103" s="1145"/>
      <c r="I103" s="1146"/>
      <c r="J103" s="1314"/>
      <c r="K103" s="1148"/>
      <c r="L103" s="1149"/>
      <c r="M103" s="1150"/>
      <c r="N103" s="1151"/>
      <c r="O103" s="1150"/>
      <c r="P103" s="1152"/>
      <c r="Q103" s="1150"/>
      <c r="R103" s="1153"/>
      <c r="S103" s="1150"/>
      <c r="T103" s="1154"/>
      <c r="U103" s="1155"/>
      <c r="V103" s="1156"/>
      <c r="W103" s="1157"/>
      <c r="X103" s="1158"/>
      <c r="Y103" s="1159"/>
      <c r="Z103" s="1160"/>
      <c r="AA103" s="1161"/>
      <c r="AB103" s="1162"/>
      <c r="AC103" s="1163"/>
      <c r="AD103" s="1155"/>
      <c r="AE103" s="1164"/>
      <c r="AF103" s="1165"/>
      <c r="AG103" s="1166"/>
      <c r="AH103" s="1167"/>
      <c r="AI103" s="1166"/>
      <c r="AJ103" s="1685"/>
      <c r="AK103" s="329" t="e">
        <f>U103+X103+Z103+AB103+#REF!+#REF!+AD103</f>
        <v>#REF!</v>
      </c>
      <c r="AL103" s="96"/>
      <c r="AM103" s="95"/>
      <c r="AN103" s="96"/>
    </row>
    <row r="104" spans="1:40" s="56" customFormat="1" ht="22.5" customHeight="1">
      <c r="A104" s="122"/>
      <c r="B104" s="123"/>
      <c r="C104" s="97"/>
      <c r="D104" s="98"/>
      <c r="E104" s="1584"/>
      <c r="F104" s="137"/>
      <c r="G104" s="418"/>
      <c r="H104" s="419"/>
      <c r="I104" s="420"/>
      <c r="J104" s="421"/>
      <c r="K104" s="420"/>
      <c r="L104" s="387"/>
      <c r="M104" s="422"/>
      <c r="N104" s="423"/>
      <c r="O104" s="422"/>
      <c r="P104" s="513"/>
      <c r="Q104" s="422"/>
      <c r="R104" s="448"/>
      <c r="S104" s="422"/>
      <c r="T104" s="217"/>
      <c r="U104" s="274"/>
      <c r="V104" s="99"/>
      <c r="W104" s="216"/>
      <c r="X104" s="286"/>
      <c r="Y104" s="1052"/>
      <c r="Z104" s="320"/>
      <c r="AA104" s="1052"/>
      <c r="AB104" s="320"/>
      <c r="AC104" s="281"/>
      <c r="AD104" s="247">
        <v>0</v>
      </c>
      <c r="AE104" s="141">
        <f t="shared" ref="AE104:AE109" si="117">AD104*E104</f>
        <v>0</v>
      </c>
      <c r="AF104" s="322"/>
      <c r="AG104" s="100"/>
      <c r="AH104" s="101"/>
      <c r="AI104" s="102"/>
      <c r="AJ104" s="1685"/>
      <c r="AK104" s="258" t="e">
        <f>U104+X104+Z104+AB104+#REF!+#REF!+AD104</f>
        <v>#REF!</v>
      </c>
      <c r="AL104" s="100" t="e">
        <f t="shared" ref="AL104:AL109" si="118">AF104/D104</f>
        <v>#DIV/0!</v>
      </c>
      <c r="AM104" s="101" t="e">
        <f t="shared" ref="AM104:AM109" si="119">E104*AK104</f>
        <v>#REF!</v>
      </c>
      <c r="AN104" s="102" t="e">
        <f t="shared" ref="AN104:AN109" si="120">AM104*1/$E$895</f>
        <v>#REF!</v>
      </c>
    </row>
    <row r="105" spans="1:40" s="56" customFormat="1" ht="26.1" customHeight="1">
      <c r="A105" s="637" t="s">
        <v>204</v>
      </c>
      <c r="B105" s="368" t="s">
        <v>205</v>
      </c>
      <c r="C105" s="369" t="s">
        <v>94</v>
      </c>
      <c r="D105" s="816">
        <v>672</v>
      </c>
      <c r="E105" s="942">
        <v>101430</v>
      </c>
      <c r="F105" s="956">
        <f t="shared" ref="F105:F108" si="121">D105*E105</f>
        <v>68160960</v>
      </c>
      <c r="G105" s="424">
        <f>F105*1/$F$885</f>
        <v>2.67951914885359E-3</v>
      </c>
      <c r="H105" s="394">
        <f t="shared" ref="H105:H108" si="122">IF(D105-AF105&lt;0,AF105-D105,0)</f>
        <v>0</v>
      </c>
      <c r="I105" s="392">
        <f t="shared" ref="I105:I108" si="123">E105*H105</f>
        <v>0</v>
      </c>
      <c r="J105" s="723">
        <v>0</v>
      </c>
      <c r="K105" s="392">
        <f t="shared" ref="K105:K108" si="124">E105*J105</f>
        <v>0</v>
      </c>
      <c r="L105" s="394">
        <f>IF(AF105=0,D105,0)</f>
        <v>0</v>
      </c>
      <c r="M105" s="395">
        <f t="shared" ref="M105:M108" si="125">L105*E105</f>
        <v>0</v>
      </c>
      <c r="N105" s="396"/>
      <c r="O105" s="395"/>
      <c r="P105" s="952">
        <f t="shared" ref="P105:P108" si="126">D105+H105+J105-L105</f>
        <v>672</v>
      </c>
      <c r="Q105" s="395">
        <f t="shared" ref="Q105:Q108" si="127">E105*P105</f>
        <v>68160960</v>
      </c>
      <c r="R105" s="1088">
        <f t="shared" ref="R105:R108" si="128">AF105</f>
        <v>672</v>
      </c>
      <c r="S105" s="395">
        <f t="shared" ref="S105:S108" si="129">E105*R105</f>
        <v>68160960</v>
      </c>
      <c r="T105" s="232"/>
      <c r="U105" s="1084">
        <v>672</v>
      </c>
      <c r="V105" s="777">
        <f t="shared" ref="V105:V108" si="130">E105*U105</f>
        <v>68160960</v>
      </c>
      <c r="W105" s="218"/>
      <c r="X105" s="282">
        <v>0</v>
      </c>
      <c r="Y105" s="783">
        <f t="shared" ref="Y105:Y108" si="131">E105*X105</f>
        <v>0</v>
      </c>
      <c r="Z105" s="321">
        <v>0</v>
      </c>
      <c r="AA105" s="783">
        <f t="shared" ref="AA105:AA108" si="132">E105*Z105</f>
        <v>0</v>
      </c>
      <c r="AB105" s="321">
        <v>0</v>
      </c>
      <c r="AC105" s="297">
        <f t="shared" ref="AC105:AC108" si="133">AB105*E105</f>
        <v>0</v>
      </c>
      <c r="AD105" s="552">
        <v>2</v>
      </c>
      <c r="AE105" s="551">
        <f t="shared" si="117"/>
        <v>202860</v>
      </c>
      <c r="AF105" s="865">
        <f>U105+X105+Z105</f>
        <v>672</v>
      </c>
      <c r="AG105" s="142">
        <f t="shared" ref="AG105:AG108" si="134">AF105/D105</f>
        <v>1</v>
      </c>
      <c r="AH105" s="790">
        <f t="shared" ref="AH105:AH108" si="135">E105*AF105</f>
        <v>68160960</v>
      </c>
      <c r="AI105" s="553">
        <f>AH105*1/$E$895</f>
        <v>2.67951914885359E-3</v>
      </c>
      <c r="AJ105" s="1685"/>
      <c r="AK105" s="258" t="e">
        <f>U105+X105+Z105+AB105+#REF!+#REF!+AD105</f>
        <v>#REF!</v>
      </c>
      <c r="AL105" s="100">
        <f t="shared" si="118"/>
        <v>1</v>
      </c>
      <c r="AM105" s="101" t="e">
        <f t="shared" si="119"/>
        <v>#REF!</v>
      </c>
      <c r="AN105" s="102" t="e">
        <f t="shared" si="120"/>
        <v>#REF!</v>
      </c>
    </row>
    <row r="106" spans="1:40" s="56" customFormat="1" ht="24.95" customHeight="1">
      <c r="A106" s="637" t="s">
        <v>206</v>
      </c>
      <c r="B106" s="368" t="s">
        <v>207</v>
      </c>
      <c r="C106" s="369" t="s">
        <v>94</v>
      </c>
      <c r="D106" s="816">
        <v>941.56</v>
      </c>
      <c r="E106" s="942">
        <v>103500</v>
      </c>
      <c r="F106" s="956">
        <f t="shared" si="121"/>
        <v>97451460</v>
      </c>
      <c r="G106" s="424">
        <f>F106*1/$F$885</f>
        <v>3.8309767519961527E-3</v>
      </c>
      <c r="H106" s="394">
        <f t="shared" si="122"/>
        <v>0</v>
      </c>
      <c r="I106" s="392">
        <f t="shared" si="123"/>
        <v>0</v>
      </c>
      <c r="J106" s="723">
        <v>0</v>
      </c>
      <c r="K106" s="392">
        <f t="shared" si="124"/>
        <v>0</v>
      </c>
      <c r="L106" s="394">
        <f t="shared" ref="L106:L108" si="136">IF(AF106=0,D106,0)</f>
        <v>0</v>
      </c>
      <c r="M106" s="395">
        <f t="shared" si="125"/>
        <v>0</v>
      </c>
      <c r="N106" s="396"/>
      <c r="O106" s="395"/>
      <c r="P106" s="952">
        <f t="shared" si="126"/>
        <v>941.56</v>
      </c>
      <c r="Q106" s="395">
        <f t="shared" si="127"/>
        <v>97451460</v>
      </c>
      <c r="R106" s="1088">
        <f t="shared" si="128"/>
        <v>941.56</v>
      </c>
      <c r="S106" s="395">
        <f t="shared" si="129"/>
        <v>97451460</v>
      </c>
      <c r="T106" s="232"/>
      <c r="U106" s="1084">
        <v>941.56</v>
      </c>
      <c r="V106" s="777">
        <f t="shared" si="130"/>
        <v>97451460</v>
      </c>
      <c r="W106" s="218"/>
      <c r="X106" s="282">
        <v>0</v>
      </c>
      <c r="Y106" s="783">
        <f t="shared" si="131"/>
        <v>0</v>
      </c>
      <c r="Z106" s="321">
        <v>0</v>
      </c>
      <c r="AA106" s="783">
        <f t="shared" si="132"/>
        <v>0</v>
      </c>
      <c r="AB106" s="321">
        <v>0</v>
      </c>
      <c r="AC106" s="297">
        <f t="shared" si="133"/>
        <v>0</v>
      </c>
      <c r="AD106" s="552">
        <v>3.15</v>
      </c>
      <c r="AE106" s="551">
        <f t="shared" si="117"/>
        <v>326025</v>
      </c>
      <c r="AF106" s="865">
        <f>U106+X106+Z106</f>
        <v>941.56</v>
      </c>
      <c r="AG106" s="142">
        <f t="shared" si="134"/>
        <v>1</v>
      </c>
      <c r="AH106" s="790">
        <f t="shared" si="135"/>
        <v>97451460</v>
      </c>
      <c r="AI106" s="553">
        <f>AH106*1/$E$895</f>
        <v>3.8309767519961527E-3</v>
      </c>
      <c r="AJ106" s="1685"/>
      <c r="AK106" s="258" t="e">
        <f>U106+X106+Z106+AB106+#REF!+#REF!+AD106</f>
        <v>#REF!</v>
      </c>
      <c r="AL106" s="100">
        <f t="shared" si="118"/>
        <v>1</v>
      </c>
      <c r="AM106" s="101" t="e">
        <f t="shared" si="119"/>
        <v>#REF!</v>
      </c>
      <c r="AN106" s="102" t="e">
        <f t="shared" si="120"/>
        <v>#REF!</v>
      </c>
    </row>
    <row r="107" spans="1:40" s="56" customFormat="1" ht="34.5" customHeight="1">
      <c r="A107" s="637" t="s">
        <v>208</v>
      </c>
      <c r="B107" s="368" t="s">
        <v>209</v>
      </c>
      <c r="C107" s="369" t="s">
        <v>135</v>
      </c>
      <c r="D107" s="816">
        <v>160</v>
      </c>
      <c r="E107" s="942">
        <v>78660</v>
      </c>
      <c r="F107" s="956">
        <f t="shared" si="121"/>
        <v>12585600</v>
      </c>
      <c r="G107" s="424">
        <f>F107*1/$F$885</f>
        <v>4.9476058142097388E-4</v>
      </c>
      <c r="H107" s="394">
        <f t="shared" si="122"/>
        <v>0</v>
      </c>
      <c r="I107" s="392">
        <f t="shared" si="123"/>
        <v>0</v>
      </c>
      <c r="J107" s="723">
        <v>0</v>
      </c>
      <c r="K107" s="392">
        <f t="shared" si="124"/>
        <v>0</v>
      </c>
      <c r="L107" s="394">
        <f t="shared" si="136"/>
        <v>0</v>
      </c>
      <c r="M107" s="395">
        <f t="shared" si="125"/>
        <v>0</v>
      </c>
      <c r="N107" s="396"/>
      <c r="O107" s="395"/>
      <c r="P107" s="952">
        <f t="shared" si="126"/>
        <v>160</v>
      </c>
      <c r="Q107" s="395">
        <f t="shared" si="127"/>
        <v>12585600</v>
      </c>
      <c r="R107" s="1088">
        <f t="shared" si="128"/>
        <v>160</v>
      </c>
      <c r="S107" s="395">
        <f t="shared" si="129"/>
        <v>12585600</v>
      </c>
      <c r="T107" s="232"/>
      <c r="U107" s="1084">
        <v>160</v>
      </c>
      <c r="V107" s="777">
        <f t="shared" si="130"/>
        <v>12585600</v>
      </c>
      <c r="W107" s="218"/>
      <c r="X107" s="282">
        <v>0</v>
      </c>
      <c r="Y107" s="783">
        <f t="shared" si="131"/>
        <v>0</v>
      </c>
      <c r="Z107" s="321">
        <v>0</v>
      </c>
      <c r="AA107" s="783">
        <f t="shared" si="132"/>
        <v>0</v>
      </c>
      <c r="AB107" s="321">
        <v>0</v>
      </c>
      <c r="AC107" s="297">
        <f t="shared" si="133"/>
        <v>0</v>
      </c>
      <c r="AD107" s="552">
        <v>13</v>
      </c>
      <c r="AE107" s="551">
        <f t="shared" si="117"/>
        <v>1022580</v>
      </c>
      <c r="AF107" s="865">
        <f>U107+X107+Z107</f>
        <v>160</v>
      </c>
      <c r="AG107" s="142">
        <f t="shared" si="134"/>
        <v>1</v>
      </c>
      <c r="AH107" s="790">
        <f t="shared" si="135"/>
        <v>12585600</v>
      </c>
      <c r="AI107" s="553">
        <f>AH107*1/$E$895</f>
        <v>4.9476058142097388E-4</v>
      </c>
      <c r="AJ107" s="1685"/>
      <c r="AK107" s="258" t="e">
        <f>U107+X107+Z107+AB107+#REF!+#REF!+AD107</f>
        <v>#REF!</v>
      </c>
      <c r="AL107" s="100">
        <f t="shared" si="118"/>
        <v>1</v>
      </c>
      <c r="AM107" s="101" t="e">
        <f t="shared" si="119"/>
        <v>#REF!</v>
      </c>
      <c r="AN107" s="102" t="e">
        <f t="shared" si="120"/>
        <v>#REF!</v>
      </c>
    </row>
    <row r="108" spans="1:40" s="56" customFormat="1" ht="57.95" customHeight="1">
      <c r="A108" s="637" t="s">
        <v>210</v>
      </c>
      <c r="B108" s="368" t="s">
        <v>211</v>
      </c>
      <c r="C108" s="369" t="s">
        <v>135</v>
      </c>
      <c r="D108" s="816">
        <v>693.30476610424148</v>
      </c>
      <c r="E108" s="942">
        <v>334822.5</v>
      </c>
      <c r="F108" s="956">
        <f t="shared" si="121"/>
        <v>232134035.04893738</v>
      </c>
      <c r="G108" s="424">
        <f>F108*1/$F$885</f>
        <v>9.1255697104952477E-3</v>
      </c>
      <c r="H108" s="394">
        <f t="shared" si="122"/>
        <v>0</v>
      </c>
      <c r="I108" s="392">
        <f t="shared" si="123"/>
        <v>0</v>
      </c>
      <c r="J108" s="723">
        <v>0</v>
      </c>
      <c r="K108" s="392">
        <f t="shared" si="124"/>
        <v>0</v>
      </c>
      <c r="L108" s="394">
        <f t="shared" si="136"/>
        <v>0</v>
      </c>
      <c r="M108" s="395">
        <f t="shared" si="125"/>
        <v>0</v>
      </c>
      <c r="N108" s="396"/>
      <c r="O108" s="395"/>
      <c r="P108" s="952">
        <f t="shared" si="126"/>
        <v>693.30476610424148</v>
      </c>
      <c r="Q108" s="395">
        <f t="shared" si="127"/>
        <v>232134035.04893738</v>
      </c>
      <c r="R108" s="1088">
        <f t="shared" si="128"/>
        <v>693.30476610424148</v>
      </c>
      <c r="S108" s="395">
        <f t="shared" si="129"/>
        <v>232134035.04893738</v>
      </c>
      <c r="T108" s="232"/>
      <c r="U108" s="1084">
        <v>693.30476610424148</v>
      </c>
      <c r="V108" s="777">
        <f t="shared" si="130"/>
        <v>232134035.04893738</v>
      </c>
      <c r="W108" s="218"/>
      <c r="X108" s="282">
        <v>0</v>
      </c>
      <c r="Y108" s="783">
        <f t="shared" si="131"/>
        <v>0</v>
      </c>
      <c r="Z108" s="321">
        <v>0</v>
      </c>
      <c r="AA108" s="783">
        <f t="shared" si="132"/>
        <v>0</v>
      </c>
      <c r="AB108" s="321">
        <v>0</v>
      </c>
      <c r="AC108" s="297">
        <f t="shared" si="133"/>
        <v>0</v>
      </c>
      <c r="AD108" s="552">
        <v>435.84</v>
      </c>
      <c r="AE108" s="551">
        <f t="shared" si="117"/>
        <v>145929038.40000001</v>
      </c>
      <c r="AF108" s="865">
        <f>U108+X108+Z108</f>
        <v>693.30476610424148</v>
      </c>
      <c r="AG108" s="142">
        <f t="shared" si="134"/>
        <v>1</v>
      </c>
      <c r="AH108" s="790">
        <f t="shared" si="135"/>
        <v>232134035.04893738</v>
      </c>
      <c r="AI108" s="553">
        <f>AH108*1/$E$895</f>
        <v>9.1255697104952477E-3</v>
      </c>
      <c r="AJ108" s="1685"/>
      <c r="AK108" s="258" t="e">
        <f>U108+X108+Z108+AB108+#REF!+#REF!+AD108</f>
        <v>#REF!</v>
      </c>
      <c r="AL108" s="100">
        <f t="shared" si="118"/>
        <v>1</v>
      </c>
      <c r="AM108" s="101" t="e">
        <f t="shared" si="119"/>
        <v>#REF!</v>
      </c>
      <c r="AN108" s="102" t="e">
        <f t="shared" si="120"/>
        <v>#REF!</v>
      </c>
    </row>
    <row r="109" spans="1:40" s="56" customFormat="1" ht="21" customHeight="1">
      <c r="A109" s="105"/>
      <c r="B109" s="106"/>
      <c r="C109" s="107"/>
      <c r="D109" s="108"/>
      <c r="E109" s="1585"/>
      <c r="F109" s="110"/>
      <c r="G109" s="428"/>
      <c r="H109" s="429"/>
      <c r="I109" s="430"/>
      <c r="J109" s="724"/>
      <c r="K109" s="430"/>
      <c r="L109" s="541"/>
      <c r="M109" s="432"/>
      <c r="N109" s="433"/>
      <c r="O109" s="432"/>
      <c r="P109" s="514"/>
      <c r="Q109" s="432"/>
      <c r="R109" s="464"/>
      <c r="S109" s="432"/>
      <c r="T109" s="220"/>
      <c r="U109" s="557"/>
      <c r="V109" s="109"/>
      <c r="W109" s="219"/>
      <c r="X109" s="283"/>
      <c r="Y109" s="1053"/>
      <c r="Z109" s="529"/>
      <c r="AA109" s="1053"/>
      <c r="AB109" s="529"/>
      <c r="AC109" s="284"/>
      <c r="AD109" s="660">
        <v>0</v>
      </c>
      <c r="AE109" s="650">
        <f t="shared" si="117"/>
        <v>0</v>
      </c>
      <c r="AF109" s="533"/>
      <c r="AG109" s="661"/>
      <c r="AH109" s="549"/>
      <c r="AI109" s="662"/>
      <c r="AJ109" s="1685"/>
      <c r="AK109" s="258" t="e">
        <f>U109+X109+Z109+AB109+#REF!+#REF!+AD109</f>
        <v>#REF!</v>
      </c>
      <c r="AL109" s="100" t="e">
        <f t="shared" si="118"/>
        <v>#DIV/0!</v>
      </c>
      <c r="AM109" s="101" t="e">
        <f t="shared" si="119"/>
        <v>#REF!</v>
      </c>
      <c r="AN109" s="102" t="e">
        <f t="shared" si="120"/>
        <v>#REF!</v>
      </c>
    </row>
    <row r="110" spans="1:40" s="337" customFormat="1" ht="24" customHeight="1">
      <c r="A110" s="1304"/>
      <c r="B110" s="1308" t="s">
        <v>212</v>
      </c>
      <c r="C110" s="1309"/>
      <c r="D110" s="1115"/>
      <c r="E110" s="1586"/>
      <c r="F110" s="1116">
        <f>SUM(F104:F109)</f>
        <v>410332055.04893738</v>
      </c>
      <c r="G110" s="1117"/>
      <c r="H110" s="1118"/>
      <c r="I110" s="1119">
        <f>SUM(I104:I109)</f>
        <v>0</v>
      </c>
      <c r="J110" s="1315"/>
      <c r="K110" s="1119">
        <f>SUM(K104:K109)</f>
        <v>0</v>
      </c>
      <c r="L110" s="1121"/>
      <c r="M110" s="1310">
        <f>SUM(M104:M109)</f>
        <v>0</v>
      </c>
      <c r="N110" s="1123"/>
      <c r="O110" s="1124"/>
      <c r="P110" s="1125"/>
      <c r="Q110" s="1124">
        <f>SUM(Q104:Q109)</f>
        <v>410332055.04893738</v>
      </c>
      <c r="R110" s="1126"/>
      <c r="S110" s="1124">
        <f>SUM(S104:S109)</f>
        <v>410332055.04893738</v>
      </c>
      <c r="T110" s="1313"/>
      <c r="U110" s="1128"/>
      <c r="V110" s="1129">
        <f>SUM(V104:V109)</f>
        <v>410332055.04893738</v>
      </c>
      <c r="W110" s="1130"/>
      <c r="X110" s="1131"/>
      <c r="Y110" s="1132">
        <f>SUM(Y104:Y109)</f>
        <v>0</v>
      </c>
      <c r="Z110" s="1316"/>
      <c r="AA110" s="1317">
        <f>SUM(AA104:AA109)</f>
        <v>0</v>
      </c>
      <c r="AB110" s="1318"/>
      <c r="AC110" s="1319">
        <f>SUM(AC104:AC109)</f>
        <v>0</v>
      </c>
      <c r="AD110" s="1320"/>
      <c r="AE110" s="1109">
        <f>SUM(AE104:AE109)</f>
        <v>147480503.40000001</v>
      </c>
      <c r="AF110" s="1137"/>
      <c r="AG110" s="1321"/>
      <c r="AH110" s="1322">
        <f>SUM(AH104:AH109)</f>
        <v>410332055.04893738</v>
      </c>
      <c r="AI110" s="1138"/>
      <c r="AJ110" s="1685"/>
      <c r="AK110" s="329" t="e">
        <f>U110+X110+Z110+AB110+#REF!+#REF!+AD110</f>
        <v>#REF!</v>
      </c>
      <c r="AL110" s="338"/>
      <c r="AM110" s="339" t="e">
        <f>SUM(AM104:AM109)</f>
        <v>#REF!</v>
      </c>
      <c r="AN110" s="333"/>
    </row>
    <row r="111" spans="1:40" s="56" customFormat="1" ht="24" customHeight="1">
      <c r="A111" s="58"/>
      <c r="B111" s="180"/>
      <c r="C111" s="60"/>
      <c r="D111" s="59"/>
      <c r="E111" s="1582"/>
      <c r="F111" s="66">
        <f>F110*1/$F$885</f>
        <v>1.6130826192765964E-2</v>
      </c>
      <c r="G111" s="443">
        <f>SUM(G104:G109)</f>
        <v>1.6130826192765964E-2</v>
      </c>
      <c r="H111" s="413"/>
      <c r="I111" s="444"/>
      <c r="J111" s="725"/>
      <c r="K111" s="408"/>
      <c r="L111" s="409"/>
      <c r="M111" s="445"/>
      <c r="N111" s="411"/>
      <c r="O111" s="445"/>
      <c r="P111" s="511"/>
      <c r="Q111" s="410"/>
      <c r="R111" s="519"/>
      <c r="S111" s="445"/>
      <c r="T111" s="224"/>
      <c r="U111" s="989"/>
      <c r="V111" s="1030"/>
      <c r="W111" s="223"/>
      <c r="X111" s="293"/>
      <c r="Y111" s="1055"/>
      <c r="Z111" s="301"/>
      <c r="AA111" s="1075"/>
      <c r="AB111" s="531"/>
      <c r="AC111" s="317"/>
      <c r="AD111" s="249"/>
      <c r="AE111" s="207"/>
      <c r="AF111" s="538"/>
      <c r="AG111" s="126">
        <f>AH110*1/F110</f>
        <v>1</v>
      </c>
      <c r="AH111" s="127"/>
      <c r="AI111" s="124">
        <f>SUM(AI104:AI109)</f>
        <v>1.6130826192765964E-2</v>
      </c>
      <c r="AJ111" s="1685"/>
      <c r="AK111" s="258" t="e">
        <f>U111+X111+Z111+AB111+#REF!+#REF!+AD111</f>
        <v>#REF!</v>
      </c>
      <c r="AL111" s="126" t="e">
        <f>AM110*1/F110</f>
        <v>#REF!</v>
      </c>
      <c r="AM111" s="127"/>
      <c r="AN111" s="124" t="e">
        <f>SUM(AN104:AN109)</f>
        <v>#REF!</v>
      </c>
    </row>
    <row r="112" spans="1:40" s="337" customFormat="1" ht="21.95" customHeight="1">
      <c r="A112" s="1139">
        <v>7</v>
      </c>
      <c r="B112" s="1140" t="s">
        <v>213</v>
      </c>
      <c r="C112" s="1141"/>
      <c r="D112" s="1142"/>
      <c r="E112" s="1583"/>
      <c r="F112" s="1143"/>
      <c r="G112" s="1144"/>
      <c r="H112" s="1145"/>
      <c r="I112" s="1146"/>
      <c r="J112" s="1147"/>
      <c r="K112" s="1148"/>
      <c r="L112" s="1149"/>
      <c r="M112" s="1150"/>
      <c r="N112" s="1151"/>
      <c r="O112" s="1150"/>
      <c r="P112" s="1152"/>
      <c r="Q112" s="1150"/>
      <c r="R112" s="1153"/>
      <c r="S112" s="1150"/>
      <c r="T112" s="1154"/>
      <c r="U112" s="1155"/>
      <c r="V112" s="1156"/>
      <c r="W112" s="1157"/>
      <c r="X112" s="1158"/>
      <c r="Y112" s="1159"/>
      <c r="Z112" s="1160"/>
      <c r="AA112" s="1161"/>
      <c r="AB112" s="1162"/>
      <c r="AC112" s="1163"/>
      <c r="AD112" s="1155"/>
      <c r="AE112" s="1164"/>
      <c r="AF112" s="1165"/>
      <c r="AG112" s="1166"/>
      <c r="AH112" s="1167"/>
      <c r="AI112" s="1166"/>
      <c r="AJ112" s="1685"/>
      <c r="AK112" s="329" t="e">
        <f>U112+X112+Z112+AB112+#REF!+#REF!+AD112</f>
        <v>#REF!</v>
      </c>
      <c r="AL112" s="96"/>
      <c r="AM112" s="95"/>
      <c r="AN112" s="96"/>
    </row>
    <row r="113" spans="1:40" s="56" customFormat="1" ht="27" customHeight="1">
      <c r="A113" s="122"/>
      <c r="B113" s="123"/>
      <c r="C113" s="97"/>
      <c r="D113" s="98"/>
      <c r="E113" s="1584"/>
      <c r="F113" s="65"/>
      <c r="G113" s="383"/>
      <c r="H113" s="384"/>
      <c r="I113" s="385"/>
      <c r="J113" s="722"/>
      <c r="K113" s="385"/>
      <c r="L113" s="387"/>
      <c r="M113" s="388"/>
      <c r="N113" s="389"/>
      <c r="O113" s="388"/>
      <c r="P113" s="504"/>
      <c r="Q113" s="388"/>
      <c r="R113" s="387"/>
      <c r="S113" s="388"/>
      <c r="T113" s="231"/>
      <c r="U113" s="98"/>
      <c r="V113" s="364"/>
      <c r="W113" s="230"/>
      <c r="X113" s="295"/>
      <c r="Y113" s="1049"/>
      <c r="Z113" s="295"/>
      <c r="AA113" s="1049"/>
      <c r="AB113" s="320"/>
      <c r="AC113" s="296"/>
      <c r="AD113" s="265">
        <v>18.239999999999998</v>
      </c>
      <c r="AE113" s="141">
        <f>AD113*E113</f>
        <v>0</v>
      </c>
      <c r="AF113" s="322"/>
      <c r="AG113" s="140"/>
      <c r="AH113" s="141"/>
      <c r="AI113" s="102"/>
      <c r="AJ113" s="1685"/>
      <c r="AK113" s="258" t="e">
        <f>U113+X113+Z113+AB113+#REF!+#REF!+AD113</f>
        <v>#REF!</v>
      </c>
      <c r="AL113" s="100" t="e">
        <f>AF113/D113</f>
        <v>#DIV/0!</v>
      </c>
      <c r="AM113" s="101" t="e">
        <f>E113*AK113</f>
        <v>#REF!</v>
      </c>
      <c r="AN113" s="102" t="e">
        <f>AM113*1/$E$895</f>
        <v>#REF!</v>
      </c>
    </row>
    <row r="114" spans="1:40" s="56" customFormat="1" ht="20.25" customHeight="1">
      <c r="A114" s="637" t="s">
        <v>214</v>
      </c>
      <c r="B114" s="372" t="s">
        <v>215</v>
      </c>
      <c r="C114" s="369" t="s">
        <v>135</v>
      </c>
      <c r="D114" s="369">
        <v>182</v>
      </c>
      <c r="E114" s="942">
        <v>97807.5</v>
      </c>
      <c r="F114" s="956">
        <f t="shared" ref="F114:F119" si="137">D114*E114</f>
        <v>17800965</v>
      </c>
      <c r="G114" s="424">
        <f t="shared" ref="G114:G119" si="138">F114*1/$F$885</f>
        <v>6.9978513485685276E-4</v>
      </c>
      <c r="H114" s="394">
        <f t="shared" ref="H114:H119" si="139">IF(D114-AF114&lt;0,AF114-D114,0)</f>
        <v>0</v>
      </c>
      <c r="I114" s="392">
        <f t="shared" ref="I114:I119" si="140">E114*H114</f>
        <v>0</v>
      </c>
      <c r="J114" s="723">
        <v>0</v>
      </c>
      <c r="K114" s="392">
        <f t="shared" ref="K114:K119" si="141">E114*J114</f>
        <v>0</v>
      </c>
      <c r="L114" s="394">
        <f>IF(AF114=0,D114,0)</f>
        <v>0</v>
      </c>
      <c r="M114" s="395">
        <f t="shared" ref="M114:M119" si="142">L114*E114</f>
        <v>0</v>
      </c>
      <c r="N114" s="396"/>
      <c r="O114" s="395"/>
      <c r="P114" s="952">
        <f t="shared" ref="P114:P119" si="143">D114+H114+J114-L114</f>
        <v>182</v>
      </c>
      <c r="Q114" s="395">
        <f t="shared" ref="Q114:Q119" si="144">E114*P114</f>
        <v>17800965</v>
      </c>
      <c r="R114" s="1088">
        <f t="shared" ref="R114:R119" si="145">AF114</f>
        <v>182</v>
      </c>
      <c r="S114" s="395">
        <f>E114*R114</f>
        <v>17800965</v>
      </c>
      <c r="T114" s="232"/>
      <c r="U114" s="1084">
        <v>182</v>
      </c>
      <c r="V114" s="777">
        <f>E114*U114</f>
        <v>17800965</v>
      </c>
      <c r="W114" s="218"/>
      <c r="X114" s="282">
        <v>0</v>
      </c>
      <c r="Y114" s="783">
        <f>E114*X114</f>
        <v>0</v>
      </c>
      <c r="Z114" s="282">
        <v>0</v>
      </c>
      <c r="AA114" s="783">
        <f>E114*Z114</f>
        <v>0</v>
      </c>
      <c r="AB114" s="321">
        <v>0</v>
      </c>
      <c r="AC114" s="297">
        <f>AB114*E114</f>
        <v>0</v>
      </c>
      <c r="AD114" s="616"/>
      <c r="AE114" s="551"/>
      <c r="AF114" s="865">
        <f>U114+X114+Z114</f>
        <v>182</v>
      </c>
      <c r="AG114" s="142">
        <f>AF114/D114</f>
        <v>1</v>
      </c>
      <c r="AH114" s="551">
        <f>E114*AF114</f>
        <v>17800965</v>
      </c>
      <c r="AI114" s="553">
        <f t="shared" ref="AI114:AI119" si="146">AH114*1/$E$895</f>
        <v>6.9978513485685276E-4</v>
      </c>
      <c r="AJ114" s="1685"/>
      <c r="AK114" s="258"/>
      <c r="AL114" s="100"/>
      <c r="AM114" s="101"/>
      <c r="AN114" s="102"/>
    </row>
    <row r="115" spans="1:40" s="56" customFormat="1" ht="20.25" customHeight="1">
      <c r="A115" s="637" t="s">
        <v>216</v>
      </c>
      <c r="B115" s="372" t="s">
        <v>217</v>
      </c>
      <c r="C115" s="369" t="s">
        <v>135</v>
      </c>
      <c r="D115" s="369">
        <v>86</v>
      </c>
      <c r="E115" s="942">
        <v>91080</v>
      </c>
      <c r="F115" s="956">
        <f t="shared" si="137"/>
        <v>7832880</v>
      </c>
      <c r="G115" s="424">
        <f t="shared" si="138"/>
        <v>3.0792336185805349E-4</v>
      </c>
      <c r="H115" s="394">
        <f t="shared" si="139"/>
        <v>0</v>
      </c>
      <c r="I115" s="392">
        <f t="shared" si="140"/>
        <v>0</v>
      </c>
      <c r="J115" s="723">
        <v>0</v>
      </c>
      <c r="K115" s="392">
        <f t="shared" si="141"/>
        <v>0</v>
      </c>
      <c r="L115" s="394">
        <f t="shared" ref="L115:L119" si="147">IF(AF115=0,D115,0)</f>
        <v>0</v>
      </c>
      <c r="M115" s="395">
        <f t="shared" si="142"/>
        <v>0</v>
      </c>
      <c r="N115" s="396"/>
      <c r="O115" s="395"/>
      <c r="P115" s="952">
        <f t="shared" si="143"/>
        <v>86</v>
      </c>
      <c r="Q115" s="395">
        <f t="shared" si="144"/>
        <v>7832880</v>
      </c>
      <c r="R115" s="1088">
        <f t="shared" si="145"/>
        <v>86</v>
      </c>
      <c r="S115" s="395">
        <f t="shared" ref="S115:S119" si="148">E115*R115</f>
        <v>7832880</v>
      </c>
      <c r="T115" s="232"/>
      <c r="U115" s="1084">
        <v>86</v>
      </c>
      <c r="V115" s="777">
        <f t="shared" ref="V115:V117" si="149">E115*U115</f>
        <v>7832880</v>
      </c>
      <c r="W115" s="218"/>
      <c r="X115" s="282">
        <v>0</v>
      </c>
      <c r="Y115" s="783">
        <f t="shared" ref="Y115:Y119" si="150">E115*X115</f>
        <v>0</v>
      </c>
      <c r="Z115" s="282">
        <v>0</v>
      </c>
      <c r="AA115" s="783">
        <f t="shared" ref="AA115:AA118" si="151">E115*Z115</f>
        <v>0</v>
      </c>
      <c r="AB115" s="321"/>
      <c r="AC115" s="297"/>
      <c r="AD115" s="616"/>
      <c r="AE115" s="551"/>
      <c r="AF115" s="865">
        <f t="shared" ref="AF115:AF119" si="152">U115+X115+Z115</f>
        <v>86</v>
      </c>
      <c r="AG115" s="142">
        <f t="shared" ref="AG115:AG118" si="153">AF115/D115</f>
        <v>1</v>
      </c>
      <c r="AH115" s="551">
        <f t="shared" ref="AH115:AH118" si="154">E115*AF115</f>
        <v>7832880</v>
      </c>
      <c r="AI115" s="553">
        <f t="shared" si="146"/>
        <v>3.0792336185805349E-4</v>
      </c>
      <c r="AJ115" s="1685"/>
      <c r="AK115" s="258"/>
      <c r="AL115" s="100"/>
      <c r="AM115" s="101"/>
      <c r="AN115" s="102"/>
    </row>
    <row r="116" spans="1:40" s="56" customFormat="1" ht="37.5" customHeight="1">
      <c r="A116" s="637" t="s">
        <v>218</v>
      </c>
      <c r="B116" s="372" t="s">
        <v>219</v>
      </c>
      <c r="C116" s="369" t="s">
        <v>135</v>
      </c>
      <c r="D116" s="369">
        <v>50</v>
      </c>
      <c r="E116" s="942">
        <v>82800</v>
      </c>
      <c r="F116" s="956">
        <f t="shared" si="137"/>
        <v>4140000</v>
      </c>
      <c r="G116" s="424">
        <f t="shared" si="138"/>
        <v>1.6275019125689931E-4</v>
      </c>
      <c r="H116" s="394">
        <f t="shared" si="139"/>
        <v>0</v>
      </c>
      <c r="I116" s="392">
        <f t="shared" si="140"/>
        <v>0</v>
      </c>
      <c r="J116" s="723">
        <v>0</v>
      </c>
      <c r="K116" s="392">
        <f t="shared" si="141"/>
        <v>0</v>
      </c>
      <c r="L116" s="394">
        <f t="shared" si="147"/>
        <v>0</v>
      </c>
      <c r="M116" s="395">
        <f t="shared" si="142"/>
        <v>0</v>
      </c>
      <c r="N116" s="396"/>
      <c r="O116" s="395"/>
      <c r="P116" s="952">
        <f t="shared" si="143"/>
        <v>50</v>
      </c>
      <c r="Q116" s="395">
        <f t="shared" si="144"/>
        <v>4140000</v>
      </c>
      <c r="R116" s="1088">
        <f t="shared" si="145"/>
        <v>50</v>
      </c>
      <c r="S116" s="395">
        <f t="shared" si="148"/>
        <v>4140000</v>
      </c>
      <c r="T116" s="232"/>
      <c r="U116" s="1084">
        <v>50</v>
      </c>
      <c r="V116" s="777">
        <f t="shared" si="149"/>
        <v>4140000</v>
      </c>
      <c r="W116" s="218"/>
      <c r="X116" s="282">
        <v>0</v>
      </c>
      <c r="Y116" s="783">
        <f t="shared" si="150"/>
        <v>0</v>
      </c>
      <c r="Z116" s="282">
        <v>0</v>
      </c>
      <c r="AA116" s="783">
        <f t="shared" si="151"/>
        <v>0</v>
      </c>
      <c r="AB116" s="321"/>
      <c r="AC116" s="297"/>
      <c r="AD116" s="616"/>
      <c r="AE116" s="551"/>
      <c r="AF116" s="865">
        <f t="shared" si="152"/>
        <v>50</v>
      </c>
      <c r="AG116" s="142">
        <f t="shared" si="153"/>
        <v>1</v>
      </c>
      <c r="AH116" s="551">
        <f t="shared" si="154"/>
        <v>4140000</v>
      </c>
      <c r="AI116" s="553">
        <f t="shared" si="146"/>
        <v>1.6275019125689931E-4</v>
      </c>
      <c r="AJ116" s="1685"/>
      <c r="AK116" s="258"/>
      <c r="AL116" s="100"/>
      <c r="AM116" s="101"/>
      <c r="AN116" s="102"/>
    </row>
    <row r="117" spans="1:40" s="56" customFormat="1" ht="20.25" customHeight="1">
      <c r="A117" s="637" t="s">
        <v>220</v>
      </c>
      <c r="B117" s="372" t="s">
        <v>221</v>
      </c>
      <c r="C117" s="369" t="s">
        <v>94</v>
      </c>
      <c r="D117" s="369">
        <v>22</v>
      </c>
      <c r="E117" s="942">
        <v>150075</v>
      </c>
      <c r="F117" s="956">
        <f t="shared" si="137"/>
        <v>3301650</v>
      </c>
      <c r="G117" s="424">
        <f t="shared" si="138"/>
        <v>1.297932775273772E-4</v>
      </c>
      <c r="H117" s="394">
        <f t="shared" si="139"/>
        <v>0</v>
      </c>
      <c r="I117" s="392">
        <f t="shared" si="140"/>
        <v>0</v>
      </c>
      <c r="J117" s="723">
        <v>0</v>
      </c>
      <c r="K117" s="392">
        <f t="shared" si="141"/>
        <v>0</v>
      </c>
      <c r="L117" s="394">
        <f t="shared" si="147"/>
        <v>0</v>
      </c>
      <c r="M117" s="395">
        <f t="shared" si="142"/>
        <v>0</v>
      </c>
      <c r="N117" s="396"/>
      <c r="O117" s="395"/>
      <c r="P117" s="952">
        <f t="shared" si="143"/>
        <v>22</v>
      </c>
      <c r="Q117" s="395">
        <f t="shared" si="144"/>
        <v>3301650</v>
      </c>
      <c r="R117" s="1088">
        <f t="shared" si="145"/>
        <v>22</v>
      </c>
      <c r="S117" s="395">
        <f t="shared" si="148"/>
        <v>3301650</v>
      </c>
      <c r="T117" s="232"/>
      <c r="U117" s="1084">
        <v>22</v>
      </c>
      <c r="V117" s="777">
        <f t="shared" si="149"/>
        <v>3301650</v>
      </c>
      <c r="W117" s="218"/>
      <c r="X117" s="282">
        <v>0</v>
      </c>
      <c r="Y117" s="783">
        <f t="shared" si="150"/>
        <v>0</v>
      </c>
      <c r="Z117" s="282">
        <v>0</v>
      </c>
      <c r="AA117" s="783">
        <f t="shared" si="151"/>
        <v>0</v>
      </c>
      <c r="AB117" s="321"/>
      <c r="AC117" s="297"/>
      <c r="AD117" s="616"/>
      <c r="AE117" s="551"/>
      <c r="AF117" s="865">
        <f t="shared" si="152"/>
        <v>22</v>
      </c>
      <c r="AG117" s="142">
        <f t="shared" si="153"/>
        <v>1</v>
      </c>
      <c r="AH117" s="551">
        <f t="shared" si="154"/>
        <v>3301650</v>
      </c>
      <c r="AI117" s="553">
        <f t="shared" si="146"/>
        <v>1.297932775273772E-4</v>
      </c>
      <c r="AJ117" s="1685"/>
      <c r="AK117" s="258"/>
      <c r="AL117" s="100"/>
      <c r="AM117" s="101"/>
      <c r="AN117" s="102"/>
    </row>
    <row r="118" spans="1:40" s="56" customFormat="1" ht="20.25" customHeight="1">
      <c r="A118" s="637" t="s">
        <v>222</v>
      </c>
      <c r="B118" s="372" t="s">
        <v>223</v>
      </c>
      <c r="C118" s="369" t="s">
        <v>94</v>
      </c>
      <c r="D118" s="816">
        <v>324.38</v>
      </c>
      <c r="E118" s="942">
        <v>141795</v>
      </c>
      <c r="F118" s="956">
        <f t="shared" si="137"/>
        <v>45995462.100000001</v>
      </c>
      <c r="G118" s="424">
        <f t="shared" si="138"/>
        <v>1.8081570661170202E-3</v>
      </c>
      <c r="H118" s="394">
        <f t="shared" si="139"/>
        <v>0</v>
      </c>
      <c r="I118" s="392">
        <f t="shared" si="140"/>
        <v>0</v>
      </c>
      <c r="J118" s="723">
        <v>0</v>
      </c>
      <c r="K118" s="392">
        <f t="shared" si="141"/>
        <v>0</v>
      </c>
      <c r="L118" s="394">
        <f t="shared" si="147"/>
        <v>0</v>
      </c>
      <c r="M118" s="395">
        <f t="shared" si="142"/>
        <v>0</v>
      </c>
      <c r="N118" s="396"/>
      <c r="O118" s="395"/>
      <c r="P118" s="952">
        <f t="shared" si="143"/>
        <v>324.38</v>
      </c>
      <c r="Q118" s="395">
        <f t="shared" si="144"/>
        <v>45995462.100000001</v>
      </c>
      <c r="R118" s="1088">
        <f t="shared" si="145"/>
        <v>324.38</v>
      </c>
      <c r="S118" s="395">
        <f t="shared" si="148"/>
        <v>45995462.100000001</v>
      </c>
      <c r="T118" s="232"/>
      <c r="U118" s="1084">
        <v>324.38</v>
      </c>
      <c r="V118" s="777">
        <f t="shared" ref="V118:V119" si="155">E118*U118</f>
        <v>45995462.100000001</v>
      </c>
      <c r="W118" s="218"/>
      <c r="X118" s="282">
        <v>0</v>
      </c>
      <c r="Y118" s="783">
        <f t="shared" si="150"/>
        <v>0</v>
      </c>
      <c r="Z118" s="282">
        <v>0</v>
      </c>
      <c r="AA118" s="783">
        <f t="shared" si="151"/>
        <v>0</v>
      </c>
      <c r="AB118" s="321">
        <v>0</v>
      </c>
      <c r="AC118" s="297">
        <f t="shared" ref="AC118:AC119" si="156">AB118*E118</f>
        <v>0</v>
      </c>
      <c r="AD118" s="616"/>
      <c r="AE118" s="551"/>
      <c r="AF118" s="865">
        <f t="shared" si="152"/>
        <v>324.38</v>
      </c>
      <c r="AG118" s="142">
        <f t="shared" si="153"/>
        <v>1</v>
      </c>
      <c r="AH118" s="551">
        <f t="shared" si="154"/>
        <v>45995462.100000001</v>
      </c>
      <c r="AI118" s="553">
        <f t="shared" si="146"/>
        <v>1.8081570661170202E-3</v>
      </c>
      <c r="AJ118" s="1685"/>
      <c r="AK118" s="258"/>
      <c r="AL118" s="100"/>
      <c r="AM118" s="101"/>
      <c r="AN118" s="102"/>
    </row>
    <row r="119" spans="1:40" s="56" customFormat="1" ht="22.5" customHeight="1">
      <c r="A119" s="637" t="s">
        <v>224</v>
      </c>
      <c r="B119" s="372" t="s">
        <v>225</v>
      </c>
      <c r="C119" s="369" t="s">
        <v>94</v>
      </c>
      <c r="D119" s="816">
        <v>2413.5840762190364</v>
      </c>
      <c r="E119" s="942">
        <v>80730</v>
      </c>
      <c r="F119" s="956">
        <f t="shared" si="137"/>
        <v>194848642.4731628</v>
      </c>
      <c r="G119" s="424">
        <f t="shared" si="138"/>
        <v>7.6598197653754687E-3</v>
      </c>
      <c r="H119" s="394">
        <f t="shared" si="139"/>
        <v>0</v>
      </c>
      <c r="I119" s="392">
        <f t="shared" si="140"/>
        <v>0</v>
      </c>
      <c r="J119" s="723">
        <v>0</v>
      </c>
      <c r="K119" s="392">
        <f t="shared" si="141"/>
        <v>0</v>
      </c>
      <c r="L119" s="394">
        <f t="shared" si="147"/>
        <v>0</v>
      </c>
      <c r="M119" s="395">
        <f t="shared" si="142"/>
        <v>0</v>
      </c>
      <c r="N119" s="396"/>
      <c r="O119" s="395"/>
      <c r="P119" s="952">
        <f t="shared" si="143"/>
        <v>2413.5840762190364</v>
      </c>
      <c r="Q119" s="395">
        <f t="shared" si="144"/>
        <v>194848642.4731628</v>
      </c>
      <c r="R119" s="1088">
        <f t="shared" si="145"/>
        <v>2413.5840762190364</v>
      </c>
      <c r="S119" s="395">
        <f t="shared" si="148"/>
        <v>194848642.4731628</v>
      </c>
      <c r="T119" s="232"/>
      <c r="U119" s="1084">
        <v>2413.5840762190364</v>
      </c>
      <c r="V119" s="777">
        <f t="shared" si="155"/>
        <v>194848642.4731628</v>
      </c>
      <c r="W119" s="218"/>
      <c r="X119" s="282">
        <v>0</v>
      </c>
      <c r="Y119" s="783">
        <f t="shared" si="150"/>
        <v>0</v>
      </c>
      <c r="Z119" s="282">
        <v>0</v>
      </c>
      <c r="AA119" s="783">
        <f t="shared" ref="AA119" si="157">E119*Z119</f>
        <v>0</v>
      </c>
      <c r="AB119" s="321">
        <v>0</v>
      </c>
      <c r="AC119" s="297">
        <f t="shared" si="156"/>
        <v>0</v>
      </c>
      <c r="AD119" s="616"/>
      <c r="AE119" s="551"/>
      <c r="AF119" s="865">
        <f t="shared" si="152"/>
        <v>2413.5840762190364</v>
      </c>
      <c r="AG119" s="142">
        <f t="shared" ref="AG119" si="158">AF119/D119</f>
        <v>1</v>
      </c>
      <c r="AH119" s="551">
        <f t="shared" ref="AH119" si="159">E119*AF119</f>
        <v>194848642.4731628</v>
      </c>
      <c r="AI119" s="553">
        <f t="shared" si="146"/>
        <v>7.6598197653754687E-3</v>
      </c>
      <c r="AJ119" s="1685"/>
      <c r="AK119" s="258"/>
      <c r="AL119" s="100"/>
      <c r="AM119" s="101"/>
      <c r="AN119" s="102"/>
    </row>
    <row r="120" spans="1:40" s="56" customFormat="1" ht="27" customHeight="1">
      <c r="A120" s="105"/>
      <c r="B120" s="106"/>
      <c r="C120" s="107"/>
      <c r="D120" s="108"/>
      <c r="E120" s="1585"/>
      <c r="F120" s="68"/>
      <c r="G120" s="642"/>
      <c r="H120" s="643"/>
      <c r="I120" s="644"/>
      <c r="J120" s="726"/>
      <c r="K120" s="644"/>
      <c r="L120" s="541"/>
      <c r="M120" s="646"/>
      <c r="N120" s="647"/>
      <c r="O120" s="646"/>
      <c r="P120" s="586"/>
      <c r="Q120" s="646"/>
      <c r="R120" s="541"/>
      <c r="S120" s="646"/>
      <c r="T120" s="648"/>
      <c r="U120" s="108"/>
      <c r="V120" s="558"/>
      <c r="W120" s="649"/>
      <c r="X120" s="540"/>
      <c r="Y120" s="1047"/>
      <c r="Z120" s="540"/>
      <c r="AA120" s="1047"/>
      <c r="AB120" s="529"/>
      <c r="AC120" s="554"/>
      <c r="AD120" s="663"/>
      <c r="AE120" s="650"/>
      <c r="AF120" s="533"/>
      <c r="AG120" s="651"/>
      <c r="AH120" s="650"/>
      <c r="AI120" s="662"/>
      <c r="AJ120" s="1685"/>
      <c r="AK120" s="258"/>
      <c r="AL120" s="100"/>
      <c r="AM120" s="101"/>
      <c r="AN120" s="102"/>
    </row>
    <row r="121" spans="1:40" s="337" customFormat="1" ht="27" customHeight="1">
      <c r="A121" s="1323"/>
      <c r="B121" s="1113" t="s">
        <v>226</v>
      </c>
      <c r="C121" s="1114"/>
      <c r="D121" s="1115"/>
      <c r="E121" s="1586"/>
      <c r="F121" s="1116">
        <f>SUM(F113:F120)</f>
        <v>273919599.57316279</v>
      </c>
      <c r="G121" s="1117"/>
      <c r="H121" s="1118"/>
      <c r="I121" s="1119">
        <f>SUM(I113:I120)</f>
        <v>0</v>
      </c>
      <c r="J121" s="1315"/>
      <c r="K121" s="1119">
        <f>SUM(K113:K120)</f>
        <v>0</v>
      </c>
      <c r="L121" s="1121"/>
      <c r="M121" s="1122">
        <f>SUM(M113:M120)</f>
        <v>0</v>
      </c>
      <c r="N121" s="1123"/>
      <c r="O121" s="1124"/>
      <c r="P121" s="1125"/>
      <c r="Q121" s="1124">
        <f>SUM(Q113:Q120)</f>
        <v>273919599.57316279</v>
      </c>
      <c r="R121" s="1126"/>
      <c r="S121" s="1124">
        <f>SUM(S113:S120)</f>
        <v>273919599.57316279</v>
      </c>
      <c r="T121" s="1127"/>
      <c r="U121" s="1128"/>
      <c r="V121" s="1129">
        <f>SUM(V113:V120)</f>
        <v>273919599.57316279</v>
      </c>
      <c r="W121" s="1130"/>
      <c r="X121" s="1131"/>
      <c r="Y121" s="1132">
        <f>SUM(Y113:Y120)</f>
        <v>0</v>
      </c>
      <c r="Z121" s="1133"/>
      <c r="AA121" s="1132">
        <f>SUM(AA113:AA120)</f>
        <v>0</v>
      </c>
      <c r="AB121" s="1134"/>
      <c r="AC121" s="1324">
        <f>SUM(AC113:AC120)</f>
        <v>0</v>
      </c>
      <c r="AD121" s="1136"/>
      <c r="AE121" s="1133">
        <f>SUM(AE113:AE120)</f>
        <v>0</v>
      </c>
      <c r="AF121" s="1137"/>
      <c r="AG121" s="1138"/>
      <c r="AH121" s="1129">
        <f>SUM(AH113:AH120)</f>
        <v>273919599.57316279</v>
      </c>
      <c r="AI121" s="1138"/>
      <c r="AJ121" s="1685"/>
      <c r="AK121" s="329" t="e">
        <f>U121+X121+Z121+AB121+#REF!+#REF!+AD121</f>
        <v>#REF!</v>
      </c>
      <c r="AL121" s="333"/>
      <c r="AM121" s="340" t="e">
        <f>SUM(AM113:AM120)</f>
        <v>#REF!</v>
      </c>
      <c r="AN121" s="333"/>
    </row>
    <row r="122" spans="1:40" s="56" customFormat="1" ht="24" customHeight="1">
      <c r="A122" s="58"/>
      <c r="B122" s="180"/>
      <c r="C122" s="60"/>
      <c r="D122" s="59"/>
      <c r="E122" s="1579"/>
      <c r="F122" s="61">
        <f>F121*1/$F$885</f>
        <v>1.0768228796991672E-2</v>
      </c>
      <c r="G122" s="404">
        <f>SUM(G113:G120)</f>
        <v>1.0768228796991672E-2</v>
      </c>
      <c r="H122" s="413"/>
      <c r="I122" s="444"/>
      <c r="J122" s="727"/>
      <c r="K122" s="408"/>
      <c r="L122" s="409"/>
      <c r="M122" s="445"/>
      <c r="N122" s="446"/>
      <c r="O122" s="453"/>
      <c r="P122" s="509"/>
      <c r="Q122" s="445"/>
      <c r="R122" s="520"/>
      <c r="S122" s="465"/>
      <c r="T122" s="233"/>
      <c r="U122" s="993"/>
      <c r="V122" s="1032"/>
      <c r="W122" s="234"/>
      <c r="X122" s="298"/>
      <c r="Y122" s="1056"/>
      <c r="Z122" s="299"/>
      <c r="AA122" s="1075"/>
      <c r="AB122" s="530"/>
      <c r="AC122" s="317"/>
      <c r="AD122" s="251"/>
      <c r="AE122" s="208"/>
      <c r="AF122" s="539"/>
      <c r="AG122" s="143">
        <f>AH121*1/F121</f>
        <v>1</v>
      </c>
      <c r="AH122" s="144"/>
      <c r="AI122" s="143">
        <f>SUM(AI113:AI120)</f>
        <v>1.0768228796991672E-2</v>
      </c>
      <c r="AJ122" s="1685"/>
      <c r="AK122" s="258" t="e">
        <f>U122+X122+Z122+AB122+#REF!+#REF!+AD122</f>
        <v>#REF!</v>
      </c>
      <c r="AL122" s="143" t="e">
        <f>AM121*1/F121</f>
        <v>#REF!</v>
      </c>
      <c r="AM122" s="144"/>
      <c r="AN122" s="143" t="e">
        <f>SUM(AN113:AN120)</f>
        <v>#REF!</v>
      </c>
    </row>
    <row r="123" spans="1:40" s="337" customFormat="1" ht="23.1" customHeight="1">
      <c r="A123" s="1139">
        <v>8</v>
      </c>
      <c r="B123" s="1140" t="s">
        <v>227</v>
      </c>
      <c r="C123" s="1141"/>
      <c r="D123" s="1142"/>
      <c r="E123" s="1583"/>
      <c r="F123" s="1143"/>
      <c r="G123" s="1144"/>
      <c r="H123" s="1145"/>
      <c r="I123" s="1146"/>
      <c r="J123" s="1147"/>
      <c r="K123" s="1148"/>
      <c r="L123" s="1149"/>
      <c r="M123" s="1150"/>
      <c r="N123" s="1151"/>
      <c r="O123" s="1150"/>
      <c r="P123" s="1152"/>
      <c r="Q123" s="1150"/>
      <c r="R123" s="1153"/>
      <c r="S123" s="1150"/>
      <c r="T123" s="1154"/>
      <c r="U123" s="1155"/>
      <c r="V123" s="1156"/>
      <c r="W123" s="1157"/>
      <c r="X123" s="1158"/>
      <c r="Y123" s="1159"/>
      <c r="Z123" s="1160"/>
      <c r="AA123" s="1161"/>
      <c r="AB123" s="1162"/>
      <c r="AC123" s="1163"/>
      <c r="AD123" s="1155"/>
      <c r="AE123" s="1164"/>
      <c r="AF123" s="1165"/>
      <c r="AG123" s="1166"/>
      <c r="AH123" s="1167"/>
      <c r="AI123" s="1166"/>
      <c r="AJ123" s="1685"/>
      <c r="AK123" s="329" t="e">
        <f>U123+X123+Z123+AB123+#REF!+#REF!+AD123</f>
        <v>#REF!</v>
      </c>
      <c r="AL123" s="333"/>
      <c r="AM123" s="331"/>
      <c r="AN123" s="333"/>
    </row>
    <row r="124" spans="1:40" s="56" customFormat="1" ht="22.5" customHeight="1">
      <c r="A124" s="122"/>
      <c r="B124" s="123"/>
      <c r="C124" s="97"/>
      <c r="D124" s="98"/>
      <c r="E124" s="1584"/>
      <c r="F124" s="137"/>
      <c r="G124" s="447"/>
      <c r="H124" s="419"/>
      <c r="I124" s="420"/>
      <c r="J124" s="728"/>
      <c r="K124" s="420"/>
      <c r="L124" s="448"/>
      <c r="M124" s="422"/>
      <c r="N124" s="423"/>
      <c r="O124" s="422"/>
      <c r="P124" s="513"/>
      <c r="Q124" s="422"/>
      <c r="R124" s="448"/>
      <c r="S124" s="422"/>
      <c r="T124" s="217"/>
      <c r="U124" s="98"/>
      <c r="V124" s="99"/>
      <c r="W124" s="216"/>
      <c r="X124" s="286"/>
      <c r="Y124" s="1052"/>
      <c r="Z124" s="295"/>
      <c r="AA124" s="1049"/>
      <c r="AB124" s="320"/>
      <c r="AC124" s="281"/>
      <c r="AD124" s="247"/>
      <c r="AE124" s="141"/>
      <c r="AF124" s="322"/>
      <c r="AG124" s="100"/>
      <c r="AH124" s="101"/>
      <c r="AI124" s="102"/>
      <c r="AJ124" s="1685"/>
      <c r="AK124" s="258" t="e">
        <f>U124+X124+Z124+AB124+#REF!+#REF!+AD124</f>
        <v>#REF!</v>
      </c>
      <c r="AL124" s="100" t="e">
        <f>AF124/D124</f>
        <v>#DIV/0!</v>
      </c>
      <c r="AM124" s="101" t="e">
        <f>E124*AK124</f>
        <v>#REF!</v>
      </c>
      <c r="AN124" s="102" t="e">
        <f>AM124*1/$E$895</f>
        <v>#REF!</v>
      </c>
    </row>
    <row r="125" spans="1:40" s="56" customFormat="1" ht="22.5" customHeight="1">
      <c r="A125" s="370" t="s">
        <v>228</v>
      </c>
      <c r="B125" s="372" t="s">
        <v>229</v>
      </c>
      <c r="C125" s="371" t="s">
        <v>135</v>
      </c>
      <c r="D125" s="818">
        <v>161</v>
      </c>
      <c r="E125" s="1589">
        <v>23805</v>
      </c>
      <c r="F125" s="956">
        <f t="shared" ref="F125:F134" si="160">D125*E125</f>
        <v>3832605</v>
      </c>
      <c r="G125" s="424">
        <f t="shared" ref="G125:G134" si="161">F125*1/$F$885</f>
        <v>1.5066598955607453E-4</v>
      </c>
      <c r="H125" s="394">
        <f>IF(D125-AF125&lt;0,AF125-D125,0)</f>
        <v>0</v>
      </c>
      <c r="I125" s="425">
        <f t="shared" ref="I125:I134" si="162">E125*H125</f>
        <v>0</v>
      </c>
      <c r="J125" s="723">
        <v>0</v>
      </c>
      <c r="K125" s="425">
        <f t="shared" ref="K125:K134" si="163">E125*J125</f>
        <v>0</v>
      </c>
      <c r="L125" s="394">
        <f>IF(AF125=0,D125,0)</f>
        <v>0</v>
      </c>
      <c r="M125" s="426">
        <f t="shared" ref="M125:M134" si="164">L125*E125</f>
        <v>0</v>
      </c>
      <c r="N125" s="427"/>
      <c r="O125" s="426"/>
      <c r="P125" s="952">
        <f t="shared" ref="P125:P134" si="165">D125+H125+J125-L125</f>
        <v>161</v>
      </c>
      <c r="Q125" s="426">
        <f t="shared" ref="Q125:Q134" si="166">E125*P125</f>
        <v>3832605</v>
      </c>
      <c r="R125" s="1088">
        <f t="shared" ref="R125:R134" si="167">AF125</f>
        <v>161</v>
      </c>
      <c r="S125" s="395">
        <f>E125*R125</f>
        <v>3832605</v>
      </c>
      <c r="T125" s="232"/>
      <c r="U125" s="1086">
        <v>161</v>
      </c>
      <c r="V125" s="777">
        <f>E125*U125</f>
        <v>3832605</v>
      </c>
      <c r="W125" s="218"/>
      <c r="X125" s="282">
        <v>0</v>
      </c>
      <c r="Y125" s="783">
        <f>E125*X125</f>
        <v>0</v>
      </c>
      <c r="Z125" s="282">
        <v>0</v>
      </c>
      <c r="AA125" s="783">
        <f>E125*Z125</f>
        <v>0</v>
      </c>
      <c r="AB125" s="321">
        <v>0</v>
      </c>
      <c r="AC125" s="297">
        <f>AB125*E125</f>
        <v>0</v>
      </c>
      <c r="AD125" s="552">
        <v>12.1</v>
      </c>
      <c r="AE125" s="551">
        <f>AD125*E125</f>
        <v>288040.5</v>
      </c>
      <c r="AF125" s="865">
        <f>U125+X125+Z125</f>
        <v>161</v>
      </c>
      <c r="AG125" s="103">
        <f>AF125/D125</f>
        <v>1</v>
      </c>
      <c r="AH125" s="792">
        <f>E125*AF125</f>
        <v>3832605</v>
      </c>
      <c r="AI125" s="550">
        <f t="shared" ref="AI125:AI134" si="168">AH125*1/$E$895</f>
        <v>1.5066598955607453E-4</v>
      </c>
      <c r="AJ125" s="1685"/>
      <c r="AK125" s="258" t="e">
        <f>U125+X125+Z125+AB125+#REF!+#REF!+AD125</f>
        <v>#REF!</v>
      </c>
      <c r="AL125" s="100">
        <f>AF125/D125</f>
        <v>1</v>
      </c>
      <c r="AM125" s="101" t="e">
        <f>E125*AK125</f>
        <v>#REF!</v>
      </c>
      <c r="AN125" s="102" t="e">
        <f>AM125*1/$E$895</f>
        <v>#REF!</v>
      </c>
    </row>
    <row r="126" spans="1:40" s="56" customFormat="1" ht="22.5" customHeight="1">
      <c r="A126" s="370" t="s">
        <v>230</v>
      </c>
      <c r="B126" s="372" t="s">
        <v>231</v>
      </c>
      <c r="C126" s="371" t="s">
        <v>135</v>
      </c>
      <c r="D126" s="818">
        <v>82</v>
      </c>
      <c r="E126" s="1589">
        <v>24322.5</v>
      </c>
      <c r="F126" s="956">
        <f t="shared" si="160"/>
        <v>1994445</v>
      </c>
      <c r="G126" s="424">
        <f t="shared" si="161"/>
        <v>7.8404904638011247E-5</v>
      </c>
      <c r="H126" s="394">
        <f t="shared" ref="H126:H134" si="169">IF(D126-AF126&lt;0,AF126-D126,0)</f>
        <v>0</v>
      </c>
      <c r="I126" s="425">
        <f t="shared" si="162"/>
        <v>0</v>
      </c>
      <c r="J126" s="723">
        <v>0</v>
      </c>
      <c r="K126" s="425">
        <f t="shared" si="163"/>
        <v>0</v>
      </c>
      <c r="L126" s="394">
        <f t="shared" ref="L126:L134" si="170">IF(AF126=0,D126,0)</f>
        <v>0</v>
      </c>
      <c r="M126" s="426">
        <f t="shared" si="164"/>
        <v>0</v>
      </c>
      <c r="N126" s="427"/>
      <c r="O126" s="426"/>
      <c r="P126" s="952">
        <f t="shared" si="165"/>
        <v>82</v>
      </c>
      <c r="Q126" s="426">
        <f t="shared" si="166"/>
        <v>1994445</v>
      </c>
      <c r="R126" s="1088">
        <f t="shared" si="167"/>
        <v>82</v>
      </c>
      <c r="S126" s="395">
        <f t="shared" ref="S126:S134" si="171">E126*R126</f>
        <v>1994445</v>
      </c>
      <c r="T126" s="232"/>
      <c r="U126" s="1086">
        <v>82</v>
      </c>
      <c r="V126" s="777">
        <f t="shared" ref="V126:V134" si="172">E126*U126</f>
        <v>1994445</v>
      </c>
      <c r="W126" s="218"/>
      <c r="X126" s="282">
        <v>0</v>
      </c>
      <c r="Y126" s="783">
        <f t="shared" ref="Y126:Y134" si="173">E126*X126</f>
        <v>0</v>
      </c>
      <c r="Z126" s="282">
        <v>0</v>
      </c>
      <c r="AA126" s="783">
        <f t="shared" ref="AA126:AA133" si="174">E126*Z126</f>
        <v>0</v>
      </c>
      <c r="AB126" s="321"/>
      <c r="AC126" s="297"/>
      <c r="AD126" s="552"/>
      <c r="AE126" s="551"/>
      <c r="AF126" s="865">
        <f t="shared" ref="AF126:AF132" si="175">U126+X126+Z126</f>
        <v>82</v>
      </c>
      <c r="AG126" s="103">
        <f t="shared" ref="AG126:AG131" si="176">AF126/D126</f>
        <v>1</v>
      </c>
      <c r="AH126" s="792">
        <f t="shared" ref="AH126:AH132" si="177">E126*AF126</f>
        <v>1994445</v>
      </c>
      <c r="AI126" s="550">
        <f t="shared" si="168"/>
        <v>7.8404904638011247E-5</v>
      </c>
      <c r="AJ126" s="1685"/>
      <c r="AK126" s="258"/>
      <c r="AL126" s="100"/>
      <c r="AM126" s="101"/>
      <c r="AN126" s="102"/>
    </row>
    <row r="127" spans="1:40" s="56" customFormat="1" ht="22.5" customHeight="1">
      <c r="A127" s="370" t="s">
        <v>232</v>
      </c>
      <c r="B127" s="372" t="s">
        <v>233</v>
      </c>
      <c r="C127" s="371" t="s">
        <v>135</v>
      </c>
      <c r="D127" s="818">
        <v>102.71890402278581</v>
      </c>
      <c r="E127" s="1589">
        <v>27427.5</v>
      </c>
      <c r="F127" s="956">
        <f t="shared" si="160"/>
        <v>2817322.7400849578</v>
      </c>
      <c r="G127" s="424">
        <f t="shared" si="161"/>
        <v>1.1075357844957451E-4</v>
      </c>
      <c r="H127" s="394">
        <f t="shared" si="169"/>
        <v>0</v>
      </c>
      <c r="I127" s="425">
        <f t="shared" si="162"/>
        <v>0</v>
      </c>
      <c r="J127" s="723">
        <v>0</v>
      </c>
      <c r="K127" s="425">
        <f t="shared" si="163"/>
        <v>0</v>
      </c>
      <c r="L127" s="394">
        <f t="shared" si="170"/>
        <v>0</v>
      </c>
      <c r="M127" s="426">
        <f t="shared" si="164"/>
        <v>0</v>
      </c>
      <c r="N127" s="427"/>
      <c r="O127" s="426"/>
      <c r="P127" s="952">
        <f t="shared" si="165"/>
        <v>102.71890402278581</v>
      </c>
      <c r="Q127" s="426">
        <f t="shared" si="166"/>
        <v>2817322.7400849578</v>
      </c>
      <c r="R127" s="1088">
        <f t="shared" si="167"/>
        <v>102.71890402278581</v>
      </c>
      <c r="S127" s="395">
        <f t="shared" si="171"/>
        <v>2817322.7400849578</v>
      </c>
      <c r="T127" s="232"/>
      <c r="U127" s="1086">
        <v>102.71890402278581</v>
      </c>
      <c r="V127" s="777">
        <f t="shared" si="172"/>
        <v>2817322.7400849578</v>
      </c>
      <c r="W127" s="218"/>
      <c r="X127" s="282">
        <v>0</v>
      </c>
      <c r="Y127" s="783">
        <f t="shared" si="173"/>
        <v>0</v>
      </c>
      <c r="Z127" s="282">
        <v>0</v>
      </c>
      <c r="AA127" s="783">
        <f t="shared" si="174"/>
        <v>0</v>
      </c>
      <c r="AB127" s="321"/>
      <c r="AC127" s="297"/>
      <c r="AD127" s="552"/>
      <c r="AE127" s="551"/>
      <c r="AF127" s="865">
        <f t="shared" si="175"/>
        <v>102.71890402278581</v>
      </c>
      <c r="AG127" s="103">
        <f t="shared" si="176"/>
        <v>1</v>
      </c>
      <c r="AH127" s="792">
        <f t="shared" si="177"/>
        <v>2817322.7400849578</v>
      </c>
      <c r="AI127" s="550">
        <f t="shared" si="168"/>
        <v>1.1075357844957451E-4</v>
      </c>
      <c r="AJ127" s="1685"/>
      <c r="AK127" s="258"/>
      <c r="AL127" s="100"/>
      <c r="AM127" s="101"/>
      <c r="AN127" s="102"/>
    </row>
    <row r="128" spans="1:40" s="56" customFormat="1" ht="22.5" customHeight="1">
      <c r="A128" s="370" t="s">
        <v>234</v>
      </c>
      <c r="B128" s="372" t="s">
        <v>235</v>
      </c>
      <c r="C128" s="371" t="s">
        <v>135</v>
      </c>
      <c r="D128" s="818">
        <v>38</v>
      </c>
      <c r="E128" s="1589">
        <v>30015</v>
      </c>
      <c r="F128" s="956">
        <f t="shared" si="160"/>
        <v>1140570</v>
      </c>
      <c r="G128" s="424">
        <f t="shared" si="161"/>
        <v>4.4837677691275762E-5</v>
      </c>
      <c r="H128" s="394">
        <f t="shared" si="169"/>
        <v>0</v>
      </c>
      <c r="I128" s="425">
        <f t="shared" si="162"/>
        <v>0</v>
      </c>
      <c r="J128" s="723">
        <v>0</v>
      </c>
      <c r="K128" s="425">
        <f t="shared" si="163"/>
        <v>0</v>
      </c>
      <c r="L128" s="394">
        <f t="shared" si="170"/>
        <v>0</v>
      </c>
      <c r="M128" s="426">
        <f t="shared" si="164"/>
        <v>0</v>
      </c>
      <c r="N128" s="427"/>
      <c r="O128" s="426"/>
      <c r="P128" s="952">
        <f t="shared" si="165"/>
        <v>38</v>
      </c>
      <c r="Q128" s="426">
        <f t="shared" si="166"/>
        <v>1140570</v>
      </c>
      <c r="R128" s="1088">
        <f t="shared" si="167"/>
        <v>38</v>
      </c>
      <c r="S128" s="395">
        <f t="shared" si="171"/>
        <v>1140570</v>
      </c>
      <c r="T128" s="232"/>
      <c r="U128" s="1086">
        <v>38</v>
      </c>
      <c r="V128" s="777">
        <f t="shared" si="172"/>
        <v>1140570</v>
      </c>
      <c r="W128" s="218"/>
      <c r="X128" s="282">
        <v>0</v>
      </c>
      <c r="Y128" s="783">
        <f t="shared" si="173"/>
        <v>0</v>
      </c>
      <c r="Z128" s="282">
        <v>0</v>
      </c>
      <c r="AA128" s="783">
        <f t="shared" si="174"/>
        <v>0</v>
      </c>
      <c r="AB128" s="321"/>
      <c r="AC128" s="297"/>
      <c r="AD128" s="552"/>
      <c r="AE128" s="551"/>
      <c r="AF128" s="865">
        <f t="shared" si="175"/>
        <v>38</v>
      </c>
      <c r="AG128" s="103">
        <f t="shared" si="176"/>
        <v>1</v>
      </c>
      <c r="AH128" s="792">
        <f t="shared" si="177"/>
        <v>1140570</v>
      </c>
      <c r="AI128" s="550">
        <f t="shared" si="168"/>
        <v>4.4837677691275762E-5</v>
      </c>
      <c r="AJ128" s="1685"/>
      <c r="AK128" s="258"/>
      <c r="AL128" s="100"/>
      <c r="AM128" s="101"/>
      <c r="AN128" s="102"/>
    </row>
    <row r="129" spans="1:42" s="56" customFormat="1" ht="22.5" customHeight="1">
      <c r="A129" s="370" t="s">
        <v>236</v>
      </c>
      <c r="B129" s="372" t="s">
        <v>134</v>
      </c>
      <c r="C129" s="371" t="s">
        <v>135</v>
      </c>
      <c r="D129" s="818">
        <v>92</v>
      </c>
      <c r="E129" s="1589">
        <v>50715</v>
      </c>
      <c r="F129" s="956">
        <f t="shared" si="160"/>
        <v>4665780</v>
      </c>
      <c r="G129" s="424">
        <f t="shared" si="161"/>
        <v>1.8341946554652552E-4</v>
      </c>
      <c r="H129" s="394">
        <f t="shared" si="169"/>
        <v>0</v>
      </c>
      <c r="I129" s="425">
        <f t="shared" si="162"/>
        <v>0</v>
      </c>
      <c r="J129" s="723">
        <v>0</v>
      </c>
      <c r="K129" s="425">
        <f t="shared" si="163"/>
        <v>0</v>
      </c>
      <c r="L129" s="394">
        <f t="shared" si="170"/>
        <v>0</v>
      </c>
      <c r="M129" s="426">
        <f t="shared" si="164"/>
        <v>0</v>
      </c>
      <c r="N129" s="427"/>
      <c r="O129" s="426"/>
      <c r="P129" s="952">
        <f t="shared" si="165"/>
        <v>92</v>
      </c>
      <c r="Q129" s="426">
        <f t="shared" si="166"/>
        <v>4665780</v>
      </c>
      <c r="R129" s="1088">
        <f t="shared" si="167"/>
        <v>92</v>
      </c>
      <c r="S129" s="395">
        <f t="shared" si="171"/>
        <v>4665780</v>
      </c>
      <c r="T129" s="232"/>
      <c r="U129" s="1086">
        <v>92</v>
      </c>
      <c r="V129" s="777">
        <f t="shared" si="172"/>
        <v>4665780</v>
      </c>
      <c r="W129" s="218"/>
      <c r="X129" s="282">
        <v>0</v>
      </c>
      <c r="Y129" s="783">
        <f t="shared" si="173"/>
        <v>0</v>
      </c>
      <c r="Z129" s="282">
        <v>0</v>
      </c>
      <c r="AA129" s="783">
        <f t="shared" si="174"/>
        <v>0</v>
      </c>
      <c r="AB129" s="321"/>
      <c r="AC129" s="297"/>
      <c r="AD129" s="552"/>
      <c r="AE129" s="551"/>
      <c r="AF129" s="865">
        <f t="shared" si="175"/>
        <v>92</v>
      </c>
      <c r="AG129" s="103">
        <f t="shared" si="176"/>
        <v>1</v>
      </c>
      <c r="AH129" s="792">
        <f t="shared" si="177"/>
        <v>4665780</v>
      </c>
      <c r="AI129" s="550">
        <f t="shared" si="168"/>
        <v>1.8341946554652552E-4</v>
      </c>
      <c r="AJ129" s="1685"/>
      <c r="AK129" s="258"/>
      <c r="AL129" s="100"/>
      <c r="AM129" s="101"/>
      <c r="AN129" s="102"/>
    </row>
    <row r="130" spans="1:42" s="56" customFormat="1" ht="22.5" customHeight="1">
      <c r="A130" s="370" t="s">
        <v>237</v>
      </c>
      <c r="B130" s="372" t="s">
        <v>238</v>
      </c>
      <c r="C130" s="371" t="s">
        <v>50</v>
      </c>
      <c r="D130" s="818">
        <v>8.002290036922961</v>
      </c>
      <c r="E130" s="1589">
        <v>22770</v>
      </c>
      <c r="F130" s="956">
        <f t="shared" si="160"/>
        <v>182212.14414073582</v>
      </c>
      <c r="G130" s="424">
        <f t="shared" si="161"/>
        <v>7.1630582870131545E-6</v>
      </c>
      <c r="H130" s="394">
        <f t="shared" si="169"/>
        <v>0</v>
      </c>
      <c r="I130" s="425">
        <f t="shared" si="162"/>
        <v>0</v>
      </c>
      <c r="J130" s="723">
        <v>0</v>
      </c>
      <c r="K130" s="425">
        <f t="shared" si="163"/>
        <v>0</v>
      </c>
      <c r="L130" s="394">
        <f t="shared" si="170"/>
        <v>0</v>
      </c>
      <c r="M130" s="426">
        <f t="shared" si="164"/>
        <v>0</v>
      </c>
      <c r="N130" s="427"/>
      <c r="O130" s="426"/>
      <c r="P130" s="952">
        <f t="shared" si="165"/>
        <v>8.002290036922961</v>
      </c>
      <c r="Q130" s="426">
        <f t="shared" si="166"/>
        <v>182212.14414073582</v>
      </c>
      <c r="R130" s="1088">
        <f t="shared" si="167"/>
        <v>8.002290036922961</v>
      </c>
      <c r="S130" s="395">
        <f t="shared" si="171"/>
        <v>182212.14414073582</v>
      </c>
      <c r="T130" s="232"/>
      <c r="U130" s="1086">
        <v>8.002290036922961</v>
      </c>
      <c r="V130" s="777">
        <f t="shared" si="172"/>
        <v>182212.14414073582</v>
      </c>
      <c r="W130" s="218"/>
      <c r="X130" s="282">
        <v>0</v>
      </c>
      <c r="Y130" s="783">
        <f t="shared" si="173"/>
        <v>0</v>
      </c>
      <c r="Z130" s="282">
        <v>0</v>
      </c>
      <c r="AA130" s="783">
        <f t="shared" si="174"/>
        <v>0</v>
      </c>
      <c r="AB130" s="321"/>
      <c r="AC130" s="297"/>
      <c r="AD130" s="552"/>
      <c r="AE130" s="551"/>
      <c r="AF130" s="865">
        <f t="shared" si="175"/>
        <v>8.002290036922961</v>
      </c>
      <c r="AG130" s="103">
        <f t="shared" si="176"/>
        <v>1</v>
      </c>
      <c r="AH130" s="792">
        <f t="shared" si="177"/>
        <v>182212.14414073582</v>
      </c>
      <c r="AI130" s="550">
        <f t="shared" si="168"/>
        <v>7.1630582870131545E-6</v>
      </c>
      <c r="AJ130" s="1685"/>
      <c r="AK130" s="258"/>
      <c r="AL130" s="100"/>
      <c r="AM130" s="101"/>
      <c r="AN130" s="102"/>
    </row>
    <row r="131" spans="1:42" s="56" customFormat="1" ht="22.5" customHeight="1">
      <c r="A131" s="370" t="s">
        <v>239</v>
      </c>
      <c r="B131" s="372" t="s">
        <v>240</v>
      </c>
      <c r="C131" s="371" t="s">
        <v>50</v>
      </c>
      <c r="D131" s="818">
        <v>38.992228207108298</v>
      </c>
      <c r="E131" s="1589">
        <v>49680</v>
      </c>
      <c r="F131" s="956">
        <f t="shared" si="160"/>
        <v>1937133.8973291402</v>
      </c>
      <c r="G131" s="424">
        <f t="shared" si="161"/>
        <v>7.6151911178874468E-5</v>
      </c>
      <c r="H131" s="394">
        <f t="shared" si="169"/>
        <v>0</v>
      </c>
      <c r="I131" s="425">
        <f t="shared" si="162"/>
        <v>0</v>
      </c>
      <c r="J131" s="723">
        <v>0</v>
      </c>
      <c r="K131" s="425">
        <f t="shared" si="163"/>
        <v>0</v>
      </c>
      <c r="L131" s="394">
        <f t="shared" si="170"/>
        <v>0</v>
      </c>
      <c r="M131" s="426">
        <f t="shared" si="164"/>
        <v>0</v>
      </c>
      <c r="N131" s="427"/>
      <c r="O131" s="426"/>
      <c r="P131" s="952">
        <f t="shared" si="165"/>
        <v>38.992228207108298</v>
      </c>
      <c r="Q131" s="426">
        <f t="shared" si="166"/>
        <v>1937133.8973291402</v>
      </c>
      <c r="R131" s="1088">
        <f t="shared" si="167"/>
        <v>38.992228207108298</v>
      </c>
      <c r="S131" s="395">
        <f t="shared" si="171"/>
        <v>1937133.8973291402</v>
      </c>
      <c r="T131" s="232"/>
      <c r="U131" s="1086">
        <v>38.992228207108298</v>
      </c>
      <c r="V131" s="777">
        <f t="shared" si="172"/>
        <v>1937133.8973291402</v>
      </c>
      <c r="W131" s="218"/>
      <c r="X131" s="282">
        <v>0</v>
      </c>
      <c r="Y131" s="783">
        <f t="shared" si="173"/>
        <v>0</v>
      </c>
      <c r="Z131" s="282">
        <v>0</v>
      </c>
      <c r="AA131" s="783">
        <f t="shared" si="174"/>
        <v>0</v>
      </c>
      <c r="AB131" s="321">
        <v>0</v>
      </c>
      <c r="AC131" s="297">
        <f t="shared" ref="AC131:AC134" si="178">AB131*E131</f>
        <v>0</v>
      </c>
      <c r="AD131" s="552"/>
      <c r="AE131" s="551"/>
      <c r="AF131" s="865">
        <f t="shared" si="175"/>
        <v>38.992228207108298</v>
      </c>
      <c r="AG131" s="103">
        <f t="shared" si="176"/>
        <v>1</v>
      </c>
      <c r="AH131" s="792">
        <f t="shared" si="177"/>
        <v>1937133.8973291402</v>
      </c>
      <c r="AI131" s="550">
        <f t="shared" si="168"/>
        <v>7.6151911178874468E-5</v>
      </c>
      <c r="AJ131" s="1685"/>
      <c r="AK131" s="258"/>
      <c r="AL131" s="100"/>
      <c r="AM131" s="101"/>
      <c r="AN131" s="102"/>
    </row>
    <row r="132" spans="1:42" s="56" customFormat="1" ht="22.5" customHeight="1">
      <c r="A132" s="370" t="s">
        <v>241</v>
      </c>
      <c r="B132" s="372" t="s">
        <v>242</v>
      </c>
      <c r="C132" s="371" t="s">
        <v>50</v>
      </c>
      <c r="D132" s="818">
        <v>119.00000362021464</v>
      </c>
      <c r="E132" s="1589">
        <v>119025</v>
      </c>
      <c r="F132" s="956">
        <f t="shared" si="160"/>
        <v>14163975.430896048</v>
      </c>
      <c r="G132" s="424">
        <f t="shared" si="161"/>
        <v>5.5680910877689723E-4</v>
      </c>
      <c r="H132" s="394">
        <f t="shared" si="169"/>
        <v>0</v>
      </c>
      <c r="I132" s="425">
        <f t="shared" si="162"/>
        <v>0</v>
      </c>
      <c r="J132" s="723">
        <v>0</v>
      </c>
      <c r="K132" s="425">
        <f t="shared" si="163"/>
        <v>0</v>
      </c>
      <c r="L132" s="394">
        <f t="shared" si="170"/>
        <v>0</v>
      </c>
      <c r="M132" s="426">
        <f t="shared" si="164"/>
        <v>0</v>
      </c>
      <c r="N132" s="427"/>
      <c r="O132" s="426"/>
      <c r="P132" s="952">
        <f t="shared" si="165"/>
        <v>119.00000362021464</v>
      </c>
      <c r="Q132" s="426">
        <f t="shared" si="166"/>
        <v>14163975.430896048</v>
      </c>
      <c r="R132" s="1088">
        <f t="shared" si="167"/>
        <v>119.00000362021464</v>
      </c>
      <c r="S132" s="395">
        <f t="shared" si="171"/>
        <v>14163975.430896048</v>
      </c>
      <c r="T132" s="232"/>
      <c r="U132" s="1086">
        <v>119.00000362021464</v>
      </c>
      <c r="V132" s="777">
        <f t="shared" si="172"/>
        <v>14163975.430896048</v>
      </c>
      <c r="W132" s="218"/>
      <c r="X132" s="282">
        <v>0</v>
      </c>
      <c r="Y132" s="783">
        <f t="shared" si="173"/>
        <v>0</v>
      </c>
      <c r="Z132" s="282">
        <v>0</v>
      </c>
      <c r="AA132" s="783">
        <f t="shared" si="174"/>
        <v>0</v>
      </c>
      <c r="AB132" s="321">
        <v>0</v>
      </c>
      <c r="AC132" s="297">
        <f t="shared" si="178"/>
        <v>0</v>
      </c>
      <c r="AD132" s="552"/>
      <c r="AE132" s="551"/>
      <c r="AF132" s="865">
        <f t="shared" si="175"/>
        <v>119.00000362021464</v>
      </c>
      <c r="AG132" s="103">
        <f t="shared" ref="AG132:AG134" si="179">AF132/D132</f>
        <v>1</v>
      </c>
      <c r="AH132" s="792">
        <f t="shared" si="177"/>
        <v>14163975.430896048</v>
      </c>
      <c r="AI132" s="550">
        <f t="shared" si="168"/>
        <v>5.5680910877689723E-4</v>
      </c>
      <c r="AJ132" s="1685"/>
      <c r="AK132" s="258"/>
      <c r="AL132" s="100"/>
      <c r="AM132" s="101"/>
      <c r="AN132" s="102"/>
    </row>
    <row r="133" spans="1:42" s="56" customFormat="1" ht="22.5" customHeight="1">
      <c r="A133" s="370" t="s">
        <v>243</v>
      </c>
      <c r="B133" s="372" t="s">
        <v>244</v>
      </c>
      <c r="C133" s="371" t="s">
        <v>50</v>
      </c>
      <c r="D133" s="818">
        <v>7</v>
      </c>
      <c r="E133" s="1589">
        <v>67275</v>
      </c>
      <c r="F133" s="956">
        <f t="shared" si="160"/>
        <v>470925</v>
      </c>
      <c r="G133" s="424">
        <f t="shared" si="161"/>
        <v>1.8512834255472296E-5</v>
      </c>
      <c r="H133" s="394">
        <f t="shared" si="169"/>
        <v>0</v>
      </c>
      <c r="I133" s="425">
        <f t="shared" si="162"/>
        <v>0</v>
      </c>
      <c r="J133" s="723">
        <v>0</v>
      </c>
      <c r="K133" s="425">
        <f t="shared" si="163"/>
        <v>0</v>
      </c>
      <c r="L133" s="394">
        <f t="shared" si="170"/>
        <v>0</v>
      </c>
      <c r="M133" s="426">
        <f t="shared" si="164"/>
        <v>0</v>
      </c>
      <c r="N133" s="427"/>
      <c r="O133" s="426"/>
      <c r="P133" s="952">
        <f t="shared" si="165"/>
        <v>7</v>
      </c>
      <c r="Q133" s="426">
        <f t="shared" si="166"/>
        <v>470925</v>
      </c>
      <c r="R133" s="1088">
        <f t="shared" si="167"/>
        <v>7</v>
      </c>
      <c r="S133" s="395">
        <f t="shared" si="171"/>
        <v>470925</v>
      </c>
      <c r="T133" s="232"/>
      <c r="U133" s="1086">
        <v>7</v>
      </c>
      <c r="V133" s="777">
        <f t="shared" si="172"/>
        <v>470925</v>
      </c>
      <c r="W133" s="218"/>
      <c r="X133" s="282">
        <v>0</v>
      </c>
      <c r="Y133" s="783">
        <f t="shared" si="173"/>
        <v>0</v>
      </c>
      <c r="Z133" s="282">
        <v>0</v>
      </c>
      <c r="AA133" s="783">
        <f t="shared" si="174"/>
        <v>0</v>
      </c>
      <c r="AB133" s="321"/>
      <c r="AC133" s="297"/>
      <c r="AD133" s="552"/>
      <c r="AE133" s="551"/>
      <c r="AF133" s="865">
        <f>U133+X133+Z133</f>
        <v>7</v>
      </c>
      <c r="AG133" s="103">
        <f t="shared" si="179"/>
        <v>1</v>
      </c>
      <c r="AH133" s="792">
        <f t="shared" ref="AH133:AH134" si="180">E133*AF133</f>
        <v>470925</v>
      </c>
      <c r="AI133" s="550">
        <f t="shared" si="168"/>
        <v>1.8512834255472296E-5</v>
      </c>
      <c r="AJ133" s="1685"/>
      <c r="AK133" s="258"/>
      <c r="AL133" s="100"/>
      <c r="AM133" s="101"/>
      <c r="AN133" s="102"/>
    </row>
    <row r="134" spans="1:42" s="56" customFormat="1" ht="22.5" customHeight="1">
      <c r="A134" s="370" t="s">
        <v>245</v>
      </c>
      <c r="B134" s="372" t="s">
        <v>246</v>
      </c>
      <c r="C134" s="371" t="s">
        <v>50</v>
      </c>
      <c r="D134" s="816">
        <v>98</v>
      </c>
      <c r="E134" s="942">
        <v>56925</v>
      </c>
      <c r="F134" s="956">
        <f t="shared" si="160"/>
        <v>5578650</v>
      </c>
      <c r="G134" s="424">
        <f t="shared" si="161"/>
        <v>2.1930588271867183E-4</v>
      </c>
      <c r="H134" s="394">
        <f t="shared" si="169"/>
        <v>0</v>
      </c>
      <c r="I134" s="425">
        <f t="shared" si="162"/>
        <v>0</v>
      </c>
      <c r="J134" s="723">
        <v>0</v>
      </c>
      <c r="K134" s="425">
        <f t="shared" si="163"/>
        <v>0</v>
      </c>
      <c r="L134" s="394">
        <f t="shared" si="170"/>
        <v>0</v>
      </c>
      <c r="M134" s="426">
        <f t="shared" si="164"/>
        <v>0</v>
      </c>
      <c r="N134" s="427"/>
      <c r="O134" s="426"/>
      <c r="P134" s="952">
        <f t="shared" si="165"/>
        <v>98</v>
      </c>
      <c r="Q134" s="426">
        <f t="shared" si="166"/>
        <v>5578650</v>
      </c>
      <c r="R134" s="1088">
        <f t="shared" si="167"/>
        <v>98</v>
      </c>
      <c r="S134" s="395">
        <f t="shared" si="171"/>
        <v>5578650</v>
      </c>
      <c r="T134" s="232"/>
      <c r="U134" s="1084">
        <v>98</v>
      </c>
      <c r="V134" s="777">
        <f t="shared" si="172"/>
        <v>5578650</v>
      </c>
      <c r="W134" s="218"/>
      <c r="X134" s="282">
        <v>0</v>
      </c>
      <c r="Y134" s="783">
        <f t="shared" si="173"/>
        <v>0</v>
      </c>
      <c r="Z134" s="282">
        <v>0</v>
      </c>
      <c r="AA134" s="783">
        <f t="shared" ref="AA134" si="181">E134*Z134</f>
        <v>0</v>
      </c>
      <c r="AB134" s="321">
        <v>0</v>
      </c>
      <c r="AC134" s="297">
        <f t="shared" si="178"/>
        <v>0</v>
      </c>
      <c r="AD134" s="552">
        <v>2</v>
      </c>
      <c r="AE134" s="551">
        <f>AD134*E134</f>
        <v>113850</v>
      </c>
      <c r="AF134" s="865">
        <f>U134+X134+Z134</f>
        <v>98</v>
      </c>
      <c r="AG134" s="103">
        <f t="shared" si="179"/>
        <v>1</v>
      </c>
      <c r="AH134" s="792">
        <f t="shared" si="180"/>
        <v>5578650</v>
      </c>
      <c r="AI134" s="550">
        <f t="shared" si="168"/>
        <v>2.1930588271867183E-4</v>
      </c>
      <c r="AJ134" s="1685"/>
      <c r="AK134" s="258" t="e">
        <f>U134+X134+Z134+AB134+#REF!+#REF!+AD134</f>
        <v>#REF!</v>
      </c>
      <c r="AL134" s="100">
        <f>AF134/D134</f>
        <v>1</v>
      </c>
      <c r="AM134" s="101" t="e">
        <f>E134*AK134</f>
        <v>#REF!</v>
      </c>
      <c r="AN134" s="102" t="e">
        <f>AM134*1/$E$895</f>
        <v>#REF!</v>
      </c>
    </row>
    <row r="135" spans="1:42" s="56" customFormat="1" ht="22.5" customHeight="1">
      <c r="A135" s="105"/>
      <c r="B135" s="106"/>
      <c r="C135" s="107"/>
      <c r="D135" s="108"/>
      <c r="E135" s="1585"/>
      <c r="F135" s="110"/>
      <c r="G135" s="428"/>
      <c r="H135" s="429"/>
      <c r="I135" s="430"/>
      <c r="J135" s="724"/>
      <c r="K135" s="430"/>
      <c r="L135" s="541"/>
      <c r="M135" s="432"/>
      <c r="N135" s="433"/>
      <c r="O135" s="432"/>
      <c r="P135" s="514"/>
      <c r="Q135" s="432"/>
      <c r="R135" s="464"/>
      <c r="S135" s="432"/>
      <c r="T135" s="220"/>
      <c r="U135" s="108"/>
      <c r="V135" s="109"/>
      <c r="W135" s="219"/>
      <c r="X135" s="283"/>
      <c r="Y135" s="1053"/>
      <c r="Z135" s="540"/>
      <c r="AA135" s="1053"/>
      <c r="AB135" s="529"/>
      <c r="AC135" s="284"/>
      <c r="AD135" s="660"/>
      <c r="AE135" s="650"/>
      <c r="AF135" s="533"/>
      <c r="AG135" s="661"/>
      <c r="AH135" s="791"/>
      <c r="AI135" s="662"/>
      <c r="AJ135" s="1685"/>
      <c r="AK135" s="258" t="e">
        <f>U135+X135+Z135+AB135+#REF!+#REF!+AD135</f>
        <v>#REF!</v>
      </c>
      <c r="AL135" s="100" t="e">
        <f>AF135/D135</f>
        <v>#DIV/0!</v>
      </c>
      <c r="AM135" s="101" t="e">
        <f>E135*AK135</f>
        <v>#REF!</v>
      </c>
      <c r="AN135" s="102" t="e">
        <f>AM135*1/$E$895</f>
        <v>#REF!</v>
      </c>
      <c r="AO135" s="67"/>
      <c r="AP135" s="67"/>
    </row>
    <row r="136" spans="1:42" s="337" customFormat="1" ht="23.1" customHeight="1">
      <c r="A136" s="1304"/>
      <c r="B136" s="1308" t="s">
        <v>247</v>
      </c>
      <c r="C136" s="1325"/>
      <c r="D136" s="1115"/>
      <c r="E136" s="1590"/>
      <c r="F136" s="1116">
        <f>SUM(F124:F135)</f>
        <v>36783619.212450877</v>
      </c>
      <c r="G136" s="1117"/>
      <c r="H136" s="1282"/>
      <c r="I136" s="1119">
        <f>SUM(I124:I135)</f>
        <v>0</v>
      </c>
      <c r="J136" s="1326"/>
      <c r="K136" s="1119">
        <f>SUM(K124:K135)</f>
        <v>0</v>
      </c>
      <c r="L136" s="1121"/>
      <c r="M136" s="1122">
        <f>SUM(M124:M135)</f>
        <v>0</v>
      </c>
      <c r="N136" s="1123"/>
      <c r="O136" s="1124"/>
      <c r="P136" s="1125"/>
      <c r="Q136" s="1124">
        <f>SUM(Q124:Q135)</f>
        <v>36783619.212450877</v>
      </c>
      <c r="R136" s="1126"/>
      <c r="S136" s="1124">
        <f>SUM(S124:S135)</f>
        <v>36783619.212450877</v>
      </c>
      <c r="T136" s="1127"/>
      <c r="U136" s="1327"/>
      <c r="V136" s="1328">
        <f>SUM(V124:V135)</f>
        <v>36783619.212450877</v>
      </c>
      <c r="W136" s="1130"/>
      <c r="X136" s="1131"/>
      <c r="Y136" s="1132">
        <f>SUM(Y124:Y135)</f>
        <v>0</v>
      </c>
      <c r="Z136" s="1133"/>
      <c r="AA136" s="1132">
        <f>SUM(AA124:AA135)</f>
        <v>0</v>
      </c>
      <c r="AB136" s="1134"/>
      <c r="AC136" s="1109">
        <f>SUM(AC124:AC135)</f>
        <v>0</v>
      </c>
      <c r="AD136" s="1136"/>
      <c r="AE136" s="1329">
        <f>SUM(AE124:AE135)</f>
        <v>401890.5</v>
      </c>
      <c r="AF136" s="1137"/>
      <c r="AG136" s="1138"/>
      <c r="AH136" s="1307">
        <f>SUM(AH124:AH135)</f>
        <v>36783619.212450877</v>
      </c>
      <c r="AI136" s="1138"/>
      <c r="AJ136" s="1685"/>
      <c r="AK136" s="329" t="e">
        <f>U136+X136+Z136+AB136+#REF!+#REF!+AD136</f>
        <v>#REF!</v>
      </c>
      <c r="AL136" s="333"/>
      <c r="AM136" s="335" t="e">
        <f>SUM(AM124:AM135)</f>
        <v>#REF!</v>
      </c>
      <c r="AN136" s="333"/>
    </row>
    <row r="137" spans="1:42" s="56" customFormat="1" ht="21.95" customHeight="1">
      <c r="A137" s="58"/>
      <c r="B137" s="180"/>
      <c r="C137" s="60"/>
      <c r="D137" s="59"/>
      <c r="E137" s="1582"/>
      <c r="F137" s="64">
        <f>F136*1/$F$885</f>
        <v>1.4460244110983903E-3</v>
      </c>
      <c r="G137" s="412">
        <f>SUM(G124:G135)</f>
        <v>1.4460244110983903E-3</v>
      </c>
      <c r="H137" s="449"/>
      <c r="I137" s="444"/>
      <c r="J137" s="729"/>
      <c r="K137" s="450"/>
      <c r="L137" s="451"/>
      <c r="M137" s="445"/>
      <c r="N137" s="411"/>
      <c r="O137" s="445"/>
      <c r="P137" s="511"/>
      <c r="Q137" s="410"/>
      <c r="R137" s="510"/>
      <c r="S137" s="453"/>
      <c r="T137" s="224"/>
      <c r="U137" s="989"/>
      <c r="V137" s="1030"/>
      <c r="W137" s="225"/>
      <c r="X137" s="287"/>
      <c r="Y137" s="1055"/>
      <c r="Z137" s="294"/>
      <c r="AA137" s="1075"/>
      <c r="AB137" s="531"/>
      <c r="AC137" s="317"/>
      <c r="AD137" s="249"/>
      <c r="AE137" s="207"/>
      <c r="AF137" s="538"/>
      <c r="AG137" s="145">
        <f>AH136*1/F136</f>
        <v>1</v>
      </c>
      <c r="AH137" s="125"/>
      <c r="AI137" s="124">
        <f>SUM(AI124:AI135)</f>
        <v>1.4460244110983903E-3</v>
      </c>
      <c r="AJ137" s="1685"/>
      <c r="AK137" s="258" t="e">
        <f>U137+X137+Z137+AB137+#REF!+#REF!+AD137</f>
        <v>#REF!</v>
      </c>
      <c r="AL137" s="145" t="e">
        <f>AM136*1/F136</f>
        <v>#REF!</v>
      </c>
      <c r="AM137" s="125"/>
      <c r="AN137" s="124" t="e">
        <f>SUM(AN124:AN135)</f>
        <v>#REF!</v>
      </c>
    </row>
    <row r="138" spans="1:42" s="337" customFormat="1" ht="21.95" customHeight="1">
      <c r="A138" s="1139" t="s">
        <v>248</v>
      </c>
      <c r="B138" s="1140" t="s">
        <v>249</v>
      </c>
      <c r="C138" s="1141"/>
      <c r="D138" s="1142"/>
      <c r="E138" s="1583"/>
      <c r="F138" s="1143"/>
      <c r="G138" s="1144"/>
      <c r="H138" s="1145"/>
      <c r="I138" s="1146"/>
      <c r="J138" s="1147"/>
      <c r="K138" s="1148"/>
      <c r="L138" s="1149"/>
      <c r="M138" s="1150"/>
      <c r="N138" s="1151"/>
      <c r="O138" s="1150"/>
      <c r="P138" s="1152"/>
      <c r="Q138" s="1150"/>
      <c r="R138" s="1153"/>
      <c r="S138" s="1150"/>
      <c r="T138" s="1154"/>
      <c r="U138" s="1155"/>
      <c r="V138" s="1156"/>
      <c r="W138" s="1157"/>
      <c r="X138" s="1158"/>
      <c r="Y138" s="1159"/>
      <c r="Z138" s="1160"/>
      <c r="AA138" s="1161"/>
      <c r="AB138" s="1162"/>
      <c r="AC138" s="1163"/>
      <c r="AD138" s="1155"/>
      <c r="AE138" s="1164"/>
      <c r="AF138" s="1165"/>
      <c r="AG138" s="1166"/>
      <c r="AH138" s="1167"/>
      <c r="AI138" s="1166"/>
      <c r="AJ138" s="1685"/>
      <c r="AK138" s="329" t="e">
        <f>U138+X138+Z138+AB138+#REF!+#REF!+AD138</f>
        <v>#REF!</v>
      </c>
      <c r="AL138" s="96"/>
      <c r="AM138" s="95"/>
      <c r="AN138" s="96"/>
    </row>
    <row r="139" spans="1:42" s="56" customFormat="1" ht="22.5" customHeight="1">
      <c r="A139" s="122"/>
      <c r="B139" s="123"/>
      <c r="C139" s="97"/>
      <c r="D139" s="98"/>
      <c r="E139" s="1584"/>
      <c r="F139" s="137"/>
      <c r="G139" s="418"/>
      <c r="H139" s="419"/>
      <c r="I139" s="420"/>
      <c r="J139" s="728"/>
      <c r="K139" s="420"/>
      <c r="L139" s="387"/>
      <c r="M139" s="422"/>
      <c r="N139" s="423"/>
      <c r="O139" s="422"/>
      <c r="P139" s="504"/>
      <c r="Q139" s="422"/>
      <c r="R139" s="448"/>
      <c r="S139" s="422"/>
      <c r="T139" s="217"/>
      <c r="U139" s="98"/>
      <c r="V139" s="99"/>
      <c r="W139" s="216"/>
      <c r="X139" s="286"/>
      <c r="Y139" s="1052"/>
      <c r="Z139" s="295"/>
      <c r="AA139" s="1052"/>
      <c r="AB139" s="320"/>
      <c r="AC139" s="281"/>
      <c r="AD139" s="247"/>
      <c r="AE139" s="141"/>
      <c r="AF139" s="322"/>
      <c r="AG139" s="100"/>
      <c r="AH139" s="101"/>
      <c r="AI139" s="102"/>
      <c r="AJ139" s="1685"/>
      <c r="AK139" s="258" t="e">
        <f>U139+X139+Z139+AB139+#REF!+#REF!+AD139</f>
        <v>#REF!</v>
      </c>
      <c r="AL139" s="100" t="e">
        <f>AF139/D139</f>
        <v>#DIV/0!</v>
      </c>
      <c r="AM139" s="101" t="e">
        <f>E139*AK139</f>
        <v>#REF!</v>
      </c>
      <c r="AN139" s="102" t="e">
        <f>AM139*1/$E$895</f>
        <v>#REF!</v>
      </c>
    </row>
    <row r="140" spans="1:42" s="56" customFormat="1" ht="59.1" customHeight="1">
      <c r="A140" s="104" t="s">
        <v>250</v>
      </c>
      <c r="B140" s="81" t="s">
        <v>251</v>
      </c>
      <c r="C140" s="82" t="s">
        <v>135</v>
      </c>
      <c r="D140" s="816">
        <v>38.000019999999999</v>
      </c>
      <c r="E140" s="942">
        <v>37260</v>
      </c>
      <c r="F140" s="957">
        <f t="shared" ref="F140:F144" si="182">D140*E140</f>
        <v>1415880.7452</v>
      </c>
      <c r="G140" s="390">
        <f>F140*1/$F$885</f>
        <v>5.5660594704893992E-5</v>
      </c>
      <c r="H140" s="394">
        <f t="shared" ref="H140:H144" si="183">IF(D140-AF140&lt;0,AF140-D140,0)</f>
        <v>0</v>
      </c>
      <c r="I140" s="392">
        <f t="shared" ref="I140:I144" si="184">E140*H140</f>
        <v>0</v>
      </c>
      <c r="J140" s="723">
        <v>0</v>
      </c>
      <c r="K140" s="392">
        <f t="shared" ref="K140:K144" si="185">E140*J140</f>
        <v>0</v>
      </c>
      <c r="L140" s="394">
        <f>IF(AF140=0,D140,0)</f>
        <v>0</v>
      </c>
      <c r="M140" s="395">
        <f t="shared" ref="M140:M144" si="186">L140*E140</f>
        <v>0</v>
      </c>
      <c r="N140" s="396"/>
      <c r="O140" s="395"/>
      <c r="P140" s="952">
        <f t="shared" ref="P140:P144" si="187">D140+H140+J140-L140</f>
        <v>38.000019999999999</v>
      </c>
      <c r="Q140" s="395">
        <f t="shared" ref="Q140:Q144" si="188">E140*P140</f>
        <v>1415880.7452</v>
      </c>
      <c r="R140" s="1088">
        <f>AF140</f>
        <v>38.000019999999999</v>
      </c>
      <c r="S140" s="395">
        <f>E140*R140</f>
        <v>1415880.7452</v>
      </c>
      <c r="T140" s="232"/>
      <c r="U140" s="1084">
        <v>38.000019999999999</v>
      </c>
      <c r="V140" s="777">
        <f>E140*U140</f>
        <v>1415880.7452</v>
      </c>
      <c r="W140" s="218"/>
      <c r="X140" s="282">
        <v>0</v>
      </c>
      <c r="Y140" s="783">
        <f>E140*X140</f>
        <v>0</v>
      </c>
      <c r="Z140" s="282">
        <v>0</v>
      </c>
      <c r="AA140" s="783">
        <f>E140*Z140</f>
        <v>0</v>
      </c>
      <c r="AB140" s="321">
        <v>0</v>
      </c>
      <c r="AC140" s="297">
        <f>AB140*E140</f>
        <v>0</v>
      </c>
      <c r="AD140" s="552"/>
      <c r="AE140" s="551"/>
      <c r="AF140" s="865">
        <f>U140+X140+Z140</f>
        <v>38.000019999999999</v>
      </c>
      <c r="AG140" s="142">
        <f>AF140/D140</f>
        <v>1</v>
      </c>
      <c r="AH140" s="551">
        <f>E140*AF140</f>
        <v>1415880.7452</v>
      </c>
      <c r="AI140" s="553">
        <f>AH140*1/$E$895</f>
        <v>5.5660594704893992E-5</v>
      </c>
      <c r="AJ140" s="1685"/>
      <c r="AK140" s="258"/>
      <c r="AL140" s="100"/>
      <c r="AM140" s="101"/>
      <c r="AN140" s="102"/>
    </row>
    <row r="141" spans="1:42" s="56" customFormat="1" ht="56.1" customHeight="1">
      <c r="A141" s="104" t="s">
        <v>252</v>
      </c>
      <c r="B141" s="368" t="s">
        <v>253</v>
      </c>
      <c r="C141" s="369" t="s">
        <v>135</v>
      </c>
      <c r="D141" s="816">
        <v>35</v>
      </c>
      <c r="E141" s="942">
        <v>75555</v>
      </c>
      <c r="F141" s="957">
        <f t="shared" si="182"/>
        <v>2644425</v>
      </c>
      <c r="G141" s="390">
        <f>F141*1/$F$885</f>
        <v>1.0395668466534443E-4</v>
      </c>
      <c r="H141" s="394">
        <f t="shared" si="183"/>
        <v>0</v>
      </c>
      <c r="I141" s="392">
        <f t="shared" si="184"/>
        <v>0</v>
      </c>
      <c r="J141" s="723">
        <v>0</v>
      </c>
      <c r="K141" s="392">
        <f t="shared" si="185"/>
        <v>0</v>
      </c>
      <c r="L141" s="394">
        <f t="shared" ref="L141:L144" si="189">IF(AF141=0,D141,0)</f>
        <v>0</v>
      </c>
      <c r="M141" s="395">
        <f t="shared" si="186"/>
        <v>0</v>
      </c>
      <c r="N141" s="396"/>
      <c r="O141" s="395"/>
      <c r="P141" s="952">
        <f t="shared" si="187"/>
        <v>35</v>
      </c>
      <c r="Q141" s="395">
        <f t="shared" si="188"/>
        <v>2644425</v>
      </c>
      <c r="R141" s="1088">
        <f t="shared" ref="R141:R144" si="190">AF141</f>
        <v>35</v>
      </c>
      <c r="S141" s="395">
        <f t="shared" ref="S141:S144" si="191">E141*R141</f>
        <v>2644425</v>
      </c>
      <c r="T141" s="232"/>
      <c r="U141" s="1084">
        <v>35</v>
      </c>
      <c r="V141" s="777">
        <f t="shared" ref="V141:V144" si="192">E141*U141</f>
        <v>2644425</v>
      </c>
      <c r="W141" s="218"/>
      <c r="X141" s="282">
        <v>0</v>
      </c>
      <c r="Y141" s="783">
        <f t="shared" ref="Y141:Y144" si="193">E141*X141</f>
        <v>0</v>
      </c>
      <c r="Z141" s="282">
        <v>0</v>
      </c>
      <c r="AA141" s="783">
        <f t="shared" ref="AA141:AA144" si="194">E141*Z141</f>
        <v>0</v>
      </c>
      <c r="AB141" s="321">
        <v>0</v>
      </c>
      <c r="AC141" s="297">
        <f t="shared" ref="AC141:AC144" si="195">AB141*E141</f>
        <v>0</v>
      </c>
      <c r="AD141" s="552"/>
      <c r="AE141" s="551"/>
      <c r="AF141" s="865">
        <f>U141+X141+Z141</f>
        <v>35</v>
      </c>
      <c r="AG141" s="142">
        <f t="shared" ref="AG141:AG144" si="196">AF141/D141</f>
        <v>1</v>
      </c>
      <c r="AH141" s="551">
        <f t="shared" ref="AH141:AH144" si="197">E141*AF141</f>
        <v>2644425</v>
      </c>
      <c r="AI141" s="553">
        <f>AH141*1/$E$895</f>
        <v>1.0395668466534443E-4</v>
      </c>
      <c r="AJ141" s="1685"/>
      <c r="AK141" s="258"/>
      <c r="AL141" s="100"/>
      <c r="AM141" s="101"/>
      <c r="AN141" s="102"/>
    </row>
    <row r="142" spans="1:42" s="56" customFormat="1" ht="27.95" customHeight="1">
      <c r="A142" s="104" t="s">
        <v>254</v>
      </c>
      <c r="B142" s="81" t="s">
        <v>255</v>
      </c>
      <c r="C142" s="82" t="s">
        <v>50</v>
      </c>
      <c r="D142" s="816">
        <v>2</v>
      </c>
      <c r="E142" s="942">
        <v>62100</v>
      </c>
      <c r="F142" s="957">
        <f t="shared" si="182"/>
        <v>124200</v>
      </c>
      <c r="G142" s="390">
        <f>F142*1/$F$885</f>
        <v>4.8825057377069788E-6</v>
      </c>
      <c r="H142" s="394">
        <f t="shared" si="183"/>
        <v>0</v>
      </c>
      <c r="I142" s="392">
        <f t="shared" si="184"/>
        <v>0</v>
      </c>
      <c r="J142" s="723">
        <v>0</v>
      </c>
      <c r="K142" s="392">
        <f t="shared" si="185"/>
        <v>0</v>
      </c>
      <c r="L142" s="394">
        <f t="shared" si="189"/>
        <v>0</v>
      </c>
      <c r="M142" s="395">
        <f t="shared" si="186"/>
        <v>0</v>
      </c>
      <c r="N142" s="396"/>
      <c r="O142" s="395"/>
      <c r="P142" s="952">
        <f t="shared" si="187"/>
        <v>2</v>
      </c>
      <c r="Q142" s="395">
        <f t="shared" si="188"/>
        <v>124200</v>
      </c>
      <c r="R142" s="1088">
        <f t="shared" si="190"/>
        <v>2</v>
      </c>
      <c r="S142" s="395">
        <f t="shared" si="191"/>
        <v>124200</v>
      </c>
      <c r="T142" s="232"/>
      <c r="U142" s="1084">
        <v>2</v>
      </c>
      <c r="V142" s="777">
        <f t="shared" si="192"/>
        <v>124200</v>
      </c>
      <c r="W142" s="218"/>
      <c r="X142" s="282">
        <v>0</v>
      </c>
      <c r="Y142" s="783">
        <f t="shared" si="193"/>
        <v>0</v>
      </c>
      <c r="Z142" s="282">
        <v>0</v>
      </c>
      <c r="AA142" s="783">
        <f t="shared" si="194"/>
        <v>0</v>
      </c>
      <c r="AB142" s="321">
        <v>0</v>
      </c>
      <c r="AC142" s="297">
        <f t="shared" si="195"/>
        <v>0</v>
      </c>
      <c r="AD142" s="552"/>
      <c r="AE142" s="551"/>
      <c r="AF142" s="865">
        <f t="shared" ref="AF142:AF144" si="198">U142+X142+Z142</f>
        <v>2</v>
      </c>
      <c r="AG142" s="142">
        <f t="shared" si="196"/>
        <v>1</v>
      </c>
      <c r="AH142" s="551">
        <f t="shared" si="197"/>
        <v>124200</v>
      </c>
      <c r="AI142" s="553">
        <f>AH142*1/$E$895</f>
        <v>4.8825057377069788E-6</v>
      </c>
      <c r="AJ142" s="1685"/>
      <c r="AK142" s="258"/>
      <c r="AL142" s="100"/>
      <c r="AM142" s="101"/>
      <c r="AN142" s="102"/>
    </row>
    <row r="143" spans="1:42" s="56" customFormat="1" ht="24.95" customHeight="1">
      <c r="A143" s="104" t="s">
        <v>256</v>
      </c>
      <c r="B143" s="81" t="s">
        <v>257</v>
      </c>
      <c r="C143" s="82" t="s">
        <v>50</v>
      </c>
      <c r="D143" s="816">
        <v>6</v>
      </c>
      <c r="E143" s="942">
        <v>258750</v>
      </c>
      <c r="F143" s="957">
        <f t="shared" si="182"/>
        <v>1552500</v>
      </c>
      <c r="G143" s="390">
        <f>F143*1/$F$885</f>
        <v>6.1031321721337239E-5</v>
      </c>
      <c r="H143" s="394">
        <f t="shared" si="183"/>
        <v>0</v>
      </c>
      <c r="I143" s="392">
        <f t="shared" si="184"/>
        <v>0</v>
      </c>
      <c r="J143" s="723">
        <v>0</v>
      </c>
      <c r="K143" s="392">
        <f t="shared" si="185"/>
        <v>0</v>
      </c>
      <c r="L143" s="394">
        <f t="shared" si="189"/>
        <v>0</v>
      </c>
      <c r="M143" s="395">
        <f t="shared" si="186"/>
        <v>0</v>
      </c>
      <c r="N143" s="396"/>
      <c r="O143" s="395"/>
      <c r="P143" s="952">
        <f t="shared" si="187"/>
        <v>6</v>
      </c>
      <c r="Q143" s="395">
        <f t="shared" si="188"/>
        <v>1552500</v>
      </c>
      <c r="R143" s="1088">
        <f t="shared" si="190"/>
        <v>6</v>
      </c>
      <c r="S143" s="395">
        <f t="shared" si="191"/>
        <v>1552500</v>
      </c>
      <c r="T143" s="232"/>
      <c r="U143" s="1084">
        <v>6</v>
      </c>
      <c r="V143" s="777">
        <f t="shared" si="192"/>
        <v>1552500</v>
      </c>
      <c r="W143" s="218"/>
      <c r="X143" s="282">
        <v>0</v>
      </c>
      <c r="Y143" s="783">
        <f t="shared" si="193"/>
        <v>0</v>
      </c>
      <c r="Z143" s="282">
        <v>0</v>
      </c>
      <c r="AA143" s="783">
        <f t="shared" si="194"/>
        <v>0</v>
      </c>
      <c r="AB143" s="321"/>
      <c r="AC143" s="297"/>
      <c r="AD143" s="552"/>
      <c r="AE143" s="551"/>
      <c r="AF143" s="865">
        <f t="shared" si="198"/>
        <v>6</v>
      </c>
      <c r="AG143" s="142">
        <f t="shared" si="196"/>
        <v>1</v>
      </c>
      <c r="AH143" s="551">
        <f t="shared" si="197"/>
        <v>1552500</v>
      </c>
      <c r="AI143" s="553">
        <f>AH143*1/$E$895</f>
        <v>6.1031321721337239E-5</v>
      </c>
      <c r="AJ143" s="1685"/>
      <c r="AK143" s="258"/>
      <c r="AL143" s="100"/>
      <c r="AM143" s="101"/>
      <c r="AN143" s="102"/>
    </row>
    <row r="144" spans="1:42" s="56" customFormat="1" ht="57.95" customHeight="1">
      <c r="A144" s="104" t="s">
        <v>258</v>
      </c>
      <c r="B144" s="81" t="s">
        <v>172</v>
      </c>
      <c r="C144" s="82" t="s">
        <v>85</v>
      </c>
      <c r="D144" s="816">
        <v>25</v>
      </c>
      <c r="E144" s="942">
        <v>67275</v>
      </c>
      <c r="F144" s="957">
        <f t="shared" si="182"/>
        <v>1681875</v>
      </c>
      <c r="G144" s="390">
        <f>F144*1/$F$885</f>
        <v>6.6117265198115344E-5</v>
      </c>
      <c r="H144" s="394">
        <f t="shared" si="183"/>
        <v>0</v>
      </c>
      <c r="I144" s="392">
        <f t="shared" si="184"/>
        <v>0</v>
      </c>
      <c r="J144" s="723">
        <v>0</v>
      </c>
      <c r="K144" s="392">
        <f t="shared" si="185"/>
        <v>0</v>
      </c>
      <c r="L144" s="394">
        <f t="shared" si="189"/>
        <v>0</v>
      </c>
      <c r="M144" s="395">
        <f t="shared" si="186"/>
        <v>0</v>
      </c>
      <c r="N144" s="396"/>
      <c r="O144" s="395"/>
      <c r="P144" s="952">
        <f t="shared" si="187"/>
        <v>25</v>
      </c>
      <c r="Q144" s="395">
        <f t="shared" si="188"/>
        <v>1681875</v>
      </c>
      <c r="R144" s="1088">
        <f t="shared" si="190"/>
        <v>25</v>
      </c>
      <c r="S144" s="395">
        <f t="shared" si="191"/>
        <v>1681875</v>
      </c>
      <c r="T144" s="232"/>
      <c r="U144" s="1084">
        <v>25</v>
      </c>
      <c r="V144" s="777">
        <f t="shared" si="192"/>
        <v>1681875</v>
      </c>
      <c r="W144" s="218"/>
      <c r="X144" s="282">
        <v>0</v>
      </c>
      <c r="Y144" s="783">
        <f t="shared" si="193"/>
        <v>0</v>
      </c>
      <c r="Z144" s="282">
        <v>0</v>
      </c>
      <c r="AA144" s="783">
        <f t="shared" si="194"/>
        <v>0</v>
      </c>
      <c r="AB144" s="321">
        <v>0</v>
      </c>
      <c r="AC144" s="297">
        <f t="shared" si="195"/>
        <v>0</v>
      </c>
      <c r="AD144" s="552"/>
      <c r="AE144" s="551"/>
      <c r="AF144" s="865">
        <f t="shared" si="198"/>
        <v>25</v>
      </c>
      <c r="AG144" s="142">
        <f t="shared" si="196"/>
        <v>1</v>
      </c>
      <c r="AH144" s="551">
        <f t="shared" si="197"/>
        <v>1681875</v>
      </c>
      <c r="AI144" s="553">
        <f>AH144*1/$E$895</f>
        <v>6.6117265198115344E-5</v>
      </c>
      <c r="AJ144" s="1685"/>
      <c r="AK144" s="258"/>
      <c r="AL144" s="100"/>
      <c r="AM144" s="101"/>
      <c r="AN144" s="102"/>
    </row>
    <row r="145" spans="1:40" s="56" customFormat="1" ht="22.5" customHeight="1">
      <c r="A145" s="105"/>
      <c r="B145" s="106"/>
      <c r="C145" s="107"/>
      <c r="D145" s="108"/>
      <c r="E145" s="1585"/>
      <c r="F145" s="110"/>
      <c r="G145" s="428"/>
      <c r="H145" s="643"/>
      <c r="I145" s="430"/>
      <c r="J145" s="724"/>
      <c r="K145" s="430"/>
      <c r="L145" s="541"/>
      <c r="M145" s="432"/>
      <c r="N145" s="433"/>
      <c r="O145" s="432"/>
      <c r="P145" s="514"/>
      <c r="Q145" s="432"/>
      <c r="R145" s="464"/>
      <c r="S145" s="432"/>
      <c r="T145" s="220"/>
      <c r="U145" s="108"/>
      <c r="V145" s="109"/>
      <c r="W145" s="219"/>
      <c r="X145" s="283"/>
      <c r="Y145" s="1053"/>
      <c r="Z145" s="540"/>
      <c r="AA145" s="1053"/>
      <c r="AB145" s="529"/>
      <c r="AC145" s="284"/>
      <c r="AD145" s="660"/>
      <c r="AE145" s="650"/>
      <c r="AF145" s="533"/>
      <c r="AG145" s="661"/>
      <c r="AH145" s="549"/>
      <c r="AI145" s="662"/>
      <c r="AJ145" s="1685"/>
      <c r="AK145" s="258"/>
      <c r="AL145" s="100"/>
      <c r="AM145" s="101"/>
      <c r="AN145" s="102"/>
    </row>
    <row r="146" spans="1:40" s="337" customFormat="1" ht="33.950000000000003" customHeight="1">
      <c r="A146" s="1112"/>
      <c r="B146" s="1113" t="s">
        <v>259</v>
      </c>
      <c r="C146" s="1114"/>
      <c r="D146" s="1115"/>
      <c r="E146" s="1586"/>
      <c r="F146" s="1116">
        <f>SUM(F139:F145)</f>
        <v>7418880.7451999998</v>
      </c>
      <c r="G146" s="1117"/>
      <c r="H146" s="1118"/>
      <c r="I146" s="1119">
        <f>SUM(I139:I145)</f>
        <v>0</v>
      </c>
      <c r="J146" s="1315"/>
      <c r="K146" s="1119">
        <f>SUM(K139:K145)</f>
        <v>0</v>
      </c>
      <c r="L146" s="1121"/>
      <c r="M146" s="1122">
        <f>SUM(M139:M145)</f>
        <v>0</v>
      </c>
      <c r="N146" s="1123"/>
      <c r="O146" s="1124"/>
      <c r="P146" s="1125"/>
      <c r="Q146" s="1124">
        <f>SUM(Q139:Q145)</f>
        <v>7418880.7451999998</v>
      </c>
      <c r="R146" s="1126"/>
      <c r="S146" s="1124">
        <f>SUM(S139:S145)</f>
        <v>7418880.7451999998</v>
      </c>
      <c r="T146" s="1127"/>
      <c r="U146" s="1128"/>
      <c r="V146" s="1129">
        <f>SUM(V139:V145)</f>
        <v>7418880.7451999998</v>
      </c>
      <c r="W146" s="1130"/>
      <c r="X146" s="1131"/>
      <c r="Y146" s="1132">
        <f>SUM(Y139:Y145)</f>
        <v>0</v>
      </c>
      <c r="Z146" s="1133"/>
      <c r="AA146" s="1132">
        <f>SUM(AA139:AA145)</f>
        <v>0</v>
      </c>
      <c r="AB146" s="1134"/>
      <c r="AC146" s="1109">
        <f>SUM(AC139:AC145)</f>
        <v>0</v>
      </c>
      <c r="AD146" s="1136"/>
      <c r="AE146" s="1109">
        <f>SUM(AE139:AE145)</f>
        <v>0</v>
      </c>
      <c r="AF146" s="1137"/>
      <c r="AG146" s="1138"/>
      <c r="AH146" s="1129">
        <f>SUM(AH139:AH145)</f>
        <v>7418880.7451999998</v>
      </c>
      <c r="AI146" s="1138"/>
      <c r="AJ146" s="1685"/>
      <c r="AK146" s="329" t="e">
        <f>U146+X146+Z146+AB146+#REF!+#REF!+AD146</f>
        <v>#REF!</v>
      </c>
      <c r="AL146" s="333"/>
      <c r="AM146" s="340" t="e">
        <f>SUM(AM139:AM145)</f>
        <v>#REF!</v>
      </c>
      <c r="AN146" s="333"/>
    </row>
    <row r="147" spans="1:40" s="56" customFormat="1" ht="21.95" customHeight="1">
      <c r="A147" s="58"/>
      <c r="B147" s="180"/>
      <c r="C147" s="60"/>
      <c r="D147" s="59"/>
      <c r="E147" s="1579"/>
      <c r="F147" s="61">
        <f>F146*1/$F$885</f>
        <v>2.9164837202739797E-4</v>
      </c>
      <c r="G147" s="404">
        <f>SUM(G139:G145)</f>
        <v>2.9164837202739797E-4</v>
      </c>
      <c r="H147" s="413"/>
      <c r="I147" s="444"/>
      <c r="J147" s="725"/>
      <c r="K147" s="408"/>
      <c r="L147" s="452"/>
      <c r="M147" s="453"/>
      <c r="N147" s="454"/>
      <c r="O147" s="453"/>
      <c r="P147" s="509"/>
      <c r="Q147" s="453"/>
      <c r="R147" s="510"/>
      <c r="S147" s="445"/>
      <c r="T147" s="235"/>
      <c r="U147" s="994"/>
      <c r="V147" s="1030"/>
      <c r="W147" s="225"/>
      <c r="X147" s="300"/>
      <c r="Y147" s="1057"/>
      <c r="Z147" s="288"/>
      <c r="AA147" s="1075"/>
      <c r="AB147" s="531"/>
      <c r="AC147" s="317"/>
      <c r="AD147" s="249"/>
      <c r="AE147" s="207"/>
      <c r="AF147" s="583"/>
      <c r="AG147" s="126">
        <f>AH146*1/F146</f>
        <v>1</v>
      </c>
      <c r="AH147" s="127"/>
      <c r="AI147" s="128">
        <f>SUM(AI139:AI145)</f>
        <v>2.9164837202739797E-4</v>
      </c>
      <c r="AJ147" s="1685"/>
      <c r="AK147" s="258" t="e">
        <f>U147+X147+Z147+AB147+#REF!+#REF!+AD147</f>
        <v>#REF!</v>
      </c>
      <c r="AL147" s="126" t="e">
        <f>AM146*1/F146</f>
        <v>#REF!</v>
      </c>
      <c r="AM147" s="127"/>
      <c r="AN147" s="128" t="e">
        <f>SUM(AN139:AN145)</f>
        <v>#REF!</v>
      </c>
    </row>
    <row r="148" spans="1:40" s="337" customFormat="1" ht="28.5" customHeight="1">
      <c r="A148" s="1139">
        <v>9</v>
      </c>
      <c r="B148" s="1140" t="s">
        <v>260</v>
      </c>
      <c r="C148" s="1141"/>
      <c r="D148" s="1142"/>
      <c r="E148" s="1583"/>
      <c r="F148" s="1143"/>
      <c r="G148" s="1144"/>
      <c r="H148" s="1145"/>
      <c r="I148" s="1146"/>
      <c r="J148" s="1147"/>
      <c r="K148" s="1148"/>
      <c r="L148" s="1149"/>
      <c r="M148" s="1150"/>
      <c r="N148" s="1151"/>
      <c r="O148" s="1150"/>
      <c r="P148" s="1152"/>
      <c r="Q148" s="1150"/>
      <c r="R148" s="1153"/>
      <c r="S148" s="1150"/>
      <c r="T148" s="1154"/>
      <c r="U148" s="1155"/>
      <c r="V148" s="1156"/>
      <c r="W148" s="1157"/>
      <c r="X148" s="1158"/>
      <c r="Y148" s="1159"/>
      <c r="Z148" s="1160"/>
      <c r="AA148" s="1161"/>
      <c r="AB148" s="1162"/>
      <c r="AC148" s="1163"/>
      <c r="AD148" s="1155"/>
      <c r="AE148" s="1164"/>
      <c r="AF148" s="1165"/>
      <c r="AG148" s="1166"/>
      <c r="AH148" s="1167"/>
      <c r="AI148" s="1166"/>
      <c r="AJ148" s="1685"/>
      <c r="AK148" s="329" t="e">
        <f>U148+X148+Z148+AB148+#REF!+#REF!+AD148</f>
        <v>#REF!</v>
      </c>
      <c r="AL148" s="96"/>
      <c r="AM148" s="95"/>
      <c r="AN148" s="96"/>
    </row>
    <row r="149" spans="1:40" s="56" customFormat="1" ht="22.5" customHeight="1">
      <c r="A149" s="122"/>
      <c r="B149" s="123"/>
      <c r="C149" s="97"/>
      <c r="D149" s="98"/>
      <c r="E149" s="1584"/>
      <c r="F149" s="137"/>
      <c r="G149" s="418"/>
      <c r="H149" s="419"/>
      <c r="I149" s="420"/>
      <c r="J149" s="728"/>
      <c r="K149" s="420"/>
      <c r="L149" s="387"/>
      <c r="M149" s="422"/>
      <c r="N149" s="423"/>
      <c r="O149" s="422"/>
      <c r="P149" s="513"/>
      <c r="Q149" s="422"/>
      <c r="R149" s="448"/>
      <c r="S149" s="422"/>
      <c r="T149" s="217"/>
      <c r="U149" s="98"/>
      <c r="V149" s="99"/>
      <c r="W149" s="216"/>
      <c r="X149" s="286"/>
      <c r="Y149" s="1052"/>
      <c r="Z149" s="295"/>
      <c r="AA149" s="1052"/>
      <c r="AB149" s="320"/>
      <c r="AC149" s="281"/>
      <c r="AD149" s="247"/>
      <c r="AE149" s="141"/>
      <c r="AF149" s="322"/>
      <c r="AG149" s="100"/>
      <c r="AH149" s="101"/>
      <c r="AI149" s="102"/>
      <c r="AJ149" s="1685"/>
      <c r="AK149" s="258" t="e">
        <f>U149+X149+Z149+AB149+#REF!+#REF!+AD149</f>
        <v>#REF!</v>
      </c>
      <c r="AL149" s="100" t="e">
        <f>AF149/D149</f>
        <v>#DIV/0!</v>
      </c>
      <c r="AM149" s="101" t="e">
        <f>E149*AK149</f>
        <v>#REF!</v>
      </c>
      <c r="AN149" s="102" t="e">
        <f>AM149*1/$E$895</f>
        <v>#REF!</v>
      </c>
    </row>
    <row r="150" spans="1:40" s="56" customFormat="1" ht="21.95" customHeight="1">
      <c r="A150" s="637" t="s">
        <v>261</v>
      </c>
      <c r="B150" s="664" t="s">
        <v>262</v>
      </c>
      <c r="C150" s="369" t="s">
        <v>263</v>
      </c>
      <c r="D150" s="816">
        <v>320</v>
      </c>
      <c r="E150" s="942">
        <v>66240</v>
      </c>
      <c r="F150" s="957">
        <f t="shared" ref="F150:F174" si="199">D150*E150</f>
        <v>21196800</v>
      </c>
      <c r="G150" s="390">
        <f t="shared" ref="G150:G174" si="200">F150*1/$F$885</f>
        <v>8.3328097923532449E-4</v>
      </c>
      <c r="H150" s="394">
        <f>IF(D150-AF150&lt;0,AF150-D150,0)</f>
        <v>0</v>
      </c>
      <c r="I150" s="392">
        <f t="shared" ref="I150:I174" si="201">E150*H150</f>
        <v>0</v>
      </c>
      <c r="J150" s="723">
        <f t="shared" ref="J150:J174" si="202">IF(D150-AF150&gt;0,AF150-D150,0)</f>
        <v>0</v>
      </c>
      <c r="K150" s="392">
        <f t="shared" ref="K150:K174" si="203">E150*J150</f>
        <v>0</v>
      </c>
      <c r="L150" s="394">
        <f>IF(AF150=0,D150,0)</f>
        <v>0</v>
      </c>
      <c r="M150" s="395">
        <f t="shared" ref="M150:M174" si="204">L150*E150</f>
        <v>0</v>
      </c>
      <c r="N150" s="396"/>
      <c r="O150" s="395"/>
      <c r="P150" s="952">
        <f>D150+H150+J150-L150</f>
        <v>320</v>
      </c>
      <c r="Q150" s="395">
        <f t="shared" ref="Q150:Q174" si="205">E150*P150</f>
        <v>21196800</v>
      </c>
      <c r="R150" s="1088">
        <f>AF150</f>
        <v>320</v>
      </c>
      <c r="S150" s="395">
        <f>E150*R150</f>
        <v>21196800</v>
      </c>
      <c r="T150" s="232"/>
      <c r="U150" s="1084">
        <v>320</v>
      </c>
      <c r="V150" s="777">
        <f>E150*U150</f>
        <v>21196800</v>
      </c>
      <c r="W150" s="218"/>
      <c r="X150" s="282">
        <v>0</v>
      </c>
      <c r="Y150" s="783">
        <f>E150*X150</f>
        <v>0</v>
      </c>
      <c r="Z150" s="282">
        <v>0</v>
      </c>
      <c r="AA150" s="783">
        <f>E150*Z150</f>
        <v>0</v>
      </c>
      <c r="AB150" s="321">
        <v>0</v>
      </c>
      <c r="AC150" s="297">
        <f>AB150*E150</f>
        <v>0</v>
      </c>
      <c r="AD150" s="552">
        <v>1</v>
      </c>
      <c r="AE150" s="551">
        <f>AD150*E150</f>
        <v>66240</v>
      </c>
      <c r="AF150" s="865">
        <f>U150+X150+Z150</f>
        <v>320</v>
      </c>
      <c r="AG150" s="142">
        <f>AF150/D150</f>
        <v>1</v>
      </c>
      <c r="AH150" s="790">
        <f>E150*AF150</f>
        <v>21196800</v>
      </c>
      <c r="AI150" s="550">
        <f t="shared" ref="AI150:AI174" si="206">AH150*1/$E$895</f>
        <v>8.3328097923532449E-4</v>
      </c>
      <c r="AJ150" s="1685"/>
      <c r="AK150" s="258" t="e">
        <f>U150+X150+Z150+AB150+#REF!+#REF!+AD150</f>
        <v>#REF!</v>
      </c>
      <c r="AL150" s="100">
        <f>AF150/D150</f>
        <v>1</v>
      </c>
      <c r="AM150" s="101" t="e">
        <f>E150*AK150</f>
        <v>#REF!</v>
      </c>
      <c r="AN150" s="102" t="e">
        <f>AM150*1/$E$895</f>
        <v>#REF!</v>
      </c>
    </row>
    <row r="151" spans="1:40" s="56" customFormat="1" ht="21.95" customHeight="1">
      <c r="A151" s="802" t="s">
        <v>264</v>
      </c>
      <c r="B151" s="819" t="s">
        <v>265</v>
      </c>
      <c r="C151" s="804" t="s">
        <v>263</v>
      </c>
      <c r="D151" s="817">
        <v>8</v>
      </c>
      <c r="E151" s="961">
        <v>67275</v>
      </c>
      <c r="F151" s="957">
        <f t="shared" si="199"/>
        <v>538200</v>
      </c>
      <c r="G151" s="390">
        <f t="shared" si="200"/>
        <v>2.115752486339691E-5</v>
      </c>
      <c r="H151" s="394">
        <f t="shared" ref="H151:H174" si="207">IF(D151-AF151&lt;0,AF151-D151,0)</f>
        <v>0</v>
      </c>
      <c r="I151" s="392">
        <f t="shared" si="201"/>
        <v>0</v>
      </c>
      <c r="J151" s="723">
        <f t="shared" si="202"/>
        <v>0</v>
      </c>
      <c r="K151" s="392">
        <f t="shared" si="203"/>
        <v>0</v>
      </c>
      <c r="L151" s="394">
        <f t="shared" ref="L151:L174" si="208">IF(AF151=0,D151,0)</f>
        <v>0</v>
      </c>
      <c r="M151" s="395">
        <f t="shared" si="204"/>
        <v>0</v>
      </c>
      <c r="N151" s="807"/>
      <c r="O151" s="713"/>
      <c r="P151" s="952">
        <f t="shared" ref="P151:P174" si="209">D151+H151+J151-L151</f>
        <v>8</v>
      </c>
      <c r="Q151" s="395">
        <f t="shared" si="205"/>
        <v>538200</v>
      </c>
      <c r="R151" s="1088">
        <f t="shared" ref="R151:R174" si="210">AF151</f>
        <v>8</v>
      </c>
      <c r="S151" s="395">
        <f t="shared" ref="S151:S174" si="211">E151*R151</f>
        <v>538200</v>
      </c>
      <c r="T151" s="808"/>
      <c r="U151" s="1085">
        <v>8</v>
      </c>
      <c r="V151" s="777">
        <f t="shared" ref="V151:V174" si="212">E151*U151</f>
        <v>538200</v>
      </c>
      <c r="W151" s="809"/>
      <c r="X151" s="282">
        <v>0</v>
      </c>
      <c r="Y151" s="783">
        <f t="shared" ref="Y151:Y174" si="213">E151*X151</f>
        <v>0</v>
      </c>
      <c r="Z151" s="282">
        <v>0</v>
      </c>
      <c r="AA151" s="783">
        <f t="shared" ref="AA151:AA174" si="214">E151*Z151</f>
        <v>0</v>
      </c>
      <c r="AB151" s="717"/>
      <c r="AC151" s="718"/>
      <c r="AD151" s="719"/>
      <c r="AE151" s="716"/>
      <c r="AF151" s="865">
        <f t="shared" ref="AF151:AF174" si="215">U151+X151+Z151</f>
        <v>8</v>
      </c>
      <c r="AG151" s="142">
        <f t="shared" ref="AG151:AG174" si="216">AF151/D151</f>
        <v>1</v>
      </c>
      <c r="AH151" s="790">
        <f t="shared" ref="AH151:AH174" si="217">E151*AF151</f>
        <v>538200</v>
      </c>
      <c r="AI151" s="550">
        <f t="shared" si="206"/>
        <v>2.115752486339691E-5</v>
      </c>
      <c r="AJ151" s="1685"/>
      <c r="AK151" s="258"/>
      <c r="AL151" s="100"/>
      <c r="AM151" s="101"/>
      <c r="AN151" s="102"/>
    </row>
    <row r="152" spans="1:40" s="56" customFormat="1" ht="21.95" customHeight="1">
      <c r="A152" s="802" t="s">
        <v>266</v>
      </c>
      <c r="B152" s="819" t="s">
        <v>267</v>
      </c>
      <c r="C152" s="804" t="s">
        <v>263</v>
      </c>
      <c r="D152" s="817">
        <v>80</v>
      </c>
      <c r="E152" s="961">
        <v>70380</v>
      </c>
      <c r="F152" s="957">
        <f t="shared" si="199"/>
        <v>5630400</v>
      </c>
      <c r="G152" s="390">
        <f t="shared" si="200"/>
        <v>2.2134026010938305E-4</v>
      </c>
      <c r="H152" s="394">
        <f t="shared" si="207"/>
        <v>0</v>
      </c>
      <c r="I152" s="392">
        <f t="shared" si="201"/>
        <v>0</v>
      </c>
      <c r="J152" s="723">
        <f t="shared" si="202"/>
        <v>0</v>
      </c>
      <c r="K152" s="392">
        <f t="shared" si="203"/>
        <v>0</v>
      </c>
      <c r="L152" s="394">
        <f t="shared" si="208"/>
        <v>0</v>
      </c>
      <c r="M152" s="395">
        <f t="shared" si="204"/>
        <v>0</v>
      </c>
      <c r="N152" s="807"/>
      <c r="O152" s="713"/>
      <c r="P152" s="952">
        <f t="shared" si="209"/>
        <v>80</v>
      </c>
      <c r="Q152" s="395">
        <f t="shared" si="205"/>
        <v>5630400</v>
      </c>
      <c r="R152" s="1088">
        <f t="shared" si="210"/>
        <v>80</v>
      </c>
      <c r="S152" s="395">
        <f t="shared" si="211"/>
        <v>5630400</v>
      </c>
      <c r="T152" s="808"/>
      <c r="U152" s="1085">
        <v>80</v>
      </c>
      <c r="V152" s="777">
        <f t="shared" si="212"/>
        <v>5630400</v>
      </c>
      <c r="W152" s="809"/>
      <c r="X152" s="282">
        <v>0</v>
      </c>
      <c r="Y152" s="783">
        <f t="shared" si="213"/>
        <v>0</v>
      </c>
      <c r="Z152" s="282">
        <v>0</v>
      </c>
      <c r="AA152" s="783">
        <f t="shared" si="214"/>
        <v>0</v>
      </c>
      <c r="AB152" s="717"/>
      <c r="AC152" s="718"/>
      <c r="AD152" s="719"/>
      <c r="AE152" s="716"/>
      <c r="AF152" s="865">
        <f t="shared" si="215"/>
        <v>80</v>
      </c>
      <c r="AG152" s="142">
        <f t="shared" si="216"/>
        <v>1</v>
      </c>
      <c r="AH152" s="790">
        <f t="shared" si="217"/>
        <v>5630400</v>
      </c>
      <c r="AI152" s="550">
        <f t="shared" si="206"/>
        <v>2.2134026010938305E-4</v>
      </c>
      <c r="AJ152" s="1685"/>
      <c r="AK152" s="258"/>
      <c r="AL152" s="100"/>
      <c r="AM152" s="101"/>
      <c r="AN152" s="102"/>
    </row>
    <row r="153" spans="1:40" s="56" customFormat="1" ht="21.95" customHeight="1">
      <c r="A153" s="802" t="s">
        <v>268</v>
      </c>
      <c r="B153" s="819" t="s">
        <v>269</v>
      </c>
      <c r="C153" s="804" t="s">
        <v>50</v>
      </c>
      <c r="D153" s="817">
        <v>3</v>
      </c>
      <c r="E153" s="961">
        <v>828000</v>
      </c>
      <c r="F153" s="957">
        <f t="shared" si="199"/>
        <v>2484000</v>
      </c>
      <c r="G153" s="390">
        <f t="shared" si="200"/>
        <v>9.7650114754139583E-5</v>
      </c>
      <c r="H153" s="394">
        <f t="shared" si="207"/>
        <v>0</v>
      </c>
      <c r="I153" s="392">
        <f t="shared" si="201"/>
        <v>0</v>
      </c>
      <c r="J153" s="723">
        <f t="shared" si="202"/>
        <v>0</v>
      </c>
      <c r="K153" s="392">
        <f t="shared" si="203"/>
        <v>0</v>
      </c>
      <c r="L153" s="394">
        <f t="shared" si="208"/>
        <v>0</v>
      </c>
      <c r="M153" s="395">
        <f t="shared" si="204"/>
        <v>0</v>
      </c>
      <c r="N153" s="807"/>
      <c r="O153" s="713"/>
      <c r="P153" s="952">
        <f t="shared" si="209"/>
        <v>3</v>
      </c>
      <c r="Q153" s="395">
        <f t="shared" si="205"/>
        <v>2484000</v>
      </c>
      <c r="R153" s="1088">
        <f t="shared" si="210"/>
        <v>3</v>
      </c>
      <c r="S153" s="395">
        <f t="shared" si="211"/>
        <v>2484000</v>
      </c>
      <c r="T153" s="808"/>
      <c r="U153" s="1085">
        <v>3</v>
      </c>
      <c r="V153" s="777">
        <f t="shared" si="212"/>
        <v>2484000</v>
      </c>
      <c r="W153" s="809"/>
      <c r="X153" s="282">
        <v>0</v>
      </c>
      <c r="Y153" s="783">
        <f t="shared" si="213"/>
        <v>0</v>
      </c>
      <c r="Z153" s="282">
        <v>0</v>
      </c>
      <c r="AA153" s="783">
        <f t="shared" si="214"/>
        <v>0</v>
      </c>
      <c r="AB153" s="717"/>
      <c r="AC153" s="718"/>
      <c r="AD153" s="719"/>
      <c r="AE153" s="716"/>
      <c r="AF153" s="865">
        <f t="shared" si="215"/>
        <v>3</v>
      </c>
      <c r="AG153" s="142">
        <f t="shared" si="216"/>
        <v>1</v>
      </c>
      <c r="AH153" s="790">
        <f t="shared" si="217"/>
        <v>2484000</v>
      </c>
      <c r="AI153" s="550">
        <f t="shared" si="206"/>
        <v>9.7650114754139583E-5</v>
      </c>
      <c r="AJ153" s="1685"/>
      <c r="AK153" s="258"/>
      <c r="AL153" s="100"/>
      <c r="AM153" s="101"/>
      <c r="AN153" s="102"/>
    </row>
    <row r="154" spans="1:40" s="56" customFormat="1" ht="21.95" customHeight="1">
      <c r="A154" s="802" t="s">
        <v>270</v>
      </c>
      <c r="B154" s="819" t="s">
        <v>271</v>
      </c>
      <c r="C154" s="804" t="s">
        <v>50</v>
      </c>
      <c r="D154" s="817">
        <v>4</v>
      </c>
      <c r="E154" s="961">
        <v>879750</v>
      </c>
      <c r="F154" s="957">
        <f t="shared" si="199"/>
        <v>3519000</v>
      </c>
      <c r="G154" s="390">
        <f t="shared" si="200"/>
        <v>1.3833766256836442E-4</v>
      </c>
      <c r="H154" s="394">
        <f t="shared" si="207"/>
        <v>0</v>
      </c>
      <c r="I154" s="392">
        <f t="shared" si="201"/>
        <v>0</v>
      </c>
      <c r="J154" s="723">
        <f t="shared" si="202"/>
        <v>0</v>
      </c>
      <c r="K154" s="392">
        <f t="shared" si="203"/>
        <v>0</v>
      </c>
      <c r="L154" s="394">
        <f t="shared" si="208"/>
        <v>0</v>
      </c>
      <c r="M154" s="395">
        <f t="shared" si="204"/>
        <v>0</v>
      </c>
      <c r="N154" s="807"/>
      <c r="O154" s="713"/>
      <c r="P154" s="952">
        <f t="shared" si="209"/>
        <v>4</v>
      </c>
      <c r="Q154" s="395">
        <f t="shared" si="205"/>
        <v>3519000</v>
      </c>
      <c r="R154" s="1088">
        <f t="shared" si="210"/>
        <v>4</v>
      </c>
      <c r="S154" s="395">
        <f t="shared" si="211"/>
        <v>3519000</v>
      </c>
      <c r="T154" s="808"/>
      <c r="U154" s="1085">
        <v>4</v>
      </c>
      <c r="V154" s="777">
        <f t="shared" si="212"/>
        <v>3519000</v>
      </c>
      <c r="W154" s="809"/>
      <c r="X154" s="282">
        <v>0</v>
      </c>
      <c r="Y154" s="783">
        <f t="shared" si="213"/>
        <v>0</v>
      </c>
      <c r="Z154" s="282">
        <v>0</v>
      </c>
      <c r="AA154" s="783">
        <f t="shared" si="214"/>
        <v>0</v>
      </c>
      <c r="AB154" s="717"/>
      <c r="AC154" s="718"/>
      <c r="AD154" s="719"/>
      <c r="AE154" s="716"/>
      <c r="AF154" s="865">
        <f t="shared" si="215"/>
        <v>4</v>
      </c>
      <c r="AG154" s="142">
        <f t="shared" si="216"/>
        <v>1</v>
      </c>
      <c r="AH154" s="790">
        <f t="shared" si="217"/>
        <v>3519000</v>
      </c>
      <c r="AI154" s="550">
        <f t="shared" si="206"/>
        <v>1.3833766256836442E-4</v>
      </c>
      <c r="AJ154" s="1685"/>
      <c r="AK154" s="258"/>
      <c r="AL154" s="100"/>
      <c r="AM154" s="101"/>
      <c r="AN154" s="102"/>
    </row>
    <row r="155" spans="1:40" s="56" customFormat="1" ht="21.95" customHeight="1">
      <c r="A155" s="802" t="s">
        <v>272</v>
      </c>
      <c r="B155" s="819" t="s">
        <v>273</v>
      </c>
      <c r="C155" s="804" t="s">
        <v>50</v>
      </c>
      <c r="D155" s="817">
        <v>8</v>
      </c>
      <c r="E155" s="961">
        <v>362250</v>
      </c>
      <c r="F155" s="957">
        <f t="shared" si="199"/>
        <v>2898000</v>
      </c>
      <c r="G155" s="390">
        <f t="shared" si="200"/>
        <v>1.1392513387982951E-4</v>
      </c>
      <c r="H155" s="394">
        <f t="shared" si="207"/>
        <v>0</v>
      </c>
      <c r="I155" s="392">
        <f t="shared" si="201"/>
        <v>0</v>
      </c>
      <c r="J155" s="723">
        <f t="shared" si="202"/>
        <v>0</v>
      </c>
      <c r="K155" s="392">
        <f t="shared" si="203"/>
        <v>0</v>
      </c>
      <c r="L155" s="394">
        <f t="shared" si="208"/>
        <v>0</v>
      </c>
      <c r="M155" s="395">
        <f t="shared" si="204"/>
        <v>0</v>
      </c>
      <c r="N155" s="807"/>
      <c r="O155" s="713"/>
      <c r="P155" s="952">
        <f t="shared" si="209"/>
        <v>8</v>
      </c>
      <c r="Q155" s="395">
        <f t="shared" si="205"/>
        <v>2898000</v>
      </c>
      <c r="R155" s="1088">
        <f t="shared" si="210"/>
        <v>8</v>
      </c>
      <c r="S155" s="395">
        <f t="shared" si="211"/>
        <v>2898000</v>
      </c>
      <c r="T155" s="808"/>
      <c r="U155" s="1085">
        <v>8</v>
      </c>
      <c r="V155" s="777">
        <f t="shared" si="212"/>
        <v>2898000</v>
      </c>
      <c r="W155" s="809"/>
      <c r="X155" s="282">
        <v>0</v>
      </c>
      <c r="Y155" s="783">
        <f t="shared" si="213"/>
        <v>0</v>
      </c>
      <c r="Z155" s="282">
        <v>0</v>
      </c>
      <c r="AA155" s="783">
        <f t="shared" si="214"/>
        <v>0</v>
      </c>
      <c r="AB155" s="717"/>
      <c r="AC155" s="718"/>
      <c r="AD155" s="719"/>
      <c r="AE155" s="716"/>
      <c r="AF155" s="865">
        <f t="shared" si="215"/>
        <v>8</v>
      </c>
      <c r="AG155" s="142">
        <f t="shared" si="216"/>
        <v>1</v>
      </c>
      <c r="AH155" s="790">
        <f t="shared" si="217"/>
        <v>2898000</v>
      </c>
      <c r="AI155" s="550">
        <f t="shared" si="206"/>
        <v>1.1392513387982951E-4</v>
      </c>
      <c r="AJ155" s="1685"/>
      <c r="AK155" s="258"/>
      <c r="AL155" s="100"/>
      <c r="AM155" s="101"/>
      <c r="AN155" s="102"/>
    </row>
    <row r="156" spans="1:40" s="56" customFormat="1" ht="21.95" customHeight="1">
      <c r="A156" s="802" t="s">
        <v>274</v>
      </c>
      <c r="B156" s="819" t="s">
        <v>275</v>
      </c>
      <c r="C156" s="804" t="s">
        <v>50</v>
      </c>
      <c r="D156" s="817">
        <v>153</v>
      </c>
      <c r="E156" s="961">
        <v>139725</v>
      </c>
      <c r="F156" s="957">
        <f t="shared" si="199"/>
        <v>21377925</v>
      </c>
      <c r="G156" s="390">
        <f t="shared" si="200"/>
        <v>8.4040130010281375E-4</v>
      </c>
      <c r="H156" s="394">
        <f t="shared" si="207"/>
        <v>0</v>
      </c>
      <c r="I156" s="392">
        <f t="shared" si="201"/>
        <v>0</v>
      </c>
      <c r="J156" s="723">
        <f t="shared" si="202"/>
        <v>0</v>
      </c>
      <c r="K156" s="392">
        <f t="shared" si="203"/>
        <v>0</v>
      </c>
      <c r="L156" s="394">
        <f t="shared" si="208"/>
        <v>0</v>
      </c>
      <c r="M156" s="395">
        <f t="shared" si="204"/>
        <v>0</v>
      </c>
      <c r="N156" s="807"/>
      <c r="O156" s="713"/>
      <c r="P156" s="952">
        <f t="shared" si="209"/>
        <v>153</v>
      </c>
      <c r="Q156" s="395">
        <f t="shared" si="205"/>
        <v>21377925</v>
      </c>
      <c r="R156" s="1088">
        <f t="shared" si="210"/>
        <v>153</v>
      </c>
      <c r="S156" s="395">
        <f t="shared" si="211"/>
        <v>21377925</v>
      </c>
      <c r="T156" s="808"/>
      <c r="U156" s="1085">
        <v>153</v>
      </c>
      <c r="V156" s="777">
        <f t="shared" si="212"/>
        <v>21377925</v>
      </c>
      <c r="W156" s="809"/>
      <c r="X156" s="282">
        <v>0</v>
      </c>
      <c r="Y156" s="783">
        <f t="shared" si="213"/>
        <v>0</v>
      </c>
      <c r="Z156" s="282">
        <v>0</v>
      </c>
      <c r="AA156" s="783">
        <f t="shared" si="214"/>
        <v>0</v>
      </c>
      <c r="AB156" s="717"/>
      <c r="AC156" s="718"/>
      <c r="AD156" s="719"/>
      <c r="AE156" s="716"/>
      <c r="AF156" s="865">
        <f t="shared" si="215"/>
        <v>153</v>
      </c>
      <c r="AG156" s="142">
        <f t="shared" si="216"/>
        <v>1</v>
      </c>
      <c r="AH156" s="790">
        <f t="shared" si="217"/>
        <v>21377925</v>
      </c>
      <c r="AI156" s="550">
        <f t="shared" si="206"/>
        <v>8.4040130010281375E-4</v>
      </c>
      <c r="AJ156" s="1685"/>
      <c r="AK156" s="258"/>
      <c r="AL156" s="100"/>
      <c r="AM156" s="101"/>
      <c r="AN156" s="102"/>
    </row>
    <row r="157" spans="1:40" s="56" customFormat="1" ht="21.95" customHeight="1">
      <c r="A157" s="802" t="s">
        <v>276</v>
      </c>
      <c r="B157" s="819" t="s">
        <v>277</v>
      </c>
      <c r="C157" s="804" t="s">
        <v>50</v>
      </c>
      <c r="D157" s="817">
        <v>2</v>
      </c>
      <c r="E157" s="961">
        <v>74002.5</v>
      </c>
      <c r="F157" s="957">
        <f t="shared" si="199"/>
        <v>148005</v>
      </c>
      <c r="G157" s="390">
        <f t="shared" si="200"/>
        <v>5.8183193374341501E-6</v>
      </c>
      <c r="H157" s="394">
        <f t="shared" si="207"/>
        <v>0</v>
      </c>
      <c r="I157" s="392">
        <f t="shared" si="201"/>
        <v>0</v>
      </c>
      <c r="J157" s="723">
        <f t="shared" si="202"/>
        <v>0</v>
      </c>
      <c r="K157" s="392">
        <f t="shared" si="203"/>
        <v>0</v>
      </c>
      <c r="L157" s="394">
        <f t="shared" si="208"/>
        <v>0</v>
      </c>
      <c r="M157" s="395">
        <f t="shared" si="204"/>
        <v>0</v>
      </c>
      <c r="N157" s="807"/>
      <c r="O157" s="713"/>
      <c r="P157" s="952">
        <f t="shared" si="209"/>
        <v>2</v>
      </c>
      <c r="Q157" s="395">
        <f t="shared" si="205"/>
        <v>148005</v>
      </c>
      <c r="R157" s="1088">
        <f t="shared" si="210"/>
        <v>2</v>
      </c>
      <c r="S157" s="395">
        <f t="shared" si="211"/>
        <v>148005</v>
      </c>
      <c r="T157" s="808"/>
      <c r="U157" s="1085">
        <v>2</v>
      </c>
      <c r="V157" s="777">
        <f t="shared" si="212"/>
        <v>148005</v>
      </c>
      <c r="W157" s="809"/>
      <c r="X157" s="282">
        <v>0</v>
      </c>
      <c r="Y157" s="783">
        <f t="shared" si="213"/>
        <v>0</v>
      </c>
      <c r="Z157" s="282">
        <v>0</v>
      </c>
      <c r="AA157" s="783">
        <f t="shared" si="214"/>
        <v>0</v>
      </c>
      <c r="AB157" s="717"/>
      <c r="AC157" s="718"/>
      <c r="AD157" s="719"/>
      <c r="AE157" s="716"/>
      <c r="AF157" s="865">
        <f t="shared" si="215"/>
        <v>2</v>
      </c>
      <c r="AG157" s="142">
        <f t="shared" si="216"/>
        <v>1</v>
      </c>
      <c r="AH157" s="790">
        <f t="shared" si="217"/>
        <v>148005</v>
      </c>
      <c r="AI157" s="550">
        <f t="shared" si="206"/>
        <v>5.8183193374341501E-6</v>
      </c>
      <c r="AJ157" s="1685"/>
      <c r="AK157" s="258"/>
      <c r="AL157" s="100"/>
      <c r="AM157" s="101"/>
      <c r="AN157" s="102"/>
    </row>
    <row r="158" spans="1:40" s="56" customFormat="1" ht="21.95" customHeight="1">
      <c r="A158" s="802" t="s">
        <v>278</v>
      </c>
      <c r="B158" s="819" t="s">
        <v>279</v>
      </c>
      <c r="C158" s="804" t="s">
        <v>50</v>
      </c>
      <c r="D158" s="817">
        <v>285</v>
      </c>
      <c r="E158" s="961">
        <v>64170</v>
      </c>
      <c r="F158" s="957">
        <f t="shared" si="199"/>
        <v>18288450</v>
      </c>
      <c r="G158" s="390">
        <f t="shared" si="200"/>
        <v>7.1894896987735265E-4</v>
      </c>
      <c r="H158" s="394">
        <f t="shared" si="207"/>
        <v>0</v>
      </c>
      <c r="I158" s="392">
        <f t="shared" si="201"/>
        <v>0</v>
      </c>
      <c r="J158" s="723">
        <f t="shared" si="202"/>
        <v>0</v>
      </c>
      <c r="K158" s="392">
        <f t="shared" si="203"/>
        <v>0</v>
      </c>
      <c r="L158" s="394">
        <f t="shared" si="208"/>
        <v>0</v>
      </c>
      <c r="M158" s="395">
        <f t="shared" si="204"/>
        <v>0</v>
      </c>
      <c r="N158" s="807"/>
      <c r="O158" s="713"/>
      <c r="P158" s="952">
        <f t="shared" si="209"/>
        <v>285</v>
      </c>
      <c r="Q158" s="395">
        <f t="shared" si="205"/>
        <v>18288450</v>
      </c>
      <c r="R158" s="1088">
        <f t="shared" si="210"/>
        <v>285</v>
      </c>
      <c r="S158" s="395">
        <f t="shared" si="211"/>
        <v>18288450</v>
      </c>
      <c r="T158" s="808"/>
      <c r="U158" s="1085">
        <v>285</v>
      </c>
      <c r="V158" s="777">
        <f t="shared" si="212"/>
        <v>18288450</v>
      </c>
      <c r="W158" s="809"/>
      <c r="X158" s="282">
        <v>0</v>
      </c>
      <c r="Y158" s="783">
        <f t="shared" si="213"/>
        <v>0</v>
      </c>
      <c r="Z158" s="282">
        <v>0</v>
      </c>
      <c r="AA158" s="783">
        <f t="shared" si="214"/>
        <v>0</v>
      </c>
      <c r="AB158" s="717"/>
      <c r="AC158" s="718"/>
      <c r="AD158" s="719"/>
      <c r="AE158" s="716"/>
      <c r="AF158" s="865">
        <f t="shared" si="215"/>
        <v>285</v>
      </c>
      <c r="AG158" s="142">
        <f t="shared" si="216"/>
        <v>1</v>
      </c>
      <c r="AH158" s="790">
        <f t="shared" si="217"/>
        <v>18288450</v>
      </c>
      <c r="AI158" s="550">
        <f t="shared" si="206"/>
        <v>7.1894896987735265E-4</v>
      </c>
      <c r="AJ158" s="1685"/>
      <c r="AK158" s="258"/>
      <c r="AL158" s="100"/>
      <c r="AM158" s="101"/>
      <c r="AN158" s="102"/>
    </row>
    <row r="159" spans="1:40" s="56" customFormat="1" ht="33" customHeight="1">
      <c r="A159" s="802" t="s">
        <v>280</v>
      </c>
      <c r="B159" s="819" t="s">
        <v>281</v>
      </c>
      <c r="C159" s="804" t="s">
        <v>135</v>
      </c>
      <c r="D159" s="817">
        <v>78</v>
      </c>
      <c r="E159" s="961">
        <v>67275</v>
      </c>
      <c r="F159" s="957">
        <f t="shared" si="199"/>
        <v>5247450</v>
      </c>
      <c r="G159" s="390">
        <f t="shared" si="200"/>
        <v>2.0628586741811987E-4</v>
      </c>
      <c r="H159" s="394">
        <f t="shared" si="207"/>
        <v>0</v>
      </c>
      <c r="I159" s="392">
        <f t="shared" si="201"/>
        <v>0</v>
      </c>
      <c r="J159" s="723">
        <f t="shared" si="202"/>
        <v>0</v>
      </c>
      <c r="K159" s="392">
        <f t="shared" si="203"/>
        <v>0</v>
      </c>
      <c r="L159" s="394">
        <f t="shared" si="208"/>
        <v>0</v>
      </c>
      <c r="M159" s="395">
        <f t="shared" si="204"/>
        <v>0</v>
      </c>
      <c r="N159" s="807"/>
      <c r="O159" s="713"/>
      <c r="P159" s="952">
        <f t="shared" si="209"/>
        <v>78</v>
      </c>
      <c r="Q159" s="395">
        <f t="shared" si="205"/>
        <v>5247450</v>
      </c>
      <c r="R159" s="1088">
        <f t="shared" si="210"/>
        <v>78</v>
      </c>
      <c r="S159" s="395">
        <f t="shared" si="211"/>
        <v>5247450</v>
      </c>
      <c r="T159" s="808"/>
      <c r="U159" s="1085">
        <v>78</v>
      </c>
      <c r="V159" s="777">
        <f t="shared" si="212"/>
        <v>5247450</v>
      </c>
      <c r="W159" s="809"/>
      <c r="X159" s="282">
        <v>0</v>
      </c>
      <c r="Y159" s="783">
        <f t="shared" si="213"/>
        <v>0</v>
      </c>
      <c r="Z159" s="282">
        <v>0</v>
      </c>
      <c r="AA159" s="783">
        <f t="shared" si="214"/>
        <v>0</v>
      </c>
      <c r="AB159" s="717"/>
      <c r="AC159" s="718"/>
      <c r="AD159" s="719"/>
      <c r="AE159" s="716"/>
      <c r="AF159" s="865">
        <f t="shared" si="215"/>
        <v>78</v>
      </c>
      <c r="AG159" s="142">
        <f t="shared" si="216"/>
        <v>1</v>
      </c>
      <c r="AH159" s="790">
        <f t="shared" si="217"/>
        <v>5247450</v>
      </c>
      <c r="AI159" s="550">
        <f t="shared" si="206"/>
        <v>2.0628586741811987E-4</v>
      </c>
      <c r="AJ159" s="1685"/>
      <c r="AK159" s="258"/>
      <c r="AL159" s="100"/>
      <c r="AM159" s="101"/>
      <c r="AN159" s="102"/>
    </row>
    <row r="160" spans="1:40" s="56" customFormat="1" ht="33.75" customHeight="1">
      <c r="A160" s="802" t="s">
        <v>282</v>
      </c>
      <c r="B160" s="819" t="s">
        <v>283</v>
      </c>
      <c r="C160" s="804" t="s">
        <v>135</v>
      </c>
      <c r="D160" s="817">
        <v>24</v>
      </c>
      <c r="E160" s="961">
        <v>103500</v>
      </c>
      <c r="F160" s="957">
        <f t="shared" si="199"/>
        <v>2484000</v>
      </c>
      <c r="G160" s="390">
        <f t="shared" si="200"/>
        <v>9.7650114754139583E-5</v>
      </c>
      <c r="H160" s="394">
        <f t="shared" si="207"/>
        <v>0</v>
      </c>
      <c r="I160" s="392">
        <f t="shared" si="201"/>
        <v>0</v>
      </c>
      <c r="J160" s="723">
        <f t="shared" si="202"/>
        <v>0</v>
      </c>
      <c r="K160" s="392">
        <f t="shared" si="203"/>
        <v>0</v>
      </c>
      <c r="L160" s="394">
        <f t="shared" si="208"/>
        <v>0</v>
      </c>
      <c r="M160" s="395">
        <f t="shared" si="204"/>
        <v>0</v>
      </c>
      <c r="N160" s="807"/>
      <c r="O160" s="713"/>
      <c r="P160" s="952">
        <f t="shared" si="209"/>
        <v>24</v>
      </c>
      <c r="Q160" s="395">
        <f t="shared" si="205"/>
        <v>2484000</v>
      </c>
      <c r="R160" s="1088">
        <f t="shared" si="210"/>
        <v>24</v>
      </c>
      <c r="S160" s="395">
        <f t="shared" si="211"/>
        <v>2484000</v>
      </c>
      <c r="T160" s="808"/>
      <c r="U160" s="1085">
        <v>24</v>
      </c>
      <c r="V160" s="777">
        <f t="shared" si="212"/>
        <v>2484000</v>
      </c>
      <c r="W160" s="809"/>
      <c r="X160" s="282">
        <v>0</v>
      </c>
      <c r="Y160" s="783">
        <f t="shared" si="213"/>
        <v>0</v>
      </c>
      <c r="Z160" s="282">
        <v>0</v>
      </c>
      <c r="AA160" s="783">
        <f t="shared" si="214"/>
        <v>0</v>
      </c>
      <c r="AB160" s="717"/>
      <c r="AC160" s="718"/>
      <c r="AD160" s="719"/>
      <c r="AE160" s="716"/>
      <c r="AF160" s="865">
        <f t="shared" si="215"/>
        <v>24</v>
      </c>
      <c r="AG160" s="142">
        <f t="shared" si="216"/>
        <v>1</v>
      </c>
      <c r="AH160" s="790">
        <f t="shared" si="217"/>
        <v>2484000</v>
      </c>
      <c r="AI160" s="550">
        <f t="shared" si="206"/>
        <v>9.7650114754139583E-5</v>
      </c>
      <c r="AJ160" s="1685"/>
      <c r="AK160" s="258"/>
      <c r="AL160" s="100"/>
      <c r="AM160" s="101"/>
      <c r="AN160" s="102"/>
    </row>
    <row r="161" spans="1:40" s="56" customFormat="1" ht="21.95" customHeight="1">
      <c r="A161" s="802" t="s">
        <v>284</v>
      </c>
      <c r="B161" s="819" t="s">
        <v>285</v>
      </c>
      <c r="C161" s="804" t="s">
        <v>135</v>
      </c>
      <c r="D161" s="817">
        <v>43</v>
      </c>
      <c r="E161" s="961">
        <v>52785</v>
      </c>
      <c r="F161" s="957">
        <f t="shared" si="199"/>
        <v>2269755</v>
      </c>
      <c r="G161" s="390">
        <f t="shared" si="200"/>
        <v>8.9227792356595041E-5</v>
      </c>
      <c r="H161" s="394">
        <f t="shared" si="207"/>
        <v>0</v>
      </c>
      <c r="I161" s="392">
        <f t="shared" si="201"/>
        <v>0</v>
      </c>
      <c r="J161" s="723">
        <f t="shared" si="202"/>
        <v>0</v>
      </c>
      <c r="K161" s="392">
        <f t="shared" si="203"/>
        <v>0</v>
      </c>
      <c r="L161" s="394">
        <f t="shared" si="208"/>
        <v>0</v>
      </c>
      <c r="M161" s="395">
        <f t="shared" si="204"/>
        <v>0</v>
      </c>
      <c r="N161" s="807"/>
      <c r="O161" s="713"/>
      <c r="P161" s="952">
        <f t="shared" si="209"/>
        <v>43</v>
      </c>
      <c r="Q161" s="395">
        <f t="shared" si="205"/>
        <v>2269755</v>
      </c>
      <c r="R161" s="1088">
        <f t="shared" si="210"/>
        <v>43</v>
      </c>
      <c r="S161" s="395">
        <f t="shared" si="211"/>
        <v>2269755</v>
      </c>
      <c r="T161" s="808"/>
      <c r="U161" s="1085">
        <v>43</v>
      </c>
      <c r="V161" s="777">
        <f t="shared" si="212"/>
        <v>2269755</v>
      </c>
      <c r="W161" s="809"/>
      <c r="X161" s="282">
        <v>0</v>
      </c>
      <c r="Y161" s="783">
        <f t="shared" si="213"/>
        <v>0</v>
      </c>
      <c r="Z161" s="282">
        <v>0</v>
      </c>
      <c r="AA161" s="783">
        <f t="shared" si="214"/>
        <v>0</v>
      </c>
      <c r="AB161" s="717"/>
      <c r="AC161" s="718"/>
      <c r="AD161" s="719"/>
      <c r="AE161" s="716"/>
      <c r="AF161" s="865">
        <f t="shared" si="215"/>
        <v>43</v>
      </c>
      <c r="AG161" s="142">
        <f t="shared" si="216"/>
        <v>1</v>
      </c>
      <c r="AH161" s="790">
        <f t="shared" si="217"/>
        <v>2269755</v>
      </c>
      <c r="AI161" s="550">
        <f t="shared" si="206"/>
        <v>8.9227792356595041E-5</v>
      </c>
      <c r="AJ161" s="1685"/>
      <c r="AK161" s="258"/>
      <c r="AL161" s="100"/>
      <c r="AM161" s="101"/>
      <c r="AN161" s="102"/>
    </row>
    <row r="162" spans="1:40" s="56" customFormat="1" ht="21.95" customHeight="1">
      <c r="A162" s="802" t="s">
        <v>286</v>
      </c>
      <c r="B162" s="819" t="s">
        <v>287</v>
      </c>
      <c r="C162" s="804" t="s">
        <v>135</v>
      </c>
      <c r="D162" s="817">
        <v>664</v>
      </c>
      <c r="E162" s="961">
        <v>35190</v>
      </c>
      <c r="F162" s="957">
        <f t="shared" si="199"/>
        <v>23366160</v>
      </c>
      <c r="G162" s="390">
        <f t="shared" si="200"/>
        <v>9.1856207945393968E-4</v>
      </c>
      <c r="H162" s="394">
        <f t="shared" si="207"/>
        <v>0</v>
      </c>
      <c r="I162" s="392">
        <f t="shared" si="201"/>
        <v>0</v>
      </c>
      <c r="J162" s="723">
        <f t="shared" si="202"/>
        <v>0</v>
      </c>
      <c r="K162" s="392">
        <f t="shared" si="203"/>
        <v>0</v>
      </c>
      <c r="L162" s="394">
        <f t="shared" si="208"/>
        <v>0</v>
      </c>
      <c r="M162" s="395">
        <f t="shared" si="204"/>
        <v>0</v>
      </c>
      <c r="N162" s="807"/>
      <c r="O162" s="713"/>
      <c r="P162" s="952">
        <f t="shared" si="209"/>
        <v>664</v>
      </c>
      <c r="Q162" s="395">
        <f t="shared" si="205"/>
        <v>23366160</v>
      </c>
      <c r="R162" s="1088">
        <f t="shared" si="210"/>
        <v>664</v>
      </c>
      <c r="S162" s="395">
        <f t="shared" si="211"/>
        <v>23366160</v>
      </c>
      <c r="T162" s="808"/>
      <c r="U162" s="1085">
        <v>664</v>
      </c>
      <c r="V162" s="777">
        <f t="shared" si="212"/>
        <v>23366160</v>
      </c>
      <c r="W162" s="809"/>
      <c r="X162" s="282">
        <v>0</v>
      </c>
      <c r="Y162" s="783">
        <f t="shared" si="213"/>
        <v>0</v>
      </c>
      <c r="Z162" s="282">
        <v>0</v>
      </c>
      <c r="AA162" s="783">
        <f t="shared" si="214"/>
        <v>0</v>
      </c>
      <c r="AB162" s="717"/>
      <c r="AC162" s="718"/>
      <c r="AD162" s="719"/>
      <c r="AE162" s="716"/>
      <c r="AF162" s="865">
        <f t="shared" si="215"/>
        <v>664</v>
      </c>
      <c r="AG162" s="142">
        <f t="shared" si="216"/>
        <v>1</v>
      </c>
      <c r="AH162" s="790">
        <f t="shared" si="217"/>
        <v>23366160</v>
      </c>
      <c r="AI162" s="550">
        <f t="shared" si="206"/>
        <v>9.1856207945393968E-4</v>
      </c>
      <c r="AJ162" s="1685"/>
      <c r="AK162" s="258"/>
      <c r="AL162" s="100"/>
      <c r="AM162" s="101"/>
      <c r="AN162" s="102"/>
    </row>
    <row r="163" spans="1:40" s="56" customFormat="1" ht="42" customHeight="1">
      <c r="A163" s="802" t="s">
        <v>288</v>
      </c>
      <c r="B163" s="819" t="s">
        <v>289</v>
      </c>
      <c r="C163" s="804" t="s">
        <v>135</v>
      </c>
      <c r="D163" s="817">
        <v>1335.8539635321986</v>
      </c>
      <c r="E163" s="961">
        <v>20182.5</v>
      </c>
      <c r="F163" s="957">
        <f t="shared" si="199"/>
        <v>26960872.6189886</v>
      </c>
      <c r="G163" s="390">
        <f t="shared" si="200"/>
        <v>1.0598761292737425E-3</v>
      </c>
      <c r="H163" s="394">
        <f t="shared" si="207"/>
        <v>0</v>
      </c>
      <c r="I163" s="392">
        <f t="shared" si="201"/>
        <v>0</v>
      </c>
      <c r="J163" s="723">
        <f t="shared" si="202"/>
        <v>0</v>
      </c>
      <c r="K163" s="392">
        <f t="shared" si="203"/>
        <v>0</v>
      </c>
      <c r="L163" s="394">
        <f t="shared" si="208"/>
        <v>0</v>
      </c>
      <c r="M163" s="395">
        <f t="shared" si="204"/>
        <v>0</v>
      </c>
      <c r="N163" s="807"/>
      <c r="O163" s="713"/>
      <c r="P163" s="952">
        <f t="shared" si="209"/>
        <v>1335.8539635321986</v>
      </c>
      <c r="Q163" s="395">
        <f t="shared" si="205"/>
        <v>26960872.6189886</v>
      </c>
      <c r="R163" s="1088">
        <f t="shared" si="210"/>
        <v>1335.8539635321986</v>
      </c>
      <c r="S163" s="395">
        <f t="shared" si="211"/>
        <v>26960872.6189886</v>
      </c>
      <c r="T163" s="808"/>
      <c r="U163" s="1085">
        <v>1335.8539635321986</v>
      </c>
      <c r="V163" s="777">
        <f t="shared" si="212"/>
        <v>26960872.6189886</v>
      </c>
      <c r="W163" s="809"/>
      <c r="X163" s="282">
        <v>0</v>
      </c>
      <c r="Y163" s="783">
        <f t="shared" si="213"/>
        <v>0</v>
      </c>
      <c r="Z163" s="282">
        <v>0</v>
      </c>
      <c r="AA163" s="783">
        <f t="shared" si="214"/>
        <v>0</v>
      </c>
      <c r="AB163" s="717"/>
      <c r="AC163" s="718"/>
      <c r="AD163" s="719"/>
      <c r="AE163" s="716"/>
      <c r="AF163" s="865">
        <f t="shared" si="215"/>
        <v>1335.8539635321986</v>
      </c>
      <c r="AG163" s="142">
        <f t="shared" si="216"/>
        <v>1</v>
      </c>
      <c r="AH163" s="790">
        <f t="shared" si="217"/>
        <v>26960872.6189886</v>
      </c>
      <c r="AI163" s="550">
        <f t="shared" si="206"/>
        <v>1.0598761292737425E-3</v>
      </c>
      <c r="AJ163" s="1685"/>
      <c r="AK163" s="258"/>
      <c r="AL163" s="100"/>
      <c r="AM163" s="101"/>
      <c r="AN163" s="102"/>
    </row>
    <row r="164" spans="1:40" s="56" customFormat="1" ht="39.950000000000003" customHeight="1">
      <c r="A164" s="802" t="s">
        <v>290</v>
      </c>
      <c r="B164" s="819" t="s">
        <v>291</v>
      </c>
      <c r="C164" s="804" t="s">
        <v>135</v>
      </c>
      <c r="D164" s="817">
        <v>29</v>
      </c>
      <c r="E164" s="961">
        <v>19147.5</v>
      </c>
      <c r="F164" s="957">
        <f t="shared" si="199"/>
        <v>555277.5</v>
      </c>
      <c r="G164" s="390">
        <f t="shared" si="200"/>
        <v>2.1828869402331619E-5</v>
      </c>
      <c r="H164" s="394">
        <f t="shared" si="207"/>
        <v>0</v>
      </c>
      <c r="I164" s="392">
        <f t="shared" si="201"/>
        <v>0</v>
      </c>
      <c r="J164" s="723">
        <f t="shared" si="202"/>
        <v>0</v>
      </c>
      <c r="K164" s="392">
        <f t="shared" si="203"/>
        <v>0</v>
      </c>
      <c r="L164" s="394">
        <f t="shared" si="208"/>
        <v>0</v>
      </c>
      <c r="M164" s="395">
        <f t="shared" si="204"/>
        <v>0</v>
      </c>
      <c r="N164" s="807"/>
      <c r="O164" s="713"/>
      <c r="P164" s="952">
        <f t="shared" si="209"/>
        <v>29</v>
      </c>
      <c r="Q164" s="395">
        <f t="shared" si="205"/>
        <v>555277.5</v>
      </c>
      <c r="R164" s="1088">
        <f t="shared" si="210"/>
        <v>29</v>
      </c>
      <c r="S164" s="395">
        <f t="shared" si="211"/>
        <v>555277.5</v>
      </c>
      <c r="T164" s="808"/>
      <c r="U164" s="1085">
        <v>29</v>
      </c>
      <c r="V164" s="777">
        <f t="shared" si="212"/>
        <v>555277.5</v>
      </c>
      <c r="W164" s="809"/>
      <c r="X164" s="282">
        <v>0</v>
      </c>
      <c r="Y164" s="783">
        <f t="shared" si="213"/>
        <v>0</v>
      </c>
      <c r="Z164" s="282">
        <v>0</v>
      </c>
      <c r="AA164" s="783">
        <f t="shared" si="214"/>
        <v>0</v>
      </c>
      <c r="AB164" s="717"/>
      <c r="AC164" s="718"/>
      <c r="AD164" s="719"/>
      <c r="AE164" s="716"/>
      <c r="AF164" s="865">
        <f t="shared" si="215"/>
        <v>29</v>
      </c>
      <c r="AG164" s="142">
        <f t="shared" si="216"/>
        <v>1</v>
      </c>
      <c r="AH164" s="790">
        <f t="shared" si="217"/>
        <v>555277.5</v>
      </c>
      <c r="AI164" s="550">
        <f t="shared" si="206"/>
        <v>2.1828869402331619E-5</v>
      </c>
      <c r="AJ164" s="1685"/>
      <c r="AK164" s="258"/>
      <c r="AL164" s="100"/>
      <c r="AM164" s="101"/>
      <c r="AN164" s="102"/>
    </row>
    <row r="165" spans="1:40" s="56" customFormat="1" ht="36" customHeight="1">
      <c r="A165" s="802" t="s">
        <v>292</v>
      </c>
      <c r="B165" s="819" t="s">
        <v>293</v>
      </c>
      <c r="C165" s="804" t="s">
        <v>135</v>
      </c>
      <c r="D165" s="817">
        <v>1029</v>
      </c>
      <c r="E165" s="961">
        <v>16146</v>
      </c>
      <c r="F165" s="957">
        <f t="shared" si="199"/>
        <v>16614234</v>
      </c>
      <c r="G165" s="390">
        <f t="shared" si="200"/>
        <v>6.5313279253306257E-4</v>
      </c>
      <c r="H165" s="394">
        <f t="shared" si="207"/>
        <v>0</v>
      </c>
      <c r="I165" s="392">
        <f t="shared" si="201"/>
        <v>0</v>
      </c>
      <c r="J165" s="723">
        <f t="shared" si="202"/>
        <v>0</v>
      </c>
      <c r="K165" s="392">
        <f t="shared" si="203"/>
        <v>0</v>
      </c>
      <c r="L165" s="394">
        <f t="shared" si="208"/>
        <v>0</v>
      </c>
      <c r="M165" s="395">
        <f t="shared" si="204"/>
        <v>0</v>
      </c>
      <c r="N165" s="807"/>
      <c r="O165" s="713"/>
      <c r="P165" s="952">
        <f t="shared" si="209"/>
        <v>1029</v>
      </c>
      <c r="Q165" s="395">
        <f t="shared" si="205"/>
        <v>16614234</v>
      </c>
      <c r="R165" s="1088">
        <f t="shared" si="210"/>
        <v>1029</v>
      </c>
      <c r="S165" s="395">
        <f t="shared" si="211"/>
        <v>16614234</v>
      </c>
      <c r="T165" s="808"/>
      <c r="U165" s="1085">
        <v>1029</v>
      </c>
      <c r="V165" s="777">
        <f t="shared" si="212"/>
        <v>16614234</v>
      </c>
      <c r="W165" s="809"/>
      <c r="X165" s="282">
        <v>0</v>
      </c>
      <c r="Y165" s="783">
        <f t="shared" si="213"/>
        <v>0</v>
      </c>
      <c r="Z165" s="282">
        <v>0</v>
      </c>
      <c r="AA165" s="783">
        <f t="shared" si="214"/>
        <v>0</v>
      </c>
      <c r="AB165" s="717"/>
      <c r="AC165" s="718"/>
      <c r="AD165" s="719"/>
      <c r="AE165" s="716"/>
      <c r="AF165" s="865">
        <f t="shared" si="215"/>
        <v>1029</v>
      </c>
      <c r="AG165" s="142">
        <f t="shared" si="216"/>
        <v>1</v>
      </c>
      <c r="AH165" s="790">
        <f t="shared" si="217"/>
        <v>16614234</v>
      </c>
      <c r="AI165" s="550">
        <f t="shared" si="206"/>
        <v>6.5313279253306257E-4</v>
      </c>
      <c r="AJ165" s="1685"/>
      <c r="AK165" s="258"/>
      <c r="AL165" s="100"/>
      <c r="AM165" s="101"/>
      <c r="AN165" s="102"/>
    </row>
    <row r="166" spans="1:40" s="56" customFormat="1" ht="21.95" customHeight="1">
      <c r="A166" s="802" t="s">
        <v>294</v>
      </c>
      <c r="B166" s="819" t="s">
        <v>295</v>
      </c>
      <c r="C166" s="804" t="s">
        <v>50</v>
      </c>
      <c r="D166" s="817">
        <v>1</v>
      </c>
      <c r="E166" s="961">
        <v>2484000</v>
      </c>
      <c r="F166" s="957">
        <f t="shared" si="199"/>
        <v>2484000</v>
      </c>
      <c r="G166" s="390">
        <f t="shared" si="200"/>
        <v>9.7650114754139583E-5</v>
      </c>
      <c r="H166" s="394">
        <f t="shared" si="207"/>
        <v>0</v>
      </c>
      <c r="I166" s="392">
        <f t="shared" si="201"/>
        <v>0</v>
      </c>
      <c r="J166" s="723">
        <f t="shared" si="202"/>
        <v>0</v>
      </c>
      <c r="K166" s="392">
        <f t="shared" si="203"/>
        <v>0</v>
      </c>
      <c r="L166" s="394">
        <f t="shared" si="208"/>
        <v>0</v>
      </c>
      <c r="M166" s="395">
        <f t="shared" si="204"/>
        <v>0</v>
      </c>
      <c r="N166" s="807"/>
      <c r="O166" s="713"/>
      <c r="P166" s="952">
        <f t="shared" si="209"/>
        <v>1</v>
      </c>
      <c r="Q166" s="395">
        <f t="shared" si="205"/>
        <v>2484000</v>
      </c>
      <c r="R166" s="1088">
        <f t="shared" si="210"/>
        <v>1</v>
      </c>
      <c r="S166" s="395">
        <f t="shared" si="211"/>
        <v>2484000</v>
      </c>
      <c r="T166" s="808"/>
      <c r="U166" s="1085">
        <v>1</v>
      </c>
      <c r="V166" s="777">
        <f t="shared" si="212"/>
        <v>2484000</v>
      </c>
      <c r="W166" s="809"/>
      <c r="X166" s="282">
        <v>0</v>
      </c>
      <c r="Y166" s="783">
        <f t="shared" si="213"/>
        <v>0</v>
      </c>
      <c r="Z166" s="282">
        <v>0</v>
      </c>
      <c r="AA166" s="783">
        <f t="shared" si="214"/>
        <v>0</v>
      </c>
      <c r="AB166" s="717"/>
      <c r="AC166" s="718"/>
      <c r="AD166" s="719"/>
      <c r="AE166" s="716"/>
      <c r="AF166" s="865">
        <f t="shared" si="215"/>
        <v>1</v>
      </c>
      <c r="AG166" s="142">
        <f t="shared" si="216"/>
        <v>1</v>
      </c>
      <c r="AH166" s="790">
        <f t="shared" si="217"/>
        <v>2484000</v>
      </c>
      <c r="AI166" s="550">
        <f t="shared" si="206"/>
        <v>9.7650114754139583E-5</v>
      </c>
      <c r="AJ166" s="1685"/>
      <c r="AK166" s="258"/>
      <c r="AL166" s="100"/>
      <c r="AM166" s="101"/>
      <c r="AN166" s="102"/>
    </row>
    <row r="167" spans="1:40" s="56" customFormat="1" ht="21.95" customHeight="1">
      <c r="A167" s="802" t="s">
        <v>296</v>
      </c>
      <c r="B167" s="1561" t="s">
        <v>297</v>
      </c>
      <c r="C167" s="804" t="s">
        <v>50</v>
      </c>
      <c r="D167" s="817">
        <v>53</v>
      </c>
      <c r="E167" s="961">
        <v>80730</v>
      </c>
      <c r="F167" s="957">
        <f t="shared" si="199"/>
        <v>4278690</v>
      </c>
      <c r="G167" s="390">
        <f t="shared" si="200"/>
        <v>1.6820232266400543E-4</v>
      </c>
      <c r="H167" s="394">
        <f t="shared" si="207"/>
        <v>0</v>
      </c>
      <c r="I167" s="392">
        <f t="shared" si="201"/>
        <v>0</v>
      </c>
      <c r="J167" s="723">
        <v>0</v>
      </c>
      <c r="K167" s="392">
        <f t="shared" si="203"/>
        <v>0</v>
      </c>
      <c r="L167" s="1559">
        <f t="shared" si="208"/>
        <v>53</v>
      </c>
      <c r="M167" s="395">
        <f t="shared" si="204"/>
        <v>4278690</v>
      </c>
      <c r="N167" s="807"/>
      <c r="O167" s="713"/>
      <c r="P167" s="1563">
        <f t="shared" si="209"/>
        <v>0</v>
      </c>
      <c r="Q167" s="395">
        <f t="shared" si="205"/>
        <v>0</v>
      </c>
      <c r="R167" s="1562">
        <f t="shared" si="210"/>
        <v>0</v>
      </c>
      <c r="S167" s="395">
        <f t="shared" si="211"/>
        <v>0</v>
      </c>
      <c r="T167" s="808"/>
      <c r="U167" s="1555">
        <v>0</v>
      </c>
      <c r="V167" s="777">
        <f t="shared" si="212"/>
        <v>0</v>
      </c>
      <c r="W167" s="809"/>
      <c r="X167" s="282">
        <v>0</v>
      </c>
      <c r="Y167" s="783">
        <f t="shared" si="213"/>
        <v>0</v>
      </c>
      <c r="Z167" s="282">
        <v>0</v>
      </c>
      <c r="AA167" s="783">
        <f t="shared" si="214"/>
        <v>0</v>
      </c>
      <c r="AB167" s="717"/>
      <c r="AC167" s="718"/>
      <c r="AD167" s="719"/>
      <c r="AE167" s="716"/>
      <c r="AF167" s="1553">
        <f t="shared" si="215"/>
        <v>0</v>
      </c>
      <c r="AG167" s="142">
        <f t="shared" si="216"/>
        <v>0</v>
      </c>
      <c r="AH167" s="790">
        <f t="shared" si="217"/>
        <v>0</v>
      </c>
      <c r="AI167" s="550">
        <f t="shared" si="206"/>
        <v>0</v>
      </c>
      <c r="AJ167" s="1685"/>
      <c r="AK167" s="258"/>
      <c r="AL167" s="100"/>
      <c r="AM167" s="101"/>
      <c r="AN167" s="102"/>
    </row>
    <row r="168" spans="1:40" s="56" customFormat="1" ht="21.95" customHeight="1">
      <c r="A168" s="802" t="s">
        <v>298</v>
      </c>
      <c r="B168" s="1565" t="s">
        <v>299</v>
      </c>
      <c r="C168" s="804" t="s">
        <v>50</v>
      </c>
      <c r="D168" s="817">
        <v>155</v>
      </c>
      <c r="E168" s="961">
        <v>501975</v>
      </c>
      <c r="F168" s="957">
        <f t="shared" si="199"/>
        <v>77806125</v>
      </c>
      <c r="G168" s="390">
        <f t="shared" si="200"/>
        <v>3.0586864069343514E-3</v>
      </c>
      <c r="H168" s="394">
        <f t="shared" si="207"/>
        <v>0</v>
      </c>
      <c r="I168" s="392">
        <f t="shared" si="201"/>
        <v>0</v>
      </c>
      <c r="J168" s="1558">
        <f t="shared" si="202"/>
        <v>-93</v>
      </c>
      <c r="K168" s="392">
        <f t="shared" si="203"/>
        <v>-46683675</v>
      </c>
      <c r="L168" s="394">
        <f t="shared" si="208"/>
        <v>0</v>
      </c>
      <c r="M168" s="395">
        <f t="shared" si="204"/>
        <v>0</v>
      </c>
      <c r="N168" s="807"/>
      <c r="O168" s="713"/>
      <c r="P168" s="952">
        <f t="shared" si="209"/>
        <v>62</v>
      </c>
      <c r="Q168" s="395">
        <f t="shared" si="205"/>
        <v>31122450</v>
      </c>
      <c r="R168" s="1088">
        <f t="shared" si="210"/>
        <v>62</v>
      </c>
      <c r="S168" s="395">
        <f t="shared" si="211"/>
        <v>31122450</v>
      </c>
      <c r="T168" s="808"/>
      <c r="U168" s="1085">
        <v>62</v>
      </c>
      <c r="V168" s="777">
        <f t="shared" si="212"/>
        <v>31122450</v>
      </c>
      <c r="W168" s="809"/>
      <c r="X168" s="282">
        <v>0</v>
      </c>
      <c r="Y168" s="783">
        <f t="shared" si="213"/>
        <v>0</v>
      </c>
      <c r="Z168" s="282">
        <v>0</v>
      </c>
      <c r="AA168" s="783">
        <f t="shared" si="214"/>
        <v>0</v>
      </c>
      <c r="AB168" s="717"/>
      <c r="AC168" s="718"/>
      <c r="AD168" s="719"/>
      <c r="AE168" s="716"/>
      <c r="AF168" s="865">
        <f t="shared" si="215"/>
        <v>62</v>
      </c>
      <c r="AG168" s="142">
        <f t="shared" si="216"/>
        <v>0.4</v>
      </c>
      <c r="AH168" s="790">
        <f t="shared" si="217"/>
        <v>31122450</v>
      </c>
      <c r="AI168" s="550">
        <f t="shared" si="206"/>
        <v>1.2234745627737406E-3</v>
      </c>
      <c r="AJ168" s="1685"/>
      <c r="AK168" s="258"/>
      <c r="AL168" s="100"/>
      <c r="AM168" s="101"/>
      <c r="AN168" s="102"/>
    </row>
    <row r="169" spans="1:40" s="56" customFormat="1" ht="21.95" customHeight="1">
      <c r="A169" s="802" t="s">
        <v>300</v>
      </c>
      <c r="B169" s="1561" t="s">
        <v>301</v>
      </c>
      <c r="C169" s="804" t="s">
        <v>50</v>
      </c>
      <c r="D169" s="817">
        <v>59</v>
      </c>
      <c r="E169" s="961">
        <v>170775</v>
      </c>
      <c r="F169" s="957">
        <f t="shared" si="199"/>
        <v>10075725</v>
      </c>
      <c r="G169" s="390">
        <f t="shared" si="200"/>
        <v>3.9609327797147871E-4</v>
      </c>
      <c r="H169" s="394">
        <f t="shared" si="207"/>
        <v>0</v>
      </c>
      <c r="I169" s="392">
        <f t="shared" si="201"/>
        <v>0</v>
      </c>
      <c r="J169" s="723">
        <v>0</v>
      </c>
      <c r="K169" s="392">
        <f t="shared" si="203"/>
        <v>0</v>
      </c>
      <c r="L169" s="1559">
        <f t="shared" si="208"/>
        <v>59</v>
      </c>
      <c r="M169" s="395">
        <f t="shared" si="204"/>
        <v>10075725</v>
      </c>
      <c r="N169" s="807"/>
      <c r="O169" s="713"/>
      <c r="P169" s="1563">
        <f t="shared" si="209"/>
        <v>0</v>
      </c>
      <c r="Q169" s="395">
        <f t="shared" si="205"/>
        <v>0</v>
      </c>
      <c r="R169" s="394">
        <f t="shared" si="210"/>
        <v>0</v>
      </c>
      <c r="S169" s="395">
        <f t="shared" si="211"/>
        <v>0</v>
      </c>
      <c r="T169" s="808"/>
      <c r="U169" s="1555">
        <v>0</v>
      </c>
      <c r="V169" s="777">
        <f t="shared" si="212"/>
        <v>0</v>
      </c>
      <c r="W169" s="809"/>
      <c r="X169" s="282">
        <v>0</v>
      </c>
      <c r="Y169" s="783">
        <f t="shared" si="213"/>
        <v>0</v>
      </c>
      <c r="Z169" s="282">
        <v>0</v>
      </c>
      <c r="AA169" s="783">
        <f t="shared" si="214"/>
        <v>0</v>
      </c>
      <c r="AB169" s="717"/>
      <c r="AC169" s="718"/>
      <c r="AD169" s="719"/>
      <c r="AE169" s="716"/>
      <c r="AF169" s="1553">
        <f t="shared" si="215"/>
        <v>0</v>
      </c>
      <c r="AG169" s="142">
        <f t="shared" si="216"/>
        <v>0</v>
      </c>
      <c r="AH169" s="790">
        <f t="shared" si="217"/>
        <v>0</v>
      </c>
      <c r="AI169" s="550">
        <f t="shared" si="206"/>
        <v>0</v>
      </c>
      <c r="AJ169" s="1685"/>
      <c r="AK169" s="258"/>
      <c r="AL169" s="100"/>
      <c r="AM169" s="101"/>
      <c r="AN169" s="102"/>
    </row>
    <row r="170" spans="1:40" s="56" customFormat="1" ht="21.95" customHeight="1">
      <c r="A170" s="802" t="s">
        <v>302</v>
      </c>
      <c r="B170" s="1561" t="s">
        <v>303</v>
      </c>
      <c r="C170" s="804" t="s">
        <v>50</v>
      </c>
      <c r="D170" s="817">
        <v>8</v>
      </c>
      <c r="E170" s="961">
        <v>983250</v>
      </c>
      <c r="F170" s="957">
        <f t="shared" si="199"/>
        <v>7866000</v>
      </c>
      <c r="G170" s="390">
        <f t="shared" si="200"/>
        <v>3.0922536338810866E-4</v>
      </c>
      <c r="H170" s="394">
        <f t="shared" si="207"/>
        <v>0</v>
      </c>
      <c r="I170" s="392">
        <f t="shared" si="201"/>
        <v>0</v>
      </c>
      <c r="J170" s="723">
        <v>0</v>
      </c>
      <c r="K170" s="392">
        <f t="shared" si="203"/>
        <v>0</v>
      </c>
      <c r="L170" s="1559">
        <f t="shared" si="208"/>
        <v>8</v>
      </c>
      <c r="M170" s="395">
        <f t="shared" si="204"/>
        <v>7866000</v>
      </c>
      <c r="N170" s="807"/>
      <c r="O170" s="713"/>
      <c r="P170" s="1563">
        <f t="shared" si="209"/>
        <v>0</v>
      </c>
      <c r="Q170" s="395">
        <f t="shared" si="205"/>
        <v>0</v>
      </c>
      <c r="R170" s="1088">
        <f t="shared" si="210"/>
        <v>0</v>
      </c>
      <c r="S170" s="395">
        <f t="shared" si="211"/>
        <v>0</v>
      </c>
      <c r="T170" s="808"/>
      <c r="U170" s="1555">
        <v>0</v>
      </c>
      <c r="V170" s="777">
        <f t="shared" si="212"/>
        <v>0</v>
      </c>
      <c r="W170" s="809"/>
      <c r="X170" s="282">
        <v>0</v>
      </c>
      <c r="Y170" s="783">
        <f t="shared" si="213"/>
        <v>0</v>
      </c>
      <c r="Z170" s="282">
        <v>0</v>
      </c>
      <c r="AA170" s="783">
        <f t="shared" si="214"/>
        <v>0</v>
      </c>
      <c r="AB170" s="717"/>
      <c r="AC170" s="718"/>
      <c r="AD170" s="719"/>
      <c r="AE170" s="716"/>
      <c r="AF170" s="1553">
        <f t="shared" si="215"/>
        <v>0</v>
      </c>
      <c r="AG170" s="142">
        <f t="shared" si="216"/>
        <v>0</v>
      </c>
      <c r="AH170" s="790">
        <f t="shared" si="217"/>
        <v>0</v>
      </c>
      <c r="AI170" s="550">
        <f t="shared" si="206"/>
        <v>0</v>
      </c>
      <c r="AJ170" s="1685"/>
      <c r="AK170" s="258"/>
      <c r="AL170" s="100"/>
      <c r="AM170" s="101"/>
      <c r="AN170" s="102"/>
    </row>
    <row r="171" spans="1:40" s="56" customFormat="1" ht="21.95" customHeight="1">
      <c r="A171" s="802" t="s">
        <v>304</v>
      </c>
      <c r="B171" s="1565" t="s">
        <v>305</v>
      </c>
      <c r="C171" s="804" t="s">
        <v>50</v>
      </c>
      <c r="D171" s="817">
        <v>25</v>
      </c>
      <c r="E171" s="961">
        <v>139725</v>
      </c>
      <c r="F171" s="957">
        <f t="shared" si="199"/>
        <v>3493125</v>
      </c>
      <c r="G171" s="390">
        <f t="shared" si="200"/>
        <v>1.3732047387300878E-4</v>
      </c>
      <c r="H171" s="394">
        <f t="shared" si="207"/>
        <v>0</v>
      </c>
      <c r="I171" s="392">
        <f t="shared" si="201"/>
        <v>0</v>
      </c>
      <c r="J171" s="1558">
        <f t="shared" si="202"/>
        <v>-22</v>
      </c>
      <c r="K171" s="392">
        <f t="shared" si="203"/>
        <v>-3073950</v>
      </c>
      <c r="L171" s="394">
        <f t="shared" si="208"/>
        <v>0</v>
      </c>
      <c r="M171" s="395">
        <f t="shared" si="204"/>
        <v>0</v>
      </c>
      <c r="N171" s="807"/>
      <c r="O171" s="713"/>
      <c r="P171" s="952">
        <f t="shared" si="209"/>
        <v>3</v>
      </c>
      <c r="Q171" s="395">
        <f t="shared" si="205"/>
        <v>419175</v>
      </c>
      <c r="R171" s="1088">
        <f t="shared" si="210"/>
        <v>3</v>
      </c>
      <c r="S171" s="395">
        <f t="shared" si="211"/>
        <v>419175</v>
      </c>
      <c r="T171" s="808"/>
      <c r="U171" s="1085">
        <v>3</v>
      </c>
      <c r="V171" s="777">
        <f t="shared" si="212"/>
        <v>419175</v>
      </c>
      <c r="W171" s="809"/>
      <c r="X171" s="282">
        <v>0</v>
      </c>
      <c r="Y171" s="783">
        <f t="shared" si="213"/>
        <v>0</v>
      </c>
      <c r="Z171" s="282">
        <v>0</v>
      </c>
      <c r="AA171" s="783">
        <f t="shared" si="214"/>
        <v>0</v>
      </c>
      <c r="AB171" s="717"/>
      <c r="AC171" s="718"/>
      <c r="AD171" s="719"/>
      <c r="AE171" s="716"/>
      <c r="AF171" s="865">
        <f t="shared" si="215"/>
        <v>3</v>
      </c>
      <c r="AG171" s="142">
        <f t="shared" si="216"/>
        <v>0.12</v>
      </c>
      <c r="AH171" s="790">
        <f t="shared" si="217"/>
        <v>419175</v>
      </c>
      <c r="AI171" s="550">
        <f t="shared" si="206"/>
        <v>1.6478456864761053E-5</v>
      </c>
      <c r="AJ171" s="1685"/>
      <c r="AK171" s="258"/>
      <c r="AL171" s="100"/>
      <c r="AM171" s="101"/>
      <c r="AN171" s="102"/>
    </row>
    <row r="172" spans="1:40" s="56" customFormat="1" ht="21.95" customHeight="1">
      <c r="A172" s="802" t="s">
        <v>306</v>
      </c>
      <c r="B172" s="819" t="s">
        <v>307</v>
      </c>
      <c r="C172" s="804" t="s">
        <v>50</v>
      </c>
      <c r="D172" s="817">
        <v>1</v>
      </c>
      <c r="E172" s="961">
        <v>1019475</v>
      </c>
      <c r="F172" s="957">
        <f t="shared" si="199"/>
        <v>1019475</v>
      </c>
      <c r="G172" s="390">
        <f t="shared" si="200"/>
        <v>4.0077234597011457E-5</v>
      </c>
      <c r="H172" s="394">
        <f t="shared" si="207"/>
        <v>0</v>
      </c>
      <c r="I172" s="392">
        <f t="shared" si="201"/>
        <v>0</v>
      </c>
      <c r="J172" s="723">
        <f t="shared" si="202"/>
        <v>0</v>
      </c>
      <c r="K172" s="392">
        <f t="shared" si="203"/>
        <v>0</v>
      </c>
      <c r="L172" s="394">
        <f t="shared" si="208"/>
        <v>0</v>
      </c>
      <c r="M172" s="395">
        <f t="shared" si="204"/>
        <v>0</v>
      </c>
      <c r="N172" s="807"/>
      <c r="O172" s="713"/>
      <c r="P172" s="952">
        <f t="shared" si="209"/>
        <v>1</v>
      </c>
      <c r="Q172" s="395">
        <f t="shared" si="205"/>
        <v>1019475</v>
      </c>
      <c r="R172" s="1088">
        <f t="shared" si="210"/>
        <v>1</v>
      </c>
      <c r="S172" s="395">
        <f t="shared" si="211"/>
        <v>1019475</v>
      </c>
      <c r="T172" s="808"/>
      <c r="U172" s="1085">
        <v>1</v>
      </c>
      <c r="V172" s="777">
        <f t="shared" si="212"/>
        <v>1019475</v>
      </c>
      <c r="W172" s="809"/>
      <c r="X172" s="282">
        <v>0</v>
      </c>
      <c r="Y172" s="783">
        <f t="shared" si="213"/>
        <v>0</v>
      </c>
      <c r="Z172" s="282">
        <v>0</v>
      </c>
      <c r="AA172" s="783">
        <f t="shared" si="214"/>
        <v>0</v>
      </c>
      <c r="AB172" s="717"/>
      <c r="AC172" s="718"/>
      <c r="AD172" s="719"/>
      <c r="AE172" s="716"/>
      <c r="AF172" s="865">
        <f t="shared" si="215"/>
        <v>1</v>
      </c>
      <c r="AG172" s="142">
        <f t="shared" si="216"/>
        <v>1</v>
      </c>
      <c r="AH172" s="790">
        <f t="shared" si="217"/>
        <v>1019475</v>
      </c>
      <c r="AI172" s="550">
        <f t="shared" si="206"/>
        <v>4.0077234597011457E-5</v>
      </c>
      <c r="AJ172" s="1685"/>
      <c r="AK172" s="258"/>
      <c r="AL172" s="100"/>
      <c r="AM172" s="101"/>
      <c r="AN172" s="102"/>
    </row>
    <row r="173" spans="1:40" s="56" customFormat="1" ht="21.95" customHeight="1">
      <c r="A173" s="802" t="s">
        <v>308</v>
      </c>
      <c r="B173" s="1561" t="s">
        <v>309</v>
      </c>
      <c r="C173" s="804" t="s">
        <v>135</v>
      </c>
      <c r="D173" s="817">
        <v>12</v>
      </c>
      <c r="E173" s="961">
        <v>91597.5</v>
      </c>
      <c r="F173" s="957">
        <f t="shared" si="199"/>
        <v>1099170</v>
      </c>
      <c r="G173" s="390">
        <f t="shared" si="200"/>
        <v>4.3210175778706764E-5</v>
      </c>
      <c r="H173" s="394">
        <f t="shared" si="207"/>
        <v>0</v>
      </c>
      <c r="I173" s="392">
        <f t="shared" si="201"/>
        <v>0</v>
      </c>
      <c r="J173" s="723">
        <v>0</v>
      </c>
      <c r="K173" s="392">
        <f t="shared" si="203"/>
        <v>0</v>
      </c>
      <c r="L173" s="1559">
        <f t="shared" si="208"/>
        <v>12</v>
      </c>
      <c r="M173" s="395">
        <f t="shared" si="204"/>
        <v>1099170</v>
      </c>
      <c r="N173" s="807"/>
      <c r="O173" s="713"/>
      <c r="P173" s="1563">
        <f t="shared" si="209"/>
        <v>0</v>
      </c>
      <c r="Q173" s="395">
        <f t="shared" si="205"/>
        <v>0</v>
      </c>
      <c r="R173" s="394">
        <f t="shared" si="210"/>
        <v>0</v>
      </c>
      <c r="S173" s="395">
        <f t="shared" si="211"/>
        <v>0</v>
      </c>
      <c r="T173" s="808"/>
      <c r="U173" s="1555">
        <v>0</v>
      </c>
      <c r="V173" s="777">
        <f t="shared" si="212"/>
        <v>0</v>
      </c>
      <c r="W173" s="809"/>
      <c r="X173" s="282">
        <v>0</v>
      </c>
      <c r="Y173" s="783">
        <f t="shared" si="213"/>
        <v>0</v>
      </c>
      <c r="Z173" s="282">
        <v>0</v>
      </c>
      <c r="AA173" s="783">
        <f t="shared" si="214"/>
        <v>0</v>
      </c>
      <c r="AB173" s="717"/>
      <c r="AC173" s="718"/>
      <c r="AD173" s="719"/>
      <c r="AE173" s="716"/>
      <c r="AF173" s="1553">
        <f t="shared" si="215"/>
        <v>0</v>
      </c>
      <c r="AG173" s="142">
        <f t="shared" si="216"/>
        <v>0</v>
      </c>
      <c r="AH173" s="790">
        <f t="shared" si="217"/>
        <v>0</v>
      </c>
      <c r="AI173" s="550">
        <f t="shared" si="206"/>
        <v>0</v>
      </c>
      <c r="AJ173" s="1685"/>
      <c r="AK173" s="258"/>
      <c r="AL173" s="100"/>
      <c r="AM173" s="101"/>
      <c r="AN173" s="102"/>
    </row>
    <row r="174" spans="1:40" s="56" customFormat="1" ht="21.95" customHeight="1">
      <c r="A174" s="802" t="s">
        <v>310</v>
      </c>
      <c r="B174" s="819" t="s">
        <v>311</v>
      </c>
      <c r="C174" s="804" t="s">
        <v>50</v>
      </c>
      <c r="D174" s="817">
        <v>2</v>
      </c>
      <c r="E174" s="961">
        <v>393300</v>
      </c>
      <c r="F174" s="957">
        <f t="shared" si="199"/>
        <v>786600</v>
      </c>
      <c r="G174" s="390">
        <f t="shared" si="200"/>
        <v>3.0922536338810867E-5</v>
      </c>
      <c r="H174" s="394">
        <f t="shared" si="207"/>
        <v>0</v>
      </c>
      <c r="I174" s="392">
        <f t="shared" si="201"/>
        <v>0</v>
      </c>
      <c r="J174" s="723">
        <f t="shared" si="202"/>
        <v>0</v>
      </c>
      <c r="K174" s="392">
        <f t="shared" si="203"/>
        <v>0</v>
      </c>
      <c r="L174" s="394">
        <f t="shared" si="208"/>
        <v>0</v>
      </c>
      <c r="M174" s="395">
        <f t="shared" si="204"/>
        <v>0</v>
      </c>
      <c r="N174" s="807"/>
      <c r="O174" s="713"/>
      <c r="P174" s="952">
        <f t="shared" si="209"/>
        <v>2</v>
      </c>
      <c r="Q174" s="395">
        <f t="shared" si="205"/>
        <v>786600</v>
      </c>
      <c r="R174" s="1088">
        <f t="shared" si="210"/>
        <v>2</v>
      </c>
      <c r="S174" s="395">
        <f t="shared" si="211"/>
        <v>786600</v>
      </c>
      <c r="T174" s="808"/>
      <c r="U174" s="1085">
        <v>2</v>
      </c>
      <c r="V174" s="777">
        <f t="shared" si="212"/>
        <v>786600</v>
      </c>
      <c r="W174" s="809"/>
      <c r="X174" s="282">
        <v>0</v>
      </c>
      <c r="Y174" s="783">
        <f t="shared" si="213"/>
        <v>0</v>
      </c>
      <c r="Z174" s="282">
        <v>0</v>
      </c>
      <c r="AA174" s="783">
        <f t="shared" si="214"/>
        <v>0</v>
      </c>
      <c r="AB174" s="717"/>
      <c r="AC174" s="718"/>
      <c r="AD174" s="719"/>
      <c r="AE174" s="716"/>
      <c r="AF174" s="865">
        <f t="shared" si="215"/>
        <v>2</v>
      </c>
      <c r="AG174" s="142">
        <f t="shared" si="216"/>
        <v>1</v>
      </c>
      <c r="AH174" s="790">
        <f t="shared" si="217"/>
        <v>786600</v>
      </c>
      <c r="AI174" s="550">
        <f t="shared" si="206"/>
        <v>3.0922536338810867E-5</v>
      </c>
      <c r="AJ174" s="1685"/>
      <c r="AK174" s="258"/>
      <c r="AL174" s="100"/>
      <c r="AM174" s="101"/>
      <c r="AN174" s="102"/>
    </row>
    <row r="175" spans="1:40" s="56" customFormat="1" ht="19.5" customHeight="1">
      <c r="A175" s="105"/>
      <c r="B175" s="106"/>
      <c r="C175" s="107"/>
      <c r="D175" s="108"/>
      <c r="E175" s="1585"/>
      <c r="F175" s="110"/>
      <c r="G175" s="428"/>
      <c r="H175" s="429"/>
      <c r="I175" s="430"/>
      <c r="J175" s="724"/>
      <c r="K175" s="430"/>
      <c r="L175" s="541"/>
      <c r="M175" s="432"/>
      <c r="N175" s="433"/>
      <c r="O175" s="432"/>
      <c r="P175" s="514"/>
      <c r="Q175" s="432"/>
      <c r="R175" s="464"/>
      <c r="S175" s="432"/>
      <c r="T175" s="220"/>
      <c r="U175" s="108"/>
      <c r="V175" s="109"/>
      <c r="W175" s="219"/>
      <c r="X175" s="283"/>
      <c r="Y175" s="1058"/>
      <c r="Z175" s="540"/>
      <c r="AA175" s="1053"/>
      <c r="AB175" s="529"/>
      <c r="AC175" s="284"/>
      <c r="AD175" s="660"/>
      <c r="AE175" s="650"/>
      <c r="AF175" s="533"/>
      <c r="AG175" s="661"/>
      <c r="AH175" s="549"/>
      <c r="AI175" s="662"/>
      <c r="AJ175" s="1685"/>
      <c r="AK175" s="258" t="e">
        <f>U175+X175+Z175+AB175+#REF!+#REF!+AD175</f>
        <v>#REF!</v>
      </c>
      <c r="AL175" s="100" t="e">
        <f>AF175/D175</f>
        <v>#DIV/0!</v>
      </c>
      <c r="AM175" s="101" t="e">
        <f>E175*AK175</f>
        <v>#REF!</v>
      </c>
      <c r="AN175" s="102" t="e">
        <f>AM175*1/$E$895</f>
        <v>#REF!</v>
      </c>
    </row>
    <row r="176" spans="1:40" s="337" customFormat="1" ht="24.95" customHeight="1">
      <c r="A176" s="1112"/>
      <c r="B176" s="1113" t="s">
        <v>312</v>
      </c>
      <c r="C176" s="1114"/>
      <c r="D176" s="1115"/>
      <c r="E176" s="1586"/>
      <c r="F176" s="1116">
        <f>SUM(F149:F175)</f>
        <v>262487439.1189886</v>
      </c>
      <c r="G176" s="1117"/>
      <c r="H176" s="1118"/>
      <c r="I176" s="1119">
        <f>SUM(I149:I175)</f>
        <v>0</v>
      </c>
      <c r="J176" s="1315"/>
      <c r="K176" s="1119">
        <f>SUM(K149:K175)</f>
        <v>-49757625</v>
      </c>
      <c r="L176" s="1121"/>
      <c r="M176" s="1122">
        <f>SUM(M149:M175)</f>
        <v>23319585</v>
      </c>
      <c r="N176" s="1123"/>
      <c r="O176" s="1124"/>
      <c r="P176" s="1125"/>
      <c r="Q176" s="1124">
        <f>SUM(Q149:Q175)</f>
        <v>189410229.1189886</v>
      </c>
      <c r="R176" s="1126"/>
      <c r="S176" s="1124">
        <f>SUM(S149:S175)</f>
        <v>189410229.1189886</v>
      </c>
      <c r="T176" s="1127"/>
      <c r="U176" s="1128"/>
      <c r="V176" s="1129">
        <f>SUM(V149:V175)</f>
        <v>189410229.1189886</v>
      </c>
      <c r="W176" s="1130"/>
      <c r="X176" s="1131"/>
      <c r="Y176" s="1185">
        <f>SUM(Y149:Y175)</f>
        <v>0</v>
      </c>
      <c r="Z176" s="1133"/>
      <c r="AA176" s="1132">
        <f>SUM(AA149:AA175)</f>
        <v>0</v>
      </c>
      <c r="AB176" s="1134"/>
      <c r="AC176" s="1330">
        <f>SUM(AC149:AC175)</f>
        <v>0</v>
      </c>
      <c r="AD176" s="1136"/>
      <c r="AE176" s="1109">
        <f>SUM(AE149:AE175)</f>
        <v>66240</v>
      </c>
      <c r="AF176" s="1137"/>
      <c r="AG176" s="1138"/>
      <c r="AH176" s="1129">
        <f>SUM(AH149:AH175)</f>
        <v>189410229.1189886</v>
      </c>
      <c r="AI176" s="1138"/>
      <c r="AJ176" s="1685"/>
      <c r="AK176" s="329" t="e">
        <f>U176+X176+Z176+AB176+#REF!+#REF!+AD176</f>
        <v>#REF!</v>
      </c>
      <c r="AL176" s="333"/>
      <c r="AM176" s="340" t="e">
        <f>SUM(AM149:AM175)</f>
        <v>#REF!</v>
      </c>
      <c r="AN176" s="333"/>
    </row>
    <row r="177" spans="1:40" s="56" customFormat="1" ht="21.95" customHeight="1">
      <c r="A177" s="58"/>
      <c r="B177" s="180"/>
      <c r="C177" s="60"/>
      <c r="D177" s="59"/>
      <c r="E177" s="1579"/>
      <c r="F177" s="66">
        <f>F176*1/$F$885</f>
        <v>1.0318811816219591E-2</v>
      </c>
      <c r="G177" s="443">
        <f>SUM(G149:G175)</f>
        <v>1.0318811816219591E-2</v>
      </c>
      <c r="H177" s="413"/>
      <c r="I177" s="444"/>
      <c r="J177" s="725"/>
      <c r="K177" s="408"/>
      <c r="L177" s="452"/>
      <c r="M177" s="453"/>
      <c r="N177" s="411"/>
      <c r="O177" s="445"/>
      <c r="P177" s="511"/>
      <c r="Q177" s="445"/>
      <c r="R177" s="510"/>
      <c r="S177" s="453"/>
      <c r="T177" s="236"/>
      <c r="U177" s="994"/>
      <c r="V177" s="1033"/>
      <c r="W177" s="223"/>
      <c r="X177" s="300"/>
      <c r="Y177" s="1055"/>
      <c r="Z177" s="294"/>
      <c r="AA177" s="1074"/>
      <c r="AB177" s="531"/>
      <c r="AC177" s="314"/>
      <c r="AD177" s="249"/>
      <c r="AE177" s="204"/>
      <c r="AF177" s="538"/>
      <c r="AG177" s="146">
        <f>AH176*1/F176</f>
        <v>0.72159730673103462</v>
      </c>
      <c r="AH177" s="127"/>
      <c r="AI177" s="124">
        <f>SUM(AI149:AI175)</f>
        <v>7.4460268152484327E-3</v>
      </c>
      <c r="AJ177" s="1685"/>
      <c r="AK177" s="258" t="e">
        <f>U177+X177+Z177+AB177+#REF!+#REF!+AD177</f>
        <v>#REF!</v>
      </c>
      <c r="AL177" s="146" t="e">
        <f>AM176*1/F176</f>
        <v>#REF!</v>
      </c>
      <c r="AM177" s="127"/>
      <c r="AN177" s="124" t="e">
        <f>SUM(AN149:AN175)</f>
        <v>#REF!</v>
      </c>
    </row>
    <row r="178" spans="1:40" s="337" customFormat="1" ht="21.95" customHeight="1">
      <c r="A178" s="1139">
        <v>10</v>
      </c>
      <c r="B178" s="1140" t="s">
        <v>313</v>
      </c>
      <c r="C178" s="1141"/>
      <c r="D178" s="1142"/>
      <c r="E178" s="1583"/>
      <c r="F178" s="1143"/>
      <c r="G178" s="1144"/>
      <c r="H178" s="1145"/>
      <c r="I178" s="1146"/>
      <c r="J178" s="1147"/>
      <c r="K178" s="1148"/>
      <c r="L178" s="1149"/>
      <c r="M178" s="1150"/>
      <c r="N178" s="1151"/>
      <c r="O178" s="1150"/>
      <c r="P178" s="1152"/>
      <c r="Q178" s="1150"/>
      <c r="R178" s="1153"/>
      <c r="S178" s="1150"/>
      <c r="T178" s="1154"/>
      <c r="U178" s="1155"/>
      <c r="V178" s="1156"/>
      <c r="W178" s="1157"/>
      <c r="X178" s="1158"/>
      <c r="Y178" s="1159"/>
      <c r="Z178" s="1160"/>
      <c r="AA178" s="1161"/>
      <c r="AB178" s="1162"/>
      <c r="AC178" s="1163"/>
      <c r="AD178" s="1155"/>
      <c r="AE178" s="1164"/>
      <c r="AF178" s="1165"/>
      <c r="AG178" s="1166"/>
      <c r="AH178" s="1167"/>
      <c r="AI178" s="1166"/>
      <c r="AJ178" s="1685"/>
      <c r="AK178" s="329" t="e">
        <f>U178+X178+Z178+AB178+#REF!+#REF!+AD178</f>
        <v>#REF!</v>
      </c>
      <c r="AL178" s="96"/>
      <c r="AM178" s="95"/>
      <c r="AN178" s="96"/>
    </row>
    <row r="179" spans="1:40" s="56" customFormat="1" ht="22.5" customHeight="1">
      <c r="A179" s="122"/>
      <c r="B179" s="123"/>
      <c r="C179" s="97"/>
      <c r="D179" s="98"/>
      <c r="E179" s="1584"/>
      <c r="F179" s="137"/>
      <c r="G179" s="418"/>
      <c r="H179" s="419"/>
      <c r="I179" s="420"/>
      <c r="J179" s="728"/>
      <c r="K179" s="420"/>
      <c r="L179" s="387"/>
      <c r="M179" s="422"/>
      <c r="N179" s="423"/>
      <c r="O179" s="422"/>
      <c r="P179" s="513"/>
      <c r="Q179" s="422"/>
      <c r="R179" s="448"/>
      <c r="S179" s="422"/>
      <c r="T179" s="217"/>
      <c r="U179" s="98"/>
      <c r="V179" s="99"/>
      <c r="W179" s="216"/>
      <c r="X179" s="286"/>
      <c r="Y179" s="1052"/>
      <c r="Z179" s="295"/>
      <c r="AA179" s="1052"/>
      <c r="AB179" s="320"/>
      <c r="AC179" s="281"/>
      <c r="AD179" s="247"/>
      <c r="AE179" s="141"/>
      <c r="AF179" s="322"/>
      <c r="AG179" s="100"/>
      <c r="AH179" s="101"/>
      <c r="AI179" s="102"/>
      <c r="AJ179" s="1685"/>
      <c r="AK179" s="258" t="e">
        <f>U179+X179+Z179+AB179+#REF!+#REF!+AD179</f>
        <v>#REF!</v>
      </c>
      <c r="AL179" s="100" t="e">
        <f>AF179/D179</f>
        <v>#DIV/0!</v>
      </c>
      <c r="AM179" s="101" t="e">
        <f>E179*AK179</f>
        <v>#REF!</v>
      </c>
      <c r="AN179" s="102" t="e">
        <f>AM179*1/$E$895</f>
        <v>#REF!</v>
      </c>
    </row>
    <row r="180" spans="1:40" s="56" customFormat="1" ht="36" customHeight="1">
      <c r="A180" s="665" t="s">
        <v>314</v>
      </c>
      <c r="B180" s="664" t="s">
        <v>315</v>
      </c>
      <c r="C180" s="369" t="s">
        <v>50</v>
      </c>
      <c r="D180" s="617">
        <v>1</v>
      </c>
      <c r="E180" s="942">
        <v>4295250</v>
      </c>
      <c r="F180" s="956">
        <f t="shared" ref="F180:F234" si="218">D180*E180</f>
        <v>4295250</v>
      </c>
      <c r="G180" s="424">
        <f t="shared" ref="G180:G209" si="219">F180*1/$F$884</f>
        <v>1.6885332342903302E-4</v>
      </c>
      <c r="H180" s="394">
        <f t="shared" ref="H180:H234" si="220">IF(D180-AF180&lt;0,AF180-D180,0)</f>
        <v>0</v>
      </c>
      <c r="I180" s="425">
        <f t="shared" ref="I180:I235" si="221">E180*H180</f>
        <v>0</v>
      </c>
      <c r="J180" s="723">
        <v>0</v>
      </c>
      <c r="K180" s="392">
        <f t="shared" ref="K180:K235" si="222">E180*J180</f>
        <v>0</v>
      </c>
      <c r="L180" s="394">
        <f>IF(AF180=0,D180,0)</f>
        <v>0</v>
      </c>
      <c r="M180" s="395">
        <f t="shared" ref="M180:M235" si="223">L180*E180</f>
        <v>0</v>
      </c>
      <c r="N180" s="396"/>
      <c r="O180" s="395"/>
      <c r="P180" s="952">
        <f t="shared" ref="P180:P235" si="224">D180+H180+J180-L180</f>
        <v>1</v>
      </c>
      <c r="Q180" s="395">
        <f t="shared" ref="Q180:Q235" si="225">E180*P180</f>
        <v>4295250</v>
      </c>
      <c r="R180" s="1088">
        <f>AF180</f>
        <v>1</v>
      </c>
      <c r="S180" s="395">
        <f>E180*R180</f>
        <v>4295250</v>
      </c>
      <c r="T180" s="232"/>
      <c r="U180" s="1084">
        <v>1</v>
      </c>
      <c r="V180" s="777">
        <f>E180*U180</f>
        <v>4295250</v>
      </c>
      <c r="W180" s="218"/>
      <c r="X180" s="282">
        <v>0</v>
      </c>
      <c r="Y180" s="783">
        <f>E180*X180</f>
        <v>0</v>
      </c>
      <c r="Z180" s="824">
        <v>0</v>
      </c>
      <c r="AA180" s="783">
        <f>E180*Z180</f>
        <v>0</v>
      </c>
      <c r="AB180" s="321"/>
      <c r="AC180" s="297">
        <f>AB180*E180</f>
        <v>0</v>
      </c>
      <c r="AD180" s="552">
        <v>0</v>
      </c>
      <c r="AE180" s="551">
        <f>AD180*E180</f>
        <v>0</v>
      </c>
      <c r="AF180" s="865">
        <f t="shared" ref="AF180:AF235" si="226">U180+X180+Z180</f>
        <v>1</v>
      </c>
      <c r="AG180" s="142">
        <f>AF180/D180</f>
        <v>1</v>
      </c>
      <c r="AH180" s="790">
        <f>E180*AF180</f>
        <v>4295250</v>
      </c>
      <c r="AI180" s="553">
        <f t="shared" ref="AI180:AI209" si="227">AH180*1/$E$895</f>
        <v>1.6885332342903302E-4</v>
      </c>
      <c r="AJ180" s="1685"/>
      <c r="AK180" s="258" t="e">
        <f>U180+X180+Z180+AB180+#REF!+#REF!+AD180</f>
        <v>#REF!</v>
      </c>
      <c r="AL180" s="100">
        <f>AF180/D180</f>
        <v>1</v>
      </c>
      <c r="AM180" s="101" t="e">
        <f>E180*AK180</f>
        <v>#REF!</v>
      </c>
      <c r="AN180" s="102" t="e">
        <f>AM180*1/$E$895</f>
        <v>#REF!</v>
      </c>
    </row>
    <row r="181" spans="1:40" s="56" customFormat="1" ht="33.950000000000003" customHeight="1">
      <c r="A181" s="665" t="s">
        <v>316</v>
      </c>
      <c r="B181" s="664" t="s">
        <v>317</v>
      </c>
      <c r="C181" s="369" t="s">
        <v>50</v>
      </c>
      <c r="D181" s="617">
        <v>26.172478529936154</v>
      </c>
      <c r="E181" s="942">
        <v>879750</v>
      </c>
      <c r="F181" s="956">
        <f t="shared" si="218"/>
        <v>23025237.986711331</v>
      </c>
      <c r="G181" s="424">
        <f t="shared" si="219"/>
        <v>9.0515987586301742E-4</v>
      </c>
      <c r="H181" s="394">
        <f t="shared" si="220"/>
        <v>0</v>
      </c>
      <c r="I181" s="425">
        <f t="shared" si="221"/>
        <v>0</v>
      </c>
      <c r="J181" s="723">
        <v>0</v>
      </c>
      <c r="K181" s="392">
        <f t="shared" si="222"/>
        <v>0</v>
      </c>
      <c r="L181" s="394">
        <f t="shared" ref="L181:L235" si="228">IF(AF181=0,D181,0)</f>
        <v>0</v>
      </c>
      <c r="M181" s="395">
        <f t="shared" si="223"/>
        <v>0</v>
      </c>
      <c r="N181" s="396"/>
      <c r="O181" s="395"/>
      <c r="P181" s="952">
        <f t="shared" si="224"/>
        <v>26.172478529936154</v>
      </c>
      <c r="Q181" s="395">
        <f t="shared" si="225"/>
        <v>23025237.986711331</v>
      </c>
      <c r="R181" s="1088">
        <f t="shared" ref="R181:R235" si="229">AF181</f>
        <v>26.172478529936154</v>
      </c>
      <c r="S181" s="395">
        <f t="shared" ref="S181:S235" si="230">E181*R181</f>
        <v>23025237.986711331</v>
      </c>
      <c r="T181" s="232"/>
      <c r="U181" s="1084">
        <v>26.172478529936154</v>
      </c>
      <c r="V181" s="777">
        <f t="shared" ref="V181:V235" si="231">E181*U181</f>
        <v>23025237.986711331</v>
      </c>
      <c r="W181" s="218"/>
      <c r="X181" s="282">
        <v>0</v>
      </c>
      <c r="Y181" s="783">
        <f t="shared" ref="Y181:Y235" si="232">E181*X181</f>
        <v>0</v>
      </c>
      <c r="Z181" s="824">
        <v>0</v>
      </c>
      <c r="AA181" s="783">
        <f t="shared" ref="AA181:AA235" si="233">E181*Z181</f>
        <v>0</v>
      </c>
      <c r="AB181" s="321"/>
      <c r="AC181" s="297"/>
      <c r="AD181" s="552"/>
      <c r="AE181" s="551"/>
      <c r="AF181" s="865">
        <f t="shared" si="226"/>
        <v>26.172478529936154</v>
      </c>
      <c r="AG181" s="142">
        <f t="shared" ref="AG181:AG235" si="234">AF181/D181</f>
        <v>1</v>
      </c>
      <c r="AH181" s="790">
        <f t="shared" ref="AH181:AH235" si="235">E181*AF181</f>
        <v>23025237.986711331</v>
      </c>
      <c r="AI181" s="553">
        <f t="shared" si="227"/>
        <v>9.0515987586301742E-4</v>
      </c>
      <c r="AJ181" s="1685"/>
      <c r="AK181" s="258"/>
      <c r="AL181" s="100"/>
      <c r="AM181" s="101"/>
      <c r="AN181" s="102"/>
    </row>
    <row r="182" spans="1:40" s="56" customFormat="1" ht="26.1" customHeight="1">
      <c r="A182" s="665" t="s">
        <v>318</v>
      </c>
      <c r="B182" s="664" t="s">
        <v>319</v>
      </c>
      <c r="C182" s="369" t="s">
        <v>50</v>
      </c>
      <c r="D182" s="617">
        <v>1</v>
      </c>
      <c r="E182" s="942">
        <v>33637500</v>
      </c>
      <c r="F182" s="956">
        <f t="shared" si="218"/>
        <v>33637500</v>
      </c>
      <c r="G182" s="424">
        <f t="shared" si="219"/>
        <v>1.3223453039623069E-3</v>
      </c>
      <c r="H182" s="394">
        <f t="shared" si="220"/>
        <v>0</v>
      </c>
      <c r="I182" s="425">
        <f t="shared" si="221"/>
        <v>0</v>
      </c>
      <c r="J182" s="723">
        <v>0</v>
      </c>
      <c r="K182" s="392">
        <f t="shared" si="222"/>
        <v>0</v>
      </c>
      <c r="L182" s="394">
        <f t="shared" si="228"/>
        <v>0</v>
      </c>
      <c r="M182" s="395">
        <f t="shared" si="223"/>
        <v>0</v>
      </c>
      <c r="N182" s="396"/>
      <c r="O182" s="395"/>
      <c r="P182" s="952">
        <f t="shared" si="224"/>
        <v>1</v>
      </c>
      <c r="Q182" s="395">
        <f t="shared" si="225"/>
        <v>33637500</v>
      </c>
      <c r="R182" s="1088">
        <f t="shared" si="229"/>
        <v>1</v>
      </c>
      <c r="S182" s="395">
        <f t="shared" si="230"/>
        <v>33637500</v>
      </c>
      <c r="T182" s="232"/>
      <c r="U182" s="1084">
        <v>1</v>
      </c>
      <c r="V182" s="777">
        <f t="shared" si="231"/>
        <v>33637500</v>
      </c>
      <c r="W182" s="218"/>
      <c r="X182" s="282">
        <v>0</v>
      </c>
      <c r="Y182" s="783">
        <f t="shared" si="232"/>
        <v>0</v>
      </c>
      <c r="Z182" s="824">
        <v>0</v>
      </c>
      <c r="AA182" s="783">
        <f t="shared" si="233"/>
        <v>0</v>
      </c>
      <c r="AB182" s="321"/>
      <c r="AC182" s="297"/>
      <c r="AD182" s="552"/>
      <c r="AE182" s="551"/>
      <c r="AF182" s="865">
        <f t="shared" si="226"/>
        <v>1</v>
      </c>
      <c r="AG182" s="142">
        <f t="shared" si="234"/>
        <v>1</v>
      </c>
      <c r="AH182" s="790">
        <f t="shared" si="235"/>
        <v>33637500</v>
      </c>
      <c r="AI182" s="553">
        <f t="shared" si="227"/>
        <v>1.3223453039623069E-3</v>
      </c>
      <c r="AJ182" s="1685"/>
      <c r="AK182" s="258"/>
      <c r="AL182" s="100"/>
      <c r="AM182" s="101"/>
      <c r="AN182" s="102"/>
    </row>
    <row r="183" spans="1:40" s="56" customFormat="1" ht="42.95" customHeight="1">
      <c r="A183" s="665" t="s">
        <v>320</v>
      </c>
      <c r="B183" s="664" t="s">
        <v>321</v>
      </c>
      <c r="C183" s="369" t="s">
        <v>50</v>
      </c>
      <c r="D183" s="617">
        <v>2.999999992920714</v>
      </c>
      <c r="E183" s="942">
        <v>85387500</v>
      </c>
      <c r="F183" s="956">
        <f t="shared" si="218"/>
        <v>256162499.39551747</v>
      </c>
      <c r="G183" s="424">
        <f t="shared" si="219"/>
        <v>1.0070168060257444E-2</v>
      </c>
      <c r="H183" s="394">
        <f t="shared" si="220"/>
        <v>0</v>
      </c>
      <c r="I183" s="425">
        <f t="shared" si="221"/>
        <v>0</v>
      </c>
      <c r="J183" s="723">
        <v>0</v>
      </c>
      <c r="K183" s="392">
        <f t="shared" si="222"/>
        <v>0</v>
      </c>
      <c r="L183" s="394">
        <f t="shared" si="228"/>
        <v>0</v>
      </c>
      <c r="M183" s="395">
        <f t="shared" si="223"/>
        <v>0</v>
      </c>
      <c r="N183" s="396"/>
      <c r="O183" s="395"/>
      <c r="P183" s="952">
        <f t="shared" si="224"/>
        <v>2.999999992920714</v>
      </c>
      <c r="Q183" s="395">
        <f t="shared" si="225"/>
        <v>256162499.39551747</v>
      </c>
      <c r="R183" s="1088">
        <f t="shared" si="229"/>
        <v>2.999999992920714</v>
      </c>
      <c r="S183" s="395">
        <f t="shared" si="230"/>
        <v>256162499.39551747</v>
      </c>
      <c r="T183" s="232"/>
      <c r="U183" s="1084">
        <v>2.999999992920714</v>
      </c>
      <c r="V183" s="777">
        <f t="shared" si="231"/>
        <v>256162499.39551747</v>
      </c>
      <c r="W183" s="218"/>
      <c r="X183" s="282">
        <v>0</v>
      </c>
      <c r="Y183" s="783">
        <f t="shared" si="232"/>
        <v>0</v>
      </c>
      <c r="Z183" s="824">
        <v>0</v>
      </c>
      <c r="AA183" s="783">
        <f t="shared" si="233"/>
        <v>0</v>
      </c>
      <c r="AB183" s="321"/>
      <c r="AC183" s="297"/>
      <c r="AD183" s="552"/>
      <c r="AE183" s="551"/>
      <c r="AF183" s="865">
        <f t="shared" si="226"/>
        <v>2.999999992920714</v>
      </c>
      <c r="AG183" s="142">
        <f t="shared" si="234"/>
        <v>1</v>
      </c>
      <c r="AH183" s="790">
        <f t="shared" si="235"/>
        <v>256162499.39551747</v>
      </c>
      <c r="AI183" s="553">
        <f t="shared" si="227"/>
        <v>1.0070168060257444E-2</v>
      </c>
      <c r="AJ183" s="1685"/>
      <c r="AK183" s="258"/>
      <c r="AL183" s="100"/>
      <c r="AM183" s="101"/>
      <c r="AN183" s="102"/>
    </row>
    <row r="184" spans="1:40" s="56" customFormat="1" ht="24" customHeight="1">
      <c r="A184" s="665" t="s">
        <v>322</v>
      </c>
      <c r="B184" s="664" t="s">
        <v>323</v>
      </c>
      <c r="C184" s="369" t="s">
        <v>50</v>
      </c>
      <c r="D184" s="617">
        <v>1</v>
      </c>
      <c r="E184" s="942">
        <v>61065000</v>
      </c>
      <c r="F184" s="956">
        <f t="shared" si="218"/>
        <v>61065000</v>
      </c>
      <c r="G184" s="424">
        <f t="shared" si="219"/>
        <v>2.400565321039265E-3</v>
      </c>
      <c r="H184" s="394">
        <f t="shared" si="220"/>
        <v>0</v>
      </c>
      <c r="I184" s="425">
        <f t="shared" si="221"/>
        <v>0</v>
      </c>
      <c r="J184" s="723">
        <v>0</v>
      </c>
      <c r="K184" s="392">
        <f t="shared" si="222"/>
        <v>0</v>
      </c>
      <c r="L184" s="394">
        <f t="shared" si="228"/>
        <v>0</v>
      </c>
      <c r="M184" s="395">
        <f t="shared" si="223"/>
        <v>0</v>
      </c>
      <c r="N184" s="396"/>
      <c r="O184" s="395"/>
      <c r="P184" s="952">
        <f t="shared" si="224"/>
        <v>1</v>
      </c>
      <c r="Q184" s="395">
        <f t="shared" si="225"/>
        <v>61065000</v>
      </c>
      <c r="R184" s="1088">
        <f t="shared" si="229"/>
        <v>1</v>
      </c>
      <c r="S184" s="395">
        <f t="shared" si="230"/>
        <v>61065000</v>
      </c>
      <c r="T184" s="232"/>
      <c r="U184" s="1084">
        <v>1</v>
      </c>
      <c r="V184" s="777">
        <f t="shared" si="231"/>
        <v>61065000</v>
      </c>
      <c r="W184" s="218"/>
      <c r="X184" s="282">
        <v>0</v>
      </c>
      <c r="Y184" s="783">
        <f t="shared" si="232"/>
        <v>0</v>
      </c>
      <c r="Z184" s="824">
        <v>0</v>
      </c>
      <c r="AA184" s="783">
        <f t="shared" si="233"/>
        <v>0</v>
      </c>
      <c r="AB184" s="321"/>
      <c r="AC184" s="297"/>
      <c r="AD184" s="552"/>
      <c r="AE184" s="551"/>
      <c r="AF184" s="865">
        <f t="shared" si="226"/>
        <v>1</v>
      </c>
      <c r="AG184" s="142">
        <f t="shared" si="234"/>
        <v>1</v>
      </c>
      <c r="AH184" s="790">
        <f t="shared" si="235"/>
        <v>61065000</v>
      </c>
      <c r="AI184" s="553">
        <f t="shared" si="227"/>
        <v>2.400565321039265E-3</v>
      </c>
      <c r="AJ184" s="1685"/>
      <c r="AK184" s="258"/>
      <c r="AL184" s="100"/>
      <c r="AM184" s="101"/>
      <c r="AN184" s="102"/>
    </row>
    <row r="185" spans="1:40" s="56" customFormat="1" ht="24" customHeight="1">
      <c r="A185" s="665" t="s">
        <v>324</v>
      </c>
      <c r="B185" s="664" t="s">
        <v>325</v>
      </c>
      <c r="C185" s="369" t="s">
        <v>50</v>
      </c>
      <c r="D185" s="617">
        <v>1</v>
      </c>
      <c r="E185" s="942">
        <v>63135000</v>
      </c>
      <c r="F185" s="956">
        <f t="shared" si="218"/>
        <v>63135000</v>
      </c>
      <c r="G185" s="424">
        <f t="shared" si="219"/>
        <v>2.4819404166677144E-3</v>
      </c>
      <c r="H185" s="394">
        <f t="shared" si="220"/>
        <v>0</v>
      </c>
      <c r="I185" s="425">
        <f t="shared" si="221"/>
        <v>0</v>
      </c>
      <c r="J185" s="723">
        <v>0</v>
      </c>
      <c r="K185" s="392">
        <f t="shared" si="222"/>
        <v>0</v>
      </c>
      <c r="L185" s="394">
        <f t="shared" si="228"/>
        <v>0</v>
      </c>
      <c r="M185" s="395">
        <f t="shared" si="223"/>
        <v>0</v>
      </c>
      <c r="N185" s="396"/>
      <c r="O185" s="395"/>
      <c r="P185" s="952">
        <f t="shared" si="224"/>
        <v>1</v>
      </c>
      <c r="Q185" s="395">
        <f t="shared" si="225"/>
        <v>63135000</v>
      </c>
      <c r="R185" s="1088">
        <f t="shared" si="229"/>
        <v>1</v>
      </c>
      <c r="S185" s="395">
        <f t="shared" si="230"/>
        <v>63135000</v>
      </c>
      <c r="T185" s="232"/>
      <c r="U185" s="1084">
        <v>1</v>
      </c>
      <c r="V185" s="777">
        <f t="shared" si="231"/>
        <v>63135000</v>
      </c>
      <c r="W185" s="218"/>
      <c r="X185" s="282">
        <v>0</v>
      </c>
      <c r="Y185" s="783">
        <f t="shared" si="232"/>
        <v>0</v>
      </c>
      <c r="Z185" s="824">
        <v>0</v>
      </c>
      <c r="AA185" s="783">
        <f t="shared" si="233"/>
        <v>0</v>
      </c>
      <c r="AB185" s="321"/>
      <c r="AC185" s="297"/>
      <c r="AD185" s="552"/>
      <c r="AE185" s="551"/>
      <c r="AF185" s="865">
        <f t="shared" si="226"/>
        <v>1</v>
      </c>
      <c r="AG185" s="142">
        <f t="shared" si="234"/>
        <v>1</v>
      </c>
      <c r="AH185" s="790">
        <f t="shared" si="235"/>
        <v>63135000</v>
      </c>
      <c r="AI185" s="553">
        <f t="shared" si="227"/>
        <v>2.4819404166677144E-3</v>
      </c>
      <c r="AJ185" s="1685"/>
      <c r="AK185" s="258"/>
      <c r="AL185" s="100"/>
      <c r="AM185" s="101"/>
      <c r="AN185" s="102"/>
    </row>
    <row r="186" spans="1:40" s="56" customFormat="1" ht="44.1" customHeight="1">
      <c r="A186" s="665" t="s">
        <v>326</v>
      </c>
      <c r="B186" s="664" t="s">
        <v>327</v>
      </c>
      <c r="C186" s="369" t="s">
        <v>50</v>
      </c>
      <c r="D186" s="617">
        <v>1</v>
      </c>
      <c r="E186" s="942">
        <v>32602500</v>
      </c>
      <c r="F186" s="956">
        <f t="shared" si="218"/>
        <v>32602500</v>
      </c>
      <c r="G186" s="424">
        <f t="shared" si="219"/>
        <v>1.2816577561480819E-3</v>
      </c>
      <c r="H186" s="394">
        <f t="shared" si="220"/>
        <v>0</v>
      </c>
      <c r="I186" s="425">
        <f t="shared" si="221"/>
        <v>0</v>
      </c>
      <c r="J186" s="723">
        <v>0</v>
      </c>
      <c r="K186" s="392">
        <f t="shared" si="222"/>
        <v>0</v>
      </c>
      <c r="L186" s="394">
        <f t="shared" si="228"/>
        <v>0</v>
      </c>
      <c r="M186" s="395">
        <f t="shared" si="223"/>
        <v>0</v>
      </c>
      <c r="N186" s="396"/>
      <c r="O186" s="395"/>
      <c r="P186" s="952">
        <f t="shared" si="224"/>
        <v>1</v>
      </c>
      <c r="Q186" s="395">
        <f t="shared" si="225"/>
        <v>32602500</v>
      </c>
      <c r="R186" s="1088">
        <f t="shared" si="229"/>
        <v>1</v>
      </c>
      <c r="S186" s="395">
        <f t="shared" si="230"/>
        <v>32602500</v>
      </c>
      <c r="T186" s="232"/>
      <c r="U186" s="1084">
        <v>1</v>
      </c>
      <c r="V186" s="777">
        <f t="shared" si="231"/>
        <v>32602500</v>
      </c>
      <c r="W186" s="218"/>
      <c r="X186" s="282">
        <v>0</v>
      </c>
      <c r="Y186" s="783">
        <f t="shared" si="232"/>
        <v>0</v>
      </c>
      <c r="Z186" s="824">
        <v>0</v>
      </c>
      <c r="AA186" s="783">
        <f t="shared" si="233"/>
        <v>0</v>
      </c>
      <c r="AB186" s="321"/>
      <c r="AC186" s="297"/>
      <c r="AD186" s="552"/>
      <c r="AE186" s="551"/>
      <c r="AF186" s="865">
        <f t="shared" si="226"/>
        <v>1</v>
      </c>
      <c r="AG186" s="142">
        <f t="shared" si="234"/>
        <v>1</v>
      </c>
      <c r="AH186" s="790">
        <f t="shared" si="235"/>
        <v>32602500</v>
      </c>
      <c r="AI186" s="553">
        <f t="shared" si="227"/>
        <v>1.2816577561480819E-3</v>
      </c>
      <c r="AJ186" s="1685"/>
      <c r="AK186" s="258"/>
      <c r="AL186" s="100"/>
      <c r="AM186" s="101"/>
      <c r="AN186" s="102"/>
    </row>
    <row r="187" spans="1:40" s="56" customFormat="1" ht="24" customHeight="1">
      <c r="A187" s="665" t="s">
        <v>328</v>
      </c>
      <c r="B187" s="664" t="s">
        <v>329</v>
      </c>
      <c r="C187" s="369" t="s">
        <v>135</v>
      </c>
      <c r="D187" s="617">
        <v>47.999894107609478</v>
      </c>
      <c r="E187" s="942">
        <v>119025</v>
      </c>
      <c r="F187" s="956">
        <f t="shared" si="218"/>
        <v>5713187.3961582184</v>
      </c>
      <c r="G187" s="424">
        <f t="shared" si="219"/>
        <v>2.2459476845682527E-4</v>
      </c>
      <c r="H187" s="394">
        <f t="shared" si="220"/>
        <v>0</v>
      </c>
      <c r="I187" s="425">
        <f t="shared" si="221"/>
        <v>0</v>
      </c>
      <c r="J187" s="723">
        <v>0</v>
      </c>
      <c r="K187" s="392">
        <f t="shared" si="222"/>
        <v>0</v>
      </c>
      <c r="L187" s="394">
        <f t="shared" si="228"/>
        <v>0</v>
      </c>
      <c r="M187" s="395">
        <f t="shared" si="223"/>
        <v>0</v>
      </c>
      <c r="N187" s="396"/>
      <c r="O187" s="395"/>
      <c r="P187" s="952">
        <f t="shared" si="224"/>
        <v>47.999894107609478</v>
      </c>
      <c r="Q187" s="395">
        <f t="shared" si="225"/>
        <v>5713187.3961582184</v>
      </c>
      <c r="R187" s="1088">
        <f t="shared" si="229"/>
        <v>47.999894107609478</v>
      </c>
      <c r="S187" s="395">
        <f t="shared" si="230"/>
        <v>5713187.3961582184</v>
      </c>
      <c r="T187" s="232"/>
      <c r="U187" s="1084">
        <v>47.999894107609478</v>
      </c>
      <c r="V187" s="777">
        <f t="shared" si="231"/>
        <v>5713187.3961582184</v>
      </c>
      <c r="W187" s="218"/>
      <c r="X187" s="282">
        <v>0</v>
      </c>
      <c r="Y187" s="783">
        <f t="shared" si="232"/>
        <v>0</v>
      </c>
      <c r="Z187" s="824">
        <v>0</v>
      </c>
      <c r="AA187" s="783">
        <f t="shared" si="233"/>
        <v>0</v>
      </c>
      <c r="AB187" s="321"/>
      <c r="AC187" s="297"/>
      <c r="AD187" s="552"/>
      <c r="AE187" s="551"/>
      <c r="AF187" s="865">
        <f t="shared" si="226"/>
        <v>47.999894107609478</v>
      </c>
      <c r="AG187" s="142">
        <f t="shared" si="234"/>
        <v>1</v>
      </c>
      <c r="AH187" s="790">
        <f t="shared" si="235"/>
        <v>5713187.3961582184</v>
      </c>
      <c r="AI187" s="553">
        <f t="shared" si="227"/>
        <v>2.2459476845682527E-4</v>
      </c>
      <c r="AJ187" s="1685"/>
      <c r="AK187" s="258"/>
      <c r="AL187" s="100"/>
      <c r="AM187" s="101"/>
      <c r="AN187" s="102"/>
    </row>
    <row r="188" spans="1:40" s="56" customFormat="1" ht="24" customHeight="1">
      <c r="A188" s="665" t="s">
        <v>330</v>
      </c>
      <c r="B188" s="664" t="s">
        <v>331</v>
      </c>
      <c r="C188" s="369" t="s">
        <v>135</v>
      </c>
      <c r="D188" s="617">
        <v>54.999654035829316</v>
      </c>
      <c r="E188" s="942">
        <v>36225</v>
      </c>
      <c r="F188" s="956">
        <f t="shared" si="218"/>
        <v>1992362.467447917</v>
      </c>
      <c r="G188" s="424">
        <f t="shared" si="219"/>
        <v>7.8323036867202002E-5</v>
      </c>
      <c r="H188" s="394">
        <f t="shared" si="220"/>
        <v>0</v>
      </c>
      <c r="I188" s="425">
        <f t="shared" si="221"/>
        <v>0</v>
      </c>
      <c r="J188" s="723">
        <v>0</v>
      </c>
      <c r="K188" s="392">
        <f t="shared" si="222"/>
        <v>0</v>
      </c>
      <c r="L188" s="394">
        <f t="shared" si="228"/>
        <v>0</v>
      </c>
      <c r="M188" s="395">
        <f t="shared" si="223"/>
        <v>0</v>
      </c>
      <c r="N188" s="396"/>
      <c r="O188" s="395"/>
      <c r="P188" s="952">
        <f t="shared" si="224"/>
        <v>54.999654035829316</v>
      </c>
      <c r="Q188" s="395">
        <f t="shared" si="225"/>
        <v>1992362.467447917</v>
      </c>
      <c r="R188" s="1088">
        <f t="shared" si="229"/>
        <v>54.999654035829316</v>
      </c>
      <c r="S188" s="395">
        <f t="shared" si="230"/>
        <v>1992362.467447917</v>
      </c>
      <c r="T188" s="232"/>
      <c r="U188" s="1084">
        <v>54.999654035829316</v>
      </c>
      <c r="V188" s="777">
        <f t="shared" si="231"/>
        <v>1992362.467447917</v>
      </c>
      <c r="W188" s="218"/>
      <c r="X188" s="282">
        <v>0</v>
      </c>
      <c r="Y188" s="783">
        <f t="shared" si="232"/>
        <v>0</v>
      </c>
      <c r="Z188" s="824">
        <v>0</v>
      </c>
      <c r="AA188" s="783">
        <f t="shared" si="233"/>
        <v>0</v>
      </c>
      <c r="AB188" s="321"/>
      <c r="AC188" s="297"/>
      <c r="AD188" s="552"/>
      <c r="AE188" s="551"/>
      <c r="AF188" s="865">
        <f t="shared" si="226"/>
        <v>54.999654035829316</v>
      </c>
      <c r="AG188" s="142">
        <f t="shared" si="234"/>
        <v>1</v>
      </c>
      <c r="AH188" s="790">
        <f t="shared" si="235"/>
        <v>1992362.467447917</v>
      </c>
      <c r="AI188" s="553">
        <f t="shared" si="227"/>
        <v>7.8323036867202002E-5</v>
      </c>
      <c r="AJ188" s="1685"/>
      <c r="AK188" s="258"/>
      <c r="AL188" s="100"/>
      <c r="AM188" s="101"/>
      <c r="AN188" s="102"/>
    </row>
    <row r="189" spans="1:40" s="56" customFormat="1" ht="24" customHeight="1">
      <c r="A189" s="665" t="s">
        <v>332</v>
      </c>
      <c r="B189" s="664" t="s">
        <v>333</v>
      </c>
      <c r="C189" s="369" t="s">
        <v>135</v>
      </c>
      <c r="D189" s="617">
        <v>49.999764774834127</v>
      </c>
      <c r="E189" s="942">
        <v>71415</v>
      </c>
      <c r="F189" s="956">
        <f t="shared" si="218"/>
        <v>3570733.2013947791</v>
      </c>
      <c r="G189" s="424">
        <f t="shared" si="219"/>
        <v>1.4037137957834798E-4</v>
      </c>
      <c r="H189" s="394">
        <f t="shared" si="220"/>
        <v>0</v>
      </c>
      <c r="I189" s="425">
        <f t="shared" si="221"/>
        <v>0</v>
      </c>
      <c r="J189" s="723">
        <v>0</v>
      </c>
      <c r="K189" s="392">
        <f t="shared" si="222"/>
        <v>0</v>
      </c>
      <c r="L189" s="394">
        <f t="shared" si="228"/>
        <v>0</v>
      </c>
      <c r="M189" s="395">
        <f t="shared" si="223"/>
        <v>0</v>
      </c>
      <c r="N189" s="396"/>
      <c r="O189" s="395"/>
      <c r="P189" s="952">
        <f t="shared" si="224"/>
        <v>49.999764774834127</v>
      </c>
      <c r="Q189" s="395">
        <f t="shared" si="225"/>
        <v>3570733.2013947791</v>
      </c>
      <c r="R189" s="1088">
        <f t="shared" si="229"/>
        <v>49.999764774834127</v>
      </c>
      <c r="S189" s="395">
        <f t="shared" si="230"/>
        <v>3570733.2013947791</v>
      </c>
      <c r="T189" s="232"/>
      <c r="U189" s="1084">
        <v>49.999764774834127</v>
      </c>
      <c r="V189" s="777">
        <f t="shared" si="231"/>
        <v>3570733.2013947791</v>
      </c>
      <c r="W189" s="218"/>
      <c r="X189" s="282">
        <v>0</v>
      </c>
      <c r="Y189" s="783">
        <f t="shared" si="232"/>
        <v>0</v>
      </c>
      <c r="Z189" s="824">
        <v>0</v>
      </c>
      <c r="AA189" s="783">
        <f t="shared" si="233"/>
        <v>0</v>
      </c>
      <c r="AB189" s="321"/>
      <c r="AC189" s="297"/>
      <c r="AD189" s="552"/>
      <c r="AE189" s="551"/>
      <c r="AF189" s="865">
        <f t="shared" si="226"/>
        <v>49.999764774834127</v>
      </c>
      <c r="AG189" s="142">
        <f t="shared" si="234"/>
        <v>1</v>
      </c>
      <c r="AH189" s="790">
        <f t="shared" si="235"/>
        <v>3570733.2013947791</v>
      </c>
      <c r="AI189" s="553">
        <f t="shared" si="227"/>
        <v>1.4037137957834798E-4</v>
      </c>
      <c r="AJ189" s="1685"/>
      <c r="AK189" s="258"/>
      <c r="AL189" s="100"/>
      <c r="AM189" s="101"/>
      <c r="AN189" s="102"/>
    </row>
    <row r="190" spans="1:40" s="56" customFormat="1" ht="24" customHeight="1">
      <c r="A190" s="665" t="s">
        <v>334</v>
      </c>
      <c r="B190" s="664" t="s">
        <v>335</v>
      </c>
      <c r="C190" s="369" t="s">
        <v>135</v>
      </c>
      <c r="D190" s="617">
        <v>49.99985945273913</v>
      </c>
      <c r="E190" s="942">
        <v>77625</v>
      </c>
      <c r="F190" s="956">
        <f t="shared" si="218"/>
        <v>3881239.090018875</v>
      </c>
      <c r="G190" s="424">
        <f t="shared" si="219"/>
        <v>1.5257787541408835E-4</v>
      </c>
      <c r="H190" s="394">
        <f t="shared" si="220"/>
        <v>0</v>
      </c>
      <c r="I190" s="425">
        <f t="shared" si="221"/>
        <v>0</v>
      </c>
      <c r="J190" s="723">
        <v>0</v>
      </c>
      <c r="K190" s="392">
        <f t="shared" si="222"/>
        <v>0</v>
      </c>
      <c r="L190" s="394">
        <f t="shared" si="228"/>
        <v>0</v>
      </c>
      <c r="M190" s="395">
        <f t="shared" si="223"/>
        <v>0</v>
      </c>
      <c r="N190" s="396"/>
      <c r="O190" s="395"/>
      <c r="P190" s="952">
        <f t="shared" si="224"/>
        <v>49.99985945273913</v>
      </c>
      <c r="Q190" s="395">
        <f t="shared" si="225"/>
        <v>3881239.090018875</v>
      </c>
      <c r="R190" s="1088">
        <f t="shared" si="229"/>
        <v>49.99985945273913</v>
      </c>
      <c r="S190" s="395">
        <f t="shared" si="230"/>
        <v>3881239.090018875</v>
      </c>
      <c r="T190" s="232"/>
      <c r="U190" s="1084">
        <v>49.99985945273913</v>
      </c>
      <c r="V190" s="777">
        <f t="shared" si="231"/>
        <v>3881239.090018875</v>
      </c>
      <c r="W190" s="218"/>
      <c r="X190" s="282">
        <v>0</v>
      </c>
      <c r="Y190" s="783">
        <f t="shared" si="232"/>
        <v>0</v>
      </c>
      <c r="Z190" s="824">
        <v>0</v>
      </c>
      <c r="AA190" s="783">
        <f t="shared" si="233"/>
        <v>0</v>
      </c>
      <c r="AB190" s="321"/>
      <c r="AC190" s="297"/>
      <c r="AD190" s="552"/>
      <c r="AE190" s="551"/>
      <c r="AF190" s="865">
        <f t="shared" si="226"/>
        <v>49.99985945273913</v>
      </c>
      <c r="AG190" s="142">
        <f t="shared" si="234"/>
        <v>1</v>
      </c>
      <c r="AH190" s="790">
        <f t="shared" si="235"/>
        <v>3881239.090018875</v>
      </c>
      <c r="AI190" s="553">
        <f t="shared" si="227"/>
        <v>1.5257787541408835E-4</v>
      </c>
      <c r="AJ190" s="1685"/>
      <c r="AK190" s="258"/>
      <c r="AL190" s="100"/>
      <c r="AM190" s="101"/>
      <c r="AN190" s="102"/>
    </row>
    <row r="191" spans="1:40" s="56" customFormat="1" ht="24" customHeight="1">
      <c r="A191" s="665" t="s">
        <v>336</v>
      </c>
      <c r="B191" s="664" t="s">
        <v>337</v>
      </c>
      <c r="C191" s="369" t="s">
        <v>135</v>
      </c>
      <c r="D191" s="617">
        <v>87.999972471619969</v>
      </c>
      <c r="E191" s="942">
        <v>139725</v>
      </c>
      <c r="F191" s="956">
        <f t="shared" si="218"/>
        <v>12295796.1535971</v>
      </c>
      <c r="G191" s="424">
        <f t="shared" si="219"/>
        <v>4.8336791682458328E-4</v>
      </c>
      <c r="H191" s="394">
        <f t="shared" si="220"/>
        <v>0</v>
      </c>
      <c r="I191" s="425">
        <f t="shared" si="221"/>
        <v>0</v>
      </c>
      <c r="J191" s="723">
        <v>0</v>
      </c>
      <c r="K191" s="392">
        <f t="shared" si="222"/>
        <v>0</v>
      </c>
      <c r="L191" s="394">
        <f t="shared" si="228"/>
        <v>0</v>
      </c>
      <c r="M191" s="395">
        <f t="shared" si="223"/>
        <v>0</v>
      </c>
      <c r="N191" s="396"/>
      <c r="O191" s="395"/>
      <c r="P191" s="952">
        <f t="shared" si="224"/>
        <v>87.999972471619969</v>
      </c>
      <c r="Q191" s="395">
        <f t="shared" si="225"/>
        <v>12295796.1535971</v>
      </c>
      <c r="R191" s="1088">
        <f t="shared" si="229"/>
        <v>87.999972471619969</v>
      </c>
      <c r="S191" s="395">
        <f t="shared" si="230"/>
        <v>12295796.1535971</v>
      </c>
      <c r="T191" s="232"/>
      <c r="U191" s="1084">
        <v>87.999972471619969</v>
      </c>
      <c r="V191" s="777">
        <f t="shared" si="231"/>
        <v>12295796.1535971</v>
      </c>
      <c r="W191" s="218"/>
      <c r="X191" s="282">
        <v>0</v>
      </c>
      <c r="Y191" s="783">
        <f t="shared" si="232"/>
        <v>0</v>
      </c>
      <c r="Z191" s="824">
        <v>0</v>
      </c>
      <c r="AA191" s="783">
        <f t="shared" si="233"/>
        <v>0</v>
      </c>
      <c r="AB191" s="321"/>
      <c r="AC191" s="297"/>
      <c r="AD191" s="552"/>
      <c r="AE191" s="551"/>
      <c r="AF191" s="865">
        <f t="shared" si="226"/>
        <v>87.999972471619969</v>
      </c>
      <c r="AG191" s="142">
        <f t="shared" si="234"/>
        <v>1</v>
      </c>
      <c r="AH191" s="790">
        <f t="shared" si="235"/>
        <v>12295796.1535971</v>
      </c>
      <c r="AI191" s="553">
        <f t="shared" si="227"/>
        <v>4.8336791682458328E-4</v>
      </c>
      <c r="AJ191" s="1685"/>
      <c r="AK191" s="258"/>
      <c r="AL191" s="100"/>
      <c r="AM191" s="101"/>
      <c r="AN191" s="102"/>
    </row>
    <row r="192" spans="1:40" s="56" customFormat="1" ht="24" customHeight="1">
      <c r="A192" s="665" t="s">
        <v>338</v>
      </c>
      <c r="B192" s="664" t="s">
        <v>339</v>
      </c>
      <c r="C192" s="369" t="s">
        <v>135</v>
      </c>
      <c r="D192" s="617">
        <v>54.99998173000872</v>
      </c>
      <c r="E192" s="942">
        <v>450225</v>
      </c>
      <c r="F192" s="956">
        <f t="shared" si="218"/>
        <v>24762366.774393175</v>
      </c>
      <c r="G192" s="424">
        <f t="shared" si="219"/>
        <v>9.7344925809323139E-4</v>
      </c>
      <c r="H192" s="394">
        <f t="shared" si="220"/>
        <v>0</v>
      </c>
      <c r="I192" s="425">
        <f t="shared" si="221"/>
        <v>0</v>
      </c>
      <c r="J192" s="723">
        <v>0</v>
      </c>
      <c r="K192" s="392">
        <f t="shared" si="222"/>
        <v>0</v>
      </c>
      <c r="L192" s="394">
        <f t="shared" si="228"/>
        <v>0</v>
      </c>
      <c r="M192" s="395">
        <f t="shared" si="223"/>
        <v>0</v>
      </c>
      <c r="N192" s="396"/>
      <c r="O192" s="395"/>
      <c r="P192" s="952">
        <f t="shared" si="224"/>
        <v>54.99998173000872</v>
      </c>
      <c r="Q192" s="395">
        <f t="shared" si="225"/>
        <v>24762366.774393175</v>
      </c>
      <c r="R192" s="1088">
        <f t="shared" si="229"/>
        <v>54.99998173000872</v>
      </c>
      <c r="S192" s="395">
        <f t="shared" si="230"/>
        <v>24762366.774393175</v>
      </c>
      <c r="T192" s="232"/>
      <c r="U192" s="1084">
        <v>54.99998173000872</v>
      </c>
      <c r="V192" s="777">
        <f t="shared" si="231"/>
        <v>24762366.774393175</v>
      </c>
      <c r="W192" s="218"/>
      <c r="X192" s="282">
        <v>0</v>
      </c>
      <c r="Y192" s="783">
        <f t="shared" si="232"/>
        <v>0</v>
      </c>
      <c r="Z192" s="824">
        <v>0</v>
      </c>
      <c r="AA192" s="783">
        <f t="shared" si="233"/>
        <v>0</v>
      </c>
      <c r="AB192" s="321"/>
      <c r="AC192" s="297"/>
      <c r="AD192" s="552"/>
      <c r="AE192" s="551"/>
      <c r="AF192" s="865">
        <f t="shared" si="226"/>
        <v>54.99998173000872</v>
      </c>
      <c r="AG192" s="142">
        <f t="shared" si="234"/>
        <v>1</v>
      </c>
      <c r="AH192" s="790">
        <f t="shared" si="235"/>
        <v>24762366.774393175</v>
      </c>
      <c r="AI192" s="553">
        <f t="shared" si="227"/>
        <v>9.7344925809323139E-4</v>
      </c>
      <c r="AJ192" s="1685"/>
      <c r="AK192" s="258"/>
      <c r="AL192" s="100"/>
      <c r="AM192" s="101"/>
      <c r="AN192" s="102"/>
    </row>
    <row r="193" spans="1:40" s="56" customFormat="1" ht="24" customHeight="1">
      <c r="A193" s="665" t="s">
        <v>340</v>
      </c>
      <c r="B193" s="664" t="s">
        <v>341</v>
      </c>
      <c r="C193" s="369" t="s">
        <v>135</v>
      </c>
      <c r="D193" s="617">
        <v>85.000074380559099</v>
      </c>
      <c r="E193" s="942">
        <v>527850</v>
      </c>
      <c r="F193" s="956">
        <f t="shared" si="218"/>
        <v>44867289.261778124</v>
      </c>
      <c r="G193" s="424">
        <f t="shared" si="219"/>
        <v>1.7638067411915492E-3</v>
      </c>
      <c r="H193" s="394">
        <f t="shared" si="220"/>
        <v>0</v>
      </c>
      <c r="I193" s="425">
        <f t="shared" si="221"/>
        <v>0</v>
      </c>
      <c r="J193" s="723">
        <v>0</v>
      </c>
      <c r="K193" s="392">
        <f t="shared" si="222"/>
        <v>0</v>
      </c>
      <c r="L193" s="394">
        <f t="shared" si="228"/>
        <v>0</v>
      </c>
      <c r="M193" s="395">
        <f t="shared" si="223"/>
        <v>0</v>
      </c>
      <c r="N193" s="396"/>
      <c r="O193" s="395"/>
      <c r="P193" s="952">
        <f t="shared" si="224"/>
        <v>85.000074380559099</v>
      </c>
      <c r="Q193" s="395">
        <f t="shared" si="225"/>
        <v>44867289.261778124</v>
      </c>
      <c r="R193" s="1088">
        <f t="shared" si="229"/>
        <v>85.000074380559099</v>
      </c>
      <c r="S193" s="395">
        <f t="shared" si="230"/>
        <v>44867289.261778124</v>
      </c>
      <c r="T193" s="232"/>
      <c r="U193" s="1084">
        <v>85.000074380559099</v>
      </c>
      <c r="V193" s="777">
        <f t="shared" si="231"/>
        <v>44867289.261778124</v>
      </c>
      <c r="W193" s="218"/>
      <c r="X193" s="282">
        <v>0</v>
      </c>
      <c r="Y193" s="783">
        <f t="shared" si="232"/>
        <v>0</v>
      </c>
      <c r="Z193" s="824">
        <v>0</v>
      </c>
      <c r="AA193" s="783">
        <f t="shared" si="233"/>
        <v>0</v>
      </c>
      <c r="AB193" s="321"/>
      <c r="AC193" s="297"/>
      <c r="AD193" s="552"/>
      <c r="AE193" s="551"/>
      <c r="AF193" s="865">
        <f t="shared" si="226"/>
        <v>85.000074380559099</v>
      </c>
      <c r="AG193" s="142">
        <f t="shared" si="234"/>
        <v>1</v>
      </c>
      <c r="AH193" s="790">
        <f t="shared" si="235"/>
        <v>44867289.261778124</v>
      </c>
      <c r="AI193" s="553">
        <f t="shared" si="227"/>
        <v>1.7638067411915492E-3</v>
      </c>
      <c r="AJ193" s="1685"/>
      <c r="AK193" s="258"/>
      <c r="AL193" s="100"/>
      <c r="AM193" s="101"/>
      <c r="AN193" s="102"/>
    </row>
    <row r="194" spans="1:40" s="56" customFormat="1" ht="24" customHeight="1">
      <c r="A194" s="665" t="s">
        <v>342</v>
      </c>
      <c r="B194" s="664" t="s">
        <v>343</v>
      </c>
      <c r="C194" s="369" t="s">
        <v>135</v>
      </c>
      <c r="D194" s="617">
        <v>86.999021023998239</v>
      </c>
      <c r="E194" s="942">
        <v>49162.5</v>
      </c>
      <c r="F194" s="956">
        <f t="shared" si="218"/>
        <v>4277089.371092313</v>
      </c>
      <c r="G194" s="424">
        <f t="shared" si="219"/>
        <v>1.6813939931597225E-4</v>
      </c>
      <c r="H194" s="394">
        <f t="shared" si="220"/>
        <v>0</v>
      </c>
      <c r="I194" s="425">
        <f t="shared" si="221"/>
        <v>0</v>
      </c>
      <c r="J194" s="723">
        <v>0</v>
      </c>
      <c r="K194" s="392">
        <f t="shared" si="222"/>
        <v>0</v>
      </c>
      <c r="L194" s="394">
        <f t="shared" si="228"/>
        <v>0</v>
      </c>
      <c r="M194" s="395">
        <f t="shared" si="223"/>
        <v>0</v>
      </c>
      <c r="N194" s="396"/>
      <c r="O194" s="395"/>
      <c r="P194" s="952">
        <f t="shared" si="224"/>
        <v>86.999021023998239</v>
      </c>
      <c r="Q194" s="395">
        <f t="shared" si="225"/>
        <v>4277089.371092313</v>
      </c>
      <c r="R194" s="1088">
        <f t="shared" si="229"/>
        <v>86.999021023998239</v>
      </c>
      <c r="S194" s="395">
        <f t="shared" si="230"/>
        <v>4277089.371092313</v>
      </c>
      <c r="T194" s="232"/>
      <c r="U194" s="1084">
        <v>86.999021023998239</v>
      </c>
      <c r="V194" s="777">
        <f t="shared" si="231"/>
        <v>4277089.371092313</v>
      </c>
      <c r="W194" s="218"/>
      <c r="X194" s="282">
        <v>0</v>
      </c>
      <c r="Y194" s="783">
        <f t="shared" si="232"/>
        <v>0</v>
      </c>
      <c r="Z194" s="824">
        <v>0</v>
      </c>
      <c r="AA194" s="783">
        <f t="shared" si="233"/>
        <v>0</v>
      </c>
      <c r="AB194" s="321"/>
      <c r="AC194" s="297"/>
      <c r="AD194" s="552"/>
      <c r="AE194" s="551"/>
      <c r="AF194" s="865">
        <f t="shared" si="226"/>
        <v>86.999021023998239</v>
      </c>
      <c r="AG194" s="142">
        <f t="shared" si="234"/>
        <v>1</v>
      </c>
      <c r="AH194" s="790">
        <f t="shared" si="235"/>
        <v>4277089.371092313</v>
      </c>
      <c r="AI194" s="553">
        <f t="shared" si="227"/>
        <v>1.6813939931597225E-4</v>
      </c>
      <c r="AJ194" s="1685"/>
      <c r="AK194" s="258"/>
      <c r="AL194" s="100"/>
      <c r="AM194" s="101"/>
      <c r="AN194" s="102"/>
    </row>
    <row r="195" spans="1:40" s="56" customFormat="1" ht="24" customHeight="1">
      <c r="A195" s="665" t="s">
        <v>344</v>
      </c>
      <c r="B195" s="664" t="s">
        <v>345</v>
      </c>
      <c r="C195" s="369" t="s">
        <v>135</v>
      </c>
      <c r="D195" s="617">
        <v>91.999579920184843</v>
      </c>
      <c r="E195" s="942">
        <v>49887</v>
      </c>
      <c r="F195" s="956">
        <f t="shared" si="218"/>
        <v>4589583.0434782617</v>
      </c>
      <c r="G195" s="424">
        <f t="shared" si="219"/>
        <v>1.8042403819215196E-4</v>
      </c>
      <c r="H195" s="394">
        <f t="shared" si="220"/>
        <v>0</v>
      </c>
      <c r="I195" s="425">
        <f t="shared" si="221"/>
        <v>0</v>
      </c>
      <c r="J195" s="723">
        <v>0</v>
      </c>
      <c r="K195" s="392">
        <f t="shared" si="222"/>
        <v>0</v>
      </c>
      <c r="L195" s="394">
        <f t="shared" si="228"/>
        <v>0</v>
      </c>
      <c r="M195" s="395">
        <f t="shared" si="223"/>
        <v>0</v>
      </c>
      <c r="N195" s="396"/>
      <c r="O195" s="395"/>
      <c r="P195" s="952">
        <f t="shared" si="224"/>
        <v>91.999579920184843</v>
      </c>
      <c r="Q195" s="395">
        <f t="shared" si="225"/>
        <v>4589583.0434782617</v>
      </c>
      <c r="R195" s="1088">
        <f t="shared" si="229"/>
        <v>91.999579920184843</v>
      </c>
      <c r="S195" s="395">
        <f t="shared" si="230"/>
        <v>4589583.0434782617</v>
      </c>
      <c r="T195" s="232"/>
      <c r="U195" s="1084">
        <v>91.999579920184843</v>
      </c>
      <c r="V195" s="777">
        <f t="shared" si="231"/>
        <v>4589583.0434782617</v>
      </c>
      <c r="W195" s="218"/>
      <c r="X195" s="282">
        <v>0</v>
      </c>
      <c r="Y195" s="783">
        <f t="shared" si="232"/>
        <v>0</v>
      </c>
      <c r="Z195" s="824">
        <v>0</v>
      </c>
      <c r="AA195" s="783">
        <f t="shared" si="233"/>
        <v>0</v>
      </c>
      <c r="AB195" s="321"/>
      <c r="AC195" s="297"/>
      <c r="AD195" s="552"/>
      <c r="AE195" s="551"/>
      <c r="AF195" s="865">
        <f t="shared" si="226"/>
        <v>91.999579920184843</v>
      </c>
      <c r="AG195" s="142">
        <f t="shared" si="234"/>
        <v>1</v>
      </c>
      <c r="AH195" s="790">
        <f t="shared" si="235"/>
        <v>4589583.0434782617</v>
      </c>
      <c r="AI195" s="553">
        <f t="shared" si="227"/>
        <v>1.8042403819215196E-4</v>
      </c>
      <c r="AJ195" s="1685"/>
      <c r="AK195" s="258"/>
      <c r="AL195" s="100"/>
      <c r="AM195" s="101"/>
      <c r="AN195" s="102"/>
    </row>
    <row r="196" spans="1:40" s="56" customFormat="1" ht="24" customHeight="1">
      <c r="A196" s="665" t="s">
        <v>346</v>
      </c>
      <c r="B196" s="664" t="s">
        <v>347</v>
      </c>
      <c r="C196" s="369" t="s">
        <v>50</v>
      </c>
      <c r="D196" s="617">
        <v>15.999690408467329</v>
      </c>
      <c r="E196" s="942">
        <v>27427.5</v>
      </c>
      <c r="F196" s="956">
        <f t="shared" si="218"/>
        <v>438831.50867823767</v>
      </c>
      <c r="G196" s="424">
        <f t="shared" si="219"/>
        <v>1.7251186465443683E-5</v>
      </c>
      <c r="H196" s="394">
        <f t="shared" si="220"/>
        <v>0</v>
      </c>
      <c r="I196" s="425">
        <f t="shared" si="221"/>
        <v>0</v>
      </c>
      <c r="J196" s="723">
        <v>0</v>
      </c>
      <c r="K196" s="392">
        <f t="shared" si="222"/>
        <v>0</v>
      </c>
      <c r="L196" s="394">
        <f t="shared" si="228"/>
        <v>0</v>
      </c>
      <c r="M196" s="395">
        <f t="shared" si="223"/>
        <v>0</v>
      </c>
      <c r="N196" s="396"/>
      <c r="O196" s="395"/>
      <c r="P196" s="952">
        <f t="shared" si="224"/>
        <v>15.999690408467329</v>
      </c>
      <c r="Q196" s="395">
        <f t="shared" si="225"/>
        <v>438831.50867823767</v>
      </c>
      <c r="R196" s="1088">
        <f t="shared" si="229"/>
        <v>15.999690408467329</v>
      </c>
      <c r="S196" s="395">
        <f t="shared" si="230"/>
        <v>438831.50867823767</v>
      </c>
      <c r="T196" s="232"/>
      <c r="U196" s="1084">
        <v>15.999690408467329</v>
      </c>
      <c r="V196" s="777">
        <f t="shared" si="231"/>
        <v>438831.50867823767</v>
      </c>
      <c r="W196" s="218"/>
      <c r="X196" s="282">
        <v>0</v>
      </c>
      <c r="Y196" s="783">
        <f t="shared" si="232"/>
        <v>0</v>
      </c>
      <c r="Z196" s="824">
        <v>0</v>
      </c>
      <c r="AA196" s="783">
        <f t="shared" si="233"/>
        <v>0</v>
      </c>
      <c r="AB196" s="321"/>
      <c r="AC196" s="297"/>
      <c r="AD196" s="552"/>
      <c r="AE196" s="551"/>
      <c r="AF196" s="865">
        <f t="shared" si="226"/>
        <v>15.999690408467329</v>
      </c>
      <c r="AG196" s="142">
        <f t="shared" si="234"/>
        <v>1</v>
      </c>
      <c r="AH196" s="790">
        <f t="shared" si="235"/>
        <v>438831.50867823767</v>
      </c>
      <c r="AI196" s="553">
        <f t="shared" si="227"/>
        <v>1.7251186465443683E-5</v>
      </c>
      <c r="AJ196" s="1685"/>
      <c r="AK196" s="258"/>
      <c r="AL196" s="100"/>
      <c r="AM196" s="101"/>
      <c r="AN196" s="102"/>
    </row>
    <row r="197" spans="1:40" s="56" customFormat="1" ht="24" customHeight="1">
      <c r="A197" s="665" t="s">
        <v>348</v>
      </c>
      <c r="B197" s="664" t="s">
        <v>349</v>
      </c>
      <c r="C197" s="369" t="s">
        <v>50</v>
      </c>
      <c r="D197" s="617">
        <v>17.999854357371582</v>
      </c>
      <c r="E197" s="942">
        <v>28152</v>
      </c>
      <c r="F197" s="956">
        <f t="shared" si="218"/>
        <v>506731.89986872475</v>
      </c>
      <c r="G197" s="424">
        <f t="shared" si="219"/>
        <v>1.9920462226958188E-5</v>
      </c>
      <c r="H197" s="394">
        <f t="shared" si="220"/>
        <v>0</v>
      </c>
      <c r="I197" s="425">
        <f t="shared" si="221"/>
        <v>0</v>
      </c>
      <c r="J197" s="723">
        <v>0</v>
      </c>
      <c r="K197" s="392">
        <f t="shared" si="222"/>
        <v>0</v>
      </c>
      <c r="L197" s="394">
        <f t="shared" si="228"/>
        <v>0</v>
      </c>
      <c r="M197" s="395">
        <f t="shared" si="223"/>
        <v>0</v>
      </c>
      <c r="N197" s="396"/>
      <c r="O197" s="395"/>
      <c r="P197" s="952">
        <f t="shared" si="224"/>
        <v>17.999854357371582</v>
      </c>
      <c r="Q197" s="395">
        <f t="shared" si="225"/>
        <v>506731.89986872475</v>
      </c>
      <c r="R197" s="1088">
        <f t="shared" si="229"/>
        <v>17.999854357371582</v>
      </c>
      <c r="S197" s="395">
        <f t="shared" si="230"/>
        <v>506731.89986872475</v>
      </c>
      <c r="T197" s="232"/>
      <c r="U197" s="1084">
        <v>17.999854357371582</v>
      </c>
      <c r="V197" s="777">
        <f t="shared" si="231"/>
        <v>506731.89986872475</v>
      </c>
      <c r="W197" s="218"/>
      <c r="X197" s="282">
        <v>0</v>
      </c>
      <c r="Y197" s="783">
        <f t="shared" si="232"/>
        <v>0</v>
      </c>
      <c r="Z197" s="824">
        <v>0</v>
      </c>
      <c r="AA197" s="783">
        <f t="shared" si="233"/>
        <v>0</v>
      </c>
      <c r="AB197" s="321"/>
      <c r="AC197" s="297"/>
      <c r="AD197" s="552"/>
      <c r="AE197" s="551"/>
      <c r="AF197" s="865">
        <f t="shared" si="226"/>
        <v>17.999854357371582</v>
      </c>
      <c r="AG197" s="142">
        <f t="shared" si="234"/>
        <v>1</v>
      </c>
      <c r="AH197" s="790">
        <f t="shared" si="235"/>
        <v>506731.89986872475</v>
      </c>
      <c r="AI197" s="553">
        <f t="shared" si="227"/>
        <v>1.9920462226958188E-5</v>
      </c>
      <c r="AJ197" s="1685"/>
      <c r="AK197" s="258"/>
      <c r="AL197" s="100"/>
      <c r="AM197" s="101"/>
      <c r="AN197" s="102"/>
    </row>
    <row r="198" spans="1:40" s="56" customFormat="1" ht="24" customHeight="1">
      <c r="A198" s="665" t="s">
        <v>350</v>
      </c>
      <c r="B198" s="664" t="s">
        <v>351</v>
      </c>
      <c r="C198" s="369" t="s">
        <v>135</v>
      </c>
      <c r="D198" s="617">
        <v>82.454774332252569</v>
      </c>
      <c r="E198" s="942">
        <v>36225</v>
      </c>
      <c r="F198" s="956">
        <f t="shared" si="218"/>
        <v>2986924.2001858493</v>
      </c>
      <c r="G198" s="424">
        <f t="shared" si="219"/>
        <v>1.1742089006041255E-4</v>
      </c>
      <c r="H198" s="394">
        <f t="shared" si="220"/>
        <v>0</v>
      </c>
      <c r="I198" s="425">
        <f t="shared" si="221"/>
        <v>0</v>
      </c>
      <c r="J198" s="723">
        <v>0</v>
      </c>
      <c r="K198" s="392">
        <f t="shared" si="222"/>
        <v>0</v>
      </c>
      <c r="L198" s="394">
        <f t="shared" si="228"/>
        <v>0</v>
      </c>
      <c r="M198" s="395">
        <f t="shared" si="223"/>
        <v>0</v>
      </c>
      <c r="N198" s="396"/>
      <c r="O198" s="395"/>
      <c r="P198" s="952">
        <f t="shared" si="224"/>
        <v>82.454774332252569</v>
      </c>
      <c r="Q198" s="395">
        <f t="shared" si="225"/>
        <v>2986924.2001858493</v>
      </c>
      <c r="R198" s="1088">
        <f t="shared" si="229"/>
        <v>82.454774332252569</v>
      </c>
      <c r="S198" s="395">
        <f t="shared" si="230"/>
        <v>2986924.2001858493</v>
      </c>
      <c r="T198" s="232"/>
      <c r="U198" s="1084">
        <v>82.454774332252569</v>
      </c>
      <c r="V198" s="777">
        <f t="shared" si="231"/>
        <v>2986924.2001858493</v>
      </c>
      <c r="W198" s="218"/>
      <c r="X198" s="282">
        <v>0</v>
      </c>
      <c r="Y198" s="783">
        <f t="shared" si="232"/>
        <v>0</v>
      </c>
      <c r="Z198" s="824">
        <v>0</v>
      </c>
      <c r="AA198" s="783">
        <f t="shared" si="233"/>
        <v>0</v>
      </c>
      <c r="AB198" s="321"/>
      <c r="AC198" s="297"/>
      <c r="AD198" s="552"/>
      <c r="AE198" s="551"/>
      <c r="AF198" s="865">
        <f t="shared" si="226"/>
        <v>82.454774332252569</v>
      </c>
      <c r="AG198" s="142">
        <f t="shared" si="234"/>
        <v>1</v>
      </c>
      <c r="AH198" s="790">
        <f t="shared" si="235"/>
        <v>2986924.2001858493</v>
      </c>
      <c r="AI198" s="553">
        <f t="shared" si="227"/>
        <v>1.1742089006041255E-4</v>
      </c>
      <c r="AJ198" s="1685"/>
      <c r="AK198" s="258"/>
      <c r="AL198" s="100"/>
      <c r="AM198" s="101"/>
      <c r="AN198" s="102"/>
    </row>
    <row r="199" spans="1:40" s="56" customFormat="1" ht="24" customHeight="1">
      <c r="A199" s="665" t="s">
        <v>352</v>
      </c>
      <c r="B199" s="664" t="s">
        <v>353</v>
      </c>
      <c r="C199" s="369" t="s">
        <v>50</v>
      </c>
      <c r="D199" s="617">
        <v>54.269835959589116</v>
      </c>
      <c r="E199" s="942">
        <v>31879.035</v>
      </c>
      <c r="F199" s="956">
        <f t="shared" si="218"/>
        <v>1730070</v>
      </c>
      <c r="G199" s="424">
        <f t="shared" si="219"/>
        <v>6.8011889707203808E-5</v>
      </c>
      <c r="H199" s="394">
        <f t="shared" si="220"/>
        <v>0</v>
      </c>
      <c r="I199" s="425">
        <f t="shared" si="221"/>
        <v>0</v>
      </c>
      <c r="J199" s="723">
        <v>0</v>
      </c>
      <c r="K199" s="392">
        <f t="shared" si="222"/>
        <v>0</v>
      </c>
      <c r="L199" s="394">
        <f t="shared" si="228"/>
        <v>0</v>
      </c>
      <c r="M199" s="395">
        <f t="shared" si="223"/>
        <v>0</v>
      </c>
      <c r="N199" s="396"/>
      <c r="O199" s="395"/>
      <c r="P199" s="952">
        <f t="shared" si="224"/>
        <v>54.269835959589116</v>
      </c>
      <c r="Q199" s="395">
        <f t="shared" si="225"/>
        <v>1730070</v>
      </c>
      <c r="R199" s="1088">
        <f t="shared" si="229"/>
        <v>54.269835959589116</v>
      </c>
      <c r="S199" s="395">
        <f t="shared" si="230"/>
        <v>1730070</v>
      </c>
      <c r="T199" s="232"/>
      <c r="U199" s="1084">
        <v>54.269835959589116</v>
      </c>
      <c r="V199" s="777">
        <f t="shared" si="231"/>
        <v>1730070</v>
      </c>
      <c r="W199" s="218"/>
      <c r="X199" s="282">
        <v>0</v>
      </c>
      <c r="Y199" s="783">
        <f t="shared" si="232"/>
        <v>0</v>
      </c>
      <c r="Z199" s="824">
        <v>0</v>
      </c>
      <c r="AA199" s="783">
        <f t="shared" si="233"/>
        <v>0</v>
      </c>
      <c r="AB199" s="321"/>
      <c r="AC199" s="297"/>
      <c r="AD199" s="552"/>
      <c r="AE199" s="551"/>
      <c r="AF199" s="865">
        <f t="shared" si="226"/>
        <v>54.269835959589116</v>
      </c>
      <c r="AG199" s="142">
        <f t="shared" si="234"/>
        <v>1</v>
      </c>
      <c r="AH199" s="790">
        <f t="shared" si="235"/>
        <v>1730070</v>
      </c>
      <c r="AI199" s="553">
        <f t="shared" si="227"/>
        <v>6.8011889707203808E-5</v>
      </c>
      <c r="AJ199" s="1685"/>
      <c r="AK199" s="258"/>
      <c r="AL199" s="100"/>
      <c r="AM199" s="101"/>
      <c r="AN199" s="102"/>
    </row>
    <row r="200" spans="1:40" s="56" customFormat="1" ht="24" customHeight="1">
      <c r="A200" s="665" t="s">
        <v>354</v>
      </c>
      <c r="B200" s="664" t="s">
        <v>355</v>
      </c>
      <c r="C200" s="369" t="s">
        <v>135</v>
      </c>
      <c r="D200" s="617">
        <v>85.000090922153873</v>
      </c>
      <c r="E200" s="942">
        <v>108675</v>
      </c>
      <c r="F200" s="956">
        <f t="shared" si="218"/>
        <v>9237384.8809650727</v>
      </c>
      <c r="G200" s="424">
        <f t="shared" si="219"/>
        <v>3.6313675267890235E-4</v>
      </c>
      <c r="H200" s="394">
        <f t="shared" si="220"/>
        <v>0</v>
      </c>
      <c r="I200" s="425">
        <f t="shared" si="221"/>
        <v>0</v>
      </c>
      <c r="J200" s="723">
        <v>0</v>
      </c>
      <c r="K200" s="392">
        <f t="shared" si="222"/>
        <v>0</v>
      </c>
      <c r="L200" s="394">
        <f t="shared" si="228"/>
        <v>0</v>
      </c>
      <c r="M200" s="395">
        <f t="shared" si="223"/>
        <v>0</v>
      </c>
      <c r="N200" s="396"/>
      <c r="O200" s="395"/>
      <c r="P200" s="952">
        <f t="shared" si="224"/>
        <v>85.000090922153873</v>
      </c>
      <c r="Q200" s="395">
        <f t="shared" si="225"/>
        <v>9237384.8809650727</v>
      </c>
      <c r="R200" s="1088">
        <f t="shared" si="229"/>
        <v>85.000090922153873</v>
      </c>
      <c r="S200" s="395">
        <f t="shared" si="230"/>
        <v>9237384.8809650727</v>
      </c>
      <c r="T200" s="232"/>
      <c r="U200" s="1084">
        <v>85.000090922153873</v>
      </c>
      <c r="V200" s="777">
        <f t="shared" si="231"/>
        <v>9237384.8809650727</v>
      </c>
      <c r="W200" s="218"/>
      <c r="X200" s="282">
        <v>0</v>
      </c>
      <c r="Y200" s="783">
        <f t="shared" si="232"/>
        <v>0</v>
      </c>
      <c r="Z200" s="824">
        <v>0</v>
      </c>
      <c r="AA200" s="783">
        <f t="shared" si="233"/>
        <v>0</v>
      </c>
      <c r="AB200" s="321"/>
      <c r="AC200" s="297"/>
      <c r="AD200" s="552"/>
      <c r="AE200" s="551"/>
      <c r="AF200" s="865">
        <f t="shared" si="226"/>
        <v>85.000090922153873</v>
      </c>
      <c r="AG200" s="142">
        <f t="shared" si="234"/>
        <v>1</v>
      </c>
      <c r="AH200" s="790">
        <f t="shared" si="235"/>
        <v>9237384.8809650727</v>
      </c>
      <c r="AI200" s="553">
        <f t="shared" si="227"/>
        <v>3.6313675267890235E-4</v>
      </c>
      <c r="AJ200" s="1685"/>
      <c r="AK200" s="258"/>
      <c r="AL200" s="100"/>
      <c r="AM200" s="101"/>
      <c r="AN200" s="102"/>
    </row>
    <row r="201" spans="1:40" s="56" customFormat="1" ht="24" customHeight="1">
      <c r="A201" s="665" t="s">
        <v>356</v>
      </c>
      <c r="B201" s="664" t="s">
        <v>357</v>
      </c>
      <c r="C201" s="369" t="s">
        <v>50</v>
      </c>
      <c r="D201" s="617">
        <v>26.000185360721741</v>
      </c>
      <c r="E201" s="942">
        <v>56925</v>
      </c>
      <c r="F201" s="956">
        <f t="shared" si="218"/>
        <v>1480060.5516590851</v>
      </c>
      <c r="G201" s="424">
        <f t="shared" si="219"/>
        <v>5.8183608177369084E-5</v>
      </c>
      <c r="H201" s="394">
        <f t="shared" si="220"/>
        <v>0</v>
      </c>
      <c r="I201" s="425">
        <f t="shared" si="221"/>
        <v>0</v>
      </c>
      <c r="J201" s="723">
        <v>0</v>
      </c>
      <c r="K201" s="392">
        <f t="shared" si="222"/>
        <v>0</v>
      </c>
      <c r="L201" s="394">
        <f t="shared" si="228"/>
        <v>0</v>
      </c>
      <c r="M201" s="395">
        <f t="shared" si="223"/>
        <v>0</v>
      </c>
      <c r="N201" s="396"/>
      <c r="O201" s="395"/>
      <c r="P201" s="952">
        <f t="shared" si="224"/>
        <v>26.000185360721741</v>
      </c>
      <c r="Q201" s="395">
        <f t="shared" si="225"/>
        <v>1480060.5516590851</v>
      </c>
      <c r="R201" s="1088">
        <f t="shared" si="229"/>
        <v>26.000185360721741</v>
      </c>
      <c r="S201" s="395">
        <f t="shared" si="230"/>
        <v>1480060.5516590851</v>
      </c>
      <c r="T201" s="232"/>
      <c r="U201" s="1084">
        <v>26.000185360721741</v>
      </c>
      <c r="V201" s="777">
        <f t="shared" si="231"/>
        <v>1480060.5516590851</v>
      </c>
      <c r="W201" s="218"/>
      <c r="X201" s="282">
        <v>0</v>
      </c>
      <c r="Y201" s="783">
        <f t="shared" si="232"/>
        <v>0</v>
      </c>
      <c r="Z201" s="824">
        <v>0</v>
      </c>
      <c r="AA201" s="783">
        <f t="shared" si="233"/>
        <v>0</v>
      </c>
      <c r="AB201" s="321"/>
      <c r="AC201" s="297"/>
      <c r="AD201" s="552"/>
      <c r="AE201" s="551"/>
      <c r="AF201" s="865">
        <f t="shared" si="226"/>
        <v>26.000185360721741</v>
      </c>
      <c r="AG201" s="142">
        <f t="shared" si="234"/>
        <v>1</v>
      </c>
      <c r="AH201" s="790">
        <f t="shared" si="235"/>
        <v>1480060.5516590851</v>
      </c>
      <c r="AI201" s="553">
        <f t="shared" si="227"/>
        <v>5.8183608177369084E-5</v>
      </c>
      <c r="AJ201" s="1685"/>
      <c r="AK201" s="258"/>
      <c r="AL201" s="100"/>
      <c r="AM201" s="101"/>
      <c r="AN201" s="102"/>
    </row>
    <row r="202" spans="1:40" s="56" customFormat="1" ht="24" customHeight="1">
      <c r="A202" s="665" t="s">
        <v>358</v>
      </c>
      <c r="B202" s="664" t="s">
        <v>359</v>
      </c>
      <c r="C202" s="369" t="s">
        <v>135</v>
      </c>
      <c r="D202" s="617">
        <v>300.00354908917905</v>
      </c>
      <c r="E202" s="942">
        <v>39847.5</v>
      </c>
      <c r="F202" s="956">
        <f t="shared" si="218"/>
        <v>11954391.422331061</v>
      </c>
      <c r="G202" s="424">
        <f t="shared" si="219"/>
        <v>4.6994673679811997E-4</v>
      </c>
      <c r="H202" s="394">
        <f t="shared" si="220"/>
        <v>0</v>
      </c>
      <c r="I202" s="425">
        <f t="shared" si="221"/>
        <v>0</v>
      </c>
      <c r="J202" s="723">
        <v>0</v>
      </c>
      <c r="K202" s="392">
        <f t="shared" si="222"/>
        <v>0</v>
      </c>
      <c r="L202" s="394">
        <f t="shared" si="228"/>
        <v>0</v>
      </c>
      <c r="M202" s="395">
        <f t="shared" si="223"/>
        <v>0</v>
      </c>
      <c r="N202" s="396"/>
      <c r="O202" s="395"/>
      <c r="P202" s="952">
        <f t="shared" si="224"/>
        <v>300.00354908917905</v>
      </c>
      <c r="Q202" s="395">
        <f t="shared" si="225"/>
        <v>11954391.422331061</v>
      </c>
      <c r="R202" s="1088">
        <f t="shared" si="229"/>
        <v>300.00354908917905</v>
      </c>
      <c r="S202" s="395">
        <f t="shared" si="230"/>
        <v>11954391.422331061</v>
      </c>
      <c r="T202" s="232"/>
      <c r="U202" s="1084">
        <v>300.00354908917905</v>
      </c>
      <c r="V202" s="777">
        <f t="shared" si="231"/>
        <v>11954391.422331061</v>
      </c>
      <c r="W202" s="218"/>
      <c r="X202" s="282">
        <v>0</v>
      </c>
      <c r="Y202" s="783">
        <f t="shared" si="232"/>
        <v>0</v>
      </c>
      <c r="Z202" s="824">
        <v>0</v>
      </c>
      <c r="AA202" s="783">
        <f t="shared" si="233"/>
        <v>0</v>
      </c>
      <c r="AB202" s="321"/>
      <c r="AC202" s="297"/>
      <c r="AD202" s="552"/>
      <c r="AE202" s="551"/>
      <c r="AF202" s="865">
        <f t="shared" si="226"/>
        <v>300.00354908917905</v>
      </c>
      <c r="AG202" s="142">
        <f t="shared" si="234"/>
        <v>1</v>
      </c>
      <c r="AH202" s="790">
        <f t="shared" si="235"/>
        <v>11954391.422331061</v>
      </c>
      <c r="AI202" s="553">
        <f t="shared" si="227"/>
        <v>4.6994673679811997E-4</v>
      </c>
      <c r="AJ202" s="1685"/>
      <c r="AK202" s="258"/>
      <c r="AL202" s="100"/>
      <c r="AM202" s="101"/>
      <c r="AN202" s="102"/>
    </row>
    <row r="203" spans="1:40" s="56" customFormat="1" ht="24" customHeight="1">
      <c r="A203" s="665" t="s">
        <v>360</v>
      </c>
      <c r="B203" s="664" t="s">
        <v>361</v>
      </c>
      <c r="C203" s="369" t="s">
        <v>135</v>
      </c>
      <c r="D203" s="617">
        <v>249.99948453714529</v>
      </c>
      <c r="E203" s="942">
        <v>47092.5</v>
      </c>
      <c r="F203" s="956">
        <f t="shared" si="218"/>
        <v>11773100.725565515</v>
      </c>
      <c r="G203" s="424">
        <f t="shared" si="219"/>
        <v>4.6281990211896802E-4</v>
      </c>
      <c r="H203" s="394">
        <f t="shared" si="220"/>
        <v>0</v>
      </c>
      <c r="I203" s="425">
        <f t="shared" si="221"/>
        <v>0</v>
      </c>
      <c r="J203" s="723">
        <v>0</v>
      </c>
      <c r="K203" s="392">
        <f t="shared" si="222"/>
        <v>0</v>
      </c>
      <c r="L203" s="394">
        <f t="shared" si="228"/>
        <v>0</v>
      </c>
      <c r="M203" s="395">
        <f t="shared" si="223"/>
        <v>0</v>
      </c>
      <c r="N203" s="396"/>
      <c r="O203" s="395"/>
      <c r="P203" s="952">
        <f t="shared" si="224"/>
        <v>249.99948453714529</v>
      </c>
      <c r="Q203" s="395">
        <f t="shared" si="225"/>
        <v>11773100.725565515</v>
      </c>
      <c r="R203" s="1088">
        <f t="shared" si="229"/>
        <v>249.99948453714529</v>
      </c>
      <c r="S203" s="395">
        <f t="shared" si="230"/>
        <v>11773100.725565515</v>
      </c>
      <c r="T203" s="232"/>
      <c r="U203" s="1084">
        <v>249.99948453714529</v>
      </c>
      <c r="V203" s="777">
        <f t="shared" si="231"/>
        <v>11773100.725565515</v>
      </c>
      <c r="W203" s="218"/>
      <c r="X203" s="282">
        <v>0</v>
      </c>
      <c r="Y203" s="783">
        <f t="shared" si="232"/>
        <v>0</v>
      </c>
      <c r="Z203" s="824">
        <v>0</v>
      </c>
      <c r="AA203" s="783">
        <f t="shared" si="233"/>
        <v>0</v>
      </c>
      <c r="AB203" s="321"/>
      <c r="AC203" s="297"/>
      <c r="AD203" s="552"/>
      <c r="AE203" s="551"/>
      <c r="AF203" s="865">
        <f t="shared" si="226"/>
        <v>249.99948453714529</v>
      </c>
      <c r="AG203" s="142">
        <f t="shared" si="234"/>
        <v>1</v>
      </c>
      <c r="AH203" s="790">
        <f t="shared" si="235"/>
        <v>11773100.725565515</v>
      </c>
      <c r="AI203" s="553">
        <f t="shared" si="227"/>
        <v>4.6281990211896802E-4</v>
      </c>
      <c r="AJ203" s="1685"/>
      <c r="AK203" s="258"/>
      <c r="AL203" s="100"/>
      <c r="AM203" s="101"/>
      <c r="AN203" s="102"/>
    </row>
    <row r="204" spans="1:40" s="56" customFormat="1" ht="24" customHeight="1">
      <c r="A204" s="665" t="s">
        <v>362</v>
      </c>
      <c r="B204" s="664" t="s">
        <v>363</v>
      </c>
      <c r="C204" s="369" t="s">
        <v>135</v>
      </c>
      <c r="D204" s="617">
        <v>77.782685309259037</v>
      </c>
      <c r="E204" s="942">
        <v>326025</v>
      </c>
      <c r="F204" s="956">
        <f t="shared" si="218"/>
        <v>25359099.977951176</v>
      </c>
      <c r="G204" s="424">
        <f t="shared" si="219"/>
        <v>9.9690781920637309E-4</v>
      </c>
      <c r="H204" s="394">
        <f t="shared" si="220"/>
        <v>0</v>
      </c>
      <c r="I204" s="425">
        <f t="shared" si="221"/>
        <v>0</v>
      </c>
      <c r="J204" s="723">
        <v>0</v>
      </c>
      <c r="K204" s="392">
        <f t="shared" si="222"/>
        <v>0</v>
      </c>
      <c r="L204" s="394">
        <f t="shared" si="228"/>
        <v>0</v>
      </c>
      <c r="M204" s="395">
        <f t="shared" si="223"/>
        <v>0</v>
      </c>
      <c r="N204" s="396"/>
      <c r="O204" s="395"/>
      <c r="P204" s="952">
        <f t="shared" si="224"/>
        <v>77.782685309259037</v>
      </c>
      <c r="Q204" s="395">
        <f t="shared" si="225"/>
        <v>25359099.977951176</v>
      </c>
      <c r="R204" s="1088">
        <f t="shared" si="229"/>
        <v>77.782685309259037</v>
      </c>
      <c r="S204" s="395">
        <f t="shared" si="230"/>
        <v>25359099.977951176</v>
      </c>
      <c r="T204" s="232"/>
      <c r="U204" s="1084">
        <v>77.782685309259037</v>
      </c>
      <c r="V204" s="777">
        <f t="shared" si="231"/>
        <v>25359099.977951176</v>
      </c>
      <c r="W204" s="218"/>
      <c r="X204" s="282">
        <v>0</v>
      </c>
      <c r="Y204" s="783">
        <f t="shared" si="232"/>
        <v>0</v>
      </c>
      <c r="Z204" s="824">
        <v>0</v>
      </c>
      <c r="AA204" s="783">
        <f t="shared" si="233"/>
        <v>0</v>
      </c>
      <c r="AB204" s="321"/>
      <c r="AC204" s="297"/>
      <c r="AD204" s="552"/>
      <c r="AE204" s="551"/>
      <c r="AF204" s="865">
        <f t="shared" si="226"/>
        <v>77.782685309259037</v>
      </c>
      <c r="AG204" s="142">
        <f t="shared" si="234"/>
        <v>1</v>
      </c>
      <c r="AH204" s="790">
        <f t="shared" si="235"/>
        <v>25359099.977951176</v>
      </c>
      <c r="AI204" s="553">
        <f t="shared" si="227"/>
        <v>9.9690781920637309E-4</v>
      </c>
      <c r="AJ204" s="1685"/>
      <c r="AK204" s="258"/>
      <c r="AL204" s="100"/>
      <c r="AM204" s="101"/>
      <c r="AN204" s="102"/>
    </row>
    <row r="205" spans="1:40" s="56" customFormat="1" ht="24" customHeight="1">
      <c r="A205" s="665" t="s">
        <v>364</v>
      </c>
      <c r="B205" s="664" t="s">
        <v>365</v>
      </c>
      <c r="C205" s="369" t="s">
        <v>50</v>
      </c>
      <c r="D205" s="617">
        <v>90.000463668332344</v>
      </c>
      <c r="E205" s="942">
        <v>108675</v>
      </c>
      <c r="F205" s="956">
        <f t="shared" si="218"/>
        <v>9780800.3891560175</v>
      </c>
      <c r="G205" s="424">
        <f t="shared" si="219"/>
        <v>3.8449930772480604E-4</v>
      </c>
      <c r="H205" s="394">
        <f t="shared" si="220"/>
        <v>0</v>
      </c>
      <c r="I205" s="425">
        <f t="shared" si="221"/>
        <v>0</v>
      </c>
      <c r="J205" s="723">
        <v>0</v>
      </c>
      <c r="K205" s="392">
        <f t="shared" si="222"/>
        <v>0</v>
      </c>
      <c r="L205" s="394">
        <f t="shared" si="228"/>
        <v>0</v>
      </c>
      <c r="M205" s="395">
        <f t="shared" si="223"/>
        <v>0</v>
      </c>
      <c r="N205" s="396"/>
      <c r="O205" s="395"/>
      <c r="P205" s="952">
        <f t="shared" si="224"/>
        <v>90.000463668332344</v>
      </c>
      <c r="Q205" s="395">
        <f t="shared" si="225"/>
        <v>9780800.3891560175</v>
      </c>
      <c r="R205" s="1088">
        <f t="shared" si="229"/>
        <v>90.000463668332344</v>
      </c>
      <c r="S205" s="395">
        <f t="shared" si="230"/>
        <v>9780800.3891560175</v>
      </c>
      <c r="T205" s="232"/>
      <c r="U205" s="1084">
        <v>90.000463668332344</v>
      </c>
      <c r="V205" s="777">
        <f t="shared" si="231"/>
        <v>9780800.3891560175</v>
      </c>
      <c r="W205" s="218"/>
      <c r="X205" s="282">
        <v>0</v>
      </c>
      <c r="Y205" s="783">
        <f t="shared" si="232"/>
        <v>0</v>
      </c>
      <c r="Z205" s="824">
        <v>0</v>
      </c>
      <c r="AA205" s="783">
        <f t="shared" si="233"/>
        <v>0</v>
      </c>
      <c r="AB205" s="321"/>
      <c r="AC205" s="297">
        <f t="shared" ref="AC205" si="236">AB205*E205</f>
        <v>0</v>
      </c>
      <c r="AD205" s="552"/>
      <c r="AE205" s="551"/>
      <c r="AF205" s="865">
        <f t="shared" si="226"/>
        <v>90.000463668332344</v>
      </c>
      <c r="AG205" s="142">
        <f t="shared" si="234"/>
        <v>1</v>
      </c>
      <c r="AH205" s="790">
        <f t="shared" si="235"/>
        <v>9780800.3891560175</v>
      </c>
      <c r="AI205" s="553">
        <f t="shared" si="227"/>
        <v>3.8449930772480604E-4</v>
      </c>
      <c r="AJ205" s="1685"/>
      <c r="AK205" s="258"/>
      <c r="AL205" s="100"/>
      <c r="AM205" s="101"/>
      <c r="AN205" s="102"/>
    </row>
    <row r="206" spans="1:40" s="56" customFormat="1" ht="24" customHeight="1">
      <c r="A206" s="665" t="s">
        <v>366</v>
      </c>
      <c r="B206" s="664" t="s">
        <v>367</v>
      </c>
      <c r="C206" s="369" t="s">
        <v>135</v>
      </c>
      <c r="D206" s="617">
        <v>128.06437908046416</v>
      </c>
      <c r="E206" s="942">
        <v>129375</v>
      </c>
      <c r="F206" s="956">
        <f t="shared" si="218"/>
        <v>16568329.043535052</v>
      </c>
      <c r="G206" s="424">
        <f t="shared" si="219"/>
        <v>6.5132819339192493E-4</v>
      </c>
      <c r="H206" s="394">
        <f t="shared" si="220"/>
        <v>0</v>
      </c>
      <c r="I206" s="425">
        <f t="shared" si="221"/>
        <v>0</v>
      </c>
      <c r="J206" s="723">
        <v>0</v>
      </c>
      <c r="K206" s="392">
        <f t="shared" si="222"/>
        <v>0</v>
      </c>
      <c r="L206" s="394">
        <f t="shared" si="228"/>
        <v>0</v>
      </c>
      <c r="M206" s="395">
        <f t="shared" si="223"/>
        <v>0</v>
      </c>
      <c r="N206" s="396"/>
      <c r="O206" s="395"/>
      <c r="P206" s="952">
        <f t="shared" si="224"/>
        <v>128.06437908046416</v>
      </c>
      <c r="Q206" s="395">
        <f t="shared" si="225"/>
        <v>16568329.043535052</v>
      </c>
      <c r="R206" s="1088">
        <f t="shared" si="229"/>
        <v>128.06437908046416</v>
      </c>
      <c r="S206" s="395">
        <f t="shared" si="230"/>
        <v>16568329.043535052</v>
      </c>
      <c r="T206" s="232"/>
      <c r="U206" s="1084">
        <v>128.06437908046416</v>
      </c>
      <c r="V206" s="777">
        <f t="shared" si="231"/>
        <v>16568329.043535052</v>
      </c>
      <c r="W206" s="218"/>
      <c r="X206" s="282">
        <v>0</v>
      </c>
      <c r="Y206" s="783">
        <f t="shared" si="232"/>
        <v>0</v>
      </c>
      <c r="Z206" s="824">
        <v>0</v>
      </c>
      <c r="AA206" s="783">
        <f t="shared" si="233"/>
        <v>0</v>
      </c>
      <c r="AB206" s="321"/>
      <c r="AC206" s="297"/>
      <c r="AD206" s="552"/>
      <c r="AE206" s="551"/>
      <c r="AF206" s="865">
        <f t="shared" si="226"/>
        <v>128.06437908046416</v>
      </c>
      <c r="AG206" s="142">
        <f t="shared" si="234"/>
        <v>1</v>
      </c>
      <c r="AH206" s="790">
        <f t="shared" si="235"/>
        <v>16568329.043535052</v>
      </c>
      <c r="AI206" s="553">
        <f t="shared" si="227"/>
        <v>6.5132819339192493E-4</v>
      </c>
      <c r="AJ206" s="1685"/>
      <c r="AK206" s="258"/>
      <c r="AL206" s="100"/>
      <c r="AM206" s="101"/>
      <c r="AN206" s="102"/>
    </row>
    <row r="207" spans="1:40" s="56" customFormat="1" ht="24" customHeight="1">
      <c r="A207" s="665" t="s">
        <v>368</v>
      </c>
      <c r="B207" s="664" t="s">
        <v>369</v>
      </c>
      <c r="C207" s="369" t="s">
        <v>50</v>
      </c>
      <c r="D207" s="617">
        <v>47.922728054763716</v>
      </c>
      <c r="E207" s="942">
        <v>80730</v>
      </c>
      <c r="F207" s="956">
        <f t="shared" si="218"/>
        <v>3868801.8358610747</v>
      </c>
      <c r="G207" s="424">
        <f t="shared" si="219"/>
        <v>1.520889465510708E-4</v>
      </c>
      <c r="H207" s="394">
        <f t="shared" si="220"/>
        <v>0</v>
      </c>
      <c r="I207" s="425">
        <f t="shared" si="221"/>
        <v>0</v>
      </c>
      <c r="J207" s="723">
        <v>0</v>
      </c>
      <c r="K207" s="392">
        <f t="shared" si="222"/>
        <v>0</v>
      </c>
      <c r="L207" s="394">
        <f t="shared" si="228"/>
        <v>0</v>
      </c>
      <c r="M207" s="395">
        <f t="shared" si="223"/>
        <v>0</v>
      </c>
      <c r="N207" s="396"/>
      <c r="O207" s="395"/>
      <c r="P207" s="952">
        <f t="shared" si="224"/>
        <v>47.922728054763716</v>
      </c>
      <c r="Q207" s="395">
        <f t="shared" si="225"/>
        <v>3868801.8358610747</v>
      </c>
      <c r="R207" s="1088">
        <f t="shared" si="229"/>
        <v>47.922728054763716</v>
      </c>
      <c r="S207" s="395">
        <f t="shared" si="230"/>
        <v>3868801.8358610747</v>
      </c>
      <c r="T207" s="232"/>
      <c r="U207" s="1084">
        <v>47.922728054763716</v>
      </c>
      <c r="V207" s="777">
        <f t="shared" si="231"/>
        <v>3868801.8358610747</v>
      </c>
      <c r="W207" s="218"/>
      <c r="X207" s="282">
        <v>0</v>
      </c>
      <c r="Y207" s="783">
        <f t="shared" si="232"/>
        <v>0</v>
      </c>
      <c r="Z207" s="824">
        <v>0</v>
      </c>
      <c r="AA207" s="783">
        <f t="shared" si="233"/>
        <v>0</v>
      </c>
      <c r="AB207" s="321"/>
      <c r="AC207" s="297"/>
      <c r="AD207" s="552"/>
      <c r="AE207" s="551"/>
      <c r="AF207" s="865">
        <f t="shared" si="226"/>
        <v>47.922728054763716</v>
      </c>
      <c r="AG207" s="142">
        <f t="shared" si="234"/>
        <v>1</v>
      </c>
      <c r="AH207" s="790">
        <f t="shared" si="235"/>
        <v>3868801.8358610747</v>
      </c>
      <c r="AI207" s="553">
        <f t="shared" si="227"/>
        <v>1.520889465510708E-4</v>
      </c>
      <c r="AJ207" s="1685"/>
      <c r="AK207" s="258"/>
      <c r="AL207" s="100"/>
      <c r="AM207" s="101"/>
      <c r="AN207" s="102"/>
    </row>
    <row r="208" spans="1:40" s="56" customFormat="1" ht="45" customHeight="1">
      <c r="A208" s="665" t="s">
        <v>370</v>
      </c>
      <c r="B208" s="664" t="s">
        <v>371</v>
      </c>
      <c r="C208" s="369" t="s">
        <v>50</v>
      </c>
      <c r="D208" s="617">
        <v>1</v>
      </c>
      <c r="E208" s="942">
        <v>87975000</v>
      </c>
      <c r="F208" s="956">
        <f t="shared" si="218"/>
        <v>87975000</v>
      </c>
      <c r="G208" s="424">
        <f t="shared" si="219"/>
        <v>3.4584415642091105E-3</v>
      </c>
      <c r="H208" s="394">
        <f t="shared" si="220"/>
        <v>0</v>
      </c>
      <c r="I208" s="425">
        <f t="shared" si="221"/>
        <v>0</v>
      </c>
      <c r="J208" s="723">
        <v>0</v>
      </c>
      <c r="K208" s="392">
        <f t="shared" si="222"/>
        <v>0</v>
      </c>
      <c r="L208" s="394">
        <f t="shared" si="228"/>
        <v>0</v>
      </c>
      <c r="M208" s="395">
        <f t="shared" si="223"/>
        <v>0</v>
      </c>
      <c r="N208" s="396"/>
      <c r="O208" s="395"/>
      <c r="P208" s="952">
        <f t="shared" si="224"/>
        <v>1</v>
      </c>
      <c r="Q208" s="395">
        <f t="shared" si="225"/>
        <v>87975000</v>
      </c>
      <c r="R208" s="1088">
        <f t="shared" si="229"/>
        <v>1</v>
      </c>
      <c r="S208" s="395">
        <f t="shared" si="230"/>
        <v>87975000</v>
      </c>
      <c r="T208" s="232"/>
      <c r="U208" s="1084">
        <v>1</v>
      </c>
      <c r="V208" s="777">
        <f t="shared" si="231"/>
        <v>87975000</v>
      </c>
      <c r="W208" s="218"/>
      <c r="X208" s="282">
        <v>0</v>
      </c>
      <c r="Y208" s="783">
        <f t="shared" si="232"/>
        <v>0</v>
      </c>
      <c r="Z208" s="824">
        <v>0</v>
      </c>
      <c r="AA208" s="783">
        <f t="shared" si="233"/>
        <v>0</v>
      </c>
      <c r="AB208" s="321"/>
      <c r="AC208" s="297"/>
      <c r="AD208" s="552"/>
      <c r="AE208" s="551"/>
      <c r="AF208" s="865">
        <f t="shared" si="226"/>
        <v>1</v>
      </c>
      <c r="AG208" s="142">
        <f t="shared" si="234"/>
        <v>1</v>
      </c>
      <c r="AH208" s="790">
        <f t="shared" si="235"/>
        <v>87975000</v>
      </c>
      <c r="AI208" s="553">
        <f t="shared" si="227"/>
        <v>3.4584415642091105E-3</v>
      </c>
      <c r="AJ208" s="1685"/>
      <c r="AK208" s="258"/>
      <c r="AL208" s="100"/>
      <c r="AM208" s="101"/>
      <c r="AN208" s="102"/>
    </row>
    <row r="209" spans="1:40" s="56" customFormat="1" ht="24" customHeight="1">
      <c r="A209" s="665" t="s">
        <v>372</v>
      </c>
      <c r="B209" s="664" t="s">
        <v>373</v>
      </c>
      <c r="C209" s="369" t="s">
        <v>135</v>
      </c>
      <c r="D209" s="617">
        <v>450.02094156856805</v>
      </c>
      <c r="E209" s="942">
        <v>5278.5</v>
      </c>
      <c r="F209" s="956">
        <f t="shared" si="218"/>
        <v>2375435.5400696862</v>
      </c>
      <c r="G209" s="424">
        <f t="shared" si="219"/>
        <v>9.3382267745115299E-5</v>
      </c>
      <c r="H209" s="394">
        <f t="shared" si="220"/>
        <v>0</v>
      </c>
      <c r="I209" s="425">
        <f t="shared" si="221"/>
        <v>0</v>
      </c>
      <c r="J209" s="723">
        <v>0</v>
      </c>
      <c r="K209" s="392">
        <f t="shared" si="222"/>
        <v>0</v>
      </c>
      <c r="L209" s="394">
        <f t="shared" si="228"/>
        <v>0</v>
      </c>
      <c r="M209" s="395">
        <f t="shared" si="223"/>
        <v>0</v>
      </c>
      <c r="N209" s="396"/>
      <c r="O209" s="395"/>
      <c r="P209" s="952">
        <f t="shared" si="224"/>
        <v>450.02094156856805</v>
      </c>
      <c r="Q209" s="395">
        <f t="shared" si="225"/>
        <v>2375435.5400696862</v>
      </c>
      <c r="R209" s="1088">
        <f t="shared" si="229"/>
        <v>450.02094156856805</v>
      </c>
      <c r="S209" s="395">
        <f t="shared" si="230"/>
        <v>2375435.5400696862</v>
      </c>
      <c r="T209" s="232"/>
      <c r="U209" s="1084">
        <v>450.02094156856805</v>
      </c>
      <c r="V209" s="777">
        <f t="shared" si="231"/>
        <v>2375435.5400696862</v>
      </c>
      <c r="W209" s="218"/>
      <c r="X209" s="282">
        <v>0</v>
      </c>
      <c r="Y209" s="783">
        <f t="shared" si="232"/>
        <v>0</v>
      </c>
      <c r="Z209" s="824">
        <v>0</v>
      </c>
      <c r="AA209" s="783">
        <f t="shared" si="233"/>
        <v>0</v>
      </c>
      <c r="AB209" s="321"/>
      <c r="AC209" s="297"/>
      <c r="AD209" s="552"/>
      <c r="AE209" s="551"/>
      <c r="AF209" s="865">
        <f t="shared" si="226"/>
        <v>450.02094156856805</v>
      </c>
      <c r="AG209" s="142">
        <f t="shared" si="234"/>
        <v>1</v>
      </c>
      <c r="AH209" s="790">
        <f t="shared" si="235"/>
        <v>2375435.5400696862</v>
      </c>
      <c r="AI209" s="553">
        <f t="shared" si="227"/>
        <v>9.3382267745115299E-5</v>
      </c>
      <c r="AJ209" s="1685"/>
      <c r="AK209" s="258"/>
      <c r="AL209" s="100"/>
      <c r="AM209" s="101"/>
      <c r="AN209" s="102"/>
    </row>
    <row r="210" spans="1:40" s="56" customFormat="1" ht="24" customHeight="1">
      <c r="A210" s="665"/>
      <c r="B210" s="664"/>
      <c r="C210" s="369"/>
      <c r="D210" s="617"/>
      <c r="E210" s="942"/>
      <c r="F210" s="956"/>
      <c r="G210" s="424"/>
      <c r="H210" s="394"/>
      <c r="I210" s="425"/>
      <c r="J210" s="723"/>
      <c r="K210" s="392"/>
      <c r="L210" s="394"/>
      <c r="M210" s="395"/>
      <c r="N210" s="396"/>
      <c r="O210" s="395"/>
      <c r="P210" s="952"/>
      <c r="Q210" s="395"/>
      <c r="R210" s="1088"/>
      <c r="S210" s="395"/>
      <c r="T210" s="232"/>
      <c r="U210" s="1084"/>
      <c r="V210" s="777"/>
      <c r="W210" s="218"/>
      <c r="X210" s="282"/>
      <c r="Y210" s="783"/>
      <c r="Z210" s="824"/>
      <c r="AA210" s="783"/>
      <c r="AB210" s="321"/>
      <c r="AC210" s="297"/>
      <c r="AD210" s="552"/>
      <c r="AE210" s="551"/>
      <c r="AF210" s="865"/>
      <c r="AG210" s="142"/>
      <c r="AH210" s="790"/>
      <c r="AI210" s="553"/>
      <c r="AJ210" s="1685"/>
      <c r="AK210" s="258"/>
      <c r="AL210" s="100"/>
      <c r="AM210" s="101"/>
      <c r="AN210" s="102"/>
    </row>
    <row r="211" spans="1:40" s="56" customFormat="1" ht="33" customHeight="1">
      <c r="A211" s="1331" t="s">
        <v>374</v>
      </c>
      <c r="B211" s="1332" t="s">
        <v>375</v>
      </c>
      <c r="C211" s="1254"/>
      <c r="D211" s="1254"/>
      <c r="E211" s="1256"/>
      <c r="F211" s="1333"/>
      <c r="G211" s="1258"/>
      <c r="H211" s="1259"/>
      <c r="I211" s="1260"/>
      <c r="J211" s="1334">
        <v>0</v>
      </c>
      <c r="K211" s="1260"/>
      <c r="L211" s="1259"/>
      <c r="M211" s="1262"/>
      <c r="N211" s="1263"/>
      <c r="O211" s="1262"/>
      <c r="P211" s="1264"/>
      <c r="Q211" s="1262"/>
      <c r="R211" s="1259"/>
      <c r="S211" s="1262"/>
      <c r="T211" s="1265"/>
      <c r="U211" s="1272"/>
      <c r="V211" s="1266"/>
      <c r="W211" s="1267"/>
      <c r="X211" s="1268"/>
      <c r="Y211" s="1269"/>
      <c r="Z211" s="1335"/>
      <c r="AA211" s="1269"/>
      <c r="AB211" s="1270"/>
      <c r="AC211" s="1271"/>
      <c r="AD211" s="1272"/>
      <c r="AE211" s="1273"/>
      <c r="AF211" s="1274"/>
      <c r="AG211" s="1275"/>
      <c r="AH211" s="1276"/>
      <c r="AI211" s="1277"/>
      <c r="AJ211" s="1685"/>
      <c r="AK211" s="258" t="e">
        <f>U211+X211+Z211+AB211+#REF!+#REF!+AD211</f>
        <v>#REF!</v>
      </c>
      <c r="AL211" s="100" t="e">
        <f>AF211/D211</f>
        <v>#DIV/0!</v>
      </c>
      <c r="AM211" s="101" t="e">
        <f>E211*AK211</f>
        <v>#REF!</v>
      </c>
      <c r="AN211" s="102" t="e">
        <f>AM211*1/$E$895</f>
        <v>#REF!</v>
      </c>
    </row>
    <row r="212" spans="1:40" s="56" customFormat="1" ht="20.100000000000001" customHeight="1">
      <c r="A212" s="1406"/>
      <c r="B212" s="1407"/>
      <c r="C212" s="804"/>
      <c r="D212" s="804"/>
      <c r="E212" s="962"/>
      <c r="F212" s="55"/>
      <c r="G212" s="390"/>
      <c r="H212" s="394"/>
      <c r="I212" s="392"/>
      <c r="J212" s="723"/>
      <c r="K212" s="392"/>
      <c r="L212" s="394"/>
      <c r="M212" s="395"/>
      <c r="N212" s="807"/>
      <c r="O212" s="713"/>
      <c r="P212" s="615"/>
      <c r="Q212" s="395"/>
      <c r="R212" s="394"/>
      <c r="S212" s="395"/>
      <c r="T212" s="808"/>
      <c r="U212" s="719"/>
      <c r="V212" s="777"/>
      <c r="W212" s="809"/>
      <c r="X212" s="282"/>
      <c r="Y212" s="783"/>
      <c r="Z212" s="824"/>
      <c r="AA212" s="783"/>
      <c r="AB212" s="717"/>
      <c r="AC212" s="718"/>
      <c r="AD212" s="719"/>
      <c r="AE212" s="716"/>
      <c r="AF212" s="308"/>
      <c r="AG212" s="142"/>
      <c r="AH212" s="790"/>
      <c r="AI212" s="553"/>
      <c r="AJ212" s="1685"/>
      <c r="AK212" s="322"/>
      <c r="AL212" s="140"/>
      <c r="AM212" s="141"/>
      <c r="AN212" s="323"/>
    </row>
    <row r="213" spans="1:40" s="56" customFormat="1" ht="42.95" customHeight="1">
      <c r="A213" s="820" t="s">
        <v>376</v>
      </c>
      <c r="B213" s="819" t="s">
        <v>377</v>
      </c>
      <c r="C213" s="804" t="s">
        <v>50</v>
      </c>
      <c r="D213" s="805">
        <v>5.0592898830741291</v>
      </c>
      <c r="E213" s="961">
        <v>569250</v>
      </c>
      <c r="F213" s="956">
        <f t="shared" si="218"/>
        <v>2880000.7659399481</v>
      </c>
      <c r="G213" s="424">
        <f>F213*1/$F$884</f>
        <v>1.1321755446298141E-4</v>
      </c>
      <c r="H213" s="394">
        <f t="shared" si="220"/>
        <v>0</v>
      </c>
      <c r="I213" s="425">
        <f t="shared" si="221"/>
        <v>0</v>
      </c>
      <c r="J213" s="723">
        <v>0</v>
      </c>
      <c r="K213" s="392">
        <f t="shared" si="222"/>
        <v>0</v>
      </c>
      <c r="L213" s="394">
        <f t="shared" si="228"/>
        <v>0</v>
      </c>
      <c r="M213" s="395">
        <f t="shared" si="223"/>
        <v>0</v>
      </c>
      <c r="N213" s="807"/>
      <c r="O213" s="713"/>
      <c r="P213" s="952">
        <f t="shared" si="224"/>
        <v>5.0592898830741291</v>
      </c>
      <c r="Q213" s="395">
        <f t="shared" si="225"/>
        <v>2880000.7659399481</v>
      </c>
      <c r="R213" s="1088">
        <f t="shared" si="229"/>
        <v>5.0592898830741291</v>
      </c>
      <c r="S213" s="395">
        <f t="shared" si="230"/>
        <v>2880000.7659399481</v>
      </c>
      <c r="T213" s="808"/>
      <c r="U213" s="1085">
        <v>5.0592898830741291</v>
      </c>
      <c r="V213" s="777">
        <f t="shared" si="231"/>
        <v>2880000.7659399481</v>
      </c>
      <c r="W213" s="809"/>
      <c r="X213" s="282">
        <v>0</v>
      </c>
      <c r="Y213" s="783">
        <f t="shared" si="232"/>
        <v>0</v>
      </c>
      <c r="Z213" s="824">
        <v>0</v>
      </c>
      <c r="AA213" s="783">
        <f t="shared" si="233"/>
        <v>0</v>
      </c>
      <c r="AB213" s="717"/>
      <c r="AC213" s="718"/>
      <c r="AD213" s="719"/>
      <c r="AE213" s="716"/>
      <c r="AF213" s="865">
        <f t="shared" si="226"/>
        <v>5.0592898830741291</v>
      </c>
      <c r="AG213" s="142">
        <f t="shared" si="234"/>
        <v>1</v>
      </c>
      <c r="AH213" s="790">
        <f t="shared" si="235"/>
        <v>2880000.7659399481</v>
      </c>
      <c r="AI213" s="553">
        <f>AH213*1/$E$895</f>
        <v>1.1321755446298141E-4</v>
      </c>
      <c r="AJ213" s="1685"/>
      <c r="AK213" s="258"/>
      <c r="AL213" s="100"/>
      <c r="AM213" s="101"/>
      <c r="AN213" s="102"/>
    </row>
    <row r="214" spans="1:40" s="56" customFormat="1" ht="27" customHeight="1">
      <c r="A214" s="820"/>
      <c r="B214" s="819"/>
      <c r="C214" s="804"/>
      <c r="D214" s="805"/>
      <c r="E214" s="961"/>
      <c r="F214" s="956"/>
      <c r="G214" s="424"/>
      <c r="H214" s="394"/>
      <c r="I214" s="425"/>
      <c r="J214" s="723"/>
      <c r="K214" s="392"/>
      <c r="L214" s="394"/>
      <c r="M214" s="395"/>
      <c r="N214" s="807"/>
      <c r="O214" s="713"/>
      <c r="P214" s="952"/>
      <c r="Q214" s="395"/>
      <c r="R214" s="1088"/>
      <c r="S214" s="395"/>
      <c r="T214" s="808"/>
      <c r="U214" s="1085"/>
      <c r="V214" s="777"/>
      <c r="W214" s="809"/>
      <c r="X214" s="282"/>
      <c r="Y214" s="783"/>
      <c r="Z214" s="824"/>
      <c r="AA214" s="783"/>
      <c r="AB214" s="717"/>
      <c r="AC214" s="718"/>
      <c r="AD214" s="719"/>
      <c r="AE214" s="716"/>
      <c r="AF214" s="865"/>
      <c r="AG214" s="142"/>
      <c r="AH214" s="790"/>
      <c r="AI214" s="553"/>
      <c r="AJ214" s="1685"/>
      <c r="AK214" s="258"/>
      <c r="AL214" s="100"/>
      <c r="AM214" s="101"/>
      <c r="AN214" s="102"/>
    </row>
    <row r="215" spans="1:40" s="56" customFormat="1" ht="39" customHeight="1">
      <c r="A215" s="1336" t="s">
        <v>378</v>
      </c>
      <c r="B215" s="1337" t="s">
        <v>379</v>
      </c>
      <c r="C215" s="1338"/>
      <c r="D215" s="1338"/>
      <c r="E215" s="1591"/>
      <c r="F215" s="1257"/>
      <c r="G215" s="1258"/>
      <c r="H215" s="1259"/>
      <c r="I215" s="1260"/>
      <c r="J215" s="1334"/>
      <c r="K215" s="1260"/>
      <c r="L215" s="1259"/>
      <c r="M215" s="1262"/>
      <c r="N215" s="1339"/>
      <c r="O215" s="1340"/>
      <c r="P215" s="1264"/>
      <c r="Q215" s="1262"/>
      <c r="R215" s="1259"/>
      <c r="S215" s="1262"/>
      <c r="T215" s="1341"/>
      <c r="U215" s="1272"/>
      <c r="V215" s="1266"/>
      <c r="W215" s="1342"/>
      <c r="X215" s="1268"/>
      <c r="Y215" s="1269"/>
      <c r="Z215" s="1335"/>
      <c r="AA215" s="1269"/>
      <c r="AB215" s="1343"/>
      <c r="AC215" s="1344"/>
      <c r="AD215" s="1345"/>
      <c r="AE215" s="1346"/>
      <c r="AF215" s="1274"/>
      <c r="AG215" s="1275"/>
      <c r="AH215" s="1276"/>
      <c r="AI215" s="1277"/>
      <c r="AJ215" s="1685"/>
      <c r="AK215" s="258"/>
      <c r="AL215" s="100"/>
      <c r="AM215" s="101"/>
      <c r="AN215" s="102"/>
    </row>
    <row r="216" spans="1:40" s="56" customFormat="1" ht="24.95" customHeight="1">
      <c r="A216" s="1406"/>
      <c r="B216" s="1407"/>
      <c r="C216" s="804"/>
      <c r="D216" s="804"/>
      <c r="E216" s="962"/>
      <c r="F216" s="957"/>
      <c r="G216" s="390"/>
      <c r="H216" s="394"/>
      <c r="I216" s="392"/>
      <c r="J216" s="723"/>
      <c r="K216" s="392"/>
      <c r="L216" s="394"/>
      <c r="M216" s="395"/>
      <c r="N216" s="807"/>
      <c r="O216" s="713"/>
      <c r="P216" s="615"/>
      <c r="Q216" s="395"/>
      <c r="R216" s="394"/>
      <c r="S216" s="395"/>
      <c r="T216" s="808"/>
      <c r="U216" s="719"/>
      <c r="V216" s="777"/>
      <c r="W216" s="809"/>
      <c r="X216" s="282"/>
      <c r="Y216" s="783"/>
      <c r="Z216" s="824"/>
      <c r="AA216" s="783"/>
      <c r="AB216" s="717"/>
      <c r="AC216" s="718"/>
      <c r="AD216" s="719"/>
      <c r="AE216" s="716"/>
      <c r="AF216" s="308"/>
      <c r="AG216" s="142"/>
      <c r="AH216" s="790"/>
      <c r="AI216" s="553"/>
      <c r="AJ216" s="1685"/>
      <c r="AK216" s="322"/>
      <c r="AL216" s="140"/>
      <c r="AM216" s="141"/>
      <c r="AN216" s="323"/>
    </row>
    <row r="217" spans="1:40" s="56" customFormat="1" ht="42.95" customHeight="1">
      <c r="A217" s="820" t="s">
        <v>380</v>
      </c>
      <c r="B217" s="819" t="s">
        <v>381</v>
      </c>
      <c r="C217" s="804" t="s">
        <v>50</v>
      </c>
      <c r="D217" s="805">
        <v>1</v>
      </c>
      <c r="E217" s="961">
        <v>890100</v>
      </c>
      <c r="F217" s="956">
        <f t="shared" si="218"/>
        <v>890100</v>
      </c>
      <c r="G217" s="424">
        <f t="shared" ref="G217:G235" si="237">F217*1/$F$884</f>
        <v>3.4991291120233352E-5</v>
      </c>
      <c r="H217" s="394">
        <f t="shared" si="220"/>
        <v>0</v>
      </c>
      <c r="I217" s="425">
        <f t="shared" si="221"/>
        <v>0</v>
      </c>
      <c r="J217" s="723">
        <v>0</v>
      </c>
      <c r="K217" s="392">
        <f t="shared" si="222"/>
        <v>0</v>
      </c>
      <c r="L217" s="394">
        <f t="shared" si="228"/>
        <v>0</v>
      </c>
      <c r="M217" s="395">
        <f t="shared" si="223"/>
        <v>0</v>
      </c>
      <c r="N217" s="807"/>
      <c r="O217" s="713"/>
      <c r="P217" s="952">
        <f t="shared" si="224"/>
        <v>1</v>
      </c>
      <c r="Q217" s="395">
        <f t="shared" si="225"/>
        <v>890100</v>
      </c>
      <c r="R217" s="1088">
        <f t="shared" si="229"/>
        <v>1</v>
      </c>
      <c r="S217" s="395">
        <f t="shared" si="230"/>
        <v>890100</v>
      </c>
      <c r="T217" s="808"/>
      <c r="U217" s="1085">
        <v>1</v>
      </c>
      <c r="V217" s="777">
        <f t="shared" si="231"/>
        <v>890100</v>
      </c>
      <c r="W217" s="809"/>
      <c r="X217" s="282">
        <v>0</v>
      </c>
      <c r="Y217" s="783">
        <f t="shared" si="232"/>
        <v>0</v>
      </c>
      <c r="Z217" s="824">
        <v>0</v>
      </c>
      <c r="AA217" s="783">
        <f t="shared" si="233"/>
        <v>0</v>
      </c>
      <c r="AB217" s="717"/>
      <c r="AC217" s="718"/>
      <c r="AD217" s="719"/>
      <c r="AE217" s="716"/>
      <c r="AF217" s="865">
        <f t="shared" si="226"/>
        <v>1</v>
      </c>
      <c r="AG217" s="142">
        <f t="shared" si="234"/>
        <v>1</v>
      </c>
      <c r="AH217" s="790">
        <f t="shared" si="235"/>
        <v>890100</v>
      </c>
      <c r="AI217" s="553">
        <f t="shared" ref="AI217:AI235" si="238">AH217*1/$E$895</f>
        <v>3.4991291120233352E-5</v>
      </c>
      <c r="AJ217" s="1685"/>
      <c r="AK217" s="258"/>
      <c r="AL217" s="100"/>
      <c r="AM217" s="101"/>
      <c r="AN217" s="102"/>
    </row>
    <row r="218" spans="1:40" s="56" customFormat="1" ht="42" customHeight="1">
      <c r="A218" s="820" t="s">
        <v>382</v>
      </c>
      <c r="B218" s="819" t="s">
        <v>383</v>
      </c>
      <c r="C218" s="804" t="s">
        <v>50</v>
      </c>
      <c r="D218" s="805">
        <v>1</v>
      </c>
      <c r="E218" s="961">
        <v>478170</v>
      </c>
      <c r="F218" s="956">
        <f t="shared" si="218"/>
        <v>478170</v>
      </c>
      <c r="G218" s="424">
        <f t="shared" si="237"/>
        <v>1.8797647090171871E-5</v>
      </c>
      <c r="H218" s="394">
        <f t="shared" si="220"/>
        <v>0</v>
      </c>
      <c r="I218" s="425">
        <f t="shared" si="221"/>
        <v>0</v>
      </c>
      <c r="J218" s="723">
        <v>0</v>
      </c>
      <c r="K218" s="392">
        <f t="shared" si="222"/>
        <v>0</v>
      </c>
      <c r="L218" s="394">
        <f t="shared" si="228"/>
        <v>0</v>
      </c>
      <c r="M218" s="395">
        <f t="shared" si="223"/>
        <v>0</v>
      </c>
      <c r="N218" s="807"/>
      <c r="O218" s="713"/>
      <c r="P218" s="952">
        <f t="shared" si="224"/>
        <v>1</v>
      </c>
      <c r="Q218" s="395">
        <f t="shared" si="225"/>
        <v>478170</v>
      </c>
      <c r="R218" s="1088">
        <f t="shared" si="229"/>
        <v>1</v>
      </c>
      <c r="S218" s="395">
        <f t="shared" si="230"/>
        <v>478170</v>
      </c>
      <c r="T218" s="808"/>
      <c r="U218" s="1085">
        <v>1</v>
      </c>
      <c r="V218" s="777">
        <f t="shared" si="231"/>
        <v>478170</v>
      </c>
      <c r="W218" s="809"/>
      <c r="X218" s="282">
        <v>0</v>
      </c>
      <c r="Y218" s="783">
        <f t="shared" si="232"/>
        <v>0</v>
      </c>
      <c r="Z218" s="824">
        <v>0</v>
      </c>
      <c r="AA218" s="783">
        <f t="shared" si="233"/>
        <v>0</v>
      </c>
      <c r="AB218" s="717"/>
      <c r="AC218" s="718"/>
      <c r="AD218" s="719"/>
      <c r="AE218" s="716"/>
      <c r="AF218" s="865">
        <f t="shared" si="226"/>
        <v>1</v>
      </c>
      <c r="AG218" s="142">
        <f t="shared" si="234"/>
        <v>1</v>
      </c>
      <c r="AH218" s="790">
        <f t="shared" si="235"/>
        <v>478170</v>
      </c>
      <c r="AI218" s="553">
        <f t="shared" si="238"/>
        <v>1.8797647090171871E-5</v>
      </c>
      <c r="AJ218" s="1685"/>
      <c r="AK218" s="258"/>
      <c r="AL218" s="100"/>
      <c r="AM218" s="101"/>
      <c r="AN218" s="102"/>
    </row>
    <row r="219" spans="1:40" s="56" customFormat="1" ht="42.95" customHeight="1">
      <c r="A219" s="820" t="s">
        <v>384</v>
      </c>
      <c r="B219" s="819" t="s">
        <v>385</v>
      </c>
      <c r="C219" s="804" t="s">
        <v>50</v>
      </c>
      <c r="D219" s="805">
        <v>1</v>
      </c>
      <c r="E219" s="961">
        <v>478170</v>
      </c>
      <c r="F219" s="956">
        <f t="shared" si="218"/>
        <v>478170</v>
      </c>
      <c r="G219" s="424">
        <f t="shared" si="237"/>
        <v>1.8797647090171871E-5</v>
      </c>
      <c r="H219" s="394">
        <f t="shared" si="220"/>
        <v>0</v>
      </c>
      <c r="I219" s="425">
        <f t="shared" si="221"/>
        <v>0</v>
      </c>
      <c r="J219" s="723">
        <v>0</v>
      </c>
      <c r="K219" s="392">
        <f t="shared" si="222"/>
        <v>0</v>
      </c>
      <c r="L219" s="394">
        <f t="shared" si="228"/>
        <v>0</v>
      </c>
      <c r="M219" s="395">
        <f t="shared" si="223"/>
        <v>0</v>
      </c>
      <c r="N219" s="807"/>
      <c r="O219" s="713"/>
      <c r="P219" s="952">
        <f t="shared" si="224"/>
        <v>1</v>
      </c>
      <c r="Q219" s="395">
        <f t="shared" si="225"/>
        <v>478170</v>
      </c>
      <c r="R219" s="1088">
        <f t="shared" si="229"/>
        <v>1</v>
      </c>
      <c r="S219" s="395">
        <f t="shared" si="230"/>
        <v>478170</v>
      </c>
      <c r="T219" s="808"/>
      <c r="U219" s="1085">
        <v>1</v>
      </c>
      <c r="V219" s="777">
        <f t="shared" si="231"/>
        <v>478170</v>
      </c>
      <c r="W219" s="809"/>
      <c r="X219" s="282">
        <v>0</v>
      </c>
      <c r="Y219" s="783">
        <f t="shared" si="232"/>
        <v>0</v>
      </c>
      <c r="Z219" s="824">
        <v>0</v>
      </c>
      <c r="AA219" s="783">
        <f t="shared" si="233"/>
        <v>0</v>
      </c>
      <c r="AB219" s="717"/>
      <c r="AC219" s="718"/>
      <c r="AD219" s="719"/>
      <c r="AE219" s="716"/>
      <c r="AF219" s="865">
        <f t="shared" si="226"/>
        <v>1</v>
      </c>
      <c r="AG219" s="142">
        <f t="shared" si="234"/>
        <v>1</v>
      </c>
      <c r="AH219" s="790">
        <f t="shared" si="235"/>
        <v>478170</v>
      </c>
      <c r="AI219" s="553">
        <f t="shared" si="238"/>
        <v>1.8797647090171871E-5</v>
      </c>
      <c r="AJ219" s="1685"/>
      <c r="AK219" s="258"/>
      <c r="AL219" s="100"/>
      <c r="AM219" s="101"/>
      <c r="AN219" s="102"/>
    </row>
    <row r="220" spans="1:40" s="56" customFormat="1" ht="44.1" customHeight="1">
      <c r="A220" s="820" t="s">
        <v>386</v>
      </c>
      <c r="B220" s="819" t="s">
        <v>387</v>
      </c>
      <c r="C220" s="804" t="s">
        <v>50</v>
      </c>
      <c r="D220" s="805">
        <v>3.0000018389163783</v>
      </c>
      <c r="E220" s="961">
        <v>476100</v>
      </c>
      <c r="F220" s="956">
        <f t="shared" si="218"/>
        <v>1428300.8755080877</v>
      </c>
      <c r="G220" s="424">
        <f t="shared" si="237"/>
        <v>5.6148850401289371E-5</v>
      </c>
      <c r="H220" s="394">
        <f t="shared" si="220"/>
        <v>0</v>
      </c>
      <c r="I220" s="425">
        <f t="shared" si="221"/>
        <v>0</v>
      </c>
      <c r="J220" s="723">
        <v>0</v>
      </c>
      <c r="K220" s="392">
        <f t="shared" si="222"/>
        <v>0</v>
      </c>
      <c r="L220" s="394">
        <f t="shared" si="228"/>
        <v>0</v>
      </c>
      <c r="M220" s="395">
        <f t="shared" si="223"/>
        <v>0</v>
      </c>
      <c r="N220" s="807"/>
      <c r="O220" s="713"/>
      <c r="P220" s="952">
        <f t="shared" si="224"/>
        <v>3.0000018389163783</v>
      </c>
      <c r="Q220" s="395">
        <f t="shared" si="225"/>
        <v>1428300.8755080877</v>
      </c>
      <c r="R220" s="1088">
        <f t="shared" si="229"/>
        <v>3.0000018389163783</v>
      </c>
      <c r="S220" s="395">
        <f t="shared" si="230"/>
        <v>1428300.8755080877</v>
      </c>
      <c r="T220" s="808"/>
      <c r="U220" s="1085">
        <v>3.0000018389163783</v>
      </c>
      <c r="V220" s="777">
        <f t="shared" si="231"/>
        <v>1428300.8755080877</v>
      </c>
      <c r="W220" s="809"/>
      <c r="X220" s="282">
        <v>0</v>
      </c>
      <c r="Y220" s="783">
        <f t="shared" si="232"/>
        <v>0</v>
      </c>
      <c r="Z220" s="824">
        <v>0</v>
      </c>
      <c r="AA220" s="783">
        <f t="shared" si="233"/>
        <v>0</v>
      </c>
      <c r="AB220" s="717"/>
      <c r="AC220" s="718"/>
      <c r="AD220" s="719"/>
      <c r="AE220" s="716"/>
      <c r="AF220" s="865">
        <f t="shared" si="226"/>
        <v>3.0000018389163783</v>
      </c>
      <c r="AG220" s="142">
        <f t="shared" si="234"/>
        <v>1</v>
      </c>
      <c r="AH220" s="790">
        <f t="shared" si="235"/>
        <v>1428300.8755080877</v>
      </c>
      <c r="AI220" s="553">
        <f t="shared" si="238"/>
        <v>5.6148850401289371E-5</v>
      </c>
      <c r="AJ220" s="1685"/>
      <c r="AK220" s="258"/>
      <c r="AL220" s="100"/>
      <c r="AM220" s="101"/>
      <c r="AN220" s="102"/>
    </row>
    <row r="221" spans="1:40" s="56" customFormat="1" ht="48.95" customHeight="1">
      <c r="A221" s="820" t="s">
        <v>388</v>
      </c>
      <c r="B221" s="819" t="s">
        <v>389</v>
      </c>
      <c r="C221" s="804" t="s">
        <v>50</v>
      </c>
      <c r="D221" s="805">
        <v>2.0000017269825054</v>
      </c>
      <c r="E221" s="961">
        <v>501975</v>
      </c>
      <c r="F221" s="956">
        <f t="shared" si="218"/>
        <v>1003950.8669020432</v>
      </c>
      <c r="G221" s="424">
        <f t="shared" si="237"/>
        <v>3.9466955459139464E-5</v>
      </c>
      <c r="H221" s="394">
        <f t="shared" si="220"/>
        <v>0</v>
      </c>
      <c r="I221" s="425">
        <f t="shared" si="221"/>
        <v>0</v>
      </c>
      <c r="J221" s="723">
        <v>0</v>
      </c>
      <c r="K221" s="392">
        <f t="shared" si="222"/>
        <v>0</v>
      </c>
      <c r="L221" s="394">
        <f t="shared" si="228"/>
        <v>0</v>
      </c>
      <c r="M221" s="395">
        <f t="shared" si="223"/>
        <v>0</v>
      </c>
      <c r="N221" s="807"/>
      <c r="O221" s="713"/>
      <c r="P221" s="952">
        <f t="shared" si="224"/>
        <v>2.0000017269825054</v>
      </c>
      <c r="Q221" s="395">
        <f t="shared" si="225"/>
        <v>1003950.8669020432</v>
      </c>
      <c r="R221" s="1088">
        <f t="shared" si="229"/>
        <v>2.0000017269825054</v>
      </c>
      <c r="S221" s="395">
        <f t="shared" si="230"/>
        <v>1003950.8669020432</v>
      </c>
      <c r="T221" s="808"/>
      <c r="U221" s="1085">
        <v>2.0000017269825054</v>
      </c>
      <c r="V221" s="777">
        <f t="shared" si="231"/>
        <v>1003950.8669020432</v>
      </c>
      <c r="W221" s="809"/>
      <c r="X221" s="282">
        <v>0</v>
      </c>
      <c r="Y221" s="783">
        <f t="shared" si="232"/>
        <v>0</v>
      </c>
      <c r="Z221" s="824">
        <v>0</v>
      </c>
      <c r="AA221" s="783">
        <f t="shared" si="233"/>
        <v>0</v>
      </c>
      <c r="AB221" s="717"/>
      <c r="AC221" s="718"/>
      <c r="AD221" s="719"/>
      <c r="AE221" s="716"/>
      <c r="AF221" s="865">
        <f t="shared" si="226"/>
        <v>2.0000017269825054</v>
      </c>
      <c r="AG221" s="142">
        <f t="shared" si="234"/>
        <v>1</v>
      </c>
      <c r="AH221" s="790">
        <f t="shared" si="235"/>
        <v>1003950.8669020432</v>
      </c>
      <c r="AI221" s="553">
        <f t="shared" si="238"/>
        <v>3.9466955459139464E-5</v>
      </c>
      <c r="AJ221" s="1685"/>
      <c r="AK221" s="258"/>
      <c r="AL221" s="100"/>
      <c r="AM221" s="101"/>
      <c r="AN221" s="102"/>
    </row>
    <row r="222" spans="1:40" s="56" customFormat="1" ht="45" customHeight="1">
      <c r="A222" s="820" t="s">
        <v>390</v>
      </c>
      <c r="B222" s="819" t="s">
        <v>391</v>
      </c>
      <c r="C222" s="804" t="s">
        <v>50</v>
      </c>
      <c r="D222" s="805">
        <v>3</v>
      </c>
      <c r="E222" s="961">
        <v>478170</v>
      </c>
      <c r="F222" s="956">
        <f t="shared" si="218"/>
        <v>1434510</v>
      </c>
      <c r="G222" s="424">
        <f t="shared" si="237"/>
        <v>5.639294127051561E-5</v>
      </c>
      <c r="H222" s="394">
        <f t="shared" si="220"/>
        <v>0</v>
      </c>
      <c r="I222" s="425">
        <f t="shared" si="221"/>
        <v>0</v>
      </c>
      <c r="J222" s="723">
        <v>0</v>
      </c>
      <c r="K222" s="392">
        <f t="shared" si="222"/>
        <v>0</v>
      </c>
      <c r="L222" s="394">
        <f t="shared" si="228"/>
        <v>0</v>
      </c>
      <c r="M222" s="395">
        <f t="shared" si="223"/>
        <v>0</v>
      </c>
      <c r="N222" s="807"/>
      <c r="O222" s="713"/>
      <c r="P222" s="952">
        <f t="shared" si="224"/>
        <v>3</v>
      </c>
      <c r="Q222" s="395">
        <f t="shared" si="225"/>
        <v>1434510</v>
      </c>
      <c r="R222" s="1088">
        <f t="shared" si="229"/>
        <v>3</v>
      </c>
      <c r="S222" s="395">
        <f t="shared" si="230"/>
        <v>1434510</v>
      </c>
      <c r="T222" s="808"/>
      <c r="U222" s="1085">
        <v>3</v>
      </c>
      <c r="V222" s="777">
        <f t="shared" si="231"/>
        <v>1434510</v>
      </c>
      <c r="W222" s="809"/>
      <c r="X222" s="282">
        <v>0</v>
      </c>
      <c r="Y222" s="783">
        <f t="shared" si="232"/>
        <v>0</v>
      </c>
      <c r="Z222" s="824">
        <v>0</v>
      </c>
      <c r="AA222" s="783">
        <f t="shared" si="233"/>
        <v>0</v>
      </c>
      <c r="AB222" s="717"/>
      <c r="AC222" s="718"/>
      <c r="AD222" s="719"/>
      <c r="AE222" s="716"/>
      <c r="AF222" s="865">
        <f t="shared" si="226"/>
        <v>3</v>
      </c>
      <c r="AG222" s="142">
        <f t="shared" si="234"/>
        <v>1</v>
      </c>
      <c r="AH222" s="790">
        <f t="shared" si="235"/>
        <v>1434510</v>
      </c>
      <c r="AI222" s="553">
        <f t="shared" si="238"/>
        <v>5.639294127051561E-5</v>
      </c>
      <c r="AJ222" s="1685"/>
      <c r="AK222" s="258"/>
      <c r="AL222" s="100"/>
      <c r="AM222" s="101"/>
      <c r="AN222" s="102"/>
    </row>
    <row r="223" spans="1:40" s="56" customFormat="1" ht="45.95" customHeight="1">
      <c r="A223" s="820" t="s">
        <v>392</v>
      </c>
      <c r="B223" s="819" t="s">
        <v>393</v>
      </c>
      <c r="C223" s="804" t="s">
        <v>50</v>
      </c>
      <c r="D223" s="805">
        <v>1.9999992301336857</v>
      </c>
      <c r="E223" s="961">
        <v>672750</v>
      </c>
      <c r="F223" s="956">
        <f t="shared" si="218"/>
        <v>1345499.4820724372</v>
      </c>
      <c r="G223" s="424">
        <f t="shared" si="237"/>
        <v>5.2893791797910173E-5</v>
      </c>
      <c r="H223" s="394">
        <f t="shared" si="220"/>
        <v>0</v>
      </c>
      <c r="I223" s="425">
        <f t="shared" si="221"/>
        <v>0</v>
      </c>
      <c r="J223" s="723">
        <v>0</v>
      </c>
      <c r="K223" s="392">
        <f t="shared" si="222"/>
        <v>0</v>
      </c>
      <c r="L223" s="394">
        <f t="shared" si="228"/>
        <v>0</v>
      </c>
      <c r="M223" s="395">
        <f t="shared" si="223"/>
        <v>0</v>
      </c>
      <c r="N223" s="807"/>
      <c r="O223" s="713"/>
      <c r="P223" s="952">
        <f t="shared" si="224"/>
        <v>1.9999992301336857</v>
      </c>
      <c r="Q223" s="395">
        <f t="shared" si="225"/>
        <v>1345499.4820724372</v>
      </c>
      <c r="R223" s="1088">
        <f t="shared" si="229"/>
        <v>1.9999992301336857</v>
      </c>
      <c r="S223" s="395">
        <f t="shared" si="230"/>
        <v>1345499.4820724372</v>
      </c>
      <c r="T223" s="808"/>
      <c r="U223" s="1085">
        <v>1.9999992301336857</v>
      </c>
      <c r="V223" s="777">
        <f t="shared" si="231"/>
        <v>1345499.4820724372</v>
      </c>
      <c r="W223" s="809"/>
      <c r="X223" s="282">
        <v>0</v>
      </c>
      <c r="Y223" s="783">
        <f t="shared" si="232"/>
        <v>0</v>
      </c>
      <c r="Z223" s="824">
        <v>0</v>
      </c>
      <c r="AA223" s="783">
        <f t="shared" si="233"/>
        <v>0</v>
      </c>
      <c r="AB223" s="717"/>
      <c r="AC223" s="718"/>
      <c r="AD223" s="719"/>
      <c r="AE223" s="716"/>
      <c r="AF223" s="865">
        <f t="shared" si="226"/>
        <v>1.9999992301336857</v>
      </c>
      <c r="AG223" s="142">
        <f t="shared" si="234"/>
        <v>1</v>
      </c>
      <c r="AH223" s="790">
        <f t="shared" si="235"/>
        <v>1345499.4820724372</v>
      </c>
      <c r="AI223" s="553">
        <f t="shared" si="238"/>
        <v>5.2893791797910173E-5</v>
      </c>
      <c r="AJ223" s="1685"/>
      <c r="AK223" s="258"/>
      <c r="AL223" s="100"/>
      <c r="AM223" s="101"/>
      <c r="AN223" s="102"/>
    </row>
    <row r="224" spans="1:40" s="56" customFormat="1" ht="42" customHeight="1">
      <c r="A224" s="820" t="s">
        <v>394</v>
      </c>
      <c r="B224" s="819" t="s">
        <v>395</v>
      </c>
      <c r="C224" s="804" t="s">
        <v>50</v>
      </c>
      <c r="D224" s="805">
        <v>1</v>
      </c>
      <c r="E224" s="961">
        <v>890100</v>
      </c>
      <c r="F224" s="956">
        <f t="shared" si="218"/>
        <v>890100</v>
      </c>
      <c r="G224" s="424">
        <f t="shared" si="237"/>
        <v>3.4991291120233352E-5</v>
      </c>
      <c r="H224" s="394">
        <f t="shared" si="220"/>
        <v>0</v>
      </c>
      <c r="I224" s="425">
        <f t="shared" si="221"/>
        <v>0</v>
      </c>
      <c r="J224" s="723">
        <v>0</v>
      </c>
      <c r="K224" s="392">
        <f t="shared" si="222"/>
        <v>0</v>
      </c>
      <c r="L224" s="394">
        <f t="shared" si="228"/>
        <v>0</v>
      </c>
      <c r="M224" s="395">
        <f t="shared" si="223"/>
        <v>0</v>
      </c>
      <c r="N224" s="807"/>
      <c r="O224" s="713"/>
      <c r="P224" s="952">
        <f t="shared" si="224"/>
        <v>1</v>
      </c>
      <c r="Q224" s="395">
        <f t="shared" si="225"/>
        <v>890100</v>
      </c>
      <c r="R224" s="1088">
        <f t="shared" si="229"/>
        <v>1</v>
      </c>
      <c r="S224" s="395">
        <f t="shared" si="230"/>
        <v>890100</v>
      </c>
      <c r="T224" s="808"/>
      <c r="U224" s="1085">
        <v>1</v>
      </c>
      <c r="V224" s="777">
        <f t="shared" si="231"/>
        <v>890100</v>
      </c>
      <c r="W224" s="809"/>
      <c r="X224" s="282">
        <v>0</v>
      </c>
      <c r="Y224" s="783">
        <f t="shared" si="232"/>
        <v>0</v>
      </c>
      <c r="Z224" s="824">
        <v>0</v>
      </c>
      <c r="AA224" s="783">
        <f t="shared" si="233"/>
        <v>0</v>
      </c>
      <c r="AB224" s="717"/>
      <c r="AC224" s="718"/>
      <c r="AD224" s="719"/>
      <c r="AE224" s="716"/>
      <c r="AF224" s="865">
        <f t="shared" si="226"/>
        <v>1</v>
      </c>
      <c r="AG224" s="142">
        <f t="shared" si="234"/>
        <v>1</v>
      </c>
      <c r="AH224" s="790">
        <f t="shared" si="235"/>
        <v>890100</v>
      </c>
      <c r="AI224" s="553">
        <f t="shared" si="238"/>
        <v>3.4991291120233352E-5</v>
      </c>
      <c r="AJ224" s="1685"/>
      <c r="AK224" s="258"/>
      <c r="AL224" s="100"/>
      <c r="AM224" s="101"/>
      <c r="AN224" s="102"/>
    </row>
    <row r="225" spans="1:40" s="56" customFormat="1" ht="42.95" customHeight="1">
      <c r="A225" s="820" t="s">
        <v>396</v>
      </c>
      <c r="B225" s="819" t="s">
        <v>397</v>
      </c>
      <c r="C225" s="804" t="s">
        <v>50</v>
      </c>
      <c r="D225" s="805">
        <v>1</v>
      </c>
      <c r="E225" s="961">
        <v>18112500</v>
      </c>
      <c r="F225" s="956">
        <f t="shared" si="218"/>
        <v>18112500</v>
      </c>
      <c r="G225" s="424">
        <f t="shared" si="237"/>
        <v>7.1203208674893445E-4</v>
      </c>
      <c r="H225" s="394">
        <f t="shared" si="220"/>
        <v>0</v>
      </c>
      <c r="I225" s="425">
        <f t="shared" si="221"/>
        <v>0</v>
      </c>
      <c r="J225" s="723">
        <v>0</v>
      </c>
      <c r="K225" s="392">
        <f t="shared" si="222"/>
        <v>0</v>
      </c>
      <c r="L225" s="394">
        <f t="shared" si="228"/>
        <v>0</v>
      </c>
      <c r="M225" s="395">
        <f t="shared" si="223"/>
        <v>0</v>
      </c>
      <c r="N225" s="807"/>
      <c r="O225" s="713"/>
      <c r="P225" s="952">
        <f t="shared" si="224"/>
        <v>1</v>
      </c>
      <c r="Q225" s="395">
        <f t="shared" si="225"/>
        <v>18112500</v>
      </c>
      <c r="R225" s="1088">
        <f t="shared" si="229"/>
        <v>1</v>
      </c>
      <c r="S225" s="395">
        <f t="shared" si="230"/>
        <v>18112500</v>
      </c>
      <c r="T225" s="808"/>
      <c r="U225" s="1085">
        <v>1</v>
      </c>
      <c r="V225" s="777">
        <f t="shared" si="231"/>
        <v>18112500</v>
      </c>
      <c r="W225" s="809"/>
      <c r="X225" s="282">
        <v>0</v>
      </c>
      <c r="Y225" s="783">
        <f t="shared" si="232"/>
        <v>0</v>
      </c>
      <c r="Z225" s="824">
        <v>0</v>
      </c>
      <c r="AA225" s="783">
        <f t="shared" si="233"/>
        <v>0</v>
      </c>
      <c r="AB225" s="717"/>
      <c r="AC225" s="718"/>
      <c r="AD225" s="719"/>
      <c r="AE225" s="716"/>
      <c r="AF225" s="865">
        <f t="shared" si="226"/>
        <v>1</v>
      </c>
      <c r="AG225" s="142">
        <f t="shared" si="234"/>
        <v>1</v>
      </c>
      <c r="AH225" s="790">
        <f t="shared" si="235"/>
        <v>18112500</v>
      </c>
      <c r="AI225" s="553">
        <f t="shared" si="238"/>
        <v>7.1203208674893445E-4</v>
      </c>
      <c r="AJ225" s="1685"/>
      <c r="AK225" s="258"/>
      <c r="AL225" s="100"/>
      <c r="AM225" s="101"/>
      <c r="AN225" s="102"/>
    </row>
    <row r="226" spans="1:40" s="56" customFormat="1" ht="22.5" customHeight="1">
      <c r="A226" s="820" t="s">
        <v>398</v>
      </c>
      <c r="B226" s="819" t="s">
        <v>399</v>
      </c>
      <c r="C226" s="804" t="s">
        <v>50</v>
      </c>
      <c r="D226" s="805">
        <v>1</v>
      </c>
      <c r="E226" s="961">
        <v>86940</v>
      </c>
      <c r="F226" s="956">
        <f t="shared" si="218"/>
        <v>86940</v>
      </c>
      <c r="G226" s="424">
        <f t="shared" si="237"/>
        <v>3.4177540163948852E-6</v>
      </c>
      <c r="H226" s="394">
        <f t="shared" si="220"/>
        <v>0</v>
      </c>
      <c r="I226" s="425">
        <f t="shared" si="221"/>
        <v>0</v>
      </c>
      <c r="J226" s="723">
        <v>0</v>
      </c>
      <c r="K226" s="392">
        <f t="shared" si="222"/>
        <v>0</v>
      </c>
      <c r="L226" s="394">
        <f t="shared" si="228"/>
        <v>0</v>
      </c>
      <c r="M226" s="395">
        <f t="shared" si="223"/>
        <v>0</v>
      </c>
      <c r="N226" s="807"/>
      <c r="O226" s="713"/>
      <c r="P226" s="952">
        <f t="shared" si="224"/>
        <v>1</v>
      </c>
      <c r="Q226" s="395">
        <f t="shared" si="225"/>
        <v>86940</v>
      </c>
      <c r="R226" s="1088">
        <f t="shared" si="229"/>
        <v>1</v>
      </c>
      <c r="S226" s="395">
        <f t="shared" si="230"/>
        <v>86940</v>
      </c>
      <c r="T226" s="808"/>
      <c r="U226" s="1085">
        <v>1</v>
      </c>
      <c r="V226" s="777">
        <f t="shared" si="231"/>
        <v>86940</v>
      </c>
      <c r="W226" s="809"/>
      <c r="X226" s="282">
        <v>0</v>
      </c>
      <c r="Y226" s="783">
        <f t="shared" si="232"/>
        <v>0</v>
      </c>
      <c r="Z226" s="824">
        <v>0</v>
      </c>
      <c r="AA226" s="783">
        <f t="shared" si="233"/>
        <v>0</v>
      </c>
      <c r="AB226" s="717"/>
      <c r="AC226" s="718"/>
      <c r="AD226" s="719"/>
      <c r="AE226" s="716"/>
      <c r="AF226" s="865">
        <f t="shared" si="226"/>
        <v>1</v>
      </c>
      <c r="AG226" s="142">
        <f t="shared" si="234"/>
        <v>1</v>
      </c>
      <c r="AH226" s="790">
        <f t="shared" si="235"/>
        <v>86940</v>
      </c>
      <c r="AI226" s="553">
        <f t="shared" si="238"/>
        <v>3.4177540163948852E-6</v>
      </c>
      <c r="AJ226" s="1685"/>
      <c r="AK226" s="258"/>
      <c r="AL226" s="100"/>
      <c r="AM226" s="101"/>
      <c r="AN226" s="102"/>
    </row>
    <row r="227" spans="1:40" s="56" customFormat="1" ht="22.5" customHeight="1">
      <c r="A227" s="820" t="s">
        <v>400</v>
      </c>
      <c r="B227" s="819" t="s">
        <v>401</v>
      </c>
      <c r="C227" s="804" t="s">
        <v>50</v>
      </c>
      <c r="D227" s="805">
        <v>180.00059773061614</v>
      </c>
      <c r="E227" s="961">
        <v>87975</v>
      </c>
      <c r="F227" s="956">
        <f t="shared" si="218"/>
        <v>15835552.585350955</v>
      </c>
      <c r="G227" s="424">
        <f t="shared" si="237"/>
        <v>6.2252154877404694E-4</v>
      </c>
      <c r="H227" s="394">
        <f t="shared" si="220"/>
        <v>0</v>
      </c>
      <c r="I227" s="425">
        <f t="shared" si="221"/>
        <v>0</v>
      </c>
      <c r="J227" s="723">
        <v>0</v>
      </c>
      <c r="K227" s="392">
        <f t="shared" si="222"/>
        <v>0</v>
      </c>
      <c r="L227" s="394">
        <f t="shared" si="228"/>
        <v>0</v>
      </c>
      <c r="M227" s="395">
        <f t="shared" si="223"/>
        <v>0</v>
      </c>
      <c r="N227" s="807"/>
      <c r="O227" s="713"/>
      <c r="P227" s="952">
        <f t="shared" si="224"/>
        <v>180.00059773061614</v>
      </c>
      <c r="Q227" s="395">
        <f t="shared" si="225"/>
        <v>15835552.585350955</v>
      </c>
      <c r="R227" s="1088">
        <f t="shared" si="229"/>
        <v>180.00059773061614</v>
      </c>
      <c r="S227" s="395">
        <f t="shared" si="230"/>
        <v>15835552.585350955</v>
      </c>
      <c r="T227" s="808"/>
      <c r="U227" s="1085">
        <v>180.00059773061614</v>
      </c>
      <c r="V227" s="777">
        <f t="shared" si="231"/>
        <v>15835552.585350955</v>
      </c>
      <c r="W227" s="809"/>
      <c r="X227" s="282">
        <v>0</v>
      </c>
      <c r="Y227" s="783">
        <f t="shared" si="232"/>
        <v>0</v>
      </c>
      <c r="Z227" s="824">
        <v>0</v>
      </c>
      <c r="AA227" s="783">
        <f t="shared" si="233"/>
        <v>0</v>
      </c>
      <c r="AB227" s="717"/>
      <c r="AC227" s="718"/>
      <c r="AD227" s="719"/>
      <c r="AE227" s="716"/>
      <c r="AF227" s="865">
        <f t="shared" si="226"/>
        <v>180.00059773061614</v>
      </c>
      <c r="AG227" s="142">
        <f t="shared" si="234"/>
        <v>1</v>
      </c>
      <c r="AH227" s="790">
        <f t="shared" si="235"/>
        <v>15835552.585350955</v>
      </c>
      <c r="AI227" s="553">
        <f t="shared" si="238"/>
        <v>6.2252154877404694E-4</v>
      </c>
      <c r="AJ227" s="1685"/>
      <c r="AK227" s="258"/>
      <c r="AL227" s="100"/>
      <c r="AM227" s="101"/>
      <c r="AN227" s="102"/>
    </row>
    <row r="228" spans="1:40" s="56" customFormat="1" ht="22.5" customHeight="1">
      <c r="A228" s="820" t="s">
        <v>402</v>
      </c>
      <c r="B228" s="819" t="s">
        <v>403</v>
      </c>
      <c r="C228" s="804" t="s">
        <v>50</v>
      </c>
      <c r="D228" s="805">
        <v>67.094807678536</v>
      </c>
      <c r="E228" s="961">
        <v>605475</v>
      </c>
      <c r="F228" s="956">
        <f t="shared" si="218"/>
        <v>40624228.679161586</v>
      </c>
      <c r="G228" s="424">
        <f t="shared" si="237"/>
        <v>1.5970050693713917E-3</v>
      </c>
      <c r="H228" s="394">
        <f t="shared" si="220"/>
        <v>0</v>
      </c>
      <c r="I228" s="425">
        <f t="shared" si="221"/>
        <v>0</v>
      </c>
      <c r="J228" s="723">
        <v>0</v>
      </c>
      <c r="K228" s="392">
        <f t="shared" si="222"/>
        <v>0</v>
      </c>
      <c r="L228" s="394">
        <f t="shared" si="228"/>
        <v>0</v>
      </c>
      <c r="M228" s="395">
        <f t="shared" si="223"/>
        <v>0</v>
      </c>
      <c r="N228" s="807"/>
      <c r="O228" s="713"/>
      <c r="P228" s="952">
        <f t="shared" si="224"/>
        <v>67.094807678536</v>
      </c>
      <c r="Q228" s="395">
        <f t="shared" si="225"/>
        <v>40624228.679161586</v>
      </c>
      <c r="R228" s="1088">
        <f t="shared" si="229"/>
        <v>67.094807678536</v>
      </c>
      <c r="S228" s="395">
        <f t="shared" si="230"/>
        <v>40624228.679161586</v>
      </c>
      <c r="T228" s="808"/>
      <c r="U228" s="1085">
        <v>67.094807678536</v>
      </c>
      <c r="V228" s="777">
        <f t="shared" si="231"/>
        <v>40624228.679161586</v>
      </c>
      <c r="W228" s="809"/>
      <c r="X228" s="282">
        <v>0</v>
      </c>
      <c r="Y228" s="783">
        <f t="shared" si="232"/>
        <v>0</v>
      </c>
      <c r="Z228" s="824">
        <v>0</v>
      </c>
      <c r="AA228" s="783">
        <f t="shared" si="233"/>
        <v>0</v>
      </c>
      <c r="AB228" s="717"/>
      <c r="AC228" s="718"/>
      <c r="AD228" s="719"/>
      <c r="AE228" s="716"/>
      <c r="AF228" s="865">
        <f t="shared" si="226"/>
        <v>67.094807678536</v>
      </c>
      <c r="AG228" s="142">
        <f t="shared" si="234"/>
        <v>1</v>
      </c>
      <c r="AH228" s="790">
        <f t="shared" si="235"/>
        <v>40624228.679161586</v>
      </c>
      <c r="AI228" s="553">
        <f t="shared" si="238"/>
        <v>1.5970050693713917E-3</v>
      </c>
      <c r="AJ228" s="1685"/>
      <c r="AK228" s="258"/>
      <c r="AL228" s="100"/>
      <c r="AM228" s="101"/>
      <c r="AN228" s="102"/>
    </row>
    <row r="229" spans="1:40" s="56" customFormat="1" ht="22.5" customHeight="1">
      <c r="A229" s="820" t="s">
        <v>404</v>
      </c>
      <c r="B229" s="819" t="s">
        <v>405</v>
      </c>
      <c r="C229" s="804" t="s">
        <v>50</v>
      </c>
      <c r="D229" s="805">
        <v>1.5719839647745468</v>
      </c>
      <c r="E229" s="961">
        <v>517500</v>
      </c>
      <c r="F229" s="956">
        <f t="shared" si="218"/>
        <v>813501.70177082799</v>
      </c>
      <c r="G229" s="424">
        <f t="shared" si="237"/>
        <v>3.1980086364979542E-5</v>
      </c>
      <c r="H229" s="394">
        <f t="shared" si="220"/>
        <v>0</v>
      </c>
      <c r="I229" s="425">
        <f t="shared" si="221"/>
        <v>0</v>
      </c>
      <c r="J229" s="723">
        <v>0</v>
      </c>
      <c r="K229" s="392">
        <f t="shared" si="222"/>
        <v>0</v>
      </c>
      <c r="L229" s="394">
        <f t="shared" si="228"/>
        <v>0</v>
      </c>
      <c r="M229" s="395">
        <f t="shared" si="223"/>
        <v>0</v>
      </c>
      <c r="N229" s="807"/>
      <c r="O229" s="713"/>
      <c r="P229" s="952">
        <f t="shared" si="224"/>
        <v>1.5719839647745468</v>
      </c>
      <c r="Q229" s="395">
        <f t="shared" si="225"/>
        <v>813501.70177082799</v>
      </c>
      <c r="R229" s="1088">
        <f t="shared" si="229"/>
        <v>1.5719839647745468</v>
      </c>
      <c r="S229" s="395">
        <f t="shared" si="230"/>
        <v>813501.70177082799</v>
      </c>
      <c r="T229" s="808"/>
      <c r="U229" s="1085">
        <v>1.5719839647745468</v>
      </c>
      <c r="V229" s="777">
        <f t="shared" si="231"/>
        <v>813501.70177082799</v>
      </c>
      <c r="W229" s="809"/>
      <c r="X229" s="282">
        <v>0</v>
      </c>
      <c r="Y229" s="783">
        <f t="shared" si="232"/>
        <v>0</v>
      </c>
      <c r="Z229" s="824">
        <v>0</v>
      </c>
      <c r="AA229" s="783">
        <f t="shared" si="233"/>
        <v>0</v>
      </c>
      <c r="AB229" s="717"/>
      <c r="AC229" s="718"/>
      <c r="AD229" s="719"/>
      <c r="AE229" s="716"/>
      <c r="AF229" s="865">
        <f t="shared" si="226"/>
        <v>1.5719839647745468</v>
      </c>
      <c r="AG229" s="142">
        <f t="shared" si="234"/>
        <v>1</v>
      </c>
      <c r="AH229" s="790">
        <f t="shared" si="235"/>
        <v>813501.70177082799</v>
      </c>
      <c r="AI229" s="553">
        <f t="shared" si="238"/>
        <v>3.1980086364979542E-5</v>
      </c>
      <c r="AJ229" s="1685"/>
      <c r="AK229" s="258"/>
      <c r="AL229" s="100"/>
      <c r="AM229" s="101"/>
      <c r="AN229" s="102"/>
    </row>
    <row r="230" spans="1:40" s="56" customFormat="1" ht="22.5" customHeight="1">
      <c r="A230" s="820" t="s">
        <v>406</v>
      </c>
      <c r="B230" s="819" t="s">
        <v>407</v>
      </c>
      <c r="C230" s="804" t="s">
        <v>50</v>
      </c>
      <c r="D230" s="805">
        <v>3.7716904280625747</v>
      </c>
      <c r="E230" s="961">
        <v>316710</v>
      </c>
      <c r="F230" s="956">
        <f t="shared" si="218"/>
        <v>1194532.0754716981</v>
      </c>
      <c r="G230" s="424">
        <f t="shared" si="237"/>
        <v>4.6959015397468533E-5</v>
      </c>
      <c r="H230" s="394">
        <f t="shared" si="220"/>
        <v>0</v>
      </c>
      <c r="I230" s="425">
        <f t="shared" si="221"/>
        <v>0</v>
      </c>
      <c r="J230" s="723">
        <v>0</v>
      </c>
      <c r="K230" s="392">
        <f t="shared" si="222"/>
        <v>0</v>
      </c>
      <c r="L230" s="394">
        <f t="shared" si="228"/>
        <v>0</v>
      </c>
      <c r="M230" s="395">
        <f t="shared" si="223"/>
        <v>0</v>
      </c>
      <c r="N230" s="807"/>
      <c r="O230" s="713"/>
      <c r="P230" s="952">
        <f t="shared" si="224"/>
        <v>3.7716904280625747</v>
      </c>
      <c r="Q230" s="395">
        <f t="shared" si="225"/>
        <v>1194532.0754716981</v>
      </c>
      <c r="R230" s="1088">
        <f t="shared" si="229"/>
        <v>3.7716904280625747</v>
      </c>
      <c r="S230" s="395">
        <f t="shared" si="230"/>
        <v>1194532.0754716981</v>
      </c>
      <c r="T230" s="808"/>
      <c r="U230" s="1085">
        <v>3.7716904280625747</v>
      </c>
      <c r="V230" s="777">
        <f t="shared" si="231"/>
        <v>1194532.0754716981</v>
      </c>
      <c r="W230" s="809"/>
      <c r="X230" s="282">
        <v>0</v>
      </c>
      <c r="Y230" s="783">
        <f t="shared" si="232"/>
        <v>0</v>
      </c>
      <c r="Z230" s="824">
        <v>0</v>
      </c>
      <c r="AA230" s="783">
        <f t="shared" si="233"/>
        <v>0</v>
      </c>
      <c r="AB230" s="717"/>
      <c r="AC230" s="718"/>
      <c r="AD230" s="719"/>
      <c r="AE230" s="716"/>
      <c r="AF230" s="865">
        <f t="shared" si="226"/>
        <v>3.7716904280625747</v>
      </c>
      <c r="AG230" s="142">
        <f t="shared" si="234"/>
        <v>1</v>
      </c>
      <c r="AH230" s="790">
        <f t="shared" si="235"/>
        <v>1194532.0754716981</v>
      </c>
      <c r="AI230" s="553">
        <f t="shared" si="238"/>
        <v>4.6959015397468533E-5</v>
      </c>
      <c r="AJ230" s="1685"/>
      <c r="AK230" s="258"/>
      <c r="AL230" s="100"/>
      <c r="AM230" s="101"/>
      <c r="AN230" s="102"/>
    </row>
    <row r="231" spans="1:40" s="56" customFormat="1" ht="22.5" customHeight="1">
      <c r="A231" s="820" t="s">
        <v>408</v>
      </c>
      <c r="B231" s="819" t="s">
        <v>409</v>
      </c>
      <c r="C231" s="804" t="s">
        <v>50</v>
      </c>
      <c r="D231" s="805">
        <v>5.4936183002035879</v>
      </c>
      <c r="E231" s="961">
        <v>310500</v>
      </c>
      <c r="F231" s="956">
        <f t="shared" si="218"/>
        <v>1705768.482213214</v>
      </c>
      <c r="G231" s="424">
        <f t="shared" si="237"/>
        <v>6.7056557178790197E-5</v>
      </c>
      <c r="H231" s="394">
        <f t="shared" si="220"/>
        <v>0</v>
      </c>
      <c r="I231" s="425">
        <f t="shared" si="221"/>
        <v>0</v>
      </c>
      <c r="J231" s="723">
        <v>0</v>
      </c>
      <c r="K231" s="392">
        <f t="shared" si="222"/>
        <v>0</v>
      </c>
      <c r="L231" s="394">
        <f t="shared" si="228"/>
        <v>0</v>
      </c>
      <c r="M231" s="395">
        <f t="shared" si="223"/>
        <v>0</v>
      </c>
      <c r="N231" s="807"/>
      <c r="O231" s="713"/>
      <c r="P231" s="952">
        <f t="shared" si="224"/>
        <v>5.4936183002035879</v>
      </c>
      <c r="Q231" s="395">
        <f t="shared" si="225"/>
        <v>1705768.482213214</v>
      </c>
      <c r="R231" s="1088">
        <f t="shared" si="229"/>
        <v>5.4936183002035879</v>
      </c>
      <c r="S231" s="395">
        <f t="shared" si="230"/>
        <v>1705768.482213214</v>
      </c>
      <c r="T231" s="808"/>
      <c r="U231" s="1085">
        <v>5.4936183002035879</v>
      </c>
      <c r="V231" s="777">
        <f t="shared" si="231"/>
        <v>1705768.482213214</v>
      </c>
      <c r="W231" s="809"/>
      <c r="X231" s="282">
        <v>0</v>
      </c>
      <c r="Y231" s="783">
        <f t="shared" si="232"/>
        <v>0</v>
      </c>
      <c r="Z231" s="824">
        <v>0</v>
      </c>
      <c r="AA231" s="783">
        <f t="shared" si="233"/>
        <v>0</v>
      </c>
      <c r="AB231" s="717"/>
      <c r="AC231" s="718"/>
      <c r="AD231" s="719"/>
      <c r="AE231" s="716"/>
      <c r="AF231" s="865">
        <f t="shared" si="226"/>
        <v>5.4936183002035879</v>
      </c>
      <c r="AG231" s="142">
        <f t="shared" si="234"/>
        <v>1</v>
      </c>
      <c r="AH231" s="790">
        <f t="shared" si="235"/>
        <v>1705768.482213214</v>
      </c>
      <c r="AI231" s="553">
        <f t="shared" si="238"/>
        <v>6.7056557178790197E-5</v>
      </c>
      <c r="AJ231" s="1685"/>
      <c r="AK231" s="258"/>
      <c r="AL231" s="100"/>
      <c r="AM231" s="101"/>
      <c r="AN231" s="102"/>
    </row>
    <row r="232" spans="1:40" s="56" customFormat="1" ht="22.5" customHeight="1">
      <c r="A232" s="820" t="s">
        <v>410</v>
      </c>
      <c r="B232" s="819" t="s">
        <v>411</v>
      </c>
      <c r="C232" s="804" t="s">
        <v>50</v>
      </c>
      <c r="D232" s="805">
        <v>7.2217645221337055</v>
      </c>
      <c r="E232" s="961">
        <v>331200</v>
      </c>
      <c r="F232" s="956">
        <f t="shared" si="218"/>
        <v>2391848.4097306831</v>
      </c>
      <c r="G232" s="424">
        <f t="shared" si="237"/>
        <v>9.4027484575164038E-5</v>
      </c>
      <c r="H232" s="394">
        <f t="shared" si="220"/>
        <v>0</v>
      </c>
      <c r="I232" s="425">
        <f t="shared" si="221"/>
        <v>0</v>
      </c>
      <c r="J232" s="723">
        <v>0</v>
      </c>
      <c r="K232" s="392">
        <f t="shared" si="222"/>
        <v>0</v>
      </c>
      <c r="L232" s="394">
        <f t="shared" si="228"/>
        <v>0</v>
      </c>
      <c r="M232" s="395">
        <f t="shared" si="223"/>
        <v>0</v>
      </c>
      <c r="N232" s="807"/>
      <c r="O232" s="713"/>
      <c r="P232" s="952">
        <f t="shared" si="224"/>
        <v>7.2217645221337055</v>
      </c>
      <c r="Q232" s="395">
        <f t="shared" si="225"/>
        <v>2391848.4097306831</v>
      </c>
      <c r="R232" s="1088">
        <f t="shared" si="229"/>
        <v>7.2217645221337055</v>
      </c>
      <c r="S232" s="395">
        <f t="shared" si="230"/>
        <v>2391848.4097306831</v>
      </c>
      <c r="T232" s="808"/>
      <c r="U232" s="1085">
        <v>7.2217645221337055</v>
      </c>
      <c r="V232" s="777">
        <f t="shared" si="231"/>
        <v>2391848.4097306831</v>
      </c>
      <c r="W232" s="809"/>
      <c r="X232" s="282">
        <v>0</v>
      </c>
      <c r="Y232" s="783">
        <f t="shared" si="232"/>
        <v>0</v>
      </c>
      <c r="Z232" s="824">
        <v>0</v>
      </c>
      <c r="AA232" s="783">
        <f t="shared" si="233"/>
        <v>0</v>
      </c>
      <c r="AB232" s="717"/>
      <c r="AC232" s="718"/>
      <c r="AD232" s="719"/>
      <c r="AE232" s="716"/>
      <c r="AF232" s="865">
        <f t="shared" si="226"/>
        <v>7.2217645221337055</v>
      </c>
      <c r="AG232" s="142">
        <f t="shared" si="234"/>
        <v>1</v>
      </c>
      <c r="AH232" s="790">
        <f t="shared" si="235"/>
        <v>2391848.4097306831</v>
      </c>
      <c r="AI232" s="553">
        <f t="shared" si="238"/>
        <v>9.4027484575164038E-5</v>
      </c>
      <c r="AJ232" s="1685"/>
      <c r="AK232" s="258"/>
      <c r="AL232" s="100"/>
      <c r="AM232" s="101"/>
      <c r="AN232" s="102"/>
    </row>
    <row r="233" spans="1:40" s="56" customFormat="1" ht="22.5" customHeight="1">
      <c r="A233" s="820" t="s">
        <v>412</v>
      </c>
      <c r="B233" s="819" t="s">
        <v>413</v>
      </c>
      <c r="C233" s="804" t="s">
        <v>50</v>
      </c>
      <c r="D233" s="805">
        <v>2.3861838209874331</v>
      </c>
      <c r="E233" s="961">
        <v>329130</v>
      </c>
      <c r="F233" s="956">
        <f t="shared" si="218"/>
        <v>785364.68100159382</v>
      </c>
      <c r="G233" s="424">
        <f t="shared" si="237"/>
        <v>3.0873973922565967E-5</v>
      </c>
      <c r="H233" s="394">
        <f t="shared" si="220"/>
        <v>0</v>
      </c>
      <c r="I233" s="425">
        <f t="shared" si="221"/>
        <v>0</v>
      </c>
      <c r="J233" s="723">
        <v>0</v>
      </c>
      <c r="K233" s="392">
        <f t="shared" si="222"/>
        <v>0</v>
      </c>
      <c r="L233" s="394">
        <f t="shared" si="228"/>
        <v>0</v>
      </c>
      <c r="M233" s="395">
        <f t="shared" si="223"/>
        <v>0</v>
      </c>
      <c r="N233" s="807"/>
      <c r="O233" s="713"/>
      <c r="P233" s="952">
        <f t="shared" si="224"/>
        <v>2.3861838209874331</v>
      </c>
      <c r="Q233" s="395">
        <f t="shared" si="225"/>
        <v>785364.68100159382</v>
      </c>
      <c r="R233" s="1088">
        <f t="shared" si="229"/>
        <v>2.3861838209874331</v>
      </c>
      <c r="S233" s="395">
        <f t="shared" si="230"/>
        <v>785364.68100159382</v>
      </c>
      <c r="T233" s="808"/>
      <c r="U233" s="1085">
        <v>2.3861838209874331</v>
      </c>
      <c r="V233" s="777">
        <f t="shared" si="231"/>
        <v>785364.68100159382</v>
      </c>
      <c r="W233" s="809"/>
      <c r="X233" s="282">
        <v>0</v>
      </c>
      <c r="Y233" s="783">
        <f t="shared" si="232"/>
        <v>0</v>
      </c>
      <c r="Z233" s="824">
        <v>0</v>
      </c>
      <c r="AA233" s="783">
        <f t="shared" si="233"/>
        <v>0</v>
      </c>
      <c r="AB233" s="717"/>
      <c r="AC233" s="718"/>
      <c r="AD233" s="719"/>
      <c r="AE233" s="716"/>
      <c r="AF233" s="865">
        <f t="shared" si="226"/>
        <v>2.3861838209874331</v>
      </c>
      <c r="AG233" s="142">
        <f t="shared" si="234"/>
        <v>1</v>
      </c>
      <c r="AH233" s="790">
        <f t="shared" si="235"/>
        <v>785364.68100159382</v>
      </c>
      <c r="AI233" s="553">
        <f t="shared" si="238"/>
        <v>3.0873973922565967E-5</v>
      </c>
      <c r="AJ233" s="1685"/>
      <c r="AK233" s="258"/>
      <c r="AL233" s="100"/>
      <c r="AM233" s="101"/>
      <c r="AN233" s="102"/>
    </row>
    <row r="234" spans="1:40" s="56" customFormat="1" ht="36" customHeight="1">
      <c r="A234" s="820" t="s">
        <v>414</v>
      </c>
      <c r="B234" s="819" t="s">
        <v>415</v>
      </c>
      <c r="C234" s="804" t="s">
        <v>50</v>
      </c>
      <c r="D234" s="805">
        <v>1</v>
      </c>
      <c r="E234" s="961">
        <v>1593900</v>
      </c>
      <c r="F234" s="956">
        <f t="shared" si="218"/>
        <v>1593900</v>
      </c>
      <c r="G234" s="424">
        <f t="shared" si="237"/>
        <v>6.2658823633906231E-5</v>
      </c>
      <c r="H234" s="394">
        <f t="shared" si="220"/>
        <v>0</v>
      </c>
      <c r="I234" s="425">
        <f t="shared" si="221"/>
        <v>0</v>
      </c>
      <c r="J234" s="723">
        <v>0</v>
      </c>
      <c r="K234" s="392">
        <f t="shared" si="222"/>
        <v>0</v>
      </c>
      <c r="L234" s="394">
        <f t="shared" si="228"/>
        <v>0</v>
      </c>
      <c r="M234" s="395">
        <f t="shared" si="223"/>
        <v>0</v>
      </c>
      <c r="N234" s="807"/>
      <c r="O234" s="713"/>
      <c r="P234" s="952">
        <f t="shared" si="224"/>
        <v>1</v>
      </c>
      <c r="Q234" s="395">
        <f t="shared" si="225"/>
        <v>1593900</v>
      </c>
      <c r="R234" s="1088">
        <f t="shared" si="229"/>
        <v>1</v>
      </c>
      <c r="S234" s="395">
        <f t="shared" si="230"/>
        <v>1593900</v>
      </c>
      <c r="T234" s="808"/>
      <c r="U234" s="1085">
        <v>1</v>
      </c>
      <c r="V234" s="777">
        <f t="shared" si="231"/>
        <v>1593900</v>
      </c>
      <c r="W234" s="809"/>
      <c r="X234" s="282">
        <v>0</v>
      </c>
      <c r="Y234" s="783">
        <f t="shared" si="232"/>
        <v>0</v>
      </c>
      <c r="Z234" s="824">
        <v>0</v>
      </c>
      <c r="AA234" s="783">
        <f t="shared" si="233"/>
        <v>0</v>
      </c>
      <c r="AB234" s="717"/>
      <c r="AC234" s="718"/>
      <c r="AD234" s="719"/>
      <c r="AE234" s="716"/>
      <c r="AF234" s="865">
        <f t="shared" si="226"/>
        <v>1</v>
      </c>
      <c r="AG234" s="142">
        <f t="shared" si="234"/>
        <v>1</v>
      </c>
      <c r="AH234" s="790">
        <f t="shared" si="235"/>
        <v>1593900</v>
      </c>
      <c r="AI234" s="553">
        <f t="shared" si="238"/>
        <v>6.2658823633906231E-5</v>
      </c>
      <c r="AJ234" s="1685"/>
      <c r="AK234" s="258"/>
      <c r="AL234" s="100"/>
      <c r="AM234" s="101"/>
      <c r="AN234" s="102"/>
    </row>
    <row r="235" spans="1:40" s="56" customFormat="1" ht="54" customHeight="1">
      <c r="A235" s="820" t="s">
        <v>416</v>
      </c>
      <c r="B235" s="819" t="s">
        <v>417</v>
      </c>
      <c r="C235" s="804" t="s">
        <v>50</v>
      </c>
      <c r="D235" s="805">
        <v>5.000001661278568</v>
      </c>
      <c r="E235" s="961">
        <v>1138500</v>
      </c>
      <c r="F235" s="956">
        <f>D235*E235</f>
        <v>5692501.8913656501</v>
      </c>
      <c r="G235" s="424">
        <f t="shared" si="237"/>
        <v>2.2378158733092285E-4</v>
      </c>
      <c r="H235" s="394">
        <f>IF(D235-AF235&lt;0,AF235-D235,0)</f>
        <v>0</v>
      </c>
      <c r="I235" s="425">
        <f t="shared" si="221"/>
        <v>0</v>
      </c>
      <c r="J235" s="723">
        <v>0</v>
      </c>
      <c r="K235" s="392">
        <f t="shared" si="222"/>
        <v>0</v>
      </c>
      <c r="L235" s="394">
        <f t="shared" si="228"/>
        <v>0</v>
      </c>
      <c r="M235" s="395">
        <f t="shared" si="223"/>
        <v>0</v>
      </c>
      <c r="N235" s="807"/>
      <c r="O235" s="713"/>
      <c r="P235" s="952">
        <f t="shared" si="224"/>
        <v>5.000001661278568</v>
      </c>
      <c r="Q235" s="395">
        <f t="shared" si="225"/>
        <v>5692501.8913656501</v>
      </c>
      <c r="R235" s="1088">
        <f t="shared" si="229"/>
        <v>5.000001661278568</v>
      </c>
      <c r="S235" s="395">
        <f t="shared" si="230"/>
        <v>5692501.8913656501</v>
      </c>
      <c r="T235" s="808"/>
      <c r="U235" s="1085">
        <v>5.000001661278568</v>
      </c>
      <c r="V235" s="777">
        <f t="shared" si="231"/>
        <v>5692501.8913656501</v>
      </c>
      <c r="W235" s="809"/>
      <c r="X235" s="282">
        <v>0</v>
      </c>
      <c r="Y235" s="783">
        <f t="shared" si="232"/>
        <v>0</v>
      </c>
      <c r="Z235" s="824">
        <v>0</v>
      </c>
      <c r="AA235" s="783">
        <f t="shared" si="233"/>
        <v>0</v>
      </c>
      <c r="AB235" s="717"/>
      <c r="AC235" s="718"/>
      <c r="AD235" s="719"/>
      <c r="AE235" s="716"/>
      <c r="AF235" s="865">
        <f t="shared" si="226"/>
        <v>5.000001661278568</v>
      </c>
      <c r="AG235" s="142">
        <f t="shared" si="234"/>
        <v>1</v>
      </c>
      <c r="AH235" s="790">
        <f t="shared" si="235"/>
        <v>5692501.8913656501</v>
      </c>
      <c r="AI235" s="553">
        <f t="shared" si="238"/>
        <v>2.2378158733092285E-4</v>
      </c>
      <c r="AJ235" s="1685"/>
      <c r="AK235" s="258"/>
      <c r="AL235" s="100"/>
      <c r="AM235" s="101"/>
      <c r="AN235" s="102"/>
    </row>
    <row r="236" spans="1:40" s="56" customFormat="1" ht="27.95" customHeight="1">
      <c r="A236" s="820"/>
      <c r="B236" s="819"/>
      <c r="C236" s="804"/>
      <c r="D236" s="805"/>
      <c r="E236" s="961"/>
      <c r="F236" s="978"/>
      <c r="G236" s="821"/>
      <c r="H236" s="715"/>
      <c r="I236" s="822"/>
      <c r="J236" s="823"/>
      <c r="K236" s="806"/>
      <c r="L236" s="715"/>
      <c r="M236" s="713"/>
      <c r="N236" s="807"/>
      <c r="O236" s="713"/>
      <c r="P236" s="1082"/>
      <c r="Q236" s="713"/>
      <c r="R236" s="1089"/>
      <c r="S236" s="713"/>
      <c r="T236" s="808"/>
      <c r="U236" s="1085"/>
      <c r="V236" s="857"/>
      <c r="W236" s="809"/>
      <c r="X236" s="771"/>
      <c r="Y236" s="1058"/>
      <c r="Z236" s="825"/>
      <c r="AA236" s="1058"/>
      <c r="AB236" s="717"/>
      <c r="AC236" s="718"/>
      <c r="AD236" s="719"/>
      <c r="AE236" s="716"/>
      <c r="AF236" s="1080"/>
      <c r="AG236" s="810"/>
      <c r="AH236" s="811"/>
      <c r="AI236" s="812"/>
      <c r="AJ236" s="1685"/>
      <c r="AK236" s="258"/>
      <c r="AL236" s="100"/>
      <c r="AM236" s="101"/>
      <c r="AN236" s="102"/>
    </row>
    <row r="237" spans="1:40" s="56" customFormat="1" ht="39" customHeight="1">
      <c r="A237" s="1336" t="s">
        <v>418</v>
      </c>
      <c r="B237" s="1337" t="s">
        <v>419</v>
      </c>
      <c r="C237" s="1338"/>
      <c r="D237" s="1347"/>
      <c r="E237" s="1591"/>
      <c r="F237" s="1348"/>
      <c r="G237" s="1349"/>
      <c r="H237" s="1350"/>
      <c r="I237" s="1351"/>
      <c r="J237" s="1352"/>
      <c r="K237" s="1351"/>
      <c r="L237" s="1350"/>
      <c r="M237" s="1340"/>
      <c r="N237" s="1339"/>
      <c r="O237" s="1340"/>
      <c r="P237" s="1353"/>
      <c r="Q237" s="1340"/>
      <c r="R237" s="1350"/>
      <c r="S237" s="1340"/>
      <c r="T237" s="1341"/>
      <c r="U237" s="1345"/>
      <c r="V237" s="1354"/>
      <c r="W237" s="1342"/>
      <c r="X237" s="1355"/>
      <c r="Y237" s="1356"/>
      <c r="Z237" s="1357"/>
      <c r="AA237" s="1356"/>
      <c r="AB237" s="1343"/>
      <c r="AC237" s="1344"/>
      <c r="AD237" s="1345"/>
      <c r="AE237" s="1346"/>
      <c r="AF237" s="1358"/>
      <c r="AG237" s="1359"/>
      <c r="AH237" s="1360"/>
      <c r="AI237" s="1361"/>
      <c r="AJ237" s="1685"/>
      <c r="AK237" s="258"/>
      <c r="AL237" s="100"/>
      <c r="AM237" s="101"/>
      <c r="AN237" s="102"/>
    </row>
    <row r="238" spans="1:40" s="56" customFormat="1" ht="27.95" customHeight="1">
      <c r="A238" s="1406"/>
      <c r="B238" s="1407"/>
      <c r="C238" s="804"/>
      <c r="D238" s="817"/>
      <c r="E238" s="962"/>
      <c r="F238" s="814"/>
      <c r="G238" s="851"/>
      <c r="H238" s="715"/>
      <c r="I238" s="806"/>
      <c r="J238" s="823"/>
      <c r="K238" s="806"/>
      <c r="L238" s="715"/>
      <c r="M238" s="713"/>
      <c r="N238" s="807"/>
      <c r="O238" s="713"/>
      <c r="P238" s="714"/>
      <c r="Q238" s="713"/>
      <c r="R238" s="715"/>
      <c r="S238" s="713"/>
      <c r="T238" s="808"/>
      <c r="U238" s="719"/>
      <c r="V238" s="857"/>
      <c r="W238" s="809"/>
      <c r="X238" s="771"/>
      <c r="Y238" s="1058"/>
      <c r="Z238" s="825"/>
      <c r="AA238" s="1058"/>
      <c r="AB238" s="717"/>
      <c r="AC238" s="718"/>
      <c r="AD238" s="719"/>
      <c r="AE238" s="716"/>
      <c r="AF238" s="712"/>
      <c r="AG238" s="810"/>
      <c r="AH238" s="811"/>
      <c r="AI238" s="812"/>
      <c r="AJ238" s="1685"/>
      <c r="AK238" s="322"/>
      <c r="AL238" s="140"/>
      <c r="AM238" s="141"/>
      <c r="AN238" s="323"/>
    </row>
    <row r="239" spans="1:40" s="56" customFormat="1" ht="59.1" customHeight="1">
      <c r="A239" s="820" t="s">
        <v>420</v>
      </c>
      <c r="B239" s="819" t="s">
        <v>421</v>
      </c>
      <c r="C239" s="804" t="s">
        <v>135</v>
      </c>
      <c r="D239" s="805">
        <v>32.999998837756046</v>
      </c>
      <c r="E239" s="961">
        <v>6437700</v>
      </c>
      <c r="F239" s="978">
        <f t="shared" ref="F239:F284" si="239">D239*E239</f>
        <v>212444092.51782209</v>
      </c>
      <c r="G239" s="821">
        <f t="shared" ref="G239:G284" si="240">F239*1/$F$884</f>
        <v>8.3515257702111E-3</v>
      </c>
      <c r="H239" s="715">
        <f t="shared" ref="H239:H284" si="241">IF(D239-AF239&lt;0,AF239-D239,0)</f>
        <v>0</v>
      </c>
      <c r="I239" s="822">
        <f t="shared" ref="I239:I284" si="242">E239*H239</f>
        <v>0</v>
      </c>
      <c r="J239" s="823">
        <v>0</v>
      </c>
      <c r="K239" s="806">
        <f t="shared" ref="K239:K284" si="243">E239*J239</f>
        <v>0</v>
      </c>
      <c r="L239" s="715">
        <f t="shared" ref="L239:L284" si="244">IF(AF239=0,D239,0)</f>
        <v>0</v>
      </c>
      <c r="M239" s="713">
        <f t="shared" ref="M239:M284" si="245">L239*E239</f>
        <v>0</v>
      </c>
      <c r="N239" s="807"/>
      <c r="O239" s="713"/>
      <c r="P239" s="1082">
        <f t="shared" ref="P239:P284" si="246">D239+H239+J239-L239</f>
        <v>32.999998837756046</v>
      </c>
      <c r="Q239" s="713">
        <f t="shared" ref="Q239:Q284" si="247">E239*P239</f>
        <v>212444092.51782209</v>
      </c>
      <c r="R239" s="1089">
        <f t="shared" ref="R239:R284" si="248">AF239</f>
        <v>32.999998837756046</v>
      </c>
      <c r="S239" s="713">
        <f t="shared" ref="S239:S284" si="249">E239*R239</f>
        <v>212444092.51782209</v>
      </c>
      <c r="T239" s="808"/>
      <c r="U239" s="1085">
        <v>32.999998837756046</v>
      </c>
      <c r="V239" s="857">
        <f t="shared" ref="V239:V284" si="250">E239*U239</f>
        <v>212444092.51782209</v>
      </c>
      <c r="W239" s="809"/>
      <c r="X239" s="771">
        <v>0</v>
      </c>
      <c r="Y239" s="1058">
        <f t="shared" ref="Y239:Y284" si="251">E239*X239</f>
        <v>0</v>
      </c>
      <c r="Z239" s="825">
        <v>0</v>
      </c>
      <c r="AA239" s="1058">
        <f t="shared" ref="AA239:AA284" si="252">E239*Z239</f>
        <v>0</v>
      </c>
      <c r="AB239" s="717"/>
      <c r="AC239" s="718"/>
      <c r="AD239" s="719"/>
      <c r="AE239" s="716"/>
      <c r="AF239" s="1080">
        <f t="shared" ref="AF239:AF284" si="253">U239+X239+Z239</f>
        <v>32.999998837756046</v>
      </c>
      <c r="AG239" s="810">
        <f t="shared" ref="AG239:AG284" si="254">AF239/D239</f>
        <v>1</v>
      </c>
      <c r="AH239" s="811">
        <f t="shared" ref="AH239:AH284" si="255">E239*AF239</f>
        <v>212444092.51782209</v>
      </c>
      <c r="AI239" s="812">
        <f t="shared" ref="AI239:AI284" si="256">AH239*1/$E$895</f>
        <v>8.3515257702111E-3</v>
      </c>
      <c r="AJ239" s="1685"/>
      <c r="AK239" s="258"/>
      <c r="AL239" s="100"/>
      <c r="AM239" s="101"/>
      <c r="AN239" s="102"/>
    </row>
    <row r="240" spans="1:40" s="56" customFormat="1" ht="57.95" customHeight="1">
      <c r="A240" s="820" t="s">
        <v>422</v>
      </c>
      <c r="B240" s="819" t="s">
        <v>423</v>
      </c>
      <c r="C240" s="804" t="s">
        <v>135</v>
      </c>
      <c r="D240" s="805">
        <v>8.362114645044942</v>
      </c>
      <c r="E240" s="961">
        <v>926325</v>
      </c>
      <c r="F240" s="978">
        <f t="shared" si="239"/>
        <v>7746035.8485712558</v>
      </c>
      <c r="G240" s="821">
        <f t="shared" si="240"/>
        <v>3.0450937580622469E-4</v>
      </c>
      <c r="H240" s="715">
        <f t="shared" si="241"/>
        <v>0</v>
      </c>
      <c r="I240" s="822">
        <f t="shared" si="242"/>
        <v>0</v>
      </c>
      <c r="J240" s="823">
        <v>0</v>
      </c>
      <c r="K240" s="806">
        <f t="shared" si="243"/>
        <v>0</v>
      </c>
      <c r="L240" s="715">
        <f t="shared" si="244"/>
        <v>0</v>
      </c>
      <c r="M240" s="713">
        <f t="shared" si="245"/>
        <v>0</v>
      </c>
      <c r="N240" s="807"/>
      <c r="O240" s="713"/>
      <c r="P240" s="1082">
        <f t="shared" si="246"/>
        <v>8.362114645044942</v>
      </c>
      <c r="Q240" s="713">
        <f t="shared" si="247"/>
        <v>7746035.8485712558</v>
      </c>
      <c r="R240" s="1089">
        <f t="shared" si="248"/>
        <v>8.362114645044942</v>
      </c>
      <c r="S240" s="713">
        <f t="shared" si="249"/>
        <v>7746035.8485712558</v>
      </c>
      <c r="T240" s="808"/>
      <c r="U240" s="1085">
        <v>8.362114645044942</v>
      </c>
      <c r="V240" s="857">
        <f t="shared" si="250"/>
        <v>7746035.8485712558</v>
      </c>
      <c r="W240" s="809"/>
      <c r="X240" s="771">
        <v>0</v>
      </c>
      <c r="Y240" s="1058">
        <f t="shared" si="251"/>
        <v>0</v>
      </c>
      <c r="Z240" s="825">
        <v>0</v>
      </c>
      <c r="AA240" s="1058">
        <f t="shared" si="252"/>
        <v>0</v>
      </c>
      <c r="AB240" s="717"/>
      <c r="AC240" s="718"/>
      <c r="AD240" s="719"/>
      <c r="AE240" s="716"/>
      <c r="AF240" s="1080">
        <f t="shared" si="253"/>
        <v>8.362114645044942</v>
      </c>
      <c r="AG240" s="810">
        <f t="shared" si="254"/>
        <v>1</v>
      </c>
      <c r="AH240" s="811">
        <f t="shared" si="255"/>
        <v>7746035.8485712558</v>
      </c>
      <c r="AI240" s="812">
        <f t="shared" si="256"/>
        <v>3.0450937580622469E-4</v>
      </c>
      <c r="AJ240" s="1685"/>
      <c r="AK240" s="258"/>
      <c r="AL240" s="100"/>
      <c r="AM240" s="101"/>
      <c r="AN240" s="102"/>
    </row>
    <row r="241" spans="1:40" s="56" customFormat="1" ht="59.1" customHeight="1">
      <c r="A241" s="820" t="s">
        <v>424</v>
      </c>
      <c r="B241" s="819" t="s">
        <v>425</v>
      </c>
      <c r="C241" s="804" t="s">
        <v>135</v>
      </c>
      <c r="D241" s="805">
        <v>34.999998545174186</v>
      </c>
      <c r="E241" s="961">
        <v>4248675</v>
      </c>
      <c r="F241" s="978">
        <f t="shared" si="239"/>
        <v>148703618.81891793</v>
      </c>
      <c r="G241" s="821">
        <f t="shared" si="240"/>
        <v>5.845783189220276E-3</v>
      </c>
      <c r="H241" s="715">
        <f t="shared" si="241"/>
        <v>0</v>
      </c>
      <c r="I241" s="822">
        <f t="shared" si="242"/>
        <v>0</v>
      </c>
      <c r="J241" s="823">
        <v>0</v>
      </c>
      <c r="K241" s="806">
        <f t="shared" si="243"/>
        <v>0</v>
      </c>
      <c r="L241" s="715">
        <f t="shared" si="244"/>
        <v>0</v>
      </c>
      <c r="M241" s="713">
        <f t="shared" si="245"/>
        <v>0</v>
      </c>
      <c r="N241" s="807"/>
      <c r="O241" s="713"/>
      <c r="P241" s="1082">
        <f t="shared" si="246"/>
        <v>34.999998545174186</v>
      </c>
      <c r="Q241" s="713">
        <f t="shared" si="247"/>
        <v>148703618.81891793</v>
      </c>
      <c r="R241" s="1089">
        <f t="shared" si="248"/>
        <v>34.999998545174186</v>
      </c>
      <c r="S241" s="713">
        <f t="shared" si="249"/>
        <v>148703618.81891793</v>
      </c>
      <c r="T241" s="808"/>
      <c r="U241" s="1085">
        <v>34.999998545174186</v>
      </c>
      <c r="V241" s="857">
        <f t="shared" si="250"/>
        <v>148703618.81891793</v>
      </c>
      <c r="W241" s="809"/>
      <c r="X241" s="771">
        <v>0</v>
      </c>
      <c r="Y241" s="1058">
        <f t="shared" si="251"/>
        <v>0</v>
      </c>
      <c r="Z241" s="825">
        <v>0</v>
      </c>
      <c r="AA241" s="1058">
        <f t="shared" si="252"/>
        <v>0</v>
      </c>
      <c r="AB241" s="717"/>
      <c r="AC241" s="718"/>
      <c r="AD241" s="719"/>
      <c r="AE241" s="716"/>
      <c r="AF241" s="1080">
        <f t="shared" si="253"/>
        <v>34.999998545174186</v>
      </c>
      <c r="AG241" s="810">
        <f t="shared" si="254"/>
        <v>1</v>
      </c>
      <c r="AH241" s="811">
        <f t="shared" si="255"/>
        <v>148703618.81891793</v>
      </c>
      <c r="AI241" s="812">
        <f t="shared" si="256"/>
        <v>5.845783189220276E-3</v>
      </c>
      <c r="AJ241" s="1685"/>
      <c r="AK241" s="258"/>
      <c r="AL241" s="100"/>
      <c r="AM241" s="101"/>
      <c r="AN241" s="102"/>
    </row>
    <row r="242" spans="1:40" s="56" customFormat="1" ht="51.95" customHeight="1">
      <c r="A242" s="820" t="s">
        <v>426</v>
      </c>
      <c r="B242" s="819" t="s">
        <v>427</v>
      </c>
      <c r="C242" s="804" t="s">
        <v>135</v>
      </c>
      <c r="D242" s="805">
        <v>35.000015268952573</v>
      </c>
      <c r="E242" s="961">
        <v>626175</v>
      </c>
      <c r="F242" s="978">
        <f t="shared" si="239"/>
        <v>21916134.561036378</v>
      </c>
      <c r="G242" s="821">
        <f t="shared" si="240"/>
        <v>8.6155920082623468E-4</v>
      </c>
      <c r="H242" s="715">
        <f t="shared" si="241"/>
        <v>0</v>
      </c>
      <c r="I242" s="822">
        <f t="shared" si="242"/>
        <v>0</v>
      </c>
      <c r="J242" s="823">
        <v>0</v>
      </c>
      <c r="K242" s="806">
        <f t="shared" si="243"/>
        <v>0</v>
      </c>
      <c r="L242" s="715">
        <f t="shared" si="244"/>
        <v>0</v>
      </c>
      <c r="M242" s="713">
        <f t="shared" si="245"/>
        <v>0</v>
      </c>
      <c r="N242" s="807"/>
      <c r="O242" s="713"/>
      <c r="P242" s="1082">
        <f t="shared" si="246"/>
        <v>35.000015268952573</v>
      </c>
      <c r="Q242" s="713">
        <f t="shared" si="247"/>
        <v>21916134.561036378</v>
      </c>
      <c r="R242" s="1089">
        <f t="shared" si="248"/>
        <v>35.000015268952573</v>
      </c>
      <c r="S242" s="713">
        <f t="shared" si="249"/>
        <v>21916134.561036378</v>
      </c>
      <c r="T242" s="808"/>
      <c r="U242" s="1085">
        <v>35.000015268952573</v>
      </c>
      <c r="V242" s="857">
        <f t="shared" si="250"/>
        <v>21916134.561036378</v>
      </c>
      <c r="W242" s="809"/>
      <c r="X242" s="771">
        <v>0</v>
      </c>
      <c r="Y242" s="1058">
        <f t="shared" si="251"/>
        <v>0</v>
      </c>
      <c r="Z242" s="825">
        <v>0</v>
      </c>
      <c r="AA242" s="1058">
        <f t="shared" si="252"/>
        <v>0</v>
      </c>
      <c r="AB242" s="717"/>
      <c r="AC242" s="718"/>
      <c r="AD242" s="719"/>
      <c r="AE242" s="716"/>
      <c r="AF242" s="1080">
        <f t="shared" si="253"/>
        <v>35.000015268952573</v>
      </c>
      <c r="AG242" s="810">
        <f t="shared" si="254"/>
        <v>1</v>
      </c>
      <c r="AH242" s="811">
        <f t="shared" si="255"/>
        <v>21916134.561036378</v>
      </c>
      <c r="AI242" s="812">
        <f t="shared" si="256"/>
        <v>8.6155920082623468E-4</v>
      </c>
      <c r="AJ242" s="1685"/>
      <c r="AK242" s="258"/>
      <c r="AL242" s="100"/>
      <c r="AM242" s="101"/>
      <c r="AN242" s="102"/>
    </row>
    <row r="243" spans="1:40" s="56" customFormat="1" ht="60" customHeight="1">
      <c r="A243" s="820" t="s">
        <v>428</v>
      </c>
      <c r="B243" s="819" t="s">
        <v>429</v>
      </c>
      <c r="C243" s="804" t="s">
        <v>135</v>
      </c>
      <c r="D243" s="805">
        <v>25.000003335099912</v>
      </c>
      <c r="E243" s="961">
        <v>967725</v>
      </c>
      <c r="F243" s="978">
        <f t="shared" si="239"/>
        <v>24193128.227459561</v>
      </c>
      <c r="G243" s="821">
        <f t="shared" si="240"/>
        <v>9.5107155703423498E-4</v>
      </c>
      <c r="H243" s="715">
        <f t="shared" si="241"/>
        <v>0</v>
      </c>
      <c r="I243" s="822">
        <f t="shared" si="242"/>
        <v>0</v>
      </c>
      <c r="J243" s="823">
        <v>0</v>
      </c>
      <c r="K243" s="806">
        <f t="shared" si="243"/>
        <v>0</v>
      </c>
      <c r="L243" s="715">
        <f t="shared" si="244"/>
        <v>0</v>
      </c>
      <c r="M243" s="713">
        <f t="shared" si="245"/>
        <v>0</v>
      </c>
      <c r="N243" s="807"/>
      <c r="O243" s="713"/>
      <c r="P243" s="1082">
        <f t="shared" si="246"/>
        <v>25.000003335099912</v>
      </c>
      <c r="Q243" s="713">
        <f t="shared" si="247"/>
        <v>24193128.227459561</v>
      </c>
      <c r="R243" s="1089">
        <f t="shared" si="248"/>
        <v>25.000003335099912</v>
      </c>
      <c r="S243" s="713">
        <f t="shared" si="249"/>
        <v>24193128.227459561</v>
      </c>
      <c r="T243" s="808"/>
      <c r="U243" s="1085">
        <v>25.000003335099912</v>
      </c>
      <c r="V243" s="857">
        <f t="shared" si="250"/>
        <v>24193128.227459561</v>
      </c>
      <c r="W243" s="809"/>
      <c r="X243" s="771">
        <v>0</v>
      </c>
      <c r="Y243" s="1058">
        <f t="shared" si="251"/>
        <v>0</v>
      </c>
      <c r="Z243" s="825">
        <v>0</v>
      </c>
      <c r="AA243" s="1058">
        <f t="shared" si="252"/>
        <v>0</v>
      </c>
      <c r="AB243" s="717"/>
      <c r="AC243" s="718"/>
      <c r="AD243" s="719"/>
      <c r="AE243" s="716"/>
      <c r="AF243" s="1080">
        <f t="shared" si="253"/>
        <v>25.000003335099912</v>
      </c>
      <c r="AG243" s="810">
        <f t="shared" si="254"/>
        <v>1</v>
      </c>
      <c r="AH243" s="811">
        <f t="shared" si="255"/>
        <v>24193128.227459561</v>
      </c>
      <c r="AI243" s="812">
        <f t="shared" si="256"/>
        <v>9.5107155703423498E-4</v>
      </c>
      <c r="AJ243" s="1685"/>
      <c r="AK243" s="258"/>
      <c r="AL243" s="100"/>
      <c r="AM243" s="101"/>
      <c r="AN243" s="102"/>
    </row>
    <row r="244" spans="1:40" s="56" customFormat="1" ht="60" customHeight="1">
      <c r="A244" s="820" t="s">
        <v>430</v>
      </c>
      <c r="B244" s="819" t="s">
        <v>431</v>
      </c>
      <c r="C244" s="804" t="s">
        <v>135</v>
      </c>
      <c r="D244" s="805">
        <v>36.999998335679265</v>
      </c>
      <c r="E244" s="961">
        <v>4248675</v>
      </c>
      <c r="F244" s="978">
        <f t="shared" si="239"/>
        <v>157200967.9288421</v>
      </c>
      <c r="G244" s="821">
        <f t="shared" si="240"/>
        <v>6.1798279217847212E-3</v>
      </c>
      <c r="H244" s="715">
        <f t="shared" si="241"/>
        <v>0</v>
      </c>
      <c r="I244" s="822">
        <f t="shared" si="242"/>
        <v>0</v>
      </c>
      <c r="J244" s="823">
        <v>0</v>
      </c>
      <c r="K244" s="806">
        <f t="shared" si="243"/>
        <v>0</v>
      </c>
      <c r="L244" s="715">
        <f t="shared" si="244"/>
        <v>0</v>
      </c>
      <c r="M244" s="713">
        <f t="shared" si="245"/>
        <v>0</v>
      </c>
      <c r="N244" s="807"/>
      <c r="O244" s="713"/>
      <c r="P244" s="1082">
        <f t="shared" si="246"/>
        <v>36.999998335679265</v>
      </c>
      <c r="Q244" s="713">
        <f t="shared" si="247"/>
        <v>157200967.9288421</v>
      </c>
      <c r="R244" s="1089">
        <f t="shared" si="248"/>
        <v>36.999998335679265</v>
      </c>
      <c r="S244" s="713">
        <f t="shared" si="249"/>
        <v>157200967.9288421</v>
      </c>
      <c r="T244" s="808"/>
      <c r="U244" s="1085">
        <v>36.999998335679265</v>
      </c>
      <c r="V244" s="857">
        <f t="shared" si="250"/>
        <v>157200967.9288421</v>
      </c>
      <c r="W244" s="809"/>
      <c r="X244" s="771">
        <v>0</v>
      </c>
      <c r="Y244" s="1058">
        <f t="shared" si="251"/>
        <v>0</v>
      </c>
      <c r="Z244" s="825">
        <v>0</v>
      </c>
      <c r="AA244" s="1058">
        <f t="shared" si="252"/>
        <v>0</v>
      </c>
      <c r="AB244" s="717"/>
      <c r="AC244" s="718"/>
      <c r="AD244" s="719"/>
      <c r="AE244" s="716"/>
      <c r="AF244" s="1080">
        <f t="shared" si="253"/>
        <v>36.999998335679265</v>
      </c>
      <c r="AG244" s="810">
        <f t="shared" si="254"/>
        <v>1</v>
      </c>
      <c r="AH244" s="811">
        <f t="shared" si="255"/>
        <v>157200967.9288421</v>
      </c>
      <c r="AI244" s="812">
        <f t="shared" si="256"/>
        <v>6.1798279217847212E-3</v>
      </c>
      <c r="AJ244" s="1685"/>
      <c r="AK244" s="258"/>
      <c r="AL244" s="100"/>
      <c r="AM244" s="101"/>
      <c r="AN244" s="102"/>
    </row>
    <row r="245" spans="1:40" s="56" customFormat="1" ht="51" customHeight="1">
      <c r="A245" s="820" t="s">
        <v>432</v>
      </c>
      <c r="B245" s="819" t="s">
        <v>433</v>
      </c>
      <c r="C245" s="804" t="s">
        <v>135</v>
      </c>
      <c r="D245" s="805">
        <v>34.999985343033039</v>
      </c>
      <c r="E245" s="961">
        <v>808335</v>
      </c>
      <c r="F245" s="978">
        <f t="shared" si="239"/>
        <v>28291713.152260613</v>
      </c>
      <c r="G245" s="821">
        <f t="shared" si="240"/>
        <v>1.1121936537477654E-3</v>
      </c>
      <c r="H245" s="715">
        <f t="shared" si="241"/>
        <v>0</v>
      </c>
      <c r="I245" s="822">
        <f t="shared" si="242"/>
        <v>0</v>
      </c>
      <c r="J245" s="823">
        <v>0</v>
      </c>
      <c r="K245" s="806">
        <f t="shared" si="243"/>
        <v>0</v>
      </c>
      <c r="L245" s="715">
        <f t="shared" si="244"/>
        <v>0</v>
      </c>
      <c r="M245" s="713">
        <f t="shared" si="245"/>
        <v>0</v>
      </c>
      <c r="N245" s="807"/>
      <c r="O245" s="713"/>
      <c r="P245" s="1082">
        <f t="shared" si="246"/>
        <v>34.999985343033039</v>
      </c>
      <c r="Q245" s="713">
        <f t="shared" si="247"/>
        <v>28291713.152260613</v>
      </c>
      <c r="R245" s="1089">
        <f t="shared" si="248"/>
        <v>34.999985343033039</v>
      </c>
      <c r="S245" s="713">
        <f t="shared" si="249"/>
        <v>28291713.152260613</v>
      </c>
      <c r="T245" s="808"/>
      <c r="U245" s="1085">
        <v>34.999985343033039</v>
      </c>
      <c r="V245" s="857">
        <f t="shared" si="250"/>
        <v>28291713.152260613</v>
      </c>
      <c r="W245" s="809"/>
      <c r="X245" s="771">
        <v>0</v>
      </c>
      <c r="Y245" s="1058">
        <f t="shared" si="251"/>
        <v>0</v>
      </c>
      <c r="Z245" s="825">
        <v>0</v>
      </c>
      <c r="AA245" s="1058">
        <f t="shared" si="252"/>
        <v>0</v>
      </c>
      <c r="AB245" s="717"/>
      <c r="AC245" s="718"/>
      <c r="AD245" s="719"/>
      <c r="AE245" s="716"/>
      <c r="AF245" s="1080">
        <f t="shared" si="253"/>
        <v>34.999985343033039</v>
      </c>
      <c r="AG245" s="810">
        <f t="shared" si="254"/>
        <v>1</v>
      </c>
      <c r="AH245" s="811">
        <f t="shared" si="255"/>
        <v>28291713.152260613</v>
      </c>
      <c r="AI245" s="812">
        <f t="shared" si="256"/>
        <v>1.1121936537477654E-3</v>
      </c>
      <c r="AJ245" s="1685"/>
      <c r="AK245" s="258"/>
      <c r="AL245" s="100"/>
      <c r="AM245" s="101"/>
      <c r="AN245" s="102"/>
    </row>
    <row r="246" spans="1:40" s="56" customFormat="1" ht="51" customHeight="1">
      <c r="A246" s="820" t="s">
        <v>434</v>
      </c>
      <c r="B246" s="819" t="s">
        <v>435</v>
      </c>
      <c r="C246" s="804" t="s">
        <v>135</v>
      </c>
      <c r="D246" s="805">
        <v>36.999945668024601</v>
      </c>
      <c r="E246" s="961">
        <v>215280</v>
      </c>
      <c r="F246" s="978">
        <f t="shared" si="239"/>
        <v>7965348.3034123359</v>
      </c>
      <c r="G246" s="821">
        <f t="shared" si="240"/>
        <v>3.1313090816622609E-4</v>
      </c>
      <c r="H246" s="715">
        <f t="shared" si="241"/>
        <v>0</v>
      </c>
      <c r="I246" s="822">
        <f t="shared" si="242"/>
        <v>0</v>
      </c>
      <c r="J246" s="823">
        <v>0</v>
      </c>
      <c r="K246" s="806">
        <f t="shared" si="243"/>
        <v>0</v>
      </c>
      <c r="L246" s="715">
        <f t="shared" si="244"/>
        <v>0</v>
      </c>
      <c r="M246" s="713">
        <f t="shared" si="245"/>
        <v>0</v>
      </c>
      <c r="N246" s="807"/>
      <c r="O246" s="713"/>
      <c r="P246" s="1082">
        <f t="shared" si="246"/>
        <v>36.999945668024601</v>
      </c>
      <c r="Q246" s="713">
        <f t="shared" si="247"/>
        <v>7965348.3034123359</v>
      </c>
      <c r="R246" s="1089">
        <f t="shared" si="248"/>
        <v>36.999945668024601</v>
      </c>
      <c r="S246" s="713">
        <f t="shared" si="249"/>
        <v>7965348.3034123359</v>
      </c>
      <c r="T246" s="808"/>
      <c r="U246" s="1085">
        <v>36.999945668024601</v>
      </c>
      <c r="V246" s="857">
        <f t="shared" si="250"/>
        <v>7965348.3034123359</v>
      </c>
      <c r="W246" s="809"/>
      <c r="X246" s="771">
        <v>0</v>
      </c>
      <c r="Y246" s="1058">
        <f t="shared" si="251"/>
        <v>0</v>
      </c>
      <c r="Z246" s="825">
        <v>0</v>
      </c>
      <c r="AA246" s="1058">
        <f t="shared" si="252"/>
        <v>0</v>
      </c>
      <c r="AB246" s="717"/>
      <c r="AC246" s="718"/>
      <c r="AD246" s="719"/>
      <c r="AE246" s="716"/>
      <c r="AF246" s="1080">
        <f t="shared" si="253"/>
        <v>36.999945668024601</v>
      </c>
      <c r="AG246" s="810">
        <f t="shared" si="254"/>
        <v>1</v>
      </c>
      <c r="AH246" s="811">
        <f t="shared" si="255"/>
        <v>7965348.3034123359</v>
      </c>
      <c r="AI246" s="812">
        <f t="shared" si="256"/>
        <v>3.1313090816622609E-4</v>
      </c>
      <c r="AJ246" s="1685"/>
      <c r="AK246" s="258"/>
      <c r="AL246" s="100"/>
      <c r="AM246" s="101"/>
      <c r="AN246" s="102"/>
    </row>
    <row r="247" spans="1:40" s="56" customFormat="1" ht="45" customHeight="1">
      <c r="A247" s="820" t="s">
        <v>436</v>
      </c>
      <c r="B247" s="819" t="s">
        <v>437</v>
      </c>
      <c r="C247" s="804" t="s">
        <v>135</v>
      </c>
      <c r="D247" s="805">
        <v>53.33465056891383</v>
      </c>
      <c r="E247" s="961">
        <v>87975</v>
      </c>
      <c r="F247" s="978">
        <f t="shared" si="239"/>
        <v>4692115.8838001946</v>
      </c>
      <c r="G247" s="821">
        <f t="shared" si="240"/>
        <v>1.8445477234010067E-4</v>
      </c>
      <c r="H247" s="715">
        <f t="shared" si="241"/>
        <v>0</v>
      </c>
      <c r="I247" s="822">
        <f t="shared" si="242"/>
        <v>0</v>
      </c>
      <c r="J247" s="823">
        <v>0</v>
      </c>
      <c r="K247" s="806">
        <f t="shared" si="243"/>
        <v>0</v>
      </c>
      <c r="L247" s="715">
        <f t="shared" si="244"/>
        <v>0</v>
      </c>
      <c r="M247" s="713">
        <f t="shared" si="245"/>
        <v>0</v>
      </c>
      <c r="N247" s="807"/>
      <c r="O247" s="713"/>
      <c r="P247" s="1082">
        <f t="shared" si="246"/>
        <v>53.33465056891383</v>
      </c>
      <c r="Q247" s="713">
        <f t="shared" si="247"/>
        <v>4692115.8838001946</v>
      </c>
      <c r="R247" s="1089">
        <f t="shared" si="248"/>
        <v>53.33465056891383</v>
      </c>
      <c r="S247" s="713">
        <f t="shared" si="249"/>
        <v>4692115.8838001946</v>
      </c>
      <c r="T247" s="808"/>
      <c r="U247" s="1085">
        <v>53.33465056891383</v>
      </c>
      <c r="V247" s="857">
        <f t="shared" si="250"/>
        <v>4692115.8838001946</v>
      </c>
      <c r="W247" s="809"/>
      <c r="X247" s="771">
        <v>0</v>
      </c>
      <c r="Y247" s="1058">
        <f t="shared" si="251"/>
        <v>0</v>
      </c>
      <c r="Z247" s="825">
        <v>0</v>
      </c>
      <c r="AA247" s="1058">
        <f t="shared" si="252"/>
        <v>0</v>
      </c>
      <c r="AB247" s="717"/>
      <c r="AC247" s="718"/>
      <c r="AD247" s="719"/>
      <c r="AE247" s="716"/>
      <c r="AF247" s="1080">
        <f t="shared" si="253"/>
        <v>53.33465056891383</v>
      </c>
      <c r="AG247" s="810">
        <f t="shared" si="254"/>
        <v>1</v>
      </c>
      <c r="AH247" s="811">
        <f t="shared" si="255"/>
        <v>4692115.8838001946</v>
      </c>
      <c r="AI247" s="812">
        <f t="shared" si="256"/>
        <v>1.8445477234010067E-4</v>
      </c>
      <c r="AJ247" s="1685"/>
      <c r="AK247" s="258"/>
      <c r="AL247" s="100"/>
      <c r="AM247" s="101"/>
      <c r="AN247" s="102"/>
    </row>
    <row r="248" spans="1:40" s="56" customFormat="1" ht="45" customHeight="1">
      <c r="A248" s="820" t="s">
        <v>438</v>
      </c>
      <c r="B248" s="819" t="s">
        <v>439</v>
      </c>
      <c r="C248" s="804" t="s">
        <v>135</v>
      </c>
      <c r="D248" s="805">
        <v>183.85046914847916</v>
      </c>
      <c r="E248" s="961">
        <v>72450</v>
      </c>
      <c r="F248" s="978">
        <f t="shared" si="239"/>
        <v>13319966.489807315</v>
      </c>
      <c r="G248" s="821">
        <f t="shared" si="240"/>
        <v>5.236297327902489E-4</v>
      </c>
      <c r="H248" s="715">
        <f t="shared" si="241"/>
        <v>0</v>
      </c>
      <c r="I248" s="822">
        <f t="shared" si="242"/>
        <v>0</v>
      </c>
      <c r="J248" s="823">
        <v>0</v>
      </c>
      <c r="K248" s="806">
        <f t="shared" si="243"/>
        <v>0</v>
      </c>
      <c r="L248" s="715">
        <f t="shared" si="244"/>
        <v>0</v>
      </c>
      <c r="M248" s="713">
        <f t="shared" si="245"/>
        <v>0</v>
      </c>
      <c r="N248" s="807"/>
      <c r="O248" s="713"/>
      <c r="P248" s="1082">
        <f t="shared" si="246"/>
        <v>183.85046914847916</v>
      </c>
      <c r="Q248" s="713">
        <f t="shared" si="247"/>
        <v>13319966.489807315</v>
      </c>
      <c r="R248" s="1089">
        <f t="shared" si="248"/>
        <v>183.85046914847916</v>
      </c>
      <c r="S248" s="713">
        <f t="shared" si="249"/>
        <v>13319966.489807315</v>
      </c>
      <c r="T248" s="808"/>
      <c r="U248" s="1085">
        <v>183.85046914847916</v>
      </c>
      <c r="V248" s="857">
        <f t="shared" si="250"/>
        <v>13319966.489807315</v>
      </c>
      <c r="W248" s="809"/>
      <c r="X248" s="771">
        <v>0</v>
      </c>
      <c r="Y248" s="1058">
        <f t="shared" si="251"/>
        <v>0</v>
      </c>
      <c r="Z248" s="825">
        <v>0</v>
      </c>
      <c r="AA248" s="1058">
        <f t="shared" si="252"/>
        <v>0</v>
      </c>
      <c r="AB248" s="717"/>
      <c r="AC248" s="718"/>
      <c r="AD248" s="719"/>
      <c r="AE248" s="716"/>
      <c r="AF248" s="1080">
        <f t="shared" si="253"/>
        <v>183.85046914847916</v>
      </c>
      <c r="AG248" s="810">
        <f t="shared" si="254"/>
        <v>1</v>
      </c>
      <c r="AH248" s="811">
        <f t="shared" si="255"/>
        <v>13319966.489807315</v>
      </c>
      <c r="AI248" s="812">
        <f t="shared" si="256"/>
        <v>5.236297327902489E-4</v>
      </c>
      <c r="AJ248" s="1685"/>
      <c r="AK248" s="258"/>
      <c r="AL248" s="100"/>
      <c r="AM248" s="101"/>
      <c r="AN248" s="102"/>
    </row>
    <row r="249" spans="1:40" s="56" customFormat="1" ht="42.95" customHeight="1">
      <c r="A249" s="820" t="s">
        <v>440</v>
      </c>
      <c r="B249" s="819" t="s">
        <v>441</v>
      </c>
      <c r="C249" s="804" t="s">
        <v>135</v>
      </c>
      <c r="D249" s="805">
        <v>33.705919343887857</v>
      </c>
      <c r="E249" s="961">
        <v>72450</v>
      </c>
      <c r="F249" s="978">
        <f t="shared" si="239"/>
        <v>2441993.8564646752</v>
      </c>
      <c r="G249" s="821">
        <f t="shared" si="240"/>
        <v>9.5998784344878988E-5</v>
      </c>
      <c r="H249" s="715">
        <f t="shared" si="241"/>
        <v>0</v>
      </c>
      <c r="I249" s="822">
        <f t="shared" si="242"/>
        <v>0</v>
      </c>
      <c r="J249" s="823">
        <v>0</v>
      </c>
      <c r="K249" s="806">
        <f t="shared" si="243"/>
        <v>0</v>
      </c>
      <c r="L249" s="715">
        <f t="shared" si="244"/>
        <v>0</v>
      </c>
      <c r="M249" s="713">
        <f t="shared" si="245"/>
        <v>0</v>
      </c>
      <c r="N249" s="807"/>
      <c r="O249" s="713"/>
      <c r="P249" s="1082">
        <f t="shared" si="246"/>
        <v>33.705919343887857</v>
      </c>
      <c r="Q249" s="713">
        <f t="shared" si="247"/>
        <v>2441993.8564646752</v>
      </c>
      <c r="R249" s="1089">
        <f t="shared" si="248"/>
        <v>33.705919343887857</v>
      </c>
      <c r="S249" s="713">
        <f t="shared" si="249"/>
        <v>2441993.8564646752</v>
      </c>
      <c r="T249" s="808"/>
      <c r="U249" s="1085">
        <v>33.705919343887857</v>
      </c>
      <c r="V249" s="857">
        <f t="shared" si="250"/>
        <v>2441993.8564646752</v>
      </c>
      <c r="W249" s="809"/>
      <c r="X249" s="771">
        <v>0</v>
      </c>
      <c r="Y249" s="1058">
        <f t="shared" si="251"/>
        <v>0</v>
      </c>
      <c r="Z249" s="825">
        <v>0</v>
      </c>
      <c r="AA249" s="1058">
        <f t="shared" si="252"/>
        <v>0</v>
      </c>
      <c r="AB249" s="717"/>
      <c r="AC249" s="718"/>
      <c r="AD249" s="719"/>
      <c r="AE249" s="716"/>
      <c r="AF249" s="1080">
        <f t="shared" si="253"/>
        <v>33.705919343887857</v>
      </c>
      <c r="AG249" s="810">
        <f t="shared" si="254"/>
        <v>1</v>
      </c>
      <c r="AH249" s="811">
        <f t="shared" si="255"/>
        <v>2441993.8564646752</v>
      </c>
      <c r="AI249" s="812">
        <f t="shared" si="256"/>
        <v>9.5998784344878988E-5</v>
      </c>
      <c r="AJ249" s="1685"/>
      <c r="AK249" s="258"/>
      <c r="AL249" s="100"/>
      <c r="AM249" s="101"/>
      <c r="AN249" s="102"/>
    </row>
    <row r="250" spans="1:40" s="56" customFormat="1" ht="45" customHeight="1">
      <c r="A250" s="820" t="s">
        <v>442</v>
      </c>
      <c r="B250" s="819" t="s">
        <v>443</v>
      </c>
      <c r="C250" s="804" t="s">
        <v>135</v>
      </c>
      <c r="D250" s="805">
        <v>56.176532239813071</v>
      </c>
      <c r="E250" s="961">
        <v>72450</v>
      </c>
      <c r="F250" s="978">
        <f t="shared" si="239"/>
        <v>4069989.7607744569</v>
      </c>
      <c r="G250" s="821">
        <f t="shared" si="240"/>
        <v>1.5999797390813157E-4</v>
      </c>
      <c r="H250" s="715">
        <f t="shared" si="241"/>
        <v>0</v>
      </c>
      <c r="I250" s="822">
        <f t="shared" si="242"/>
        <v>0</v>
      </c>
      <c r="J250" s="823">
        <v>0</v>
      </c>
      <c r="K250" s="806">
        <f t="shared" si="243"/>
        <v>0</v>
      </c>
      <c r="L250" s="715">
        <f t="shared" si="244"/>
        <v>0</v>
      </c>
      <c r="M250" s="713">
        <f t="shared" si="245"/>
        <v>0</v>
      </c>
      <c r="N250" s="807"/>
      <c r="O250" s="713"/>
      <c r="P250" s="1082">
        <f t="shared" si="246"/>
        <v>56.176532239813071</v>
      </c>
      <c r="Q250" s="713">
        <f t="shared" si="247"/>
        <v>4069989.7607744569</v>
      </c>
      <c r="R250" s="1089">
        <f t="shared" si="248"/>
        <v>56.176532239813071</v>
      </c>
      <c r="S250" s="713">
        <f t="shared" si="249"/>
        <v>4069989.7607744569</v>
      </c>
      <c r="T250" s="808"/>
      <c r="U250" s="1085">
        <v>56.176532239813071</v>
      </c>
      <c r="V250" s="857">
        <f t="shared" si="250"/>
        <v>4069989.7607744569</v>
      </c>
      <c r="W250" s="809"/>
      <c r="X250" s="771">
        <v>0</v>
      </c>
      <c r="Y250" s="1058">
        <f t="shared" si="251"/>
        <v>0</v>
      </c>
      <c r="Z250" s="825">
        <v>0</v>
      </c>
      <c r="AA250" s="1058">
        <f t="shared" si="252"/>
        <v>0</v>
      </c>
      <c r="AB250" s="717"/>
      <c r="AC250" s="718"/>
      <c r="AD250" s="719"/>
      <c r="AE250" s="716"/>
      <c r="AF250" s="1080">
        <f t="shared" si="253"/>
        <v>56.176532239813071</v>
      </c>
      <c r="AG250" s="810">
        <f t="shared" si="254"/>
        <v>1</v>
      </c>
      <c r="AH250" s="811">
        <f t="shared" si="255"/>
        <v>4069989.7607744569</v>
      </c>
      <c r="AI250" s="812">
        <f t="shared" si="256"/>
        <v>1.5999797390813157E-4</v>
      </c>
      <c r="AJ250" s="1685"/>
      <c r="AK250" s="258"/>
      <c r="AL250" s="100"/>
      <c r="AM250" s="101"/>
      <c r="AN250" s="102"/>
    </row>
    <row r="251" spans="1:40" s="56" customFormat="1" ht="42.95" customHeight="1">
      <c r="A251" s="820" t="s">
        <v>444</v>
      </c>
      <c r="B251" s="819" t="s">
        <v>445</v>
      </c>
      <c r="C251" s="804" t="s">
        <v>135</v>
      </c>
      <c r="D251" s="805">
        <v>153.20872429039932</v>
      </c>
      <c r="E251" s="961">
        <v>72450</v>
      </c>
      <c r="F251" s="978">
        <f t="shared" si="239"/>
        <v>11099972.07483943</v>
      </c>
      <c r="G251" s="821">
        <f t="shared" si="240"/>
        <v>4.3635811065854073E-4</v>
      </c>
      <c r="H251" s="715">
        <f t="shared" si="241"/>
        <v>0</v>
      </c>
      <c r="I251" s="822">
        <f t="shared" si="242"/>
        <v>0</v>
      </c>
      <c r="J251" s="823">
        <v>0</v>
      </c>
      <c r="K251" s="806">
        <f t="shared" si="243"/>
        <v>0</v>
      </c>
      <c r="L251" s="715">
        <f t="shared" si="244"/>
        <v>0</v>
      </c>
      <c r="M251" s="713">
        <f t="shared" si="245"/>
        <v>0</v>
      </c>
      <c r="N251" s="807"/>
      <c r="O251" s="713"/>
      <c r="P251" s="1082">
        <f t="shared" si="246"/>
        <v>153.20872429039932</v>
      </c>
      <c r="Q251" s="713">
        <f t="shared" si="247"/>
        <v>11099972.07483943</v>
      </c>
      <c r="R251" s="1089">
        <f t="shared" si="248"/>
        <v>153.20872429039932</v>
      </c>
      <c r="S251" s="713">
        <f t="shared" si="249"/>
        <v>11099972.07483943</v>
      </c>
      <c r="T251" s="808"/>
      <c r="U251" s="1085">
        <v>153.20872429039932</v>
      </c>
      <c r="V251" s="857">
        <f t="shared" si="250"/>
        <v>11099972.07483943</v>
      </c>
      <c r="W251" s="809"/>
      <c r="X251" s="771">
        <v>0</v>
      </c>
      <c r="Y251" s="1058">
        <f t="shared" si="251"/>
        <v>0</v>
      </c>
      <c r="Z251" s="825">
        <v>0</v>
      </c>
      <c r="AA251" s="1058">
        <f t="shared" si="252"/>
        <v>0</v>
      </c>
      <c r="AB251" s="717"/>
      <c r="AC251" s="718"/>
      <c r="AD251" s="719"/>
      <c r="AE251" s="716"/>
      <c r="AF251" s="1080">
        <f t="shared" si="253"/>
        <v>153.20872429039932</v>
      </c>
      <c r="AG251" s="810">
        <f t="shared" si="254"/>
        <v>1</v>
      </c>
      <c r="AH251" s="811">
        <f t="shared" si="255"/>
        <v>11099972.07483943</v>
      </c>
      <c r="AI251" s="812">
        <f t="shared" si="256"/>
        <v>4.3635811065854073E-4</v>
      </c>
      <c r="AJ251" s="1685"/>
      <c r="AK251" s="258"/>
      <c r="AL251" s="100"/>
      <c r="AM251" s="101"/>
      <c r="AN251" s="102"/>
    </row>
    <row r="252" spans="1:40" s="56" customFormat="1" ht="45.95" customHeight="1">
      <c r="A252" s="820" t="s">
        <v>446</v>
      </c>
      <c r="B252" s="819" t="s">
        <v>447</v>
      </c>
      <c r="C252" s="804" t="s">
        <v>135</v>
      </c>
      <c r="D252" s="805">
        <v>37.311217551674318</v>
      </c>
      <c r="E252" s="961">
        <v>159390</v>
      </c>
      <c r="F252" s="978">
        <f t="shared" si="239"/>
        <v>5947034.9655613694</v>
      </c>
      <c r="G252" s="821">
        <f t="shared" si="240"/>
        <v>2.3378770001366677E-4</v>
      </c>
      <c r="H252" s="715">
        <f t="shared" si="241"/>
        <v>0</v>
      </c>
      <c r="I252" s="822">
        <f t="shared" si="242"/>
        <v>0</v>
      </c>
      <c r="J252" s="823">
        <v>0</v>
      </c>
      <c r="K252" s="806">
        <f t="shared" si="243"/>
        <v>0</v>
      </c>
      <c r="L252" s="715">
        <f t="shared" si="244"/>
        <v>0</v>
      </c>
      <c r="M252" s="713">
        <f t="shared" si="245"/>
        <v>0</v>
      </c>
      <c r="N252" s="807"/>
      <c r="O252" s="713"/>
      <c r="P252" s="1082">
        <f t="shared" si="246"/>
        <v>37.311217551674318</v>
      </c>
      <c r="Q252" s="713">
        <f t="shared" si="247"/>
        <v>5947034.9655613694</v>
      </c>
      <c r="R252" s="1089">
        <f t="shared" si="248"/>
        <v>37.311217551674318</v>
      </c>
      <c r="S252" s="713">
        <f t="shared" si="249"/>
        <v>5947034.9655613694</v>
      </c>
      <c r="T252" s="808"/>
      <c r="U252" s="1085">
        <v>37.311217551674318</v>
      </c>
      <c r="V252" s="857">
        <f t="shared" si="250"/>
        <v>5947034.9655613694</v>
      </c>
      <c r="W252" s="809"/>
      <c r="X252" s="771">
        <v>0</v>
      </c>
      <c r="Y252" s="1058">
        <f t="shared" si="251"/>
        <v>0</v>
      </c>
      <c r="Z252" s="825">
        <v>0</v>
      </c>
      <c r="AA252" s="1058">
        <f t="shared" si="252"/>
        <v>0</v>
      </c>
      <c r="AB252" s="717"/>
      <c r="AC252" s="718"/>
      <c r="AD252" s="719"/>
      <c r="AE252" s="716"/>
      <c r="AF252" s="1080">
        <f t="shared" si="253"/>
        <v>37.311217551674318</v>
      </c>
      <c r="AG252" s="810">
        <f t="shared" si="254"/>
        <v>1</v>
      </c>
      <c r="AH252" s="811">
        <f t="shared" si="255"/>
        <v>5947034.9655613694</v>
      </c>
      <c r="AI252" s="812">
        <f t="shared" si="256"/>
        <v>2.3378770001366677E-4</v>
      </c>
      <c r="AJ252" s="1685"/>
      <c r="AK252" s="258"/>
      <c r="AL252" s="100"/>
      <c r="AM252" s="101"/>
      <c r="AN252" s="102"/>
    </row>
    <row r="253" spans="1:40" s="56" customFormat="1" ht="42" customHeight="1">
      <c r="A253" s="820" t="s">
        <v>448</v>
      </c>
      <c r="B253" s="819" t="s">
        <v>449</v>
      </c>
      <c r="C253" s="804" t="s">
        <v>135</v>
      </c>
      <c r="D253" s="805">
        <v>71.497404668853022</v>
      </c>
      <c r="E253" s="961">
        <v>72450</v>
      </c>
      <c r="F253" s="978">
        <f t="shared" si="239"/>
        <v>5179986.9682584014</v>
      </c>
      <c r="G253" s="821">
        <f t="shared" si="240"/>
        <v>2.0363378497398571E-4</v>
      </c>
      <c r="H253" s="715">
        <f t="shared" si="241"/>
        <v>0</v>
      </c>
      <c r="I253" s="822">
        <f t="shared" si="242"/>
        <v>0</v>
      </c>
      <c r="J253" s="823">
        <v>0</v>
      </c>
      <c r="K253" s="806">
        <f t="shared" si="243"/>
        <v>0</v>
      </c>
      <c r="L253" s="715">
        <f t="shared" si="244"/>
        <v>0</v>
      </c>
      <c r="M253" s="713">
        <f t="shared" si="245"/>
        <v>0</v>
      </c>
      <c r="N253" s="807"/>
      <c r="O253" s="713"/>
      <c r="P253" s="1082">
        <f t="shared" si="246"/>
        <v>71.497404668853022</v>
      </c>
      <c r="Q253" s="713">
        <f t="shared" si="247"/>
        <v>5179986.9682584014</v>
      </c>
      <c r="R253" s="1089">
        <f t="shared" si="248"/>
        <v>71.497404668853022</v>
      </c>
      <c r="S253" s="713">
        <f t="shared" si="249"/>
        <v>5179986.9682584014</v>
      </c>
      <c r="T253" s="808"/>
      <c r="U253" s="1085">
        <v>71.497404668853022</v>
      </c>
      <c r="V253" s="857">
        <f t="shared" si="250"/>
        <v>5179986.9682584014</v>
      </c>
      <c r="W253" s="809"/>
      <c r="X253" s="771">
        <v>0</v>
      </c>
      <c r="Y253" s="1058">
        <f t="shared" si="251"/>
        <v>0</v>
      </c>
      <c r="Z253" s="825">
        <v>0</v>
      </c>
      <c r="AA253" s="1058">
        <f t="shared" si="252"/>
        <v>0</v>
      </c>
      <c r="AB253" s="717"/>
      <c r="AC253" s="718"/>
      <c r="AD253" s="719"/>
      <c r="AE253" s="716"/>
      <c r="AF253" s="1080">
        <f t="shared" si="253"/>
        <v>71.497404668853022</v>
      </c>
      <c r="AG253" s="810">
        <f t="shared" si="254"/>
        <v>1</v>
      </c>
      <c r="AH253" s="811">
        <f t="shared" si="255"/>
        <v>5179986.9682584014</v>
      </c>
      <c r="AI253" s="812">
        <f t="shared" si="256"/>
        <v>2.0363378497398571E-4</v>
      </c>
      <c r="AJ253" s="1685"/>
      <c r="AK253" s="258"/>
      <c r="AL253" s="100"/>
      <c r="AM253" s="101"/>
      <c r="AN253" s="102"/>
    </row>
    <row r="254" spans="1:40" s="56" customFormat="1" ht="45.95" customHeight="1">
      <c r="A254" s="820" t="s">
        <v>450</v>
      </c>
      <c r="B254" s="819" t="s">
        <v>451</v>
      </c>
      <c r="C254" s="804" t="s">
        <v>135</v>
      </c>
      <c r="D254" s="805">
        <v>61.283489716159735</v>
      </c>
      <c r="E254" s="961">
        <v>72450</v>
      </c>
      <c r="F254" s="978">
        <f t="shared" si="239"/>
        <v>4439988.8299357733</v>
      </c>
      <c r="G254" s="821">
        <f t="shared" si="240"/>
        <v>1.7454324426341634E-4</v>
      </c>
      <c r="H254" s="715">
        <f t="shared" si="241"/>
        <v>0</v>
      </c>
      <c r="I254" s="822">
        <f t="shared" si="242"/>
        <v>0</v>
      </c>
      <c r="J254" s="823">
        <v>0</v>
      </c>
      <c r="K254" s="806">
        <f t="shared" si="243"/>
        <v>0</v>
      </c>
      <c r="L254" s="715">
        <f t="shared" si="244"/>
        <v>0</v>
      </c>
      <c r="M254" s="713">
        <f t="shared" si="245"/>
        <v>0</v>
      </c>
      <c r="N254" s="807"/>
      <c r="O254" s="713"/>
      <c r="P254" s="1082">
        <f t="shared" si="246"/>
        <v>61.283489716159735</v>
      </c>
      <c r="Q254" s="713">
        <f t="shared" si="247"/>
        <v>4439988.8299357733</v>
      </c>
      <c r="R254" s="1089">
        <f t="shared" si="248"/>
        <v>61.283489716159735</v>
      </c>
      <c r="S254" s="713">
        <f t="shared" si="249"/>
        <v>4439988.8299357733</v>
      </c>
      <c r="T254" s="808"/>
      <c r="U254" s="1085">
        <v>61.283489716159735</v>
      </c>
      <c r="V254" s="857">
        <f t="shared" si="250"/>
        <v>4439988.8299357733</v>
      </c>
      <c r="W254" s="809"/>
      <c r="X254" s="771">
        <v>0</v>
      </c>
      <c r="Y254" s="1058">
        <f t="shared" si="251"/>
        <v>0</v>
      </c>
      <c r="Z254" s="825">
        <v>0</v>
      </c>
      <c r="AA254" s="1058">
        <f t="shared" si="252"/>
        <v>0</v>
      </c>
      <c r="AB254" s="717"/>
      <c r="AC254" s="718"/>
      <c r="AD254" s="719"/>
      <c r="AE254" s="716"/>
      <c r="AF254" s="1080">
        <f t="shared" si="253"/>
        <v>61.283489716159735</v>
      </c>
      <c r="AG254" s="810">
        <f t="shared" si="254"/>
        <v>1</v>
      </c>
      <c r="AH254" s="811">
        <f t="shared" si="255"/>
        <v>4439988.8299357733</v>
      </c>
      <c r="AI254" s="812">
        <f t="shared" si="256"/>
        <v>1.7454324426341634E-4</v>
      </c>
      <c r="AJ254" s="1685"/>
      <c r="AK254" s="258"/>
      <c r="AL254" s="100"/>
      <c r="AM254" s="101"/>
      <c r="AN254" s="102"/>
    </row>
    <row r="255" spans="1:40" s="56" customFormat="1" ht="42.95" customHeight="1">
      <c r="A255" s="820" t="s">
        <v>452</v>
      </c>
      <c r="B255" s="819" t="s">
        <v>453</v>
      </c>
      <c r="C255" s="804" t="s">
        <v>135</v>
      </c>
      <c r="D255" s="805">
        <v>57.437315997291826</v>
      </c>
      <c r="E255" s="961">
        <v>87975</v>
      </c>
      <c r="F255" s="978">
        <f t="shared" si="239"/>
        <v>5053047.874861748</v>
      </c>
      <c r="G255" s="821">
        <f t="shared" si="240"/>
        <v>1.9864360098164688E-4</v>
      </c>
      <c r="H255" s="715">
        <f t="shared" si="241"/>
        <v>0</v>
      </c>
      <c r="I255" s="822">
        <f t="shared" si="242"/>
        <v>0</v>
      </c>
      <c r="J255" s="823">
        <v>0</v>
      </c>
      <c r="K255" s="806">
        <f t="shared" si="243"/>
        <v>0</v>
      </c>
      <c r="L255" s="715">
        <f t="shared" si="244"/>
        <v>0</v>
      </c>
      <c r="M255" s="713">
        <f t="shared" si="245"/>
        <v>0</v>
      </c>
      <c r="N255" s="807"/>
      <c r="O255" s="713"/>
      <c r="P255" s="1082">
        <f t="shared" si="246"/>
        <v>57.437315997291826</v>
      </c>
      <c r="Q255" s="713">
        <f t="shared" si="247"/>
        <v>5053047.874861748</v>
      </c>
      <c r="R255" s="1089">
        <f t="shared" si="248"/>
        <v>57.437315997291826</v>
      </c>
      <c r="S255" s="713">
        <f t="shared" si="249"/>
        <v>5053047.874861748</v>
      </c>
      <c r="T255" s="808"/>
      <c r="U255" s="1085">
        <v>57.437315997291826</v>
      </c>
      <c r="V255" s="857">
        <f t="shared" si="250"/>
        <v>5053047.874861748</v>
      </c>
      <c r="W255" s="809"/>
      <c r="X255" s="771">
        <v>0</v>
      </c>
      <c r="Y255" s="1058">
        <f t="shared" si="251"/>
        <v>0</v>
      </c>
      <c r="Z255" s="825">
        <v>0</v>
      </c>
      <c r="AA255" s="1058">
        <f t="shared" si="252"/>
        <v>0</v>
      </c>
      <c r="AB255" s="717"/>
      <c r="AC255" s="718"/>
      <c r="AD255" s="719"/>
      <c r="AE255" s="716"/>
      <c r="AF255" s="1080">
        <f t="shared" si="253"/>
        <v>57.437315997291826</v>
      </c>
      <c r="AG255" s="810">
        <f t="shared" si="254"/>
        <v>1</v>
      </c>
      <c r="AH255" s="811">
        <f t="shared" si="255"/>
        <v>5053047.874861748</v>
      </c>
      <c r="AI255" s="812">
        <f t="shared" si="256"/>
        <v>1.9864360098164688E-4</v>
      </c>
      <c r="AJ255" s="1685"/>
      <c r="AK255" s="258"/>
      <c r="AL255" s="100"/>
      <c r="AM255" s="101"/>
      <c r="AN255" s="102"/>
    </row>
    <row r="256" spans="1:40" s="56" customFormat="1" ht="45.95" customHeight="1">
      <c r="A256" s="820" t="s">
        <v>454</v>
      </c>
      <c r="B256" s="819" t="s">
        <v>455</v>
      </c>
      <c r="C256" s="804" t="s">
        <v>135</v>
      </c>
      <c r="D256" s="805">
        <v>51.283317854724821</v>
      </c>
      <c r="E256" s="961">
        <v>87975</v>
      </c>
      <c r="F256" s="978">
        <f t="shared" si="239"/>
        <v>4511649.8882694161</v>
      </c>
      <c r="G256" s="821">
        <f t="shared" si="240"/>
        <v>1.773603580193275E-4</v>
      </c>
      <c r="H256" s="715">
        <f t="shared" si="241"/>
        <v>0</v>
      </c>
      <c r="I256" s="822">
        <f t="shared" si="242"/>
        <v>0</v>
      </c>
      <c r="J256" s="823">
        <v>0</v>
      </c>
      <c r="K256" s="806">
        <f t="shared" si="243"/>
        <v>0</v>
      </c>
      <c r="L256" s="715">
        <f t="shared" si="244"/>
        <v>0</v>
      </c>
      <c r="M256" s="713">
        <f t="shared" si="245"/>
        <v>0</v>
      </c>
      <c r="N256" s="807"/>
      <c r="O256" s="713"/>
      <c r="P256" s="1082">
        <f t="shared" si="246"/>
        <v>51.283317854724821</v>
      </c>
      <c r="Q256" s="713">
        <f t="shared" si="247"/>
        <v>4511649.8882694161</v>
      </c>
      <c r="R256" s="1089">
        <f t="shared" si="248"/>
        <v>51.283317854724821</v>
      </c>
      <c r="S256" s="713">
        <f t="shared" si="249"/>
        <v>4511649.8882694161</v>
      </c>
      <c r="T256" s="808"/>
      <c r="U256" s="1085">
        <v>51.283317854724821</v>
      </c>
      <c r="V256" s="857">
        <f t="shared" si="250"/>
        <v>4511649.8882694161</v>
      </c>
      <c r="W256" s="809"/>
      <c r="X256" s="771">
        <v>0</v>
      </c>
      <c r="Y256" s="1058">
        <f t="shared" si="251"/>
        <v>0</v>
      </c>
      <c r="Z256" s="825">
        <v>0</v>
      </c>
      <c r="AA256" s="1058">
        <f t="shared" si="252"/>
        <v>0</v>
      </c>
      <c r="AB256" s="717"/>
      <c r="AC256" s="718"/>
      <c r="AD256" s="719"/>
      <c r="AE256" s="716"/>
      <c r="AF256" s="1080">
        <f t="shared" si="253"/>
        <v>51.283317854724821</v>
      </c>
      <c r="AG256" s="810">
        <f t="shared" si="254"/>
        <v>1</v>
      </c>
      <c r="AH256" s="811">
        <f t="shared" si="255"/>
        <v>4511649.8882694161</v>
      </c>
      <c r="AI256" s="812">
        <f t="shared" si="256"/>
        <v>1.773603580193275E-4</v>
      </c>
      <c r="AJ256" s="1685"/>
      <c r="AK256" s="258"/>
      <c r="AL256" s="100"/>
      <c r="AM256" s="101"/>
      <c r="AN256" s="102"/>
    </row>
    <row r="257" spans="1:40" s="56" customFormat="1" ht="48.95" customHeight="1">
      <c r="A257" s="820" t="s">
        <v>456</v>
      </c>
      <c r="B257" s="819" t="s">
        <v>457</v>
      </c>
      <c r="C257" s="804" t="s">
        <v>135</v>
      </c>
      <c r="D257" s="805">
        <v>47.180652426346839</v>
      </c>
      <c r="E257" s="961">
        <v>87975</v>
      </c>
      <c r="F257" s="978">
        <f t="shared" si="239"/>
        <v>4150717.8972078632</v>
      </c>
      <c r="G257" s="821">
        <f t="shared" si="240"/>
        <v>1.6317152937778132E-4</v>
      </c>
      <c r="H257" s="715">
        <f t="shared" si="241"/>
        <v>0</v>
      </c>
      <c r="I257" s="822">
        <f t="shared" si="242"/>
        <v>0</v>
      </c>
      <c r="J257" s="823">
        <v>0</v>
      </c>
      <c r="K257" s="806">
        <f t="shared" si="243"/>
        <v>0</v>
      </c>
      <c r="L257" s="715">
        <f t="shared" si="244"/>
        <v>0</v>
      </c>
      <c r="M257" s="713">
        <f t="shared" si="245"/>
        <v>0</v>
      </c>
      <c r="N257" s="807"/>
      <c r="O257" s="713"/>
      <c r="P257" s="1082">
        <f t="shared" si="246"/>
        <v>47.180652426346839</v>
      </c>
      <c r="Q257" s="713">
        <f t="shared" si="247"/>
        <v>4150717.8972078632</v>
      </c>
      <c r="R257" s="1089">
        <f t="shared" si="248"/>
        <v>47.180652426346839</v>
      </c>
      <c r="S257" s="713">
        <f t="shared" si="249"/>
        <v>4150717.8972078632</v>
      </c>
      <c r="T257" s="808"/>
      <c r="U257" s="1085">
        <v>47.180652426346839</v>
      </c>
      <c r="V257" s="857">
        <f t="shared" si="250"/>
        <v>4150717.8972078632</v>
      </c>
      <c r="W257" s="809"/>
      <c r="X257" s="771">
        <v>0</v>
      </c>
      <c r="Y257" s="1058">
        <f t="shared" si="251"/>
        <v>0</v>
      </c>
      <c r="Z257" s="825">
        <v>0</v>
      </c>
      <c r="AA257" s="1058">
        <f t="shared" si="252"/>
        <v>0</v>
      </c>
      <c r="AB257" s="717"/>
      <c r="AC257" s="718"/>
      <c r="AD257" s="719"/>
      <c r="AE257" s="716"/>
      <c r="AF257" s="1080">
        <f t="shared" si="253"/>
        <v>47.180652426346839</v>
      </c>
      <c r="AG257" s="810">
        <f t="shared" si="254"/>
        <v>1</v>
      </c>
      <c r="AH257" s="811">
        <f t="shared" si="255"/>
        <v>4150717.8972078632</v>
      </c>
      <c r="AI257" s="812">
        <f t="shared" si="256"/>
        <v>1.6317152937778132E-4</v>
      </c>
      <c r="AJ257" s="1685"/>
      <c r="AK257" s="258"/>
      <c r="AL257" s="100"/>
      <c r="AM257" s="101"/>
      <c r="AN257" s="102"/>
    </row>
    <row r="258" spans="1:40" s="56" customFormat="1" ht="45.95" customHeight="1">
      <c r="A258" s="820" t="s">
        <v>458</v>
      </c>
      <c r="B258" s="819" t="s">
        <v>459</v>
      </c>
      <c r="C258" s="804" t="s">
        <v>135</v>
      </c>
      <c r="D258" s="805">
        <v>46.639021939592894</v>
      </c>
      <c r="E258" s="961">
        <v>159390</v>
      </c>
      <c r="F258" s="978">
        <f t="shared" si="239"/>
        <v>7433793.7069517113</v>
      </c>
      <c r="G258" s="821">
        <f t="shared" si="240"/>
        <v>2.9223462501708344E-4</v>
      </c>
      <c r="H258" s="715">
        <f t="shared" si="241"/>
        <v>0</v>
      </c>
      <c r="I258" s="822">
        <f t="shared" si="242"/>
        <v>0</v>
      </c>
      <c r="J258" s="823">
        <v>0</v>
      </c>
      <c r="K258" s="806">
        <f t="shared" si="243"/>
        <v>0</v>
      </c>
      <c r="L258" s="715">
        <f t="shared" si="244"/>
        <v>0</v>
      </c>
      <c r="M258" s="713">
        <f t="shared" si="245"/>
        <v>0</v>
      </c>
      <c r="N258" s="807"/>
      <c r="O258" s="713"/>
      <c r="P258" s="1082">
        <f t="shared" si="246"/>
        <v>46.639021939592894</v>
      </c>
      <c r="Q258" s="713">
        <f t="shared" si="247"/>
        <v>7433793.7069517113</v>
      </c>
      <c r="R258" s="1089">
        <f t="shared" si="248"/>
        <v>46.639021939592894</v>
      </c>
      <c r="S258" s="713">
        <f t="shared" si="249"/>
        <v>7433793.7069517113</v>
      </c>
      <c r="T258" s="808"/>
      <c r="U258" s="1085">
        <v>46.639021939592894</v>
      </c>
      <c r="V258" s="857">
        <f t="shared" si="250"/>
        <v>7433793.7069517113</v>
      </c>
      <c r="W258" s="809"/>
      <c r="X258" s="771">
        <v>0</v>
      </c>
      <c r="Y258" s="1058">
        <f t="shared" si="251"/>
        <v>0</v>
      </c>
      <c r="Z258" s="825">
        <v>0</v>
      </c>
      <c r="AA258" s="1058">
        <f t="shared" si="252"/>
        <v>0</v>
      </c>
      <c r="AB258" s="717"/>
      <c r="AC258" s="718"/>
      <c r="AD258" s="719"/>
      <c r="AE258" s="716"/>
      <c r="AF258" s="1080">
        <f t="shared" si="253"/>
        <v>46.639021939592894</v>
      </c>
      <c r="AG258" s="810">
        <f t="shared" si="254"/>
        <v>1</v>
      </c>
      <c r="AH258" s="811">
        <f t="shared" si="255"/>
        <v>7433793.7069517113</v>
      </c>
      <c r="AI258" s="812">
        <f t="shared" si="256"/>
        <v>2.9223462501708344E-4</v>
      </c>
      <c r="AJ258" s="1685"/>
      <c r="AK258" s="258"/>
      <c r="AL258" s="100"/>
      <c r="AM258" s="101"/>
      <c r="AN258" s="102"/>
    </row>
    <row r="259" spans="1:40" s="56" customFormat="1" ht="44.1" customHeight="1">
      <c r="A259" s="820" t="s">
        <v>460</v>
      </c>
      <c r="B259" s="819" t="s">
        <v>461</v>
      </c>
      <c r="C259" s="804" t="s">
        <v>135</v>
      </c>
      <c r="D259" s="805">
        <v>39.504492384313849</v>
      </c>
      <c r="E259" s="961">
        <v>215280</v>
      </c>
      <c r="F259" s="978">
        <f t="shared" si="239"/>
        <v>8504527.1204950847</v>
      </c>
      <c r="G259" s="821">
        <f t="shared" si="240"/>
        <v>3.3432691193479761E-4</v>
      </c>
      <c r="H259" s="715">
        <f t="shared" si="241"/>
        <v>0</v>
      </c>
      <c r="I259" s="822">
        <f t="shared" si="242"/>
        <v>0</v>
      </c>
      <c r="J259" s="823">
        <v>0</v>
      </c>
      <c r="K259" s="806">
        <f t="shared" si="243"/>
        <v>0</v>
      </c>
      <c r="L259" s="715">
        <f t="shared" si="244"/>
        <v>0</v>
      </c>
      <c r="M259" s="713">
        <f t="shared" si="245"/>
        <v>0</v>
      </c>
      <c r="N259" s="807"/>
      <c r="O259" s="713"/>
      <c r="P259" s="1082">
        <f t="shared" si="246"/>
        <v>39.504492384313849</v>
      </c>
      <c r="Q259" s="713">
        <f t="shared" si="247"/>
        <v>8504527.1204950847</v>
      </c>
      <c r="R259" s="1089">
        <f t="shared" si="248"/>
        <v>39.504492384313849</v>
      </c>
      <c r="S259" s="713">
        <f t="shared" si="249"/>
        <v>8504527.1204950847</v>
      </c>
      <c r="T259" s="808"/>
      <c r="U259" s="1085">
        <v>39.504492384313849</v>
      </c>
      <c r="V259" s="857">
        <f t="shared" si="250"/>
        <v>8504527.1204950847</v>
      </c>
      <c r="W259" s="809"/>
      <c r="X259" s="771">
        <v>0</v>
      </c>
      <c r="Y259" s="1058">
        <f t="shared" si="251"/>
        <v>0</v>
      </c>
      <c r="Z259" s="825">
        <v>0</v>
      </c>
      <c r="AA259" s="1058">
        <f t="shared" si="252"/>
        <v>0</v>
      </c>
      <c r="AB259" s="717"/>
      <c r="AC259" s="718"/>
      <c r="AD259" s="719"/>
      <c r="AE259" s="716"/>
      <c r="AF259" s="1080">
        <f t="shared" si="253"/>
        <v>39.504492384313849</v>
      </c>
      <c r="AG259" s="810">
        <f t="shared" si="254"/>
        <v>1</v>
      </c>
      <c r="AH259" s="811">
        <f t="shared" si="255"/>
        <v>8504527.1204950847</v>
      </c>
      <c r="AI259" s="812">
        <f t="shared" si="256"/>
        <v>3.3432691193479761E-4</v>
      </c>
      <c r="AJ259" s="1685"/>
      <c r="AK259" s="258"/>
      <c r="AL259" s="100"/>
      <c r="AM259" s="101"/>
      <c r="AN259" s="102"/>
    </row>
    <row r="260" spans="1:40" s="56" customFormat="1" ht="44.1" customHeight="1">
      <c r="A260" s="820" t="s">
        <v>462</v>
      </c>
      <c r="B260" s="819" t="s">
        <v>463</v>
      </c>
      <c r="C260" s="804" t="s">
        <v>135</v>
      </c>
      <c r="D260" s="805">
        <v>46.781635718266401</v>
      </c>
      <c r="E260" s="961">
        <v>215280</v>
      </c>
      <c r="F260" s="978">
        <f t="shared" si="239"/>
        <v>10071150.53742839</v>
      </c>
      <c r="G260" s="821">
        <f t="shared" si="240"/>
        <v>3.9591344834383928E-4</v>
      </c>
      <c r="H260" s="715">
        <f t="shared" si="241"/>
        <v>0</v>
      </c>
      <c r="I260" s="822">
        <f t="shared" si="242"/>
        <v>0</v>
      </c>
      <c r="J260" s="823">
        <v>0</v>
      </c>
      <c r="K260" s="806">
        <f t="shared" si="243"/>
        <v>0</v>
      </c>
      <c r="L260" s="715">
        <f t="shared" si="244"/>
        <v>0</v>
      </c>
      <c r="M260" s="713">
        <f t="shared" si="245"/>
        <v>0</v>
      </c>
      <c r="N260" s="807"/>
      <c r="O260" s="713"/>
      <c r="P260" s="1082">
        <f t="shared" si="246"/>
        <v>46.781635718266401</v>
      </c>
      <c r="Q260" s="713">
        <f t="shared" si="247"/>
        <v>10071150.53742839</v>
      </c>
      <c r="R260" s="1089">
        <f t="shared" si="248"/>
        <v>46.781635718266401</v>
      </c>
      <c r="S260" s="713">
        <f t="shared" si="249"/>
        <v>10071150.53742839</v>
      </c>
      <c r="T260" s="808"/>
      <c r="U260" s="1085">
        <v>46.781635718266401</v>
      </c>
      <c r="V260" s="857">
        <f t="shared" si="250"/>
        <v>10071150.53742839</v>
      </c>
      <c r="W260" s="809"/>
      <c r="X260" s="771">
        <v>0</v>
      </c>
      <c r="Y260" s="1058">
        <f t="shared" si="251"/>
        <v>0</v>
      </c>
      <c r="Z260" s="825">
        <v>0</v>
      </c>
      <c r="AA260" s="1058">
        <f t="shared" si="252"/>
        <v>0</v>
      </c>
      <c r="AB260" s="717"/>
      <c r="AC260" s="718"/>
      <c r="AD260" s="719"/>
      <c r="AE260" s="716"/>
      <c r="AF260" s="1080">
        <f t="shared" si="253"/>
        <v>46.781635718266401</v>
      </c>
      <c r="AG260" s="810">
        <f t="shared" si="254"/>
        <v>1</v>
      </c>
      <c r="AH260" s="811">
        <f t="shared" si="255"/>
        <v>10071150.53742839</v>
      </c>
      <c r="AI260" s="812">
        <f t="shared" si="256"/>
        <v>3.9591344834383928E-4</v>
      </c>
      <c r="AJ260" s="1685"/>
      <c r="AK260" s="258"/>
      <c r="AL260" s="100"/>
      <c r="AM260" s="101"/>
      <c r="AN260" s="102"/>
    </row>
    <row r="261" spans="1:40" s="56" customFormat="1" ht="42" customHeight="1">
      <c r="A261" s="820" t="s">
        <v>464</v>
      </c>
      <c r="B261" s="819" t="s">
        <v>465</v>
      </c>
      <c r="C261" s="804" t="s">
        <v>135</v>
      </c>
      <c r="D261" s="805">
        <v>61.999910958500273</v>
      </c>
      <c r="E261" s="961">
        <v>215280</v>
      </c>
      <c r="F261" s="978">
        <f t="shared" si="239"/>
        <v>13347340.831145938</v>
      </c>
      <c r="G261" s="821">
        <f t="shared" si="240"/>
        <v>5.2470586305314564E-4</v>
      </c>
      <c r="H261" s="715">
        <f t="shared" si="241"/>
        <v>0</v>
      </c>
      <c r="I261" s="822">
        <f t="shared" si="242"/>
        <v>0</v>
      </c>
      <c r="J261" s="823">
        <v>0</v>
      </c>
      <c r="K261" s="806">
        <f t="shared" si="243"/>
        <v>0</v>
      </c>
      <c r="L261" s="715">
        <f t="shared" si="244"/>
        <v>0</v>
      </c>
      <c r="M261" s="713">
        <f t="shared" si="245"/>
        <v>0</v>
      </c>
      <c r="N261" s="807"/>
      <c r="O261" s="713"/>
      <c r="P261" s="1082">
        <f t="shared" si="246"/>
        <v>61.999910958500273</v>
      </c>
      <c r="Q261" s="713">
        <f t="shared" si="247"/>
        <v>13347340.831145938</v>
      </c>
      <c r="R261" s="1089">
        <f t="shared" si="248"/>
        <v>61.999910958500273</v>
      </c>
      <c r="S261" s="713">
        <f t="shared" si="249"/>
        <v>13347340.831145938</v>
      </c>
      <c r="T261" s="808"/>
      <c r="U261" s="1085">
        <v>61.999910958500273</v>
      </c>
      <c r="V261" s="857">
        <f t="shared" si="250"/>
        <v>13347340.831145938</v>
      </c>
      <c r="W261" s="809"/>
      <c r="X261" s="771">
        <v>0</v>
      </c>
      <c r="Y261" s="1058">
        <f t="shared" si="251"/>
        <v>0</v>
      </c>
      <c r="Z261" s="825">
        <v>0</v>
      </c>
      <c r="AA261" s="1058">
        <f t="shared" si="252"/>
        <v>0</v>
      </c>
      <c r="AB261" s="717"/>
      <c r="AC261" s="718"/>
      <c r="AD261" s="719"/>
      <c r="AE261" s="716"/>
      <c r="AF261" s="1080">
        <f t="shared" si="253"/>
        <v>61.999910958500273</v>
      </c>
      <c r="AG261" s="810">
        <f t="shared" si="254"/>
        <v>1</v>
      </c>
      <c r="AH261" s="811">
        <f t="shared" si="255"/>
        <v>13347340.831145938</v>
      </c>
      <c r="AI261" s="812">
        <f t="shared" si="256"/>
        <v>5.2470586305314564E-4</v>
      </c>
      <c r="AJ261" s="1685"/>
      <c r="AK261" s="258"/>
      <c r="AL261" s="100"/>
      <c r="AM261" s="101"/>
      <c r="AN261" s="102"/>
    </row>
    <row r="262" spans="1:40" s="56" customFormat="1" ht="42.95" customHeight="1">
      <c r="A262" s="820" t="s">
        <v>466</v>
      </c>
      <c r="B262" s="819" t="s">
        <v>467</v>
      </c>
      <c r="C262" s="804" t="s">
        <v>135</v>
      </c>
      <c r="D262" s="805">
        <v>61.999728007522769</v>
      </c>
      <c r="E262" s="961">
        <v>72450</v>
      </c>
      <c r="F262" s="978">
        <f t="shared" si="239"/>
        <v>4491880.2941450244</v>
      </c>
      <c r="G262" s="821">
        <f t="shared" si="240"/>
        <v>1.7658318284425117E-4</v>
      </c>
      <c r="H262" s="715">
        <f t="shared" si="241"/>
        <v>0</v>
      </c>
      <c r="I262" s="822">
        <f t="shared" si="242"/>
        <v>0</v>
      </c>
      <c r="J262" s="823">
        <v>0</v>
      </c>
      <c r="K262" s="806">
        <f t="shared" si="243"/>
        <v>0</v>
      </c>
      <c r="L262" s="715">
        <f t="shared" si="244"/>
        <v>0</v>
      </c>
      <c r="M262" s="713">
        <f t="shared" si="245"/>
        <v>0</v>
      </c>
      <c r="N262" s="807"/>
      <c r="O262" s="713"/>
      <c r="P262" s="1082">
        <f t="shared" si="246"/>
        <v>61.999728007522769</v>
      </c>
      <c r="Q262" s="713">
        <f t="shared" si="247"/>
        <v>4491880.2941450244</v>
      </c>
      <c r="R262" s="1089">
        <f t="shared" si="248"/>
        <v>61.999728007522769</v>
      </c>
      <c r="S262" s="713">
        <f t="shared" si="249"/>
        <v>4491880.2941450244</v>
      </c>
      <c r="T262" s="808"/>
      <c r="U262" s="1085">
        <v>61.999728007522769</v>
      </c>
      <c r="V262" s="857">
        <f t="shared" si="250"/>
        <v>4491880.2941450244</v>
      </c>
      <c r="W262" s="809"/>
      <c r="X262" s="771">
        <v>0</v>
      </c>
      <c r="Y262" s="1058">
        <f t="shared" si="251"/>
        <v>0</v>
      </c>
      <c r="Z262" s="825">
        <v>0</v>
      </c>
      <c r="AA262" s="1058">
        <f t="shared" si="252"/>
        <v>0</v>
      </c>
      <c r="AB262" s="717"/>
      <c r="AC262" s="718"/>
      <c r="AD262" s="719"/>
      <c r="AE262" s="716"/>
      <c r="AF262" s="1080">
        <f t="shared" si="253"/>
        <v>61.999728007522769</v>
      </c>
      <c r="AG262" s="810">
        <f t="shared" si="254"/>
        <v>1</v>
      </c>
      <c r="AH262" s="811">
        <f t="shared" si="255"/>
        <v>4491880.2941450244</v>
      </c>
      <c r="AI262" s="812">
        <f t="shared" si="256"/>
        <v>1.7658318284425117E-4</v>
      </c>
      <c r="AJ262" s="1685"/>
      <c r="AK262" s="258"/>
      <c r="AL262" s="100"/>
      <c r="AM262" s="101"/>
      <c r="AN262" s="102"/>
    </row>
    <row r="263" spans="1:40" s="56" customFormat="1" ht="39" customHeight="1">
      <c r="A263" s="820" t="s">
        <v>468</v>
      </c>
      <c r="B263" s="819" t="s">
        <v>469</v>
      </c>
      <c r="C263" s="804" t="s">
        <v>135</v>
      </c>
      <c r="D263" s="805">
        <v>35.000079974295318</v>
      </c>
      <c r="E263" s="961">
        <v>81765</v>
      </c>
      <c r="F263" s="978">
        <f t="shared" si="239"/>
        <v>2861781.5390982567</v>
      </c>
      <c r="G263" s="821">
        <f t="shared" si="240"/>
        <v>1.1250132676901086E-4</v>
      </c>
      <c r="H263" s="715">
        <f t="shared" si="241"/>
        <v>0</v>
      </c>
      <c r="I263" s="822">
        <f t="shared" si="242"/>
        <v>0</v>
      </c>
      <c r="J263" s="823">
        <v>0</v>
      </c>
      <c r="K263" s="806">
        <f t="shared" si="243"/>
        <v>0</v>
      </c>
      <c r="L263" s="715">
        <f t="shared" si="244"/>
        <v>0</v>
      </c>
      <c r="M263" s="713">
        <f t="shared" si="245"/>
        <v>0</v>
      </c>
      <c r="N263" s="807"/>
      <c r="O263" s="713"/>
      <c r="P263" s="1082">
        <f t="shared" si="246"/>
        <v>35.000079974295318</v>
      </c>
      <c r="Q263" s="713">
        <f t="shared" si="247"/>
        <v>2861781.5390982567</v>
      </c>
      <c r="R263" s="1089">
        <f t="shared" si="248"/>
        <v>35.000079974295318</v>
      </c>
      <c r="S263" s="713">
        <f t="shared" si="249"/>
        <v>2861781.5390982567</v>
      </c>
      <c r="T263" s="808"/>
      <c r="U263" s="1085">
        <v>35.000079974295318</v>
      </c>
      <c r="V263" s="857">
        <f t="shared" si="250"/>
        <v>2861781.5390982567</v>
      </c>
      <c r="W263" s="809"/>
      <c r="X263" s="771">
        <v>0</v>
      </c>
      <c r="Y263" s="1058">
        <f t="shared" si="251"/>
        <v>0</v>
      </c>
      <c r="Z263" s="825">
        <v>0</v>
      </c>
      <c r="AA263" s="1058">
        <f t="shared" si="252"/>
        <v>0</v>
      </c>
      <c r="AB263" s="717"/>
      <c r="AC263" s="718"/>
      <c r="AD263" s="719"/>
      <c r="AE263" s="716"/>
      <c r="AF263" s="1080">
        <f t="shared" si="253"/>
        <v>35.000079974295318</v>
      </c>
      <c r="AG263" s="810">
        <f t="shared" si="254"/>
        <v>1</v>
      </c>
      <c r="AH263" s="811">
        <f t="shared" si="255"/>
        <v>2861781.5390982567</v>
      </c>
      <c r="AI263" s="812">
        <f t="shared" si="256"/>
        <v>1.1250132676901086E-4</v>
      </c>
      <c r="AJ263" s="1685"/>
      <c r="AK263" s="258"/>
      <c r="AL263" s="100"/>
      <c r="AM263" s="101"/>
      <c r="AN263" s="102"/>
    </row>
    <row r="264" spans="1:40" s="56" customFormat="1" ht="41.1" customHeight="1">
      <c r="A264" s="820" t="s">
        <v>470</v>
      </c>
      <c r="B264" s="819" t="s">
        <v>471</v>
      </c>
      <c r="C264" s="804" t="s">
        <v>135</v>
      </c>
      <c r="D264" s="805">
        <v>55.999756401635885</v>
      </c>
      <c r="E264" s="961">
        <v>72450</v>
      </c>
      <c r="F264" s="978">
        <f t="shared" si="239"/>
        <v>4057182.3512985199</v>
      </c>
      <c r="G264" s="821">
        <f t="shared" si="240"/>
        <v>1.5949449363235519E-4</v>
      </c>
      <c r="H264" s="715">
        <f t="shared" si="241"/>
        <v>0</v>
      </c>
      <c r="I264" s="822">
        <f t="shared" si="242"/>
        <v>0</v>
      </c>
      <c r="J264" s="823">
        <v>0</v>
      </c>
      <c r="K264" s="806">
        <f t="shared" si="243"/>
        <v>0</v>
      </c>
      <c r="L264" s="715">
        <f t="shared" si="244"/>
        <v>0</v>
      </c>
      <c r="M264" s="713">
        <f t="shared" si="245"/>
        <v>0</v>
      </c>
      <c r="N264" s="807"/>
      <c r="O264" s="713"/>
      <c r="P264" s="1082">
        <f t="shared" si="246"/>
        <v>55.999756401635885</v>
      </c>
      <c r="Q264" s="713">
        <f t="shared" si="247"/>
        <v>4057182.3512985199</v>
      </c>
      <c r="R264" s="1089">
        <f t="shared" si="248"/>
        <v>55.999756401635885</v>
      </c>
      <c r="S264" s="713">
        <f t="shared" si="249"/>
        <v>4057182.3512985199</v>
      </c>
      <c r="T264" s="808"/>
      <c r="U264" s="1085">
        <v>55.999756401635885</v>
      </c>
      <c r="V264" s="857">
        <f t="shared" si="250"/>
        <v>4057182.3512985199</v>
      </c>
      <c r="W264" s="809"/>
      <c r="X264" s="771">
        <v>0</v>
      </c>
      <c r="Y264" s="1058">
        <f t="shared" si="251"/>
        <v>0</v>
      </c>
      <c r="Z264" s="825">
        <v>0</v>
      </c>
      <c r="AA264" s="1058">
        <f t="shared" si="252"/>
        <v>0</v>
      </c>
      <c r="AB264" s="717"/>
      <c r="AC264" s="718"/>
      <c r="AD264" s="719"/>
      <c r="AE264" s="716"/>
      <c r="AF264" s="1080">
        <f t="shared" si="253"/>
        <v>55.999756401635885</v>
      </c>
      <c r="AG264" s="810">
        <f t="shared" si="254"/>
        <v>1</v>
      </c>
      <c r="AH264" s="811">
        <f t="shared" si="255"/>
        <v>4057182.3512985199</v>
      </c>
      <c r="AI264" s="812">
        <f t="shared" si="256"/>
        <v>1.5949449363235519E-4</v>
      </c>
      <c r="AJ264" s="1685"/>
      <c r="AK264" s="258"/>
      <c r="AL264" s="100"/>
      <c r="AM264" s="101"/>
      <c r="AN264" s="102"/>
    </row>
    <row r="265" spans="1:40" s="56" customFormat="1" ht="41.1" customHeight="1">
      <c r="A265" s="820" t="s">
        <v>472</v>
      </c>
      <c r="B265" s="819" t="s">
        <v>471</v>
      </c>
      <c r="C265" s="804" t="s">
        <v>135</v>
      </c>
      <c r="D265" s="805">
        <v>90.999599334652686</v>
      </c>
      <c r="E265" s="961">
        <v>72450</v>
      </c>
      <c r="F265" s="978">
        <f t="shared" si="239"/>
        <v>6592920.9717955869</v>
      </c>
      <c r="G265" s="821">
        <f t="shared" si="240"/>
        <v>2.5917853843027881E-4</v>
      </c>
      <c r="H265" s="715">
        <f t="shared" si="241"/>
        <v>0</v>
      </c>
      <c r="I265" s="822">
        <f t="shared" si="242"/>
        <v>0</v>
      </c>
      <c r="J265" s="823">
        <v>0</v>
      </c>
      <c r="K265" s="806">
        <f t="shared" si="243"/>
        <v>0</v>
      </c>
      <c r="L265" s="715">
        <f t="shared" si="244"/>
        <v>0</v>
      </c>
      <c r="M265" s="713">
        <f t="shared" si="245"/>
        <v>0</v>
      </c>
      <c r="N265" s="807"/>
      <c r="O265" s="713"/>
      <c r="P265" s="1082">
        <f t="shared" si="246"/>
        <v>90.999599334652686</v>
      </c>
      <c r="Q265" s="713">
        <f t="shared" si="247"/>
        <v>6592920.9717955869</v>
      </c>
      <c r="R265" s="1089">
        <f t="shared" si="248"/>
        <v>90.999599334652686</v>
      </c>
      <c r="S265" s="713">
        <f t="shared" si="249"/>
        <v>6592920.9717955869</v>
      </c>
      <c r="T265" s="808"/>
      <c r="U265" s="1085">
        <v>90.999599334652686</v>
      </c>
      <c r="V265" s="857">
        <f t="shared" si="250"/>
        <v>6592920.9717955869</v>
      </c>
      <c r="W265" s="809"/>
      <c r="X265" s="771">
        <v>0</v>
      </c>
      <c r="Y265" s="1058">
        <f t="shared" si="251"/>
        <v>0</v>
      </c>
      <c r="Z265" s="825">
        <v>0</v>
      </c>
      <c r="AA265" s="1058">
        <f t="shared" si="252"/>
        <v>0</v>
      </c>
      <c r="AB265" s="717"/>
      <c r="AC265" s="718"/>
      <c r="AD265" s="719"/>
      <c r="AE265" s="716"/>
      <c r="AF265" s="1080">
        <f t="shared" si="253"/>
        <v>90.999599334652686</v>
      </c>
      <c r="AG265" s="810">
        <f t="shared" si="254"/>
        <v>1</v>
      </c>
      <c r="AH265" s="811">
        <f t="shared" si="255"/>
        <v>6592920.9717955869</v>
      </c>
      <c r="AI265" s="812">
        <f t="shared" si="256"/>
        <v>2.5917853843027881E-4</v>
      </c>
      <c r="AJ265" s="1685"/>
      <c r="AK265" s="258"/>
      <c r="AL265" s="100"/>
      <c r="AM265" s="101"/>
      <c r="AN265" s="102"/>
    </row>
    <row r="266" spans="1:40" s="56" customFormat="1" ht="42.95" customHeight="1">
      <c r="A266" s="820" t="s">
        <v>473</v>
      </c>
      <c r="B266" s="819" t="s">
        <v>474</v>
      </c>
      <c r="C266" s="804" t="s">
        <v>135</v>
      </c>
      <c r="D266" s="805">
        <v>59.9997417548988</v>
      </c>
      <c r="E266" s="961">
        <v>72450</v>
      </c>
      <c r="F266" s="978">
        <f t="shared" si="239"/>
        <v>4346981.2901424179</v>
      </c>
      <c r="G266" s="821">
        <f t="shared" si="240"/>
        <v>1.7088696530455106E-4</v>
      </c>
      <c r="H266" s="715">
        <f t="shared" si="241"/>
        <v>0</v>
      </c>
      <c r="I266" s="822">
        <f t="shared" si="242"/>
        <v>0</v>
      </c>
      <c r="J266" s="823">
        <v>0</v>
      </c>
      <c r="K266" s="806">
        <f t="shared" si="243"/>
        <v>0</v>
      </c>
      <c r="L266" s="715">
        <f t="shared" si="244"/>
        <v>0</v>
      </c>
      <c r="M266" s="713">
        <f t="shared" si="245"/>
        <v>0</v>
      </c>
      <c r="N266" s="807"/>
      <c r="O266" s="713"/>
      <c r="P266" s="1082">
        <f t="shared" si="246"/>
        <v>59.9997417548988</v>
      </c>
      <c r="Q266" s="713">
        <f t="shared" si="247"/>
        <v>4346981.2901424179</v>
      </c>
      <c r="R266" s="1089">
        <f t="shared" si="248"/>
        <v>59.9997417548988</v>
      </c>
      <c r="S266" s="713">
        <f t="shared" si="249"/>
        <v>4346981.2901424179</v>
      </c>
      <c r="T266" s="808"/>
      <c r="U266" s="1085">
        <v>59.9997417548988</v>
      </c>
      <c r="V266" s="857">
        <f t="shared" si="250"/>
        <v>4346981.2901424179</v>
      </c>
      <c r="W266" s="809"/>
      <c r="X266" s="771">
        <v>0</v>
      </c>
      <c r="Y266" s="1058">
        <f t="shared" si="251"/>
        <v>0</v>
      </c>
      <c r="Z266" s="825">
        <v>0</v>
      </c>
      <c r="AA266" s="1058">
        <f t="shared" si="252"/>
        <v>0</v>
      </c>
      <c r="AB266" s="717"/>
      <c r="AC266" s="718"/>
      <c r="AD266" s="719"/>
      <c r="AE266" s="716"/>
      <c r="AF266" s="1080">
        <f t="shared" si="253"/>
        <v>59.9997417548988</v>
      </c>
      <c r="AG266" s="810">
        <f t="shared" si="254"/>
        <v>1</v>
      </c>
      <c r="AH266" s="811">
        <f t="shared" si="255"/>
        <v>4346981.2901424179</v>
      </c>
      <c r="AI266" s="812">
        <f t="shared" si="256"/>
        <v>1.7088696530455106E-4</v>
      </c>
      <c r="AJ266" s="1685"/>
      <c r="AK266" s="258"/>
      <c r="AL266" s="100"/>
      <c r="AM266" s="101"/>
      <c r="AN266" s="102"/>
    </row>
    <row r="267" spans="1:40" s="56" customFormat="1" ht="36" customHeight="1">
      <c r="A267" s="820" t="s">
        <v>475</v>
      </c>
      <c r="B267" s="819" t="s">
        <v>476</v>
      </c>
      <c r="C267" s="804" t="s">
        <v>135</v>
      </c>
      <c r="D267" s="805">
        <v>151.0003193860112</v>
      </c>
      <c r="E267" s="961">
        <v>87975</v>
      </c>
      <c r="F267" s="978">
        <f t="shared" si="239"/>
        <v>13284253.097984334</v>
      </c>
      <c r="G267" s="821">
        <f t="shared" si="240"/>
        <v>5.2222578077343177E-4</v>
      </c>
      <c r="H267" s="715">
        <f t="shared" si="241"/>
        <v>0</v>
      </c>
      <c r="I267" s="822">
        <f t="shared" si="242"/>
        <v>0</v>
      </c>
      <c r="J267" s="823">
        <v>0</v>
      </c>
      <c r="K267" s="806">
        <f t="shared" si="243"/>
        <v>0</v>
      </c>
      <c r="L267" s="715">
        <f t="shared" si="244"/>
        <v>0</v>
      </c>
      <c r="M267" s="713">
        <f t="shared" si="245"/>
        <v>0</v>
      </c>
      <c r="N267" s="807"/>
      <c r="O267" s="713"/>
      <c r="P267" s="1082">
        <f t="shared" si="246"/>
        <v>151.0003193860112</v>
      </c>
      <c r="Q267" s="713">
        <f t="shared" si="247"/>
        <v>13284253.097984334</v>
      </c>
      <c r="R267" s="1089">
        <f t="shared" si="248"/>
        <v>151.0003193860112</v>
      </c>
      <c r="S267" s="713">
        <f t="shared" si="249"/>
        <v>13284253.097984334</v>
      </c>
      <c r="T267" s="808"/>
      <c r="U267" s="1085">
        <v>151.0003193860112</v>
      </c>
      <c r="V267" s="857">
        <f t="shared" si="250"/>
        <v>13284253.097984334</v>
      </c>
      <c r="W267" s="809"/>
      <c r="X267" s="771">
        <v>0</v>
      </c>
      <c r="Y267" s="1058">
        <f t="shared" si="251"/>
        <v>0</v>
      </c>
      <c r="Z267" s="825">
        <v>0</v>
      </c>
      <c r="AA267" s="1058">
        <f t="shared" si="252"/>
        <v>0</v>
      </c>
      <c r="AB267" s="717"/>
      <c r="AC267" s="718"/>
      <c r="AD267" s="719"/>
      <c r="AE267" s="716"/>
      <c r="AF267" s="1080">
        <f t="shared" si="253"/>
        <v>151.0003193860112</v>
      </c>
      <c r="AG267" s="810">
        <f t="shared" si="254"/>
        <v>1</v>
      </c>
      <c r="AH267" s="811">
        <f t="shared" si="255"/>
        <v>13284253.097984334</v>
      </c>
      <c r="AI267" s="812">
        <f t="shared" si="256"/>
        <v>5.2222578077343177E-4</v>
      </c>
      <c r="AJ267" s="1685"/>
      <c r="AK267" s="258"/>
      <c r="AL267" s="100"/>
      <c r="AM267" s="101"/>
      <c r="AN267" s="102"/>
    </row>
    <row r="268" spans="1:40" s="56" customFormat="1" ht="41.1" customHeight="1">
      <c r="A268" s="820" t="s">
        <v>477</v>
      </c>
      <c r="B268" s="819" t="s">
        <v>478</v>
      </c>
      <c r="C268" s="804" t="s">
        <v>135</v>
      </c>
      <c r="D268" s="805">
        <v>60.000022864060661</v>
      </c>
      <c r="E268" s="961">
        <v>129375</v>
      </c>
      <c r="F268" s="978">
        <f t="shared" si="239"/>
        <v>7762502.9580378477</v>
      </c>
      <c r="G268" s="821">
        <f t="shared" si="240"/>
        <v>3.0515672489200634E-4</v>
      </c>
      <c r="H268" s="715">
        <f t="shared" si="241"/>
        <v>0</v>
      </c>
      <c r="I268" s="822">
        <f t="shared" si="242"/>
        <v>0</v>
      </c>
      <c r="J268" s="823">
        <v>0</v>
      </c>
      <c r="K268" s="806">
        <f t="shared" si="243"/>
        <v>0</v>
      </c>
      <c r="L268" s="715">
        <f t="shared" si="244"/>
        <v>0</v>
      </c>
      <c r="M268" s="713">
        <f t="shared" si="245"/>
        <v>0</v>
      </c>
      <c r="N268" s="807"/>
      <c r="O268" s="713"/>
      <c r="P268" s="1082">
        <f t="shared" si="246"/>
        <v>60.000022864060661</v>
      </c>
      <c r="Q268" s="713">
        <f t="shared" si="247"/>
        <v>7762502.9580378477</v>
      </c>
      <c r="R268" s="1089">
        <f t="shared" si="248"/>
        <v>60.000022864060661</v>
      </c>
      <c r="S268" s="713">
        <f t="shared" si="249"/>
        <v>7762502.9580378477</v>
      </c>
      <c r="T268" s="808"/>
      <c r="U268" s="1085">
        <v>60.000022864060661</v>
      </c>
      <c r="V268" s="857">
        <f t="shared" si="250"/>
        <v>7762502.9580378477</v>
      </c>
      <c r="W268" s="809"/>
      <c r="X268" s="771">
        <v>0</v>
      </c>
      <c r="Y268" s="1058">
        <f t="shared" si="251"/>
        <v>0</v>
      </c>
      <c r="Z268" s="825">
        <v>0</v>
      </c>
      <c r="AA268" s="1058">
        <f t="shared" si="252"/>
        <v>0</v>
      </c>
      <c r="AB268" s="717"/>
      <c r="AC268" s="718"/>
      <c r="AD268" s="719"/>
      <c r="AE268" s="716"/>
      <c r="AF268" s="1080">
        <f t="shared" si="253"/>
        <v>60.000022864060661</v>
      </c>
      <c r="AG268" s="810">
        <f t="shared" si="254"/>
        <v>1</v>
      </c>
      <c r="AH268" s="811">
        <f t="shared" si="255"/>
        <v>7762502.9580378477</v>
      </c>
      <c r="AI268" s="812">
        <f t="shared" si="256"/>
        <v>3.0515672489200634E-4</v>
      </c>
      <c r="AJ268" s="1685"/>
      <c r="AK268" s="258"/>
      <c r="AL268" s="100"/>
      <c r="AM268" s="101"/>
      <c r="AN268" s="102"/>
    </row>
    <row r="269" spans="1:40" s="56" customFormat="1" ht="42.95" customHeight="1">
      <c r="A269" s="820" t="s">
        <v>479</v>
      </c>
      <c r="B269" s="819" t="s">
        <v>480</v>
      </c>
      <c r="C269" s="804" t="s">
        <v>135</v>
      </c>
      <c r="D269" s="805">
        <v>42.973196903568393</v>
      </c>
      <c r="E269" s="961">
        <v>941850</v>
      </c>
      <c r="F269" s="978">
        <f t="shared" si="239"/>
        <v>40474305.503625892</v>
      </c>
      <c r="G269" s="821">
        <f t="shared" si="240"/>
        <v>1.5911113434070739E-3</v>
      </c>
      <c r="H269" s="715">
        <f t="shared" si="241"/>
        <v>0</v>
      </c>
      <c r="I269" s="822">
        <f t="shared" si="242"/>
        <v>0</v>
      </c>
      <c r="J269" s="823">
        <v>0</v>
      </c>
      <c r="K269" s="806">
        <f t="shared" si="243"/>
        <v>0</v>
      </c>
      <c r="L269" s="715">
        <f t="shared" si="244"/>
        <v>0</v>
      </c>
      <c r="M269" s="713">
        <f t="shared" si="245"/>
        <v>0</v>
      </c>
      <c r="N269" s="807"/>
      <c r="O269" s="713"/>
      <c r="P269" s="1082">
        <f t="shared" si="246"/>
        <v>42.973196903568393</v>
      </c>
      <c r="Q269" s="713">
        <f t="shared" si="247"/>
        <v>40474305.503625892</v>
      </c>
      <c r="R269" s="1089">
        <f t="shared" si="248"/>
        <v>42.973196903568393</v>
      </c>
      <c r="S269" s="713">
        <f t="shared" si="249"/>
        <v>40474305.503625892</v>
      </c>
      <c r="T269" s="808"/>
      <c r="U269" s="1085">
        <v>42.973196903568393</v>
      </c>
      <c r="V269" s="857">
        <f t="shared" si="250"/>
        <v>40474305.503625892</v>
      </c>
      <c r="W269" s="809"/>
      <c r="X269" s="771">
        <v>0</v>
      </c>
      <c r="Y269" s="1058">
        <f t="shared" si="251"/>
        <v>0</v>
      </c>
      <c r="Z269" s="825">
        <v>0</v>
      </c>
      <c r="AA269" s="1058">
        <f t="shared" si="252"/>
        <v>0</v>
      </c>
      <c r="AB269" s="717"/>
      <c r="AC269" s="718"/>
      <c r="AD269" s="719"/>
      <c r="AE269" s="716"/>
      <c r="AF269" s="1080">
        <f t="shared" si="253"/>
        <v>42.973196903568393</v>
      </c>
      <c r="AG269" s="810">
        <f t="shared" si="254"/>
        <v>1</v>
      </c>
      <c r="AH269" s="811">
        <f t="shared" si="255"/>
        <v>40474305.503625892</v>
      </c>
      <c r="AI269" s="812">
        <f t="shared" si="256"/>
        <v>1.5911113434070739E-3</v>
      </c>
      <c r="AJ269" s="1685"/>
      <c r="AK269" s="258"/>
      <c r="AL269" s="100"/>
      <c r="AM269" s="101"/>
      <c r="AN269" s="102"/>
    </row>
    <row r="270" spans="1:40" s="56" customFormat="1" ht="36.950000000000003" customHeight="1">
      <c r="A270" s="820" t="s">
        <v>481</v>
      </c>
      <c r="B270" s="819" t="s">
        <v>482</v>
      </c>
      <c r="C270" s="804" t="s">
        <v>135</v>
      </c>
      <c r="D270" s="805">
        <v>36.532624510832079</v>
      </c>
      <c r="E270" s="961">
        <v>94185</v>
      </c>
      <c r="F270" s="978">
        <f t="shared" si="239"/>
        <v>3440825.2395527195</v>
      </c>
      <c r="G270" s="821">
        <f t="shared" si="240"/>
        <v>1.3526448449728779E-4</v>
      </c>
      <c r="H270" s="715">
        <f t="shared" si="241"/>
        <v>0</v>
      </c>
      <c r="I270" s="822">
        <f t="shared" si="242"/>
        <v>0</v>
      </c>
      <c r="J270" s="823">
        <v>0</v>
      </c>
      <c r="K270" s="806">
        <f t="shared" si="243"/>
        <v>0</v>
      </c>
      <c r="L270" s="715">
        <f t="shared" si="244"/>
        <v>0</v>
      </c>
      <c r="M270" s="713">
        <f t="shared" si="245"/>
        <v>0</v>
      </c>
      <c r="N270" s="807"/>
      <c r="O270" s="713"/>
      <c r="P270" s="1082">
        <f t="shared" si="246"/>
        <v>36.532624510832079</v>
      </c>
      <c r="Q270" s="713">
        <f t="shared" si="247"/>
        <v>3440825.2395527195</v>
      </c>
      <c r="R270" s="1089">
        <f t="shared" si="248"/>
        <v>36.532624510832079</v>
      </c>
      <c r="S270" s="713">
        <f t="shared" si="249"/>
        <v>3440825.2395527195</v>
      </c>
      <c r="T270" s="808"/>
      <c r="U270" s="1085">
        <v>36.532624510832079</v>
      </c>
      <c r="V270" s="857">
        <f t="shared" si="250"/>
        <v>3440825.2395527195</v>
      </c>
      <c r="W270" s="809"/>
      <c r="X270" s="771">
        <v>0</v>
      </c>
      <c r="Y270" s="1058">
        <f t="shared" si="251"/>
        <v>0</v>
      </c>
      <c r="Z270" s="825">
        <v>0</v>
      </c>
      <c r="AA270" s="1058">
        <f t="shared" si="252"/>
        <v>0</v>
      </c>
      <c r="AB270" s="717"/>
      <c r="AC270" s="718"/>
      <c r="AD270" s="719"/>
      <c r="AE270" s="716"/>
      <c r="AF270" s="1080">
        <f t="shared" si="253"/>
        <v>36.532624510832079</v>
      </c>
      <c r="AG270" s="810">
        <f t="shared" si="254"/>
        <v>1</v>
      </c>
      <c r="AH270" s="811">
        <f t="shared" si="255"/>
        <v>3440825.2395527195</v>
      </c>
      <c r="AI270" s="812">
        <f t="shared" si="256"/>
        <v>1.3526448449728779E-4</v>
      </c>
      <c r="AJ270" s="1685"/>
      <c r="AK270" s="258"/>
      <c r="AL270" s="100"/>
      <c r="AM270" s="101"/>
      <c r="AN270" s="102"/>
    </row>
    <row r="271" spans="1:40" s="56" customFormat="1" ht="35.1" customHeight="1">
      <c r="A271" s="820" t="s">
        <v>483</v>
      </c>
      <c r="B271" s="819" t="s">
        <v>484</v>
      </c>
      <c r="C271" s="804" t="s">
        <v>135</v>
      </c>
      <c r="D271" s="805">
        <v>9.9047142761969731</v>
      </c>
      <c r="E271" s="961">
        <v>941850</v>
      </c>
      <c r="F271" s="978">
        <f t="shared" si="239"/>
        <v>9328755.1410361193</v>
      </c>
      <c r="G271" s="821">
        <f t="shared" si="240"/>
        <v>3.6672866748608965E-4</v>
      </c>
      <c r="H271" s="715">
        <f t="shared" si="241"/>
        <v>0</v>
      </c>
      <c r="I271" s="822">
        <f t="shared" si="242"/>
        <v>0</v>
      </c>
      <c r="J271" s="823">
        <v>0</v>
      </c>
      <c r="K271" s="806">
        <f t="shared" si="243"/>
        <v>0</v>
      </c>
      <c r="L271" s="715">
        <f t="shared" si="244"/>
        <v>0</v>
      </c>
      <c r="M271" s="713">
        <f t="shared" si="245"/>
        <v>0</v>
      </c>
      <c r="N271" s="807"/>
      <c r="O271" s="713"/>
      <c r="P271" s="1082">
        <f t="shared" si="246"/>
        <v>9.9047142761969731</v>
      </c>
      <c r="Q271" s="713">
        <f t="shared" si="247"/>
        <v>9328755.1410361193</v>
      </c>
      <c r="R271" s="1089">
        <f t="shared" si="248"/>
        <v>9.9047142761969731</v>
      </c>
      <c r="S271" s="713">
        <f t="shared" si="249"/>
        <v>9328755.1410361193</v>
      </c>
      <c r="T271" s="808"/>
      <c r="U271" s="1085">
        <v>9.9047142761969731</v>
      </c>
      <c r="V271" s="857">
        <f t="shared" si="250"/>
        <v>9328755.1410361193</v>
      </c>
      <c r="W271" s="809"/>
      <c r="X271" s="771">
        <v>0</v>
      </c>
      <c r="Y271" s="1058">
        <f t="shared" si="251"/>
        <v>0</v>
      </c>
      <c r="Z271" s="825">
        <v>0</v>
      </c>
      <c r="AA271" s="1058">
        <f t="shared" si="252"/>
        <v>0</v>
      </c>
      <c r="AB271" s="717"/>
      <c r="AC271" s="718"/>
      <c r="AD271" s="719"/>
      <c r="AE271" s="716"/>
      <c r="AF271" s="1080">
        <f t="shared" si="253"/>
        <v>9.9047142761969731</v>
      </c>
      <c r="AG271" s="810">
        <f t="shared" si="254"/>
        <v>1</v>
      </c>
      <c r="AH271" s="811">
        <f t="shared" si="255"/>
        <v>9328755.1410361193</v>
      </c>
      <c r="AI271" s="812">
        <f t="shared" si="256"/>
        <v>3.6672866748608965E-4</v>
      </c>
      <c r="AJ271" s="1685"/>
      <c r="AK271" s="258"/>
      <c r="AL271" s="100"/>
      <c r="AM271" s="101"/>
      <c r="AN271" s="102"/>
    </row>
    <row r="272" spans="1:40" s="56" customFormat="1" ht="36.950000000000003" customHeight="1">
      <c r="A272" s="820" t="s">
        <v>485</v>
      </c>
      <c r="B272" s="819" t="s">
        <v>486</v>
      </c>
      <c r="C272" s="804" t="s">
        <v>135</v>
      </c>
      <c r="D272" s="805">
        <v>64.999852247434717</v>
      </c>
      <c r="E272" s="961">
        <v>124200</v>
      </c>
      <c r="F272" s="978">
        <f t="shared" si="239"/>
        <v>8072981.6491313921</v>
      </c>
      <c r="G272" s="821">
        <f t="shared" si="240"/>
        <v>3.1736215154820591E-4</v>
      </c>
      <c r="H272" s="715">
        <f t="shared" si="241"/>
        <v>0</v>
      </c>
      <c r="I272" s="822">
        <f t="shared" si="242"/>
        <v>0</v>
      </c>
      <c r="J272" s="823">
        <v>0</v>
      </c>
      <c r="K272" s="806">
        <f t="shared" si="243"/>
        <v>0</v>
      </c>
      <c r="L272" s="715">
        <f t="shared" si="244"/>
        <v>0</v>
      </c>
      <c r="M272" s="713">
        <f t="shared" si="245"/>
        <v>0</v>
      </c>
      <c r="N272" s="807"/>
      <c r="O272" s="713"/>
      <c r="P272" s="1082">
        <f t="shared" si="246"/>
        <v>64.999852247434717</v>
      </c>
      <c r="Q272" s="713">
        <f t="shared" si="247"/>
        <v>8072981.6491313921</v>
      </c>
      <c r="R272" s="1089">
        <f t="shared" si="248"/>
        <v>64.999852247434717</v>
      </c>
      <c r="S272" s="713">
        <f t="shared" si="249"/>
        <v>8072981.6491313921</v>
      </c>
      <c r="T272" s="808"/>
      <c r="U272" s="1085">
        <v>64.999852247434717</v>
      </c>
      <c r="V272" s="857">
        <f t="shared" si="250"/>
        <v>8072981.6491313921</v>
      </c>
      <c r="W272" s="809"/>
      <c r="X272" s="771">
        <v>0</v>
      </c>
      <c r="Y272" s="1058">
        <f t="shared" si="251"/>
        <v>0</v>
      </c>
      <c r="Z272" s="825">
        <v>0</v>
      </c>
      <c r="AA272" s="1058">
        <f t="shared" si="252"/>
        <v>0</v>
      </c>
      <c r="AB272" s="717"/>
      <c r="AC272" s="718"/>
      <c r="AD272" s="719"/>
      <c r="AE272" s="716"/>
      <c r="AF272" s="1080">
        <f t="shared" si="253"/>
        <v>64.999852247434717</v>
      </c>
      <c r="AG272" s="810">
        <f t="shared" si="254"/>
        <v>1</v>
      </c>
      <c r="AH272" s="811">
        <f t="shared" si="255"/>
        <v>8072981.6491313921</v>
      </c>
      <c r="AI272" s="812">
        <f t="shared" si="256"/>
        <v>3.1736215154820591E-4</v>
      </c>
      <c r="AJ272" s="1685"/>
      <c r="AK272" s="258"/>
      <c r="AL272" s="100"/>
      <c r="AM272" s="101"/>
      <c r="AN272" s="102"/>
    </row>
    <row r="273" spans="1:40" s="56" customFormat="1" ht="38.1" customHeight="1">
      <c r="A273" s="820" t="s">
        <v>487</v>
      </c>
      <c r="B273" s="819" t="s">
        <v>488</v>
      </c>
      <c r="C273" s="804" t="s">
        <v>135</v>
      </c>
      <c r="D273" s="805">
        <v>74.999824666955874</v>
      </c>
      <c r="E273" s="961">
        <v>124200</v>
      </c>
      <c r="F273" s="978">
        <f t="shared" si="239"/>
        <v>9314978.2236359194</v>
      </c>
      <c r="G273" s="821">
        <f t="shared" si="240"/>
        <v>3.6618707426342947E-4</v>
      </c>
      <c r="H273" s="715">
        <f t="shared" si="241"/>
        <v>0</v>
      </c>
      <c r="I273" s="822">
        <f t="shared" si="242"/>
        <v>0</v>
      </c>
      <c r="J273" s="823">
        <v>0</v>
      </c>
      <c r="K273" s="806">
        <f t="shared" si="243"/>
        <v>0</v>
      </c>
      <c r="L273" s="715">
        <f t="shared" si="244"/>
        <v>0</v>
      </c>
      <c r="M273" s="713">
        <f t="shared" si="245"/>
        <v>0</v>
      </c>
      <c r="N273" s="807"/>
      <c r="O273" s="713"/>
      <c r="P273" s="1082">
        <f t="shared" si="246"/>
        <v>74.999824666955874</v>
      </c>
      <c r="Q273" s="713">
        <f t="shared" si="247"/>
        <v>9314978.2236359194</v>
      </c>
      <c r="R273" s="1089">
        <f t="shared" si="248"/>
        <v>74.999824666955874</v>
      </c>
      <c r="S273" s="713">
        <f t="shared" si="249"/>
        <v>9314978.2236359194</v>
      </c>
      <c r="T273" s="808"/>
      <c r="U273" s="1085">
        <v>74.999824666955874</v>
      </c>
      <c r="V273" s="857">
        <f t="shared" si="250"/>
        <v>9314978.2236359194</v>
      </c>
      <c r="W273" s="809"/>
      <c r="X273" s="771">
        <v>0</v>
      </c>
      <c r="Y273" s="1058">
        <f t="shared" si="251"/>
        <v>0</v>
      </c>
      <c r="Z273" s="825">
        <v>0</v>
      </c>
      <c r="AA273" s="1058">
        <f t="shared" si="252"/>
        <v>0</v>
      </c>
      <c r="AB273" s="717"/>
      <c r="AC273" s="718"/>
      <c r="AD273" s="719"/>
      <c r="AE273" s="716"/>
      <c r="AF273" s="1080">
        <f t="shared" si="253"/>
        <v>74.999824666955874</v>
      </c>
      <c r="AG273" s="810">
        <f t="shared" si="254"/>
        <v>1</v>
      </c>
      <c r="AH273" s="811">
        <f t="shared" si="255"/>
        <v>9314978.2236359194</v>
      </c>
      <c r="AI273" s="812">
        <f t="shared" si="256"/>
        <v>3.6618707426342947E-4</v>
      </c>
      <c r="AJ273" s="1685"/>
      <c r="AK273" s="258"/>
      <c r="AL273" s="100"/>
      <c r="AM273" s="101"/>
      <c r="AN273" s="102"/>
    </row>
    <row r="274" spans="1:40" s="56" customFormat="1" ht="36" customHeight="1">
      <c r="A274" s="820" t="s">
        <v>489</v>
      </c>
      <c r="B274" s="819" t="s">
        <v>490</v>
      </c>
      <c r="C274" s="804" t="s">
        <v>135</v>
      </c>
      <c r="D274" s="805">
        <v>76.999827030996897</v>
      </c>
      <c r="E274" s="961">
        <v>124200</v>
      </c>
      <c r="F274" s="978">
        <f t="shared" si="239"/>
        <v>9563378.5172498152</v>
      </c>
      <c r="G274" s="821">
        <f t="shared" si="240"/>
        <v>3.7595209728128734E-4</v>
      </c>
      <c r="H274" s="715">
        <f t="shared" si="241"/>
        <v>0</v>
      </c>
      <c r="I274" s="822">
        <f t="shared" si="242"/>
        <v>0</v>
      </c>
      <c r="J274" s="823">
        <v>0</v>
      </c>
      <c r="K274" s="806">
        <f t="shared" si="243"/>
        <v>0</v>
      </c>
      <c r="L274" s="715">
        <f t="shared" si="244"/>
        <v>0</v>
      </c>
      <c r="M274" s="713">
        <f t="shared" si="245"/>
        <v>0</v>
      </c>
      <c r="N274" s="807"/>
      <c r="O274" s="713"/>
      <c r="P274" s="1082">
        <f t="shared" si="246"/>
        <v>76.999827030996897</v>
      </c>
      <c r="Q274" s="713">
        <f t="shared" si="247"/>
        <v>9563378.5172498152</v>
      </c>
      <c r="R274" s="1089">
        <f t="shared" si="248"/>
        <v>76.999827030996897</v>
      </c>
      <c r="S274" s="713">
        <f t="shared" si="249"/>
        <v>9563378.5172498152</v>
      </c>
      <c r="T274" s="808"/>
      <c r="U274" s="1085">
        <v>76.999827030996897</v>
      </c>
      <c r="V274" s="857">
        <f t="shared" si="250"/>
        <v>9563378.5172498152</v>
      </c>
      <c r="W274" s="809"/>
      <c r="X274" s="771">
        <v>0</v>
      </c>
      <c r="Y274" s="1058">
        <f t="shared" si="251"/>
        <v>0</v>
      </c>
      <c r="Z274" s="825">
        <v>0</v>
      </c>
      <c r="AA274" s="1058">
        <f t="shared" si="252"/>
        <v>0</v>
      </c>
      <c r="AB274" s="717"/>
      <c r="AC274" s="718"/>
      <c r="AD274" s="719"/>
      <c r="AE274" s="716"/>
      <c r="AF274" s="1080">
        <f t="shared" si="253"/>
        <v>76.999827030996897</v>
      </c>
      <c r="AG274" s="810">
        <f t="shared" si="254"/>
        <v>1</v>
      </c>
      <c r="AH274" s="811">
        <f t="shared" si="255"/>
        <v>9563378.5172498152</v>
      </c>
      <c r="AI274" s="812">
        <f t="shared" si="256"/>
        <v>3.7595209728128734E-4</v>
      </c>
      <c r="AJ274" s="1685"/>
      <c r="AK274" s="258"/>
      <c r="AL274" s="100"/>
      <c r="AM274" s="101"/>
      <c r="AN274" s="102"/>
    </row>
    <row r="275" spans="1:40" s="56" customFormat="1" ht="33" customHeight="1">
      <c r="A275" s="820" t="s">
        <v>491</v>
      </c>
      <c r="B275" s="819" t="s">
        <v>492</v>
      </c>
      <c r="C275" s="804" t="s">
        <v>135</v>
      </c>
      <c r="D275" s="805">
        <v>32.000068478803357</v>
      </c>
      <c r="E275" s="961">
        <v>87975</v>
      </c>
      <c r="F275" s="978">
        <f t="shared" si="239"/>
        <v>2815206.0244227252</v>
      </c>
      <c r="G275" s="821">
        <f t="shared" si="240"/>
        <v>1.1067036688463131E-4</v>
      </c>
      <c r="H275" s="715">
        <f t="shared" si="241"/>
        <v>0</v>
      </c>
      <c r="I275" s="822">
        <f t="shared" si="242"/>
        <v>0</v>
      </c>
      <c r="J275" s="823">
        <v>0</v>
      </c>
      <c r="K275" s="806">
        <f t="shared" si="243"/>
        <v>0</v>
      </c>
      <c r="L275" s="715">
        <f t="shared" si="244"/>
        <v>0</v>
      </c>
      <c r="M275" s="713">
        <f t="shared" si="245"/>
        <v>0</v>
      </c>
      <c r="N275" s="807"/>
      <c r="O275" s="713"/>
      <c r="P275" s="1082">
        <f t="shared" si="246"/>
        <v>32.000068478803357</v>
      </c>
      <c r="Q275" s="713">
        <f t="shared" si="247"/>
        <v>2815206.0244227252</v>
      </c>
      <c r="R275" s="1089">
        <f t="shared" si="248"/>
        <v>32.000068478803357</v>
      </c>
      <c r="S275" s="713">
        <f t="shared" si="249"/>
        <v>2815206.0244227252</v>
      </c>
      <c r="T275" s="808"/>
      <c r="U275" s="1085">
        <v>32.000068478803357</v>
      </c>
      <c r="V275" s="857">
        <f t="shared" si="250"/>
        <v>2815206.0244227252</v>
      </c>
      <c r="W275" s="809"/>
      <c r="X275" s="771">
        <v>0</v>
      </c>
      <c r="Y275" s="1058">
        <f t="shared" si="251"/>
        <v>0</v>
      </c>
      <c r="Z275" s="825">
        <v>0</v>
      </c>
      <c r="AA275" s="1058">
        <f t="shared" si="252"/>
        <v>0</v>
      </c>
      <c r="AB275" s="717"/>
      <c r="AC275" s="718"/>
      <c r="AD275" s="719"/>
      <c r="AE275" s="716"/>
      <c r="AF275" s="1080">
        <f t="shared" si="253"/>
        <v>32.000068478803357</v>
      </c>
      <c r="AG275" s="810">
        <f t="shared" si="254"/>
        <v>1</v>
      </c>
      <c r="AH275" s="811">
        <f t="shared" si="255"/>
        <v>2815206.0244227252</v>
      </c>
      <c r="AI275" s="812">
        <f t="shared" si="256"/>
        <v>1.1067036688463131E-4</v>
      </c>
      <c r="AJ275" s="1685"/>
      <c r="AK275" s="258"/>
      <c r="AL275" s="100"/>
      <c r="AM275" s="101"/>
      <c r="AN275" s="102"/>
    </row>
    <row r="276" spans="1:40" s="56" customFormat="1" ht="35.1" customHeight="1">
      <c r="A276" s="820" t="s">
        <v>493</v>
      </c>
      <c r="B276" s="819" t="s">
        <v>494</v>
      </c>
      <c r="C276" s="804" t="s">
        <v>135</v>
      </c>
      <c r="D276" s="805">
        <v>57.999742654259848</v>
      </c>
      <c r="E276" s="961">
        <v>72450</v>
      </c>
      <c r="F276" s="978">
        <f t="shared" si="239"/>
        <v>4202081.3553011259</v>
      </c>
      <c r="G276" s="821">
        <f t="shared" si="240"/>
        <v>1.6519071117205528E-4</v>
      </c>
      <c r="H276" s="715">
        <f t="shared" si="241"/>
        <v>0</v>
      </c>
      <c r="I276" s="822">
        <f t="shared" si="242"/>
        <v>0</v>
      </c>
      <c r="J276" s="823">
        <v>0</v>
      </c>
      <c r="K276" s="806">
        <f t="shared" si="243"/>
        <v>0</v>
      </c>
      <c r="L276" s="715">
        <f t="shared" si="244"/>
        <v>0</v>
      </c>
      <c r="M276" s="713">
        <f t="shared" si="245"/>
        <v>0</v>
      </c>
      <c r="N276" s="807"/>
      <c r="O276" s="713"/>
      <c r="P276" s="1082">
        <f t="shared" si="246"/>
        <v>57.999742654259848</v>
      </c>
      <c r="Q276" s="713">
        <f t="shared" si="247"/>
        <v>4202081.3553011259</v>
      </c>
      <c r="R276" s="1089">
        <f t="shared" si="248"/>
        <v>57.999742654259848</v>
      </c>
      <c r="S276" s="713">
        <f t="shared" si="249"/>
        <v>4202081.3553011259</v>
      </c>
      <c r="T276" s="808"/>
      <c r="U276" s="1085">
        <v>57.999742654259848</v>
      </c>
      <c r="V276" s="857">
        <f t="shared" si="250"/>
        <v>4202081.3553011259</v>
      </c>
      <c r="W276" s="809"/>
      <c r="X276" s="771">
        <v>0</v>
      </c>
      <c r="Y276" s="1058">
        <f t="shared" si="251"/>
        <v>0</v>
      </c>
      <c r="Z276" s="825">
        <v>0</v>
      </c>
      <c r="AA276" s="1058">
        <f t="shared" si="252"/>
        <v>0</v>
      </c>
      <c r="AB276" s="717"/>
      <c r="AC276" s="718"/>
      <c r="AD276" s="719"/>
      <c r="AE276" s="716"/>
      <c r="AF276" s="1080">
        <f t="shared" si="253"/>
        <v>57.999742654259848</v>
      </c>
      <c r="AG276" s="810">
        <f t="shared" si="254"/>
        <v>1</v>
      </c>
      <c r="AH276" s="811">
        <f t="shared" si="255"/>
        <v>4202081.3553011259</v>
      </c>
      <c r="AI276" s="812">
        <f t="shared" si="256"/>
        <v>1.6519071117205528E-4</v>
      </c>
      <c r="AJ276" s="1685"/>
      <c r="AK276" s="258"/>
      <c r="AL276" s="100"/>
      <c r="AM276" s="101"/>
      <c r="AN276" s="102"/>
    </row>
    <row r="277" spans="1:40" s="56" customFormat="1" ht="42.95" customHeight="1">
      <c r="A277" s="820" t="s">
        <v>495</v>
      </c>
      <c r="B277" s="819" t="s">
        <v>496</v>
      </c>
      <c r="C277" s="804" t="s">
        <v>135</v>
      </c>
      <c r="D277" s="805">
        <v>53.283764130266789</v>
      </c>
      <c r="E277" s="961">
        <v>424350</v>
      </c>
      <c r="F277" s="978">
        <f t="shared" si="239"/>
        <v>22610965.308678713</v>
      </c>
      <c r="G277" s="821">
        <f t="shared" si="240"/>
        <v>8.8887413731656415E-4</v>
      </c>
      <c r="H277" s="715">
        <f t="shared" si="241"/>
        <v>0</v>
      </c>
      <c r="I277" s="822">
        <f t="shared" si="242"/>
        <v>0</v>
      </c>
      <c r="J277" s="823">
        <v>0</v>
      </c>
      <c r="K277" s="806">
        <f t="shared" si="243"/>
        <v>0</v>
      </c>
      <c r="L277" s="715">
        <f t="shared" si="244"/>
        <v>0</v>
      </c>
      <c r="M277" s="713">
        <f t="shared" si="245"/>
        <v>0</v>
      </c>
      <c r="N277" s="807"/>
      <c r="O277" s="713"/>
      <c r="P277" s="1082">
        <f t="shared" si="246"/>
        <v>53.283764130266789</v>
      </c>
      <c r="Q277" s="713">
        <f t="shared" si="247"/>
        <v>22610965.308678713</v>
      </c>
      <c r="R277" s="1089">
        <f t="shared" si="248"/>
        <v>53.283764130266789</v>
      </c>
      <c r="S277" s="713">
        <f t="shared" si="249"/>
        <v>22610965.308678713</v>
      </c>
      <c r="T277" s="808"/>
      <c r="U277" s="1085">
        <v>53.283764130266789</v>
      </c>
      <c r="V277" s="857">
        <f t="shared" si="250"/>
        <v>22610965.308678713</v>
      </c>
      <c r="W277" s="809"/>
      <c r="X277" s="771">
        <v>0</v>
      </c>
      <c r="Y277" s="1058">
        <f t="shared" si="251"/>
        <v>0</v>
      </c>
      <c r="Z277" s="825">
        <v>0</v>
      </c>
      <c r="AA277" s="1058">
        <f t="shared" si="252"/>
        <v>0</v>
      </c>
      <c r="AB277" s="717"/>
      <c r="AC277" s="718"/>
      <c r="AD277" s="719"/>
      <c r="AE277" s="716"/>
      <c r="AF277" s="1080">
        <f t="shared" si="253"/>
        <v>53.283764130266789</v>
      </c>
      <c r="AG277" s="810">
        <f t="shared" si="254"/>
        <v>1</v>
      </c>
      <c r="AH277" s="811">
        <f t="shared" si="255"/>
        <v>22610965.308678713</v>
      </c>
      <c r="AI277" s="812">
        <f t="shared" si="256"/>
        <v>8.8887413731656415E-4</v>
      </c>
      <c r="AJ277" s="1685"/>
      <c r="AK277" s="258"/>
      <c r="AL277" s="100"/>
      <c r="AM277" s="101"/>
      <c r="AN277" s="102"/>
    </row>
    <row r="278" spans="1:40" s="56" customFormat="1" ht="44.1" customHeight="1">
      <c r="A278" s="820" t="s">
        <v>497</v>
      </c>
      <c r="B278" s="819" t="s">
        <v>498</v>
      </c>
      <c r="C278" s="804" t="s">
        <v>135</v>
      </c>
      <c r="D278" s="805">
        <v>100.75572678655382</v>
      </c>
      <c r="E278" s="961">
        <v>159390</v>
      </c>
      <c r="F278" s="978">
        <f t="shared" si="239"/>
        <v>16059455.292508814</v>
      </c>
      <c r="G278" s="821">
        <f t="shared" si="240"/>
        <v>6.3132353148247179E-4</v>
      </c>
      <c r="H278" s="715">
        <f t="shared" si="241"/>
        <v>0</v>
      </c>
      <c r="I278" s="822">
        <f t="shared" si="242"/>
        <v>0</v>
      </c>
      <c r="J278" s="823">
        <v>0</v>
      </c>
      <c r="K278" s="806">
        <f t="shared" si="243"/>
        <v>0</v>
      </c>
      <c r="L278" s="715">
        <f t="shared" si="244"/>
        <v>0</v>
      </c>
      <c r="M278" s="713">
        <f t="shared" si="245"/>
        <v>0</v>
      </c>
      <c r="N278" s="807"/>
      <c r="O278" s="713"/>
      <c r="P278" s="1082">
        <f t="shared" si="246"/>
        <v>100.75572678655382</v>
      </c>
      <c r="Q278" s="713">
        <f t="shared" si="247"/>
        <v>16059455.292508814</v>
      </c>
      <c r="R278" s="1089">
        <f t="shared" si="248"/>
        <v>100.75572678655382</v>
      </c>
      <c r="S278" s="713">
        <f t="shared" si="249"/>
        <v>16059455.292508814</v>
      </c>
      <c r="T278" s="808"/>
      <c r="U278" s="1085">
        <v>100.75572678655382</v>
      </c>
      <c r="V278" s="857">
        <f t="shared" si="250"/>
        <v>16059455.292508814</v>
      </c>
      <c r="W278" s="809"/>
      <c r="X278" s="771">
        <v>0</v>
      </c>
      <c r="Y278" s="1058">
        <f t="shared" si="251"/>
        <v>0</v>
      </c>
      <c r="Z278" s="825">
        <v>0</v>
      </c>
      <c r="AA278" s="1058">
        <f t="shared" si="252"/>
        <v>0</v>
      </c>
      <c r="AB278" s="717"/>
      <c r="AC278" s="718"/>
      <c r="AD278" s="719"/>
      <c r="AE278" s="716"/>
      <c r="AF278" s="1080">
        <f t="shared" si="253"/>
        <v>100.75572678655382</v>
      </c>
      <c r="AG278" s="810">
        <f t="shared" si="254"/>
        <v>1</v>
      </c>
      <c r="AH278" s="811">
        <f t="shared" si="255"/>
        <v>16059455.292508814</v>
      </c>
      <c r="AI278" s="812">
        <f t="shared" si="256"/>
        <v>6.3132353148247179E-4</v>
      </c>
      <c r="AJ278" s="1685"/>
      <c r="AK278" s="258"/>
      <c r="AL278" s="100"/>
      <c r="AM278" s="101"/>
      <c r="AN278" s="102"/>
    </row>
    <row r="279" spans="1:40" s="56" customFormat="1" ht="39.950000000000003" customHeight="1">
      <c r="A279" s="820" t="s">
        <v>499</v>
      </c>
      <c r="B279" s="819" t="s">
        <v>500</v>
      </c>
      <c r="C279" s="804" t="s">
        <v>135</v>
      </c>
      <c r="D279" s="805">
        <v>80.00016037540361</v>
      </c>
      <c r="E279" s="961">
        <v>51750</v>
      </c>
      <c r="F279" s="978">
        <f t="shared" si="239"/>
        <v>4140008.2994271368</v>
      </c>
      <c r="G279" s="821">
        <f t="shared" si="240"/>
        <v>1.6275051752099443E-4</v>
      </c>
      <c r="H279" s="715">
        <f t="shared" si="241"/>
        <v>0</v>
      </c>
      <c r="I279" s="822">
        <f t="shared" si="242"/>
        <v>0</v>
      </c>
      <c r="J279" s="823">
        <v>0</v>
      </c>
      <c r="K279" s="806">
        <f t="shared" si="243"/>
        <v>0</v>
      </c>
      <c r="L279" s="715">
        <f t="shared" si="244"/>
        <v>0</v>
      </c>
      <c r="M279" s="713">
        <f t="shared" si="245"/>
        <v>0</v>
      </c>
      <c r="N279" s="807"/>
      <c r="O279" s="713"/>
      <c r="P279" s="1082">
        <f t="shared" si="246"/>
        <v>80.00016037540361</v>
      </c>
      <c r="Q279" s="713">
        <f t="shared" si="247"/>
        <v>4140008.2994271368</v>
      </c>
      <c r="R279" s="1089">
        <f t="shared" si="248"/>
        <v>80.00016037540361</v>
      </c>
      <c r="S279" s="713">
        <f t="shared" si="249"/>
        <v>4140008.2994271368</v>
      </c>
      <c r="T279" s="808"/>
      <c r="U279" s="1085">
        <v>80.00016037540361</v>
      </c>
      <c r="V279" s="857">
        <f t="shared" si="250"/>
        <v>4140008.2994271368</v>
      </c>
      <c r="W279" s="809"/>
      <c r="X279" s="771">
        <v>0</v>
      </c>
      <c r="Y279" s="1058">
        <f t="shared" si="251"/>
        <v>0</v>
      </c>
      <c r="Z279" s="825">
        <v>0</v>
      </c>
      <c r="AA279" s="1058">
        <f t="shared" si="252"/>
        <v>0</v>
      </c>
      <c r="AB279" s="717"/>
      <c r="AC279" s="718"/>
      <c r="AD279" s="719"/>
      <c r="AE279" s="716"/>
      <c r="AF279" s="1080">
        <f t="shared" si="253"/>
        <v>80.00016037540361</v>
      </c>
      <c r="AG279" s="810">
        <f t="shared" si="254"/>
        <v>1</v>
      </c>
      <c r="AH279" s="811">
        <f t="shared" si="255"/>
        <v>4140008.2994271368</v>
      </c>
      <c r="AI279" s="812">
        <f t="shared" si="256"/>
        <v>1.6275051752099443E-4</v>
      </c>
      <c r="AJ279" s="1685"/>
      <c r="AK279" s="258"/>
      <c r="AL279" s="100"/>
      <c r="AM279" s="101"/>
      <c r="AN279" s="102"/>
    </row>
    <row r="280" spans="1:40" s="56" customFormat="1" ht="38.1" customHeight="1">
      <c r="A280" s="820" t="s">
        <v>501</v>
      </c>
      <c r="B280" s="819" t="s">
        <v>502</v>
      </c>
      <c r="C280" s="804" t="s">
        <v>135</v>
      </c>
      <c r="D280" s="805">
        <v>83.000180683721595</v>
      </c>
      <c r="E280" s="961">
        <v>87975</v>
      </c>
      <c r="F280" s="978">
        <f t="shared" si="239"/>
        <v>7301940.8956504073</v>
      </c>
      <c r="G280" s="821">
        <f t="shared" si="240"/>
        <v>2.870512747134489E-4</v>
      </c>
      <c r="H280" s="715">
        <f t="shared" si="241"/>
        <v>0</v>
      </c>
      <c r="I280" s="822">
        <f t="shared" si="242"/>
        <v>0</v>
      </c>
      <c r="J280" s="823">
        <v>0</v>
      </c>
      <c r="K280" s="806">
        <f t="shared" si="243"/>
        <v>0</v>
      </c>
      <c r="L280" s="715">
        <f t="shared" si="244"/>
        <v>0</v>
      </c>
      <c r="M280" s="713">
        <f t="shared" si="245"/>
        <v>0</v>
      </c>
      <c r="N280" s="807"/>
      <c r="O280" s="713"/>
      <c r="P280" s="1082">
        <f t="shared" si="246"/>
        <v>83.000180683721595</v>
      </c>
      <c r="Q280" s="713">
        <f t="shared" si="247"/>
        <v>7301940.8956504073</v>
      </c>
      <c r="R280" s="1089">
        <f t="shared" si="248"/>
        <v>83.000180683721595</v>
      </c>
      <c r="S280" s="713">
        <f t="shared" si="249"/>
        <v>7301940.8956504073</v>
      </c>
      <c r="T280" s="808"/>
      <c r="U280" s="1085">
        <v>83.000180683721595</v>
      </c>
      <c r="V280" s="857">
        <f t="shared" si="250"/>
        <v>7301940.8956504073</v>
      </c>
      <c r="W280" s="809"/>
      <c r="X280" s="771">
        <v>0</v>
      </c>
      <c r="Y280" s="1058">
        <f t="shared" si="251"/>
        <v>0</v>
      </c>
      <c r="Z280" s="825">
        <v>0</v>
      </c>
      <c r="AA280" s="1058">
        <f t="shared" si="252"/>
        <v>0</v>
      </c>
      <c r="AB280" s="717"/>
      <c r="AC280" s="718"/>
      <c r="AD280" s="719"/>
      <c r="AE280" s="716"/>
      <c r="AF280" s="1080">
        <f t="shared" si="253"/>
        <v>83.000180683721595</v>
      </c>
      <c r="AG280" s="810">
        <f t="shared" si="254"/>
        <v>1</v>
      </c>
      <c r="AH280" s="811">
        <f t="shared" si="255"/>
        <v>7301940.8956504073</v>
      </c>
      <c r="AI280" s="812">
        <f t="shared" si="256"/>
        <v>2.870512747134489E-4</v>
      </c>
      <c r="AJ280" s="1685"/>
      <c r="AK280" s="258"/>
      <c r="AL280" s="100"/>
      <c r="AM280" s="101"/>
      <c r="AN280" s="102"/>
    </row>
    <row r="281" spans="1:40" s="56" customFormat="1" ht="41.1" customHeight="1">
      <c r="A281" s="820" t="s">
        <v>503</v>
      </c>
      <c r="B281" s="819" t="s">
        <v>504</v>
      </c>
      <c r="C281" s="804" t="s">
        <v>135</v>
      </c>
      <c r="D281" s="805">
        <v>121.00025723168331</v>
      </c>
      <c r="E281" s="961">
        <v>87975</v>
      </c>
      <c r="F281" s="978">
        <f t="shared" si="239"/>
        <v>10644997.629957339</v>
      </c>
      <c r="G281" s="821">
        <f t="shared" si="240"/>
        <v>4.1847231889004753E-4</v>
      </c>
      <c r="H281" s="715">
        <f t="shared" si="241"/>
        <v>0</v>
      </c>
      <c r="I281" s="822">
        <f t="shared" si="242"/>
        <v>0</v>
      </c>
      <c r="J281" s="823">
        <v>0</v>
      </c>
      <c r="K281" s="806">
        <f t="shared" si="243"/>
        <v>0</v>
      </c>
      <c r="L281" s="715">
        <f t="shared" si="244"/>
        <v>0</v>
      </c>
      <c r="M281" s="713">
        <f t="shared" si="245"/>
        <v>0</v>
      </c>
      <c r="N281" s="807"/>
      <c r="O281" s="713"/>
      <c r="P281" s="1082">
        <f t="shared" si="246"/>
        <v>121.00025723168331</v>
      </c>
      <c r="Q281" s="713">
        <f t="shared" si="247"/>
        <v>10644997.629957339</v>
      </c>
      <c r="R281" s="1089">
        <f t="shared" si="248"/>
        <v>121.00025723168331</v>
      </c>
      <c r="S281" s="713">
        <f t="shared" si="249"/>
        <v>10644997.629957339</v>
      </c>
      <c r="T281" s="808"/>
      <c r="U281" s="1085">
        <v>121.00025723168331</v>
      </c>
      <c r="V281" s="857">
        <f t="shared" si="250"/>
        <v>10644997.629957339</v>
      </c>
      <c r="W281" s="809"/>
      <c r="X281" s="771">
        <v>0</v>
      </c>
      <c r="Y281" s="1058">
        <f t="shared" si="251"/>
        <v>0</v>
      </c>
      <c r="Z281" s="825">
        <v>0</v>
      </c>
      <c r="AA281" s="1058">
        <f t="shared" si="252"/>
        <v>0</v>
      </c>
      <c r="AB281" s="717"/>
      <c r="AC281" s="718"/>
      <c r="AD281" s="719"/>
      <c r="AE281" s="716"/>
      <c r="AF281" s="1080">
        <f t="shared" si="253"/>
        <v>121.00025723168331</v>
      </c>
      <c r="AG281" s="810">
        <f t="shared" si="254"/>
        <v>1</v>
      </c>
      <c r="AH281" s="811">
        <f t="shared" si="255"/>
        <v>10644997.629957339</v>
      </c>
      <c r="AI281" s="812">
        <f t="shared" si="256"/>
        <v>4.1847231889004753E-4</v>
      </c>
      <c r="AJ281" s="1685"/>
      <c r="AK281" s="258"/>
      <c r="AL281" s="100"/>
      <c r="AM281" s="101"/>
      <c r="AN281" s="102"/>
    </row>
    <row r="282" spans="1:40" s="56" customFormat="1" ht="44.1" customHeight="1">
      <c r="A282" s="820" t="s">
        <v>505</v>
      </c>
      <c r="B282" s="819" t="s">
        <v>506</v>
      </c>
      <c r="C282" s="804" t="s">
        <v>135</v>
      </c>
      <c r="D282" s="805">
        <v>123.00026099999999</v>
      </c>
      <c r="E282" s="961">
        <v>87975</v>
      </c>
      <c r="F282" s="978">
        <f t="shared" si="239"/>
        <v>10820947.961475</v>
      </c>
      <c r="G282" s="821">
        <f t="shared" si="240"/>
        <v>4.2538921505096882E-4</v>
      </c>
      <c r="H282" s="715">
        <f t="shared" si="241"/>
        <v>0</v>
      </c>
      <c r="I282" s="822">
        <f t="shared" si="242"/>
        <v>0</v>
      </c>
      <c r="J282" s="823">
        <v>0</v>
      </c>
      <c r="K282" s="806">
        <f t="shared" si="243"/>
        <v>0</v>
      </c>
      <c r="L282" s="715">
        <f t="shared" si="244"/>
        <v>0</v>
      </c>
      <c r="M282" s="713">
        <f t="shared" si="245"/>
        <v>0</v>
      </c>
      <c r="N282" s="807"/>
      <c r="O282" s="713"/>
      <c r="P282" s="1082">
        <f t="shared" si="246"/>
        <v>123.00026099999999</v>
      </c>
      <c r="Q282" s="713">
        <f t="shared" si="247"/>
        <v>10820947.961475</v>
      </c>
      <c r="R282" s="1089">
        <f t="shared" si="248"/>
        <v>123.00026099999999</v>
      </c>
      <c r="S282" s="713">
        <f t="shared" si="249"/>
        <v>10820947.961475</v>
      </c>
      <c r="T282" s="808"/>
      <c r="U282" s="1085">
        <v>123.00026099999999</v>
      </c>
      <c r="V282" s="857">
        <f t="shared" si="250"/>
        <v>10820947.961475</v>
      </c>
      <c r="W282" s="809"/>
      <c r="X282" s="771">
        <v>0</v>
      </c>
      <c r="Y282" s="1058">
        <f t="shared" si="251"/>
        <v>0</v>
      </c>
      <c r="Z282" s="825">
        <v>0</v>
      </c>
      <c r="AA282" s="1058">
        <f t="shared" si="252"/>
        <v>0</v>
      </c>
      <c r="AB282" s="717"/>
      <c r="AC282" s="718"/>
      <c r="AD282" s="719"/>
      <c r="AE282" s="716"/>
      <c r="AF282" s="1080">
        <f t="shared" si="253"/>
        <v>123.00026099999999</v>
      </c>
      <c r="AG282" s="810">
        <f t="shared" si="254"/>
        <v>1</v>
      </c>
      <c r="AH282" s="811">
        <f t="shared" si="255"/>
        <v>10820947.961475</v>
      </c>
      <c r="AI282" s="812">
        <f t="shared" si="256"/>
        <v>4.2538921505096882E-4</v>
      </c>
      <c r="AJ282" s="1685"/>
      <c r="AK282" s="258"/>
      <c r="AL282" s="100"/>
      <c r="AM282" s="101"/>
      <c r="AN282" s="102"/>
    </row>
    <row r="283" spans="1:40" s="56" customFormat="1" ht="48.95" customHeight="1">
      <c r="A283" s="820" t="s">
        <v>507</v>
      </c>
      <c r="B283" s="819" t="s">
        <v>508</v>
      </c>
      <c r="C283" s="804" t="s">
        <v>135</v>
      </c>
      <c r="D283" s="805">
        <v>134.99993000000001</v>
      </c>
      <c r="E283" s="961">
        <v>70380</v>
      </c>
      <c r="F283" s="978">
        <f t="shared" si="239"/>
        <v>9501295.0734000001</v>
      </c>
      <c r="G283" s="821">
        <f t="shared" si="240"/>
        <v>3.735114952618563E-4</v>
      </c>
      <c r="H283" s="715">
        <f t="shared" si="241"/>
        <v>0</v>
      </c>
      <c r="I283" s="822">
        <f t="shared" si="242"/>
        <v>0</v>
      </c>
      <c r="J283" s="823">
        <v>0</v>
      </c>
      <c r="K283" s="806">
        <f t="shared" si="243"/>
        <v>0</v>
      </c>
      <c r="L283" s="715">
        <f t="shared" si="244"/>
        <v>0</v>
      </c>
      <c r="M283" s="713">
        <f t="shared" si="245"/>
        <v>0</v>
      </c>
      <c r="N283" s="807"/>
      <c r="O283" s="713"/>
      <c r="P283" s="1082">
        <f t="shared" si="246"/>
        <v>134.99993000000001</v>
      </c>
      <c r="Q283" s="713">
        <f t="shared" si="247"/>
        <v>9501295.0734000001</v>
      </c>
      <c r="R283" s="1089">
        <f t="shared" si="248"/>
        <v>134.99993000000001</v>
      </c>
      <c r="S283" s="713">
        <f t="shared" si="249"/>
        <v>9501295.0734000001</v>
      </c>
      <c r="T283" s="808"/>
      <c r="U283" s="1085">
        <v>134.99993000000001</v>
      </c>
      <c r="V283" s="857">
        <f t="shared" si="250"/>
        <v>9501295.0734000001</v>
      </c>
      <c r="W283" s="809"/>
      <c r="X283" s="771">
        <v>0</v>
      </c>
      <c r="Y283" s="1058">
        <f t="shared" si="251"/>
        <v>0</v>
      </c>
      <c r="Z283" s="825">
        <v>0</v>
      </c>
      <c r="AA283" s="1058">
        <f t="shared" si="252"/>
        <v>0</v>
      </c>
      <c r="AB283" s="717"/>
      <c r="AC283" s="718"/>
      <c r="AD283" s="719"/>
      <c r="AE283" s="716"/>
      <c r="AF283" s="1080">
        <f t="shared" si="253"/>
        <v>134.99993000000001</v>
      </c>
      <c r="AG283" s="810">
        <f t="shared" si="254"/>
        <v>1</v>
      </c>
      <c r="AH283" s="811">
        <f t="shared" si="255"/>
        <v>9501295.0734000001</v>
      </c>
      <c r="AI283" s="812">
        <f t="shared" si="256"/>
        <v>3.735114952618563E-4</v>
      </c>
      <c r="AJ283" s="1685"/>
      <c r="AK283" s="258"/>
      <c r="AL283" s="100"/>
      <c r="AM283" s="101"/>
      <c r="AN283" s="102"/>
    </row>
    <row r="284" spans="1:40" s="56" customFormat="1" ht="45" customHeight="1">
      <c r="A284" s="820" t="s">
        <v>509</v>
      </c>
      <c r="B284" s="819" t="s">
        <v>510</v>
      </c>
      <c r="C284" s="804" t="s">
        <v>135</v>
      </c>
      <c r="D284" s="805">
        <v>150.99992</v>
      </c>
      <c r="E284" s="961">
        <v>70380</v>
      </c>
      <c r="F284" s="978">
        <f t="shared" si="239"/>
        <v>10627374.3696</v>
      </c>
      <c r="G284" s="821">
        <f t="shared" si="240"/>
        <v>4.1777951961620039E-4</v>
      </c>
      <c r="H284" s="715">
        <f t="shared" si="241"/>
        <v>0</v>
      </c>
      <c r="I284" s="822">
        <f t="shared" si="242"/>
        <v>0</v>
      </c>
      <c r="J284" s="823">
        <v>0</v>
      </c>
      <c r="K284" s="806">
        <f t="shared" si="243"/>
        <v>0</v>
      </c>
      <c r="L284" s="715">
        <f t="shared" si="244"/>
        <v>0</v>
      </c>
      <c r="M284" s="713">
        <f t="shared" si="245"/>
        <v>0</v>
      </c>
      <c r="N284" s="807"/>
      <c r="O284" s="713"/>
      <c r="P284" s="1082">
        <f t="shared" si="246"/>
        <v>150.99992</v>
      </c>
      <c r="Q284" s="713">
        <f t="shared" si="247"/>
        <v>10627374.3696</v>
      </c>
      <c r="R284" s="1089">
        <f t="shared" si="248"/>
        <v>150.99992</v>
      </c>
      <c r="S284" s="713">
        <f t="shared" si="249"/>
        <v>10627374.3696</v>
      </c>
      <c r="T284" s="808"/>
      <c r="U284" s="1085">
        <v>150.99992</v>
      </c>
      <c r="V284" s="857">
        <f t="shared" si="250"/>
        <v>10627374.3696</v>
      </c>
      <c r="W284" s="809"/>
      <c r="X284" s="771">
        <v>0</v>
      </c>
      <c r="Y284" s="1058">
        <f t="shared" si="251"/>
        <v>0</v>
      </c>
      <c r="Z284" s="825">
        <v>0</v>
      </c>
      <c r="AA284" s="1058">
        <f t="shared" si="252"/>
        <v>0</v>
      </c>
      <c r="AB284" s="717"/>
      <c r="AC284" s="718"/>
      <c r="AD284" s="719"/>
      <c r="AE284" s="716"/>
      <c r="AF284" s="1080">
        <f t="shared" si="253"/>
        <v>150.99992</v>
      </c>
      <c r="AG284" s="810">
        <f t="shared" si="254"/>
        <v>1</v>
      </c>
      <c r="AH284" s="811">
        <f t="shared" si="255"/>
        <v>10627374.3696</v>
      </c>
      <c r="AI284" s="812">
        <f t="shared" si="256"/>
        <v>4.1777951961620039E-4</v>
      </c>
      <c r="AJ284" s="1685"/>
      <c r="AK284" s="258"/>
      <c r="AL284" s="100"/>
      <c r="AM284" s="101"/>
      <c r="AN284" s="102"/>
    </row>
    <row r="285" spans="1:40" s="56" customFormat="1" ht="18.95" customHeight="1">
      <c r="A285" s="820"/>
      <c r="B285" s="819"/>
      <c r="C285" s="804"/>
      <c r="D285" s="805"/>
      <c r="E285" s="961"/>
      <c r="F285" s="978"/>
      <c r="G285" s="821"/>
      <c r="H285" s="715"/>
      <c r="I285" s="822"/>
      <c r="J285" s="823"/>
      <c r="K285" s="806"/>
      <c r="L285" s="715"/>
      <c r="M285" s="713"/>
      <c r="N285" s="807"/>
      <c r="O285" s="713"/>
      <c r="P285" s="1082"/>
      <c r="Q285" s="713"/>
      <c r="R285" s="1089"/>
      <c r="S285" s="713"/>
      <c r="T285" s="808"/>
      <c r="U285" s="1085"/>
      <c r="V285" s="857"/>
      <c r="W285" s="809"/>
      <c r="X285" s="771"/>
      <c r="Y285" s="1058"/>
      <c r="Z285" s="825"/>
      <c r="AA285" s="1058"/>
      <c r="AB285" s="717"/>
      <c r="AC285" s="718"/>
      <c r="AD285" s="719"/>
      <c r="AE285" s="716"/>
      <c r="AF285" s="1080"/>
      <c r="AG285" s="810"/>
      <c r="AH285" s="811"/>
      <c r="AI285" s="812"/>
      <c r="AJ285" s="1685"/>
      <c r="AK285" s="258"/>
      <c r="AL285" s="100"/>
      <c r="AM285" s="101"/>
      <c r="AN285" s="102"/>
    </row>
    <row r="286" spans="1:40" s="56" customFormat="1" ht="35.1" customHeight="1">
      <c r="A286" s="1336" t="s">
        <v>511</v>
      </c>
      <c r="B286" s="1337" t="s">
        <v>512</v>
      </c>
      <c r="C286" s="1338"/>
      <c r="D286" s="1347"/>
      <c r="E286" s="1591"/>
      <c r="F286" s="1362"/>
      <c r="G286" s="1349"/>
      <c r="H286" s="1350"/>
      <c r="I286" s="1351"/>
      <c r="J286" s="1352"/>
      <c r="K286" s="1351"/>
      <c r="L286" s="1350"/>
      <c r="M286" s="1340"/>
      <c r="N286" s="1339"/>
      <c r="O286" s="1340"/>
      <c r="P286" s="1353"/>
      <c r="Q286" s="1340"/>
      <c r="R286" s="1350"/>
      <c r="S286" s="1340"/>
      <c r="T286" s="1341"/>
      <c r="U286" s="1345"/>
      <c r="V286" s="1354"/>
      <c r="W286" s="1342"/>
      <c r="X286" s="1355"/>
      <c r="Y286" s="1356"/>
      <c r="Z286" s="1357"/>
      <c r="AA286" s="1356"/>
      <c r="AB286" s="1343"/>
      <c r="AC286" s="1344"/>
      <c r="AD286" s="1345"/>
      <c r="AE286" s="1346"/>
      <c r="AF286" s="1358"/>
      <c r="AG286" s="1359"/>
      <c r="AH286" s="1360"/>
      <c r="AI286" s="1361"/>
      <c r="AJ286" s="1685"/>
      <c r="AK286" s="258"/>
      <c r="AL286" s="100"/>
      <c r="AM286" s="101"/>
      <c r="AN286" s="102"/>
    </row>
    <row r="287" spans="1:40" s="56" customFormat="1" ht="21.95" customHeight="1">
      <c r="A287" s="1406"/>
      <c r="B287" s="1407"/>
      <c r="C287" s="804"/>
      <c r="D287" s="817"/>
      <c r="E287" s="962"/>
      <c r="F287" s="963"/>
      <c r="G287" s="851"/>
      <c r="H287" s="715"/>
      <c r="I287" s="806"/>
      <c r="J287" s="823"/>
      <c r="K287" s="806"/>
      <c r="L287" s="715"/>
      <c r="M287" s="713"/>
      <c r="N287" s="807"/>
      <c r="O287" s="713"/>
      <c r="P287" s="714"/>
      <c r="Q287" s="713"/>
      <c r="R287" s="715"/>
      <c r="S287" s="713"/>
      <c r="T287" s="808"/>
      <c r="U287" s="719"/>
      <c r="V287" s="857"/>
      <c r="W287" s="809"/>
      <c r="X287" s="771"/>
      <c r="Y287" s="1058"/>
      <c r="Z287" s="825"/>
      <c r="AA287" s="1058"/>
      <c r="AB287" s="717"/>
      <c r="AC287" s="718"/>
      <c r="AD287" s="719"/>
      <c r="AE287" s="716"/>
      <c r="AF287" s="712"/>
      <c r="AG287" s="810"/>
      <c r="AH287" s="811"/>
      <c r="AI287" s="812"/>
      <c r="AJ287" s="1685"/>
      <c r="AK287" s="322"/>
      <c r="AL287" s="140"/>
      <c r="AM287" s="141"/>
      <c r="AN287" s="323"/>
    </row>
    <row r="288" spans="1:40" s="56" customFormat="1" ht="60" customHeight="1">
      <c r="A288" s="820" t="s">
        <v>513</v>
      </c>
      <c r="B288" s="819" t="s">
        <v>514</v>
      </c>
      <c r="C288" s="804" t="s">
        <v>135</v>
      </c>
      <c r="D288" s="805">
        <v>10500.13834</v>
      </c>
      <c r="E288" s="961">
        <v>34155</v>
      </c>
      <c r="F288" s="978">
        <f t="shared" ref="F288" si="257">D288*E288</f>
        <v>358632225.00269997</v>
      </c>
      <c r="G288" s="821">
        <f>F288*1/$F$884</f>
        <v>1.4098421065235933E-2</v>
      </c>
      <c r="H288" s="715">
        <f t="shared" ref="H288" si="258">IF(D288-AF288&lt;0,AF288-D288,0)</f>
        <v>0</v>
      </c>
      <c r="I288" s="822">
        <f t="shared" ref="I288" si="259">E288*H288</f>
        <v>0</v>
      </c>
      <c r="J288" s="823">
        <v>0</v>
      </c>
      <c r="K288" s="806">
        <f t="shared" ref="K288" si="260">E288*J288</f>
        <v>0</v>
      </c>
      <c r="L288" s="715">
        <f t="shared" ref="L288" si="261">IF(AF288=0,D288,0)</f>
        <v>0</v>
      </c>
      <c r="M288" s="713">
        <f t="shared" ref="M288" si="262">L288*E288</f>
        <v>0</v>
      </c>
      <c r="N288" s="807"/>
      <c r="O288" s="713"/>
      <c r="P288" s="1082">
        <f t="shared" ref="P288" si="263">D288+H288+J288-L288</f>
        <v>10500.13834</v>
      </c>
      <c r="Q288" s="713">
        <f t="shared" ref="Q288" si="264">E288*P288</f>
        <v>358632225.00269997</v>
      </c>
      <c r="R288" s="1089">
        <f t="shared" ref="R288" si="265">AF288</f>
        <v>10500.13834</v>
      </c>
      <c r="S288" s="713">
        <f t="shared" ref="S288" si="266">E288*R288</f>
        <v>358632225.00269997</v>
      </c>
      <c r="T288" s="808"/>
      <c r="U288" s="1085">
        <v>10500.13834</v>
      </c>
      <c r="V288" s="857">
        <f t="shared" ref="V288" si="267">E288*U288</f>
        <v>358632225.00269997</v>
      </c>
      <c r="W288" s="809"/>
      <c r="X288" s="771">
        <v>0</v>
      </c>
      <c r="Y288" s="1058">
        <f t="shared" ref="Y288" si="268">E288*X288</f>
        <v>0</v>
      </c>
      <c r="Z288" s="825">
        <v>0</v>
      </c>
      <c r="AA288" s="1058">
        <f t="shared" ref="AA288" si="269">E288*Z288</f>
        <v>0</v>
      </c>
      <c r="AB288" s="717"/>
      <c r="AC288" s="718"/>
      <c r="AD288" s="719"/>
      <c r="AE288" s="716"/>
      <c r="AF288" s="1080">
        <f t="shared" ref="AF288" si="270">U288+X288+Z288</f>
        <v>10500.13834</v>
      </c>
      <c r="AG288" s="810">
        <f t="shared" ref="AG288" si="271">AF288/D288</f>
        <v>1</v>
      </c>
      <c r="AH288" s="811">
        <f t="shared" ref="AH288" si="272">E288*AF288</f>
        <v>358632225.00269997</v>
      </c>
      <c r="AI288" s="812">
        <f>AH288*1/$E$895</f>
        <v>1.4098421065235933E-2</v>
      </c>
      <c r="AJ288" s="1685"/>
      <c r="AK288" s="258"/>
      <c r="AL288" s="100"/>
      <c r="AM288" s="101"/>
      <c r="AN288" s="102"/>
    </row>
    <row r="289" spans="1:40" s="56" customFormat="1" ht="26.1" customHeight="1">
      <c r="A289" s="820"/>
      <c r="B289" s="819"/>
      <c r="C289" s="804"/>
      <c r="D289" s="805"/>
      <c r="E289" s="961"/>
      <c r="F289" s="978"/>
      <c r="G289" s="821"/>
      <c r="H289" s="715"/>
      <c r="I289" s="822"/>
      <c r="J289" s="823"/>
      <c r="K289" s="806"/>
      <c r="L289" s="715"/>
      <c r="M289" s="713"/>
      <c r="N289" s="807"/>
      <c r="O289" s="713"/>
      <c r="P289" s="1082"/>
      <c r="Q289" s="713"/>
      <c r="R289" s="1089"/>
      <c r="S289" s="713"/>
      <c r="T289" s="808"/>
      <c r="U289" s="1085"/>
      <c r="V289" s="857"/>
      <c r="W289" s="809"/>
      <c r="X289" s="771"/>
      <c r="Y289" s="1058"/>
      <c r="Z289" s="825"/>
      <c r="AA289" s="1058"/>
      <c r="AB289" s="717"/>
      <c r="AC289" s="718"/>
      <c r="AD289" s="719"/>
      <c r="AE289" s="716"/>
      <c r="AF289" s="1080"/>
      <c r="AG289" s="810"/>
      <c r="AH289" s="811"/>
      <c r="AI289" s="812"/>
      <c r="AJ289" s="1685"/>
      <c r="AK289" s="258"/>
      <c r="AL289" s="100"/>
      <c r="AM289" s="101"/>
      <c r="AN289" s="102"/>
    </row>
    <row r="290" spans="1:40" s="56" customFormat="1" ht="29.1" customHeight="1">
      <c r="A290" s="1336" t="s">
        <v>515</v>
      </c>
      <c r="B290" s="1337" t="s">
        <v>516</v>
      </c>
      <c r="C290" s="1363"/>
      <c r="D290" s="1364"/>
      <c r="E290" s="1405"/>
      <c r="F290" s="1365"/>
      <c r="G290" s="1366"/>
      <c r="H290" s="1367"/>
      <c r="I290" s="1368"/>
      <c r="J290" s="1369"/>
      <c r="K290" s="1368"/>
      <c r="L290" s="1367"/>
      <c r="M290" s="1370"/>
      <c r="N290" s="1371"/>
      <c r="O290" s="1370"/>
      <c r="P290" s="1372"/>
      <c r="Q290" s="1370"/>
      <c r="R290" s="1367"/>
      <c r="S290" s="1370"/>
      <c r="T290" s="1373"/>
      <c r="U290" s="1374"/>
      <c r="V290" s="1375"/>
      <c r="W290" s="1376"/>
      <c r="X290" s="1377"/>
      <c r="Y290" s="1378"/>
      <c r="Z290" s="1379"/>
      <c r="AA290" s="1378"/>
      <c r="AB290" s="1374"/>
      <c r="AC290" s="1380"/>
      <c r="AD290" s="1374"/>
      <c r="AE290" s="1380"/>
      <c r="AF290" s="1377"/>
      <c r="AG290" s="1381"/>
      <c r="AH290" s="1378"/>
      <c r="AI290" s="1382"/>
      <c r="AJ290" s="1685"/>
      <c r="AK290" s="258"/>
      <c r="AL290" s="100"/>
      <c r="AM290" s="101"/>
      <c r="AN290" s="102"/>
    </row>
    <row r="291" spans="1:40" s="56" customFormat="1" ht="21" customHeight="1">
      <c r="A291" s="1406"/>
      <c r="B291" s="1407"/>
      <c r="C291" s="1408"/>
      <c r="D291" s="1409"/>
      <c r="E291" s="1592"/>
      <c r="F291" s="1410"/>
      <c r="G291" s="1411"/>
      <c r="H291" s="1412"/>
      <c r="I291" s="1413"/>
      <c r="J291" s="1414"/>
      <c r="K291" s="1413"/>
      <c r="L291" s="1412"/>
      <c r="M291" s="1415"/>
      <c r="N291" s="1416"/>
      <c r="O291" s="1415"/>
      <c r="P291" s="1417"/>
      <c r="Q291" s="1415"/>
      <c r="R291" s="1412"/>
      <c r="S291" s="1415"/>
      <c r="T291" s="1418"/>
      <c r="U291" s="1419"/>
      <c r="V291" s="1420"/>
      <c r="W291" s="1421"/>
      <c r="X291" s="1422"/>
      <c r="Y291" s="1423"/>
      <c r="Z291" s="1424"/>
      <c r="AA291" s="1423"/>
      <c r="AB291" s="1419"/>
      <c r="AC291" s="1425"/>
      <c r="AD291" s="1419"/>
      <c r="AE291" s="1425"/>
      <c r="AF291" s="1422"/>
      <c r="AG291" s="1426"/>
      <c r="AH291" s="1423"/>
      <c r="AI291" s="1427"/>
      <c r="AJ291" s="1685"/>
      <c r="AK291" s="322"/>
      <c r="AL291" s="140"/>
      <c r="AM291" s="141"/>
      <c r="AN291" s="323"/>
    </row>
    <row r="292" spans="1:40" s="56" customFormat="1" ht="22.5" customHeight="1">
      <c r="A292" s="820" t="s">
        <v>517</v>
      </c>
      <c r="B292" s="819" t="s">
        <v>518</v>
      </c>
      <c r="C292" s="804" t="s">
        <v>135</v>
      </c>
      <c r="D292" s="805">
        <v>449.99932999999999</v>
      </c>
      <c r="E292" s="961">
        <v>295786.44</v>
      </c>
      <c r="F292" s="978">
        <f t="shared" ref="F292:F295" si="273">D292*E292</f>
        <v>133103699.8230852</v>
      </c>
      <c r="G292" s="821">
        <f>F292*1/$F$884</f>
        <v>5.2325247833835825E-3</v>
      </c>
      <c r="H292" s="715">
        <f t="shared" ref="H292:H295" si="274">IF(D292-AF292&lt;0,AF292-D292,0)</f>
        <v>0</v>
      </c>
      <c r="I292" s="822">
        <f t="shared" ref="I292:I295" si="275">E292*H292</f>
        <v>0</v>
      </c>
      <c r="J292" s="823">
        <v>0</v>
      </c>
      <c r="K292" s="806">
        <f t="shared" ref="K292:K295" si="276">E292*J292</f>
        <v>0</v>
      </c>
      <c r="L292" s="715">
        <f t="shared" ref="L292:L295" si="277">IF(AF292=0,D292,0)</f>
        <v>0</v>
      </c>
      <c r="M292" s="713">
        <f t="shared" ref="M292:M295" si="278">L292*E292</f>
        <v>0</v>
      </c>
      <c r="N292" s="807"/>
      <c r="O292" s="713"/>
      <c r="P292" s="1082">
        <f t="shared" ref="P292:P295" si="279">D292+H292+J292-L292</f>
        <v>449.99932999999999</v>
      </c>
      <c r="Q292" s="713">
        <f t="shared" ref="Q292:Q295" si="280">E292*P292</f>
        <v>133103699.8230852</v>
      </c>
      <c r="R292" s="1089">
        <f t="shared" ref="R292:R295" si="281">AF292</f>
        <v>449.99932999999999</v>
      </c>
      <c r="S292" s="713">
        <f t="shared" ref="S292:S295" si="282">E292*R292</f>
        <v>133103699.8230852</v>
      </c>
      <c r="T292" s="808"/>
      <c r="U292" s="1085">
        <v>449.99932999999999</v>
      </c>
      <c r="V292" s="857">
        <f t="shared" ref="V292:V295" si="283">E292*U292</f>
        <v>133103699.8230852</v>
      </c>
      <c r="W292" s="809"/>
      <c r="X292" s="771">
        <v>0</v>
      </c>
      <c r="Y292" s="1058">
        <f t="shared" ref="Y292:Y295" si="284">E292*X292</f>
        <v>0</v>
      </c>
      <c r="Z292" s="825">
        <v>0</v>
      </c>
      <c r="AA292" s="1058">
        <f t="shared" ref="AA292:AA295" si="285">E292*Z292</f>
        <v>0</v>
      </c>
      <c r="AB292" s="717"/>
      <c r="AC292" s="718"/>
      <c r="AD292" s="719"/>
      <c r="AE292" s="716"/>
      <c r="AF292" s="1080">
        <f t="shared" ref="AF292:AF295" si="286">U292+X292+Z292</f>
        <v>449.99932999999999</v>
      </c>
      <c r="AG292" s="810">
        <f t="shared" ref="AG292:AG295" si="287">AF292/D292</f>
        <v>1</v>
      </c>
      <c r="AH292" s="811">
        <f t="shared" ref="AH292:AH295" si="288">E292*AF292</f>
        <v>133103699.8230852</v>
      </c>
      <c r="AI292" s="812">
        <f>AH292*1/$E$895</f>
        <v>5.2325247833835825E-3</v>
      </c>
      <c r="AJ292" s="1685"/>
      <c r="AK292" s="258"/>
      <c r="AL292" s="100"/>
      <c r="AM292" s="101"/>
      <c r="AN292" s="102"/>
    </row>
    <row r="293" spans="1:40" s="56" customFormat="1" ht="22.5" customHeight="1">
      <c r="A293" s="820" t="s">
        <v>519</v>
      </c>
      <c r="B293" s="819" t="s">
        <v>520</v>
      </c>
      <c r="C293" s="804" t="s">
        <v>135</v>
      </c>
      <c r="D293" s="805">
        <v>685.00075100000004</v>
      </c>
      <c r="E293" s="961">
        <v>91597.5</v>
      </c>
      <c r="F293" s="978">
        <f t="shared" si="273"/>
        <v>62744356.289722502</v>
      </c>
      <c r="G293" s="821">
        <f>F293*1/$F$884</f>
        <v>2.4665835716046786E-3</v>
      </c>
      <c r="H293" s="715">
        <f t="shared" si="274"/>
        <v>0</v>
      </c>
      <c r="I293" s="822">
        <f t="shared" si="275"/>
        <v>0</v>
      </c>
      <c r="J293" s="823">
        <v>0</v>
      </c>
      <c r="K293" s="806">
        <f t="shared" si="276"/>
        <v>0</v>
      </c>
      <c r="L293" s="715">
        <f t="shared" si="277"/>
        <v>0</v>
      </c>
      <c r="M293" s="713">
        <f t="shared" si="278"/>
        <v>0</v>
      </c>
      <c r="N293" s="807"/>
      <c r="O293" s="713"/>
      <c r="P293" s="1082">
        <f t="shared" si="279"/>
        <v>685.00075100000004</v>
      </c>
      <c r="Q293" s="713">
        <f t="shared" si="280"/>
        <v>62744356.289722502</v>
      </c>
      <c r="R293" s="1089">
        <f t="shared" si="281"/>
        <v>685.00075100000004</v>
      </c>
      <c r="S293" s="713">
        <f t="shared" si="282"/>
        <v>62744356.289722502</v>
      </c>
      <c r="T293" s="808"/>
      <c r="U293" s="1085">
        <v>685.00075100000004</v>
      </c>
      <c r="V293" s="857">
        <f t="shared" si="283"/>
        <v>62744356.289722502</v>
      </c>
      <c r="W293" s="809"/>
      <c r="X293" s="771">
        <v>0</v>
      </c>
      <c r="Y293" s="1058">
        <f t="shared" si="284"/>
        <v>0</v>
      </c>
      <c r="Z293" s="825">
        <v>0</v>
      </c>
      <c r="AA293" s="1058">
        <f t="shared" si="285"/>
        <v>0</v>
      </c>
      <c r="AB293" s="717"/>
      <c r="AC293" s="718"/>
      <c r="AD293" s="719"/>
      <c r="AE293" s="716"/>
      <c r="AF293" s="1080">
        <f t="shared" si="286"/>
        <v>685.00075100000004</v>
      </c>
      <c r="AG293" s="810">
        <f t="shared" si="287"/>
        <v>1</v>
      </c>
      <c r="AH293" s="811">
        <f t="shared" si="288"/>
        <v>62744356.289722502</v>
      </c>
      <c r="AI293" s="812">
        <f>AH293*1/$E$895</f>
        <v>2.4665835716046786E-3</v>
      </c>
      <c r="AJ293" s="1685"/>
      <c r="AK293" s="258"/>
      <c r="AL293" s="100"/>
      <c r="AM293" s="101"/>
      <c r="AN293" s="102"/>
    </row>
    <row r="294" spans="1:40" s="56" customFormat="1" ht="22.5" customHeight="1">
      <c r="A294" s="820" t="s">
        <v>521</v>
      </c>
      <c r="B294" s="819" t="s">
        <v>522</v>
      </c>
      <c r="C294" s="804" t="s">
        <v>50</v>
      </c>
      <c r="D294" s="805">
        <v>684.99365158802971</v>
      </c>
      <c r="E294" s="961">
        <v>56925</v>
      </c>
      <c r="F294" s="978">
        <f t="shared" si="273"/>
        <v>38993263.616648592</v>
      </c>
      <c r="G294" s="821">
        <f>F294*1/$F$884</f>
        <v>1.5328891573285631E-3</v>
      </c>
      <c r="H294" s="715">
        <f t="shared" si="274"/>
        <v>0</v>
      </c>
      <c r="I294" s="822">
        <f t="shared" si="275"/>
        <v>0</v>
      </c>
      <c r="J294" s="823">
        <v>0</v>
      </c>
      <c r="K294" s="806">
        <f t="shared" si="276"/>
        <v>0</v>
      </c>
      <c r="L294" s="715">
        <f t="shared" si="277"/>
        <v>0</v>
      </c>
      <c r="M294" s="713">
        <f t="shared" si="278"/>
        <v>0</v>
      </c>
      <c r="N294" s="807"/>
      <c r="O294" s="713"/>
      <c r="P294" s="1082">
        <f t="shared" si="279"/>
        <v>684.99365158802971</v>
      </c>
      <c r="Q294" s="713">
        <f t="shared" si="280"/>
        <v>38993263.616648592</v>
      </c>
      <c r="R294" s="1089">
        <f t="shared" si="281"/>
        <v>684.99365158802971</v>
      </c>
      <c r="S294" s="713">
        <f t="shared" si="282"/>
        <v>38993263.616648592</v>
      </c>
      <c r="T294" s="808"/>
      <c r="U294" s="1085">
        <v>684.99365158802971</v>
      </c>
      <c r="V294" s="857">
        <f t="shared" si="283"/>
        <v>38993263.616648592</v>
      </c>
      <c r="W294" s="809"/>
      <c r="X294" s="771">
        <v>0</v>
      </c>
      <c r="Y294" s="1058">
        <f t="shared" si="284"/>
        <v>0</v>
      </c>
      <c r="Z294" s="825">
        <v>0</v>
      </c>
      <c r="AA294" s="1058">
        <f t="shared" si="285"/>
        <v>0</v>
      </c>
      <c r="AB294" s="717"/>
      <c r="AC294" s="718"/>
      <c r="AD294" s="719"/>
      <c r="AE294" s="716"/>
      <c r="AF294" s="1080">
        <f t="shared" si="286"/>
        <v>684.99365158802971</v>
      </c>
      <c r="AG294" s="810">
        <f t="shared" si="287"/>
        <v>1</v>
      </c>
      <c r="AH294" s="811">
        <f t="shared" si="288"/>
        <v>38993263.616648592</v>
      </c>
      <c r="AI294" s="812">
        <f>AH294*1/$E$895</f>
        <v>1.5328891573285631E-3</v>
      </c>
      <c r="AJ294" s="1685"/>
      <c r="AK294" s="258"/>
      <c r="AL294" s="100"/>
      <c r="AM294" s="101"/>
      <c r="AN294" s="102"/>
    </row>
    <row r="295" spans="1:40" s="56" customFormat="1" ht="42.95" customHeight="1">
      <c r="A295" s="820" t="s">
        <v>523</v>
      </c>
      <c r="B295" s="819" t="s">
        <v>524</v>
      </c>
      <c r="C295" s="804" t="s">
        <v>135</v>
      </c>
      <c r="D295" s="805">
        <v>28.945782435919938</v>
      </c>
      <c r="E295" s="961">
        <v>39330</v>
      </c>
      <c r="F295" s="978">
        <f t="shared" si="273"/>
        <v>1138437.6232047311</v>
      </c>
      <c r="G295" s="821">
        <f>F295*1/$F$884</f>
        <v>4.4753850461502379E-5</v>
      </c>
      <c r="H295" s="715">
        <f t="shared" si="274"/>
        <v>0</v>
      </c>
      <c r="I295" s="822">
        <f t="shared" si="275"/>
        <v>0</v>
      </c>
      <c r="J295" s="823">
        <v>0</v>
      </c>
      <c r="K295" s="806">
        <f t="shared" si="276"/>
        <v>0</v>
      </c>
      <c r="L295" s="715">
        <f t="shared" si="277"/>
        <v>0</v>
      </c>
      <c r="M295" s="713">
        <f t="shared" si="278"/>
        <v>0</v>
      </c>
      <c r="N295" s="807"/>
      <c r="O295" s="713"/>
      <c r="P295" s="1082">
        <f t="shared" si="279"/>
        <v>28.945782435919938</v>
      </c>
      <c r="Q295" s="713">
        <f t="shared" si="280"/>
        <v>1138437.6232047311</v>
      </c>
      <c r="R295" s="1089">
        <f t="shared" si="281"/>
        <v>28.945782435919938</v>
      </c>
      <c r="S295" s="713">
        <f t="shared" si="282"/>
        <v>1138437.6232047311</v>
      </c>
      <c r="T295" s="808"/>
      <c r="U295" s="1085">
        <v>28.945782435919938</v>
      </c>
      <c r="V295" s="857">
        <f t="shared" si="283"/>
        <v>1138437.6232047311</v>
      </c>
      <c r="W295" s="809"/>
      <c r="X295" s="771">
        <v>0</v>
      </c>
      <c r="Y295" s="1058">
        <f t="shared" si="284"/>
        <v>0</v>
      </c>
      <c r="Z295" s="825">
        <v>0</v>
      </c>
      <c r="AA295" s="1058">
        <f t="shared" si="285"/>
        <v>0</v>
      </c>
      <c r="AB295" s="717"/>
      <c r="AC295" s="718"/>
      <c r="AD295" s="719"/>
      <c r="AE295" s="716"/>
      <c r="AF295" s="1080">
        <f t="shared" si="286"/>
        <v>28.945782435919938</v>
      </c>
      <c r="AG295" s="810">
        <f t="shared" si="287"/>
        <v>1</v>
      </c>
      <c r="AH295" s="811">
        <f t="shared" si="288"/>
        <v>1138437.6232047311</v>
      </c>
      <c r="AI295" s="812">
        <f>AH295*1/$E$895</f>
        <v>4.4753850461502379E-5</v>
      </c>
      <c r="AJ295" s="1685"/>
      <c r="AK295" s="258"/>
      <c r="AL295" s="100"/>
      <c r="AM295" s="101"/>
      <c r="AN295" s="102"/>
    </row>
    <row r="296" spans="1:40" s="56" customFormat="1" ht="21" customHeight="1">
      <c r="A296" s="820"/>
      <c r="B296" s="819"/>
      <c r="C296" s="804"/>
      <c r="D296" s="805"/>
      <c r="E296" s="961"/>
      <c r="F296" s="978"/>
      <c r="G296" s="821"/>
      <c r="H296" s="715"/>
      <c r="I296" s="822"/>
      <c r="J296" s="823"/>
      <c r="K296" s="806"/>
      <c r="L296" s="715"/>
      <c r="M296" s="713"/>
      <c r="N296" s="807"/>
      <c r="O296" s="713"/>
      <c r="P296" s="1082"/>
      <c r="Q296" s="713"/>
      <c r="R296" s="1089"/>
      <c r="S296" s="713"/>
      <c r="T296" s="808"/>
      <c r="U296" s="1085"/>
      <c r="V296" s="857"/>
      <c r="W296" s="809"/>
      <c r="X296" s="771"/>
      <c r="Y296" s="1058"/>
      <c r="Z296" s="825"/>
      <c r="AA296" s="1058"/>
      <c r="AB296" s="717"/>
      <c r="AC296" s="718"/>
      <c r="AD296" s="719"/>
      <c r="AE296" s="716"/>
      <c r="AF296" s="1080"/>
      <c r="AG296" s="810"/>
      <c r="AH296" s="811"/>
      <c r="AI296" s="812"/>
      <c r="AJ296" s="1685"/>
      <c r="AK296" s="258"/>
      <c r="AL296" s="100"/>
      <c r="AM296" s="101"/>
      <c r="AN296" s="102"/>
    </row>
    <row r="297" spans="1:40" s="56" customFormat="1" ht="36" customHeight="1">
      <c r="A297" s="1336" t="s">
        <v>525</v>
      </c>
      <c r="B297" s="1337" t="s">
        <v>526</v>
      </c>
      <c r="C297" s="1363"/>
      <c r="D297" s="1383"/>
      <c r="E297" s="1405"/>
      <c r="F297" s="1365"/>
      <c r="G297" s="1366"/>
      <c r="H297" s="1367"/>
      <c r="I297" s="1368"/>
      <c r="J297" s="1369"/>
      <c r="K297" s="1368"/>
      <c r="L297" s="1367"/>
      <c r="M297" s="1370"/>
      <c r="N297" s="1371"/>
      <c r="O297" s="1370"/>
      <c r="P297" s="1372"/>
      <c r="Q297" s="1370"/>
      <c r="R297" s="1367"/>
      <c r="S297" s="1370"/>
      <c r="T297" s="1373"/>
      <c r="U297" s="1374"/>
      <c r="V297" s="1375"/>
      <c r="W297" s="1376"/>
      <c r="X297" s="1377"/>
      <c r="Y297" s="1378"/>
      <c r="Z297" s="1379"/>
      <c r="AA297" s="1378"/>
      <c r="AB297" s="1374"/>
      <c r="AC297" s="1380"/>
      <c r="AD297" s="1374"/>
      <c r="AE297" s="1380"/>
      <c r="AF297" s="1377"/>
      <c r="AG297" s="1381"/>
      <c r="AH297" s="1378"/>
      <c r="AI297" s="1382"/>
      <c r="AJ297" s="1685"/>
      <c r="AK297" s="258"/>
      <c r="AL297" s="100"/>
      <c r="AM297" s="101"/>
      <c r="AN297" s="102"/>
    </row>
    <row r="298" spans="1:40" s="56" customFormat="1" ht="21.95" customHeight="1">
      <c r="A298" s="1406"/>
      <c r="B298" s="1407"/>
      <c r="C298" s="1408"/>
      <c r="D298" s="1428"/>
      <c r="E298" s="1592"/>
      <c r="F298" s="1410"/>
      <c r="G298" s="1411"/>
      <c r="H298" s="1412"/>
      <c r="I298" s="1413"/>
      <c r="J298" s="1414"/>
      <c r="K298" s="1413"/>
      <c r="L298" s="1412"/>
      <c r="M298" s="1415"/>
      <c r="N298" s="1416"/>
      <c r="O298" s="1415"/>
      <c r="P298" s="1417"/>
      <c r="Q298" s="1415"/>
      <c r="R298" s="1412"/>
      <c r="S298" s="1415"/>
      <c r="T298" s="1418"/>
      <c r="U298" s="1419"/>
      <c r="V298" s="1420"/>
      <c r="W298" s="1421"/>
      <c r="X298" s="1422"/>
      <c r="Y298" s="1423"/>
      <c r="Z298" s="1424"/>
      <c r="AA298" s="1423"/>
      <c r="AB298" s="1419"/>
      <c r="AC298" s="1425"/>
      <c r="AD298" s="1419"/>
      <c r="AE298" s="1425"/>
      <c r="AF298" s="1422"/>
      <c r="AG298" s="1426"/>
      <c r="AH298" s="1423"/>
      <c r="AI298" s="1427"/>
      <c r="AJ298" s="1685"/>
      <c r="AK298" s="322"/>
      <c r="AL298" s="140"/>
      <c r="AM298" s="141"/>
      <c r="AN298" s="323"/>
    </row>
    <row r="299" spans="1:40" s="56" customFormat="1" ht="22.5" customHeight="1">
      <c r="A299" s="820" t="s">
        <v>527</v>
      </c>
      <c r="B299" s="819" t="s">
        <v>528</v>
      </c>
      <c r="C299" s="804" t="s">
        <v>50</v>
      </c>
      <c r="D299" s="805">
        <v>347.99947828399979</v>
      </c>
      <c r="E299" s="961">
        <v>243225</v>
      </c>
      <c r="F299" s="978">
        <f t="shared" ref="F299:F309" si="289">D299*E299</f>
        <v>84642173.105625853</v>
      </c>
      <c r="G299" s="821">
        <f t="shared" ref="G299:G309" si="290">F299*1/$F$884</f>
        <v>3.3274226718213009E-3</v>
      </c>
      <c r="H299" s="715">
        <f t="shared" ref="H299:H309" si="291">IF(D299-AF299&lt;0,AF299-D299,0)</f>
        <v>0</v>
      </c>
      <c r="I299" s="822">
        <f t="shared" ref="I299:I309" si="292">E299*H299</f>
        <v>0</v>
      </c>
      <c r="J299" s="823">
        <v>0</v>
      </c>
      <c r="K299" s="806">
        <f t="shared" ref="K299:K309" si="293">E299*J299</f>
        <v>0</v>
      </c>
      <c r="L299" s="715">
        <f t="shared" ref="L299:L309" si="294">IF(AF299=0,D299,0)</f>
        <v>0</v>
      </c>
      <c r="M299" s="713">
        <f t="shared" ref="M299:M309" si="295">L299*E299</f>
        <v>0</v>
      </c>
      <c r="N299" s="807"/>
      <c r="O299" s="713"/>
      <c r="P299" s="1082">
        <f t="shared" ref="P299:P309" si="296">D299+H299+J299-L299</f>
        <v>347.99947828399979</v>
      </c>
      <c r="Q299" s="713">
        <f t="shared" ref="Q299:Q309" si="297">E299*P299</f>
        <v>84642173.105625853</v>
      </c>
      <c r="R299" s="1089">
        <f t="shared" ref="R299:R309" si="298">AF299</f>
        <v>347.99947828399979</v>
      </c>
      <c r="S299" s="713">
        <f t="shared" ref="S299:S309" si="299">E299*R299</f>
        <v>84642173.105625853</v>
      </c>
      <c r="T299" s="808"/>
      <c r="U299" s="1085">
        <v>347.99947828399979</v>
      </c>
      <c r="V299" s="857">
        <f t="shared" ref="V299:V309" si="300">E299*U299</f>
        <v>84642173.105625853</v>
      </c>
      <c r="W299" s="809"/>
      <c r="X299" s="771">
        <v>0</v>
      </c>
      <c r="Y299" s="1058">
        <f t="shared" ref="Y299:Y309" si="301">E299*X299</f>
        <v>0</v>
      </c>
      <c r="Z299" s="825">
        <v>0</v>
      </c>
      <c r="AA299" s="1058">
        <f t="shared" ref="AA299:AA309" si="302">E299*Z299</f>
        <v>0</v>
      </c>
      <c r="AB299" s="717"/>
      <c r="AC299" s="718"/>
      <c r="AD299" s="719"/>
      <c r="AE299" s="716"/>
      <c r="AF299" s="1080">
        <f t="shared" ref="AF299:AF309" si="303">U299+X299+Z299</f>
        <v>347.99947828399979</v>
      </c>
      <c r="AG299" s="810">
        <f t="shared" ref="AG299:AG309" si="304">AF299/D299</f>
        <v>1</v>
      </c>
      <c r="AH299" s="811">
        <f t="shared" ref="AH299:AH309" si="305">E299*AF299</f>
        <v>84642173.105625853</v>
      </c>
      <c r="AI299" s="812">
        <f t="shared" ref="AI299:AI309" si="306">AH299*1/$E$895</f>
        <v>3.3274226718213009E-3</v>
      </c>
      <c r="AJ299" s="1685"/>
      <c r="AK299" s="258"/>
      <c r="AL299" s="100"/>
      <c r="AM299" s="101"/>
      <c r="AN299" s="102"/>
    </row>
    <row r="300" spans="1:40" s="56" customFormat="1" ht="22.5" customHeight="1">
      <c r="A300" s="820" t="s">
        <v>529</v>
      </c>
      <c r="B300" s="819" t="s">
        <v>530</v>
      </c>
      <c r="C300" s="804" t="s">
        <v>50</v>
      </c>
      <c r="D300" s="805">
        <v>200.0004229720748</v>
      </c>
      <c r="E300" s="961">
        <v>238050</v>
      </c>
      <c r="F300" s="978">
        <f t="shared" si="289"/>
        <v>47610100.688502409</v>
      </c>
      <c r="G300" s="821">
        <f t="shared" si="290"/>
        <v>1.8716311576845411E-3</v>
      </c>
      <c r="H300" s="715">
        <f t="shared" si="291"/>
        <v>0</v>
      </c>
      <c r="I300" s="822">
        <f t="shared" si="292"/>
        <v>0</v>
      </c>
      <c r="J300" s="823">
        <v>0</v>
      </c>
      <c r="K300" s="806">
        <f t="shared" si="293"/>
        <v>0</v>
      </c>
      <c r="L300" s="715">
        <f t="shared" si="294"/>
        <v>0</v>
      </c>
      <c r="M300" s="713">
        <f t="shared" si="295"/>
        <v>0</v>
      </c>
      <c r="N300" s="807"/>
      <c r="O300" s="713"/>
      <c r="P300" s="1082">
        <f t="shared" si="296"/>
        <v>200.0004229720748</v>
      </c>
      <c r="Q300" s="713">
        <f t="shared" si="297"/>
        <v>47610100.688502409</v>
      </c>
      <c r="R300" s="1089">
        <f t="shared" si="298"/>
        <v>200.0004229720748</v>
      </c>
      <c r="S300" s="713">
        <f t="shared" si="299"/>
        <v>47610100.688502409</v>
      </c>
      <c r="T300" s="808"/>
      <c r="U300" s="1085">
        <v>200.0004229720748</v>
      </c>
      <c r="V300" s="857">
        <f t="shared" si="300"/>
        <v>47610100.688502409</v>
      </c>
      <c r="W300" s="809"/>
      <c r="X300" s="771">
        <v>0</v>
      </c>
      <c r="Y300" s="1058">
        <f t="shared" si="301"/>
        <v>0</v>
      </c>
      <c r="Z300" s="825">
        <v>0</v>
      </c>
      <c r="AA300" s="1058">
        <f t="shared" si="302"/>
        <v>0</v>
      </c>
      <c r="AB300" s="717"/>
      <c r="AC300" s="718"/>
      <c r="AD300" s="719"/>
      <c r="AE300" s="716"/>
      <c r="AF300" s="1080">
        <f t="shared" si="303"/>
        <v>200.0004229720748</v>
      </c>
      <c r="AG300" s="810">
        <f t="shared" si="304"/>
        <v>1</v>
      </c>
      <c r="AH300" s="811">
        <f t="shared" si="305"/>
        <v>47610100.688502409</v>
      </c>
      <c r="AI300" s="812">
        <f t="shared" si="306"/>
        <v>1.8716311576845411E-3</v>
      </c>
      <c r="AJ300" s="1685"/>
      <c r="AK300" s="258"/>
      <c r="AL300" s="100"/>
      <c r="AM300" s="101"/>
      <c r="AN300" s="102"/>
    </row>
    <row r="301" spans="1:40" s="56" customFormat="1" ht="22.5" customHeight="1">
      <c r="A301" s="820" t="s">
        <v>531</v>
      </c>
      <c r="B301" s="819" t="s">
        <v>532</v>
      </c>
      <c r="C301" s="804" t="s">
        <v>50</v>
      </c>
      <c r="D301" s="805">
        <v>38.00003400683179</v>
      </c>
      <c r="E301" s="961">
        <v>294975</v>
      </c>
      <c r="F301" s="978">
        <f t="shared" si="289"/>
        <v>11209060.031165207</v>
      </c>
      <c r="G301" s="821">
        <f t="shared" si="290"/>
        <v>4.4064653716961429E-4</v>
      </c>
      <c r="H301" s="715">
        <f t="shared" si="291"/>
        <v>0</v>
      </c>
      <c r="I301" s="822">
        <f t="shared" si="292"/>
        <v>0</v>
      </c>
      <c r="J301" s="823">
        <v>0</v>
      </c>
      <c r="K301" s="806">
        <f t="shared" si="293"/>
        <v>0</v>
      </c>
      <c r="L301" s="715">
        <f t="shared" si="294"/>
        <v>0</v>
      </c>
      <c r="M301" s="713">
        <f t="shared" si="295"/>
        <v>0</v>
      </c>
      <c r="N301" s="807"/>
      <c r="O301" s="713"/>
      <c r="P301" s="1082">
        <f t="shared" si="296"/>
        <v>38.00003400683179</v>
      </c>
      <c r="Q301" s="713">
        <f t="shared" si="297"/>
        <v>11209060.031165207</v>
      </c>
      <c r="R301" s="1089">
        <f t="shared" si="298"/>
        <v>38.00003400683179</v>
      </c>
      <c r="S301" s="713">
        <f t="shared" si="299"/>
        <v>11209060.031165207</v>
      </c>
      <c r="T301" s="808"/>
      <c r="U301" s="1085">
        <v>38.00003400683179</v>
      </c>
      <c r="V301" s="857">
        <f t="shared" si="300"/>
        <v>11209060.031165207</v>
      </c>
      <c r="W301" s="809"/>
      <c r="X301" s="771">
        <v>0</v>
      </c>
      <c r="Y301" s="1058">
        <f t="shared" si="301"/>
        <v>0</v>
      </c>
      <c r="Z301" s="825">
        <v>0</v>
      </c>
      <c r="AA301" s="1058">
        <f t="shared" si="302"/>
        <v>0</v>
      </c>
      <c r="AB301" s="717"/>
      <c r="AC301" s="718"/>
      <c r="AD301" s="719"/>
      <c r="AE301" s="716"/>
      <c r="AF301" s="1080">
        <f t="shared" si="303"/>
        <v>38.00003400683179</v>
      </c>
      <c r="AG301" s="810">
        <f t="shared" si="304"/>
        <v>1</v>
      </c>
      <c r="AH301" s="811">
        <f t="shared" si="305"/>
        <v>11209060.031165207</v>
      </c>
      <c r="AI301" s="812">
        <f t="shared" si="306"/>
        <v>4.4064653716961429E-4</v>
      </c>
      <c r="AJ301" s="1685"/>
      <c r="AK301" s="258"/>
      <c r="AL301" s="100"/>
      <c r="AM301" s="101"/>
      <c r="AN301" s="102"/>
    </row>
    <row r="302" spans="1:40" s="56" customFormat="1" ht="22.5" customHeight="1">
      <c r="A302" s="820" t="s">
        <v>533</v>
      </c>
      <c r="B302" s="819" t="s">
        <v>534</v>
      </c>
      <c r="C302" s="804" t="s">
        <v>50</v>
      </c>
      <c r="D302" s="805">
        <v>7.9999910683284039</v>
      </c>
      <c r="E302" s="961">
        <v>298080</v>
      </c>
      <c r="F302" s="978">
        <f t="shared" si="289"/>
        <v>2384637.3376473305</v>
      </c>
      <c r="G302" s="821">
        <f t="shared" si="290"/>
        <v>9.3744005502523244E-5</v>
      </c>
      <c r="H302" s="715">
        <f t="shared" si="291"/>
        <v>0</v>
      </c>
      <c r="I302" s="822">
        <f t="shared" si="292"/>
        <v>0</v>
      </c>
      <c r="J302" s="823">
        <v>0</v>
      </c>
      <c r="K302" s="806">
        <f t="shared" si="293"/>
        <v>0</v>
      </c>
      <c r="L302" s="715">
        <f t="shared" si="294"/>
        <v>0</v>
      </c>
      <c r="M302" s="713">
        <f t="shared" si="295"/>
        <v>0</v>
      </c>
      <c r="N302" s="807"/>
      <c r="O302" s="713"/>
      <c r="P302" s="1082">
        <f t="shared" si="296"/>
        <v>7.9999910683284039</v>
      </c>
      <c r="Q302" s="713">
        <f t="shared" si="297"/>
        <v>2384637.3376473305</v>
      </c>
      <c r="R302" s="1089">
        <f t="shared" si="298"/>
        <v>7.9999910683284039</v>
      </c>
      <c r="S302" s="713">
        <f t="shared" si="299"/>
        <v>2384637.3376473305</v>
      </c>
      <c r="T302" s="808"/>
      <c r="U302" s="1085">
        <v>7.9999910683284039</v>
      </c>
      <c r="V302" s="857">
        <f t="shared" si="300"/>
        <v>2384637.3376473305</v>
      </c>
      <c r="W302" s="809"/>
      <c r="X302" s="771">
        <v>0</v>
      </c>
      <c r="Y302" s="1058">
        <f t="shared" si="301"/>
        <v>0</v>
      </c>
      <c r="Z302" s="825">
        <v>0</v>
      </c>
      <c r="AA302" s="1058">
        <f t="shared" si="302"/>
        <v>0</v>
      </c>
      <c r="AB302" s="717"/>
      <c r="AC302" s="718"/>
      <c r="AD302" s="719"/>
      <c r="AE302" s="716"/>
      <c r="AF302" s="1080">
        <f t="shared" si="303"/>
        <v>7.9999910683284039</v>
      </c>
      <c r="AG302" s="810">
        <f t="shared" si="304"/>
        <v>1</v>
      </c>
      <c r="AH302" s="811">
        <f t="shared" si="305"/>
        <v>2384637.3376473305</v>
      </c>
      <c r="AI302" s="812">
        <f t="shared" si="306"/>
        <v>9.3744005502523244E-5</v>
      </c>
      <c r="AJ302" s="1685"/>
      <c r="AK302" s="258"/>
      <c r="AL302" s="100"/>
      <c r="AM302" s="101"/>
      <c r="AN302" s="102"/>
    </row>
    <row r="303" spans="1:40" s="56" customFormat="1" ht="22.5" customHeight="1">
      <c r="A303" s="820" t="s">
        <v>535</v>
      </c>
      <c r="B303" s="819" t="s">
        <v>536</v>
      </c>
      <c r="C303" s="804" t="s">
        <v>50</v>
      </c>
      <c r="D303" s="805">
        <v>5.9999954390315651</v>
      </c>
      <c r="E303" s="961">
        <v>222525</v>
      </c>
      <c r="F303" s="978">
        <f t="shared" si="289"/>
        <v>1335148.9850704991</v>
      </c>
      <c r="G303" s="821">
        <f t="shared" si="290"/>
        <v>5.2486896781806453E-5</v>
      </c>
      <c r="H303" s="715">
        <f t="shared" si="291"/>
        <v>0</v>
      </c>
      <c r="I303" s="822">
        <f t="shared" si="292"/>
        <v>0</v>
      </c>
      <c r="J303" s="823">
        <v>0</v>
      </c>
      <c r="K303" s="806">
        <f t="shared" si="293"/>
        <v>0</v>
      </c>
      <c r="L303" s="715">
        <f t="shared" si="294"/>
        <v>0</v>
      </c>
      <c r="M303" s="713">
        <f t="shared" si="295"/>
        <v>0</v>
      </c>
      <c r="N303" s="807"/>
      <c r="O303" s="713"/>
      <c r="P303" s="1082">
        <f t="shared" si="296"/>
        <v>5.9999954390315651</v>
      </c>
      <c r="Q303" s="713">
        <f t="shared" si="297"/>
        <v>1335148.9850704991</v>
      </c>
      <c r="R303" s="1089">
        <f t="shared" si="298"/>
        <v>5.9999954390315651</v>
      </c>
      <c r="S303" s="713">
        <f t="shared" si="299"/>
        <v>1335148.9850704991</v>
      </c>
      <c r="T303" s="808"/>
      <c r="U303" s="1085">
        <v>5.9999954390315651</v>
      </c>
      <c r="V303" s="857">
        <f t="shared" si="300"/>
        <v>1335148.9850704991</v>
      </c>
      <c r="W303" s="809"/>
      <c r="X303" s="771">
        <v>0</v>
      </c>
      <c r="Y303" s="1058">
        <f t="shared" si="301"/>
        <v>0</v>
      </c>
      <c r="Z303" s="825">
        <v>0</v>
      </c>
      <c r="AA303" s="1058">
        <f t="shared" si="302"/>
        <v>0</v>
      </c>
      <c r="AB303" s="717"/>
      <c r="AC303" s="718"/>
      <c r="AD303" s="719"/>
      <c r="AE303" s="716"/>
      <c r="AF303" s="1080">
        <f t="shared" si="303"/>
        <v>5.9999954390315651</v>
      </c>
      <c r="AG303" s="810">
        <f t="shared" si="304"/>
        <v>1</v>
      </c>
      <c r="AH303" s="811">
        <f t="shared" si="305"/>
        <v>1335148.9850704991</v>
      </c>
      <c r="AI303" s="812">
        <f t="shared" si="306"/>
        <v>5.2486896781806453E-5</v>
      </c>
      <c r="AJ303" s="1685"/>
      <c r="AK303" s="258"/>
      <c r="AL303" s="100"/>
      <c r="AM303" s="101"/>
      <c r="AN303" s="102"/>
    </row>
    <row r="304" spans="1:40" s="56" customFormat="1" ht="22.5" customHeight="1">
      <c r="A304" s="820" t="s">
        <v>537</v>
      </c>
      <c r="B304" s="819" t="s">
        <v>538</v>
      </c>
      <c r="C304" s="804" t="s">
        <v>50</v>
      </c>
      <c r="D304" s="805">
        <v>240.00006356882764</v>
      </c>
      <c r="E304" s="961">
        <v>232875</v>
      </c>
      <c r="F304" s="978">
        <f t="shared" si="289"/>
        <v>55890014.803590737</v>
      </c>
      <c r="G304" s="821">
        <f t="shared" si="290"/>
        <v>2.1971281639215764E-3</v>
      </c>
      <c r="H304" s="715">
        <f t="shared" si="291"/>
        <v>0</v>
      </c>
      <c r="I304" s="822">
        <f t="shared" si="292"/>
        <v>0</v>
      </c>
      <c r="J304" s="823">
        <v>0</v>
      </c>
      <c r="K304" s="806">
        <f t="shared" si="293"/>
        <v>0</v>
      </c>
      <c r="L304" s="715">
        <f t="shared" si="294"/>
        <v>0</v>
      </c>
      <c r="M304" s="713">
        <f t="shared" si="295"/>
        <v>0</v>
      </c>
      <c r="N304" s="807"/>
      <c r="O304" s="713"/>
      <c r="P304" s="1082">
        <f t="shared" si="296"/>
        <v>240.00006356882764</v>
      </c>
      <c r="Q304" s="713">
        <f t="shared" si="297"/>
        <v>55890014.803590737</v>
      </c>
      <c r="R304" s="1089">
        <f t="shared" si="298"/>
        <v>240.00006356882764</v>
      </c>
      <c r="S304" s="713">
        <f t="shared" si="299"/>
        <v>55890014.803590737</v>
      </c>
      <c r="T304" s="808"/>
      <c r="U304" s="1085">
        <v>240.00006356882764</v>
      </c>
      <c r="V304" s="857">
        <f t="shared" si="300"/>
        <v>55890014.803590737</v>
      </c>
      <c r="W304" s="809"/>
      <c r="X304" s="771">
        <v>0</v>
      </c>
      <c r="Y304" s="1058">
        <f t="shared" si="301"/>
        <v>0</v>
      </c>
      <c r="Z304" s="825">
        <v>0</v>
      </c>
      <c r="AA304" s="1058">
        <f t="shared" si="302"/>
        <v>0</v>
      </c>
      <c r="AB304" s="717"/>
      <c r="AC304" s="718"/>
      <c r="AD304" s="719"/>
      <c r="AE304" s="716"/>
      <c r="AF304" s="1080">
        <f t="shared" si="303"/>
        <v>240.00006356882764</v>
      </c>
      <c r="AG304" s="810">
        <f t="shared" si="304"/>
        <v>1</v>
      </c>
      <c r="AH304" s="811">
        <f t="shared" si="305"/>
        <v>55890014.803590737</v>
      </c>
      <c r="AI304" s="812">
        <f t="shared" si="306"/>
        <v>2.1971281639215764E-3</v>
      </c>
      <c r="AJ304" s="1685"/>
      <c r="AK304" s="258"/>
      <c r="AL304" s="100"/>
      <c r="AM304" s="101"/>
      <c r="AN304" s="102"/>
    </row>
    <row r="305" spans="1:40" s="56" customFormat="1" ht="22.5" customHeight="1">
      <c r="A305" s="820" t="s">
        <v>539</v>
      </c>
      <c r="B305" s="819" t="s">
        <v>540</v>
      </c>
      <c r="C305" s="804" t="s">
        <v>50</v>
      </c>
      <c r="D305" s="805">
        <v>52.000010339043065</v>
      </c>
      <c r="E305" s="961">
        <v>139725</v>
      </c>
      <c r="F305" s="978">
        <f t="shared" si="289"/>
        <v>7265701.4446227923</v>
      </c>
      <c r="G305" s="821">
        <f t="shared" si="290"/>
        <v>2.8562664244635E-4</v>
      </c>
      <c r="H305" s="715">
        <f t="shared" si="291"/>
        <v>0</v>
      </c>
      <c r="I305" s="822">
        <f t="shared" si="292"/>
        <v>0</v>
      </c>
      <c r="J305" s="823">
        <v>0</v>
      </c>
      <c r="K305" s="806">
        <f t="shared" si="293"/>
        <v>0</v>
      </c>
      <c r="L305" s="715">
        <f t="shared" si="294"/>
        <v>0</v>
      </c>
      <c r="M305" s="713">
        <f t="shared" si="295"/>
        <v>0</v>
      </c>
      <c r="N305" s="807"/>
      <c r="O305" s="713"/>
      <c r="P305" s="1082">
        <f t="shared" si="296"/>
        <v>52.000010339043065</v>
      </c>
      <c r="Q305" s="713">
        <f t="shared" si="297"/>
        <v>7265701.4446227923</v>
      </c>
      <c r="R305" s="1089">
        <f t="shared" si="298"/>
        <v>52.000010339043065</v>
      </c>
      <c r="S305" s="713">
        <f t="shared" si="299"/>
        <v>7265701.4446227923</v>
      </c>
      <c r="T305" s="808"/>
      <c r="U305" s="1085">
        <v>52.000010339043065</v>
      </c>
      <c r="V305" s="857">
        <f t="shared" si="300"/>
        <v>7265701.4446227923</v>
      </c>
      <c r="W305" s="809"/>
      <c r="X305" s="771">
        <v>0</v>
      </c>
      <c r="Y305" s="1058">
        <f t="shared" si="301"/>
        <v>0</v>
      </c>
      <c r="Z305" s="825">
        <v>0</v>
      </c>
      <c r="AA305" s="1058">
        <f t="shared" si="302"/>
        <v>0</v>
      </c>
      <c r="AB305" s="717"/>
      <c r="AC305" s="718"/>
      <c r="AD305" s="719"/>
      <c r="AE305" s="716"/>
      <c r="AF305" s="1080">
        <f t="shared" si="303"/>
        <v>52.000010339043065</v>
      </c>
      <c r="AG305" s="810">
        <f t="shared" si="304"/>
        <v>1</v>
      </c>
      <c r="AH305" s="811">
        <f t="shared" si="305"/>
        <v>7265701.4446227923</v>
      </c>
      <c r="AI305" s="812">
        <f t="shared" si="306"/>
        <v>2.8562664244635E-4</v>
      </c>
      <c r="AJ305" s="1685"/>
      <c r="AK305" s="258"/>
      <c r="AL305" s="100"/>
      <c r="AM305" s="101"/>
      <c r="AN305" s="102"/>
    </row>
    <row r="306" spans="1:40" s="56" customFormat="1" ht="22.5" customHeight="1">
      <c r="A306" s="820" t="s">
        <v>541</v>
      </c>
      <c r="B306" s="819" t="s">
        <v>542</v>
      </c>
      <c r="C306" s="804" t="s">
        <v>50</v>
      </c>
      <c r="D306" s="805">
        <v>25.00001128191937</v>
      </c>
      <c r="E306" s="961">
        <v>284625</v>
      </c>
      <c r="F306" s="978">
        <f t="shared" si="289"/>
        <v>7115628.2111163009</v>
      </c>
      <c r="G306" s="821">
        <f t="shared" si="290"/>
        <v>2.7972701745704499E-4</v>
      </c>
      <c r="H306" s="715">
        <f t="shared" si="291"/>
        <v>0</v>
      </c>
      <c r="I306" s="822">
        <f t="shared" si="292"/>
        <v>0</v>
      </c>
      <c r="J306" s="823">
        <v>0</v>
      </c>
      <c r="K306" s="806">
        <f t="shared" si="293"/>
        <v>0</v>
      </c>
      <c r="L306" s="715">
        <f t="shared" si="294"/>
        <v>0</v>
      </c>
      <c r="M306" s="713">
        <f t="shared" si="295"/>
        <v>0</v>
      </c>
      <c r="N306" s="807"/>
      <c r="O306" s="713"/>
      <c r="P306" s="1082">
        <f t="shared" si="296"/>
        <v>25.00001128191937</v>
      </c>
      <c r="Q306" s="713">
        <f t="shared" si="297"/>
        <v>7115628.2111163009</v>
      </c>
      <c r="R306" s="1089">
        <f t="shared" si="298"/>
        <v>25.00001128191937</v>
      </c>
      <c r="S306" s="713">
        <f t="shared" si="299"/>
        <v>7115628.2111163009</v>
      </c>
      <c r="T306" s="808"/>
      <c r="U306" s="1085">
        <v>25.00001128191937</v>
      </c>
      <c r="V306" s="857">
        <f t="shared" si="300"/>
        <v>7115628.2111163009</v>
      </c>
      <c r="W306" s="809"/>
      <c r="X306" s="771">
        <v>0</v>
      </c>
      <c r="Y306" s="1058">
        <f t="shared" si="301"/>
        <v>0</v>
      </c>
      <c r="Z306" s="825">
        <v>0</v>
      </c>
      <c r="AA306" s="1058">
        <f t="shared" si="302"/>
        <v>0</v>
      </c>
      <c r="AB306" s="717"/>
      <c r="AC306" s="718"/>
      <c r="AD306" s="719"/>
      <c r="AE306" s="716"/>
      <c r="AF306" s="1080">
        <f t="shared" si="303"/>
        <v>25.00001128191937</v>
      </c>
      <c r="AG306" s="810">
        <f t="shared" si="304"/>
        <v>1</v>
      </c>
      <c r="AH306" s="811">
        <f t="shared" si="305"/>
        <v>7115628.2111163009</v>
      </c>
      <c r="AI306" s="812">
        <f t="shared" si="306"/>
        <v>2.7972701745704499E-4</v>
      </c>
      <c r="AJ306" s="1685"/>
      <c r="AK306" s="258"/>
      <c r="AL306" s="100"/>
      <c r="AM306" s="101"/>
      <c r="AN306" s="102"/>
    </row>
    <row r="307" spans="1:40" s="56" customFormat="1" ht="22.5" customHeight="1">
      <c r="A307" s="820" t="s">
        <v>543</v>
      </c>
      <c r="B307" s="819" t="s">
        <v>538</v>
      </c>
      <c r="C307" s="804" t="s">
        <v>50</v>
      </c>
      <c r="D307" s="805">
        <v>79.000020924739104</v>
      </c>
      <c r="E307" s="961">
        <v>232875</v>
      </c>
      <c r="F307" s="978">
        <f t="shared" si="289"/>
        <v>18397129.872848619</v>
      </c>
      <c r="G307" s="821">
        <f t="shared" si="290"/>
        <v>7.2322135395751891E-4</v>
      </c>
      <c r="H307" s="715">
        <f t="shared" si="291"/>
        <v>0</v>
      </c>
      <c r="I307" s="822">
        <f t="shared" si="292"/>
        <v>0</v>
      </c>
      <c r="J307" s="823">
        <v>0</v>
      </c>
      <c r="K307" s="806">
        <f t="shared" si="293"/>
        <v>0</v>
      </c>
      <c r="L307" s="715">
        <f t="shared" si="294"/>
        <v>0</v>
      </c>
      <c r="M307" s="713">
        <f t="shared" si="295"/>
        <v>0</v>
      </c>
      <c r="N307" s="807"/>
      <c r="O307" s="713"/>
      <c r="P307" s="1082">
        <f t="shared" si="296"/>
        <v>79.000020924739104</v>
      </c>
      <c r="Q307" s="713">
        <f t="shared" si="297"/>
        <v>18397129.872848619</v>
      </c>
      <c r="R307" s="1089">
        <f t="shared" si="298"/>
        <v>79.000020924739104</v>
      </c>
      <c r="S307" s="713">
        <f t="shared" si="299"/>
        <v>18397129.872848619</v>
      </c>
      <c r="T307" s="808"/>
      <c r="U307" s="1085">
        <v>79.000020924739104</v>
      </c>
      <c r="V307" s="857">
        <f t="shared" si="300"/>
        <v>18397129.872848619</v>
      </c>
      <c r="W307" s="809"/>
      <c r="X307" s="771">
        <v>0</v>
      </c>
      <c r="Y307" s="1058">
        <f t="shared" si="301"/>
        <v>0</v>
      </c>
      <c r="Z307" s="825">
        <v>0</v>
      </c>
      <c r="AA307" s="1058">
        <f t="shared" si="302"/>
        <v>0</v>
      </c>
      <c r="AB307" s="717"/>
      <c r="AC307" s="718"/>
      <c r="AD307" s="719"/>
      <c r="AE307" s="716"/>
      <c r="AF307" s="1080">
        <f t="shared" si="303"/>
        <v>79.000020924739104</v>
      </c>
      <c r="AG307" s="810">
        <f t="shared" si="304"/>
        <v>1</v>
      </c>
      <c r="AH307" s="811">
        <f t="shared" si="305"/>
        <v>18397129.872848619</v>
      </c>
      <c r="AI307" s="812">
        <f t="shared" si="306"/>
        <v>7.2322135395751891E-4</v>
      </c>
      <c r="AJ307" s="1685"/>
      <c r="AK307" s="258"/>
      <c r="AL307" s="100"/>
      <c r="AM307" s="101"/>
      <c r="AN307" s="102"/>
    </row>
    <row r="308" spans="1:40" s="56" customFormat="1" ht="22.5" customHeight="1">
      <c r="A308" s="820" t="s">
        <v>544</v>
      </c>
      <c r="B308" s="819" t="s">
        <v>545</v>
      </c>
      <c r="C308" s="804" t="s">
        <v>50</v>
      </c>
      <c r="D308" s="805">
        <v>35.000023991869014</v>
      </c>
      <c r="E308" s="961">
        <v>142830</v>
      </c>
      <c r="F308" s="978">
        <f t="shared" si="289"/>
        <v>4999053.4267586516</v>
      </c>
      <c r="G308" s="821">
        <f t="shared" si="290"/>
        <v>1.9652099065420976E-4</v>
      </c>
      <c r="H308" s="715">
        <f t="shared" si="291"/>
        <v>0</v>
      </c>
      <c r="I308" s="822">
        <f t="shared" si="292"/>
        <v>0</v>
      </c>
      <c r="J308" s="823">
        <v>0</v>
      </c>
      <c r="K308" s="806">
        <f t="shared" si="293"/>
        <v>0</v>
      </c>
      <c r="L308" s="715">
        <f t="shared" si="294"/>
        <v>0</v>
      </c>
      <c r="M308" s="713">
        <f t="shared" si="295"/>
        <v>0</v>
      </c>
      <c r="N308" s="807"/>
      <c r="O308" s="713"/>
      <c r="P308" s="1082">
        <f t="shared" si="296"/>
        <v>35.000023991869014</v>
      </c>
      <c r="Q308" s="713">
        <f t="shared" si="297"/>
        <v>4999053.4267586516</v>
      </c>
      <c r="R308" s="1089">
        <f t="shared" si="298"/>
        <v>35.000023991869014</v>
      </c>
      <c r="S308" s="713">
        <f t="shared" si="299"/>
        <v>4999053.4267586516</v>
      </c>
      <c r="T308" s="808"/>
      <c r="U308" s="1085">
        <v>35.000023991869014</v>
      </c>
      <c r="V308" s="857">
        <f t="shared" si="300"/>
        <v>4999053.4267586516</v>
      </c>
      <c r="W308" s="809"/>
      <c r="X308" s="771">
        <v>0</v>
      </c>
      <c r="Y308" s="1058">
        <f t="shared" si="301"/>
        <v>0</v>
      </c>
      <c r="Z308" s="825">
        <v>0</v>
      </c>
      <c r="AA308" s="1058">
        <f t="shared" si="302"/>
        <v>0</v>
      </c>
      <c r="AB308" s="717"/>
      <c r="AC308" s="718"/>
      <c r="AD308" s="719"/>
      <c r="AE308" s="716"/>
      <c r="AF308" s="1080">
        <f t="shared" si="303"/>
        <v>35.000023991869014</v>
      </c>
      <c r="AG308" s="810">
        <f t="shared" si="304"/>
        <v>1</v>
      </c>
      <c r="AH308" s="811">
        <f t="shared" si="305"/>
        <v>4999053.4267586516</v>
      </c>
      <c r="AI308" s="812">
        <f t="shared" si="306"/>
        <v>1.9652099065420976E-4</v>
      </c>
      <c r="AJ308" s="1685"/>
      <c r="AK308" s="258"/>
      <c r="AL308" s="100"/>
      <c r="AM308" s="101"/>
      <c r="AN308" s="102"/>
    </row>
    <row r="309" spans="1:40" s="56" customFormat="1" ht="69" customHeight="1">
      <c r="A309" s="820" t="s">
        <v>546</v>
      </c>
      <c r="B309" s="819" t="s">
        <v>547</v>
      </c>
      <c r="C309" s="804" t="s">
        <v>50</v>
      </c>
      <c r="D309" s="805">
        <v>40.000042096445064</v>
      </c>
      <c r="E309" s="961">
        <v>139725</v>
      </c>
      <c r="F309" s="978">
        <f t="shared" si="289"/>
        <v>5589005.8819257868</v>
      </c>
      <c r="G309" s="821">
        <f t="shared" si="290"/>
        <v>2.1971298942496546E-4</v>
      </c>
      <c r="H309" s="715">
        <f t="shared" si="291"/>
        <v>0</v>
      </c>
      <c r="I309" s="822">
        <f t="shared" si="292"/>
        <v>0</v>
      </c>
      <c r="J309" s="823">
        <v>0</v>
      </c>
      <c r="K309" s="806">
        <f t="shared" si="293"/>
        <v>0</v>
      </c>
      <c r="L309" s="715">
        <f t="shared" si="294"/>
        <v>0</v>
      </c>
      <c r="M309" s="713">
        <f t="shared" si="295"/>
        <v>0</v>
      </c>
      <c r="N309" s="807"/>
      <c r="O309" s="713"/>
      <c r="P309" s="1082">
        <f t="shared" si="296"/>
        <v>40.000042096445064</v>
      </c>
      <c r="Q309" s="713">
        <f t="shared" si="297"/>
        <v>5589005.8819257868</v>
      </c>
      <c r="R309" s="1089">
        <f t="shared" si="298"/>
        <v>40.000042096445064</v>
      </c>
      <c r="S309" s="713">
        <f t="shared" si="299"/>
        <v>5589005.8819257868</v>
      </c>
      <c r="T309" s="808"/>
      <c r="U309" s="1085">
        <v>40.000042096445064</v>
      </c>
      <c r="V309" s="857">
        <f t="shared" si="300"/>
        <v>5589005.8819257868</v>
      </c>
      <c r="W309" s="809"/>
      <c r="X309" s="771">
        <v>0</v>
      </c>
      <c r="Y309" s="1058">
        <f t="shared" si="301"/>
        <v>0</v>
      </c>
      <c r="Z309" s="825">
        <v>0</v>
      </c>
      <c r="AA309" s="1058">
        <f t="shared" si="302"/>
        <v>0</v>
      </c>
      <c r="AB309" s="717"/>
      <c r="AC309" s="718"/>
      <c r="AD309" s="719"/>
      <c r="AE309" s="716"/>
      <c r="AF309" s="1080">
        <f t="shared" si="303"/>
        <v>40.000042096445064</v>
      </c>
      <c r="AG309" s="810">
        <f t="shared" si="304"/>
        <v>1</v>
      </c>
      <c r="AH309" s="811">
        <f t="shared" si="305"/>
        <v>5589005.8819257868</v>
      </c>
      <c r="AI309" s="812">
        <f t="shared" si="306"/>
        <v>2.1971298942496546E-4</v>
      </c>
      <c r="AJ309" s="1685"/>
      <c r="AK309" s="258"/>
      <c r="AL309" s="100"/>
      <c r="AM309" s="101"/>
      <c r="AN309" s="102"/>
    </row>
    <row r="310" spans="1:40" s="56" customFormat="1" ht="24" customHeight="1">
      <c r="A310" s="820"/>
      <c r="B310" s="819"/>
      <c r="C310" s="804"/>
      <c r="D310" s="805"/>
      <c r="E310" s="961"/>
      <c r="F310" s="978"/>
      <c r="G310" s="821"/>
      <c r="H310" s="715"/>
      <c r="I310" s="822"/>
      <c r="J310" s="823"/>
      <c r="K310" s="806"/>
      <c r="L310" s="715"/>
      <c r="M310" s="713"/>
      <c r="N310" s="807"/>
      <c r="O310" s="713"/>
      <c r="P310" s="1082"/>
      <c r="Q310" s="713"/>
      <c r="R310" s="1089"/>
      <c r="S310" s="713"/>
      <c r="T310" s="808"/>
      <c r="U310" s="1085"/>
      <c r="V310" s="857"/>
      <c r="W310" s="809"/>
      <c r="X310" s="771"/>
      <c r="Y310" s="1058"/>
      <c r="Z310" s="825"/>
      <c r="AA310" s="1058"/>
      <c r="AB310" s="717"/>
      <c r="AC310" s="718"/>
      <c r="AD310" s="719"/>
      <c r="AE310" s="716"/>
      <c r="AF310" s="1080"/>
      <c r="AG310" s="810"/>
      <c r="AH310" s="811"/>
      <c r="AI310" s="812"/>
      <c r="AJ310" s="1685"/>
      <c r="AK310" s="258"/>
      <c r="AL310" s="100"/>
      <c r="AM310" s="101"/>
      <c r="AN310" s="102"/>
    </row>
    <row r="311" spans="1:40" s="56" customFormat="1" ht="33" customHeight="1">
      <c r="A311" s="1336" t="s">
        <v>548</v>
      </c>
      <c r="B311" s="1337" t="s">
        <v>549</v>
      </c>
      <c r="C311" s="1363"/>
      <c r="D311" s="1383"/>
      <c r="E311" s="1405"/>
      <c r="F311" s="1365"/>
      <c r="G311" s="1366"/>
      <c r="H311" s="1367"/>
      <c r="I311" s="1368"/>
      <c r="J311" s="1369"/>
      <c r="K311" s="1368"/>
      <c r="L311" s="1367"/>
      <c r="M311" s="1370"/>
      <c r="N311" s="1371"/>
      <c r="O311" s="1370"/>
      <c r="P311" s="1372"/>
      <c r="Q311" s="1370"/>
      <c r="R311" s="1367"/>
      <c r="S311" s="1370"/>
      <c r="T311" s="1373"/>
      <c r="U311" s="1374"/>
      <c r="V311" s="1375"/>
      <c r="W311" s="1376"/>
      <c r="X311" s="1377"/>
      <c r="Y311" s="1378"/>
      <c r="Z311" s="1379"/>
      <c r="AA311" s="1378"/>
      <c r="AB311" s="1374"/>
      <c r="AC311" s="1380"/>
      <c r="AD311" s="1374"/>
      <c r="AE311" s="1380"/>
      <c r="AF311" s="1377"/>
      <c r="AG311" s="1381"/>
      <c r="AH311" s="1378"/>
      <c r="AI311" s="1382"/>
      <c r="AJ311" s="1685"/>
      <c r="AK311" s="258"/>
      <c r="AL311" s="100"/>
      <c r="AM311" s="101"/>
      <c r="AN311" s="102"/>
    </row>
    <row r="312" spans="1:40" s="56" customFormat="1" ht="33" customHeight="1">
      <c r="A312" s="1406"/>
      <c r="B312" s="1407"/>
      <c r="C312" s="1408"/>
      <c r="D312" s="1428"/>
      <c r="E312" s="1592"/>
      <c r="F312" s="1410"/>
      <c r="G312" s="1411"/>
      <c r="H312" s="1412"/>
      <c r="I312" s="1413"/>
      <c r="J312" s="1414"/>
      <c r="K312" s="1413"/>
      <c r="L312" s="1412"/>
      <c r="M312" s="1415"/>
      <c r="N312" s="1416"/>
      <c r="O312" s="1415"/>
      <c r="P312" s="1417"/>
      <c r="Q312" s="1415"/>
      <c r="R312" s="1412"/>
      <c r="S312" s="1415"/>
      <c r="T312" s="1418"/>
      <c r="U312" s="1419"/>
      <c r="V312" s="1420"/>
      <c r="W312" s="1421"/>
      <c r="X312" s="1422"/>
      <c r="Y312" s="1423"/>
      <c r="Z312" s="1424"/>
      <c r="AA312" s="1423"/>
      <c r="AB312" s="1419"/>
      <c r="AC312" s="1425"/>
      <c r="AD312" s="1419"/>
      <c r="AE312" s="1425"/>
      <c r="AF312" s="1422"/>
      <c r="AG312" s="1426"/>
      <c r="AH312" s="1423"/>
      <c r="AI312" s="1427"/>
      <c r="AJ312" s="1685"/>
      <c r="AK312" s="322"/>
      <c r="AL312" s="140"/>
      <c r="AM312" s="141"/>
      <c r="AN312" s="323"/>
    </row>
    <row r="313" spans="1:40" s="56" customFormat="1" ht="24.95" customHeight="1">
      <c r="A313" s="820" t="s">
        <v>550</v>
      </c>
      <c r="B313" s="819" t="s">
        <v>551</v>
      </c>
      <c r="C313" s="804" t="s">
        <v>50</v>
      </c>
      <c r="D313" s="805">
        <v>137.99988491857991</v>
      </c>
      <c r="E313" s="961">
        <v>289800</v>
      </c>
      <c r="F313" s="978">
        <f t="shared" ref="F313:F333" si="307">D313*E313</f>
        <v>39992366.649404459</v>
      </c>
      <c r="G313" s="821">
        <f t="shared" ref="G313:G324" si="308">F313*1/$F$884</f>
        <v>1.5721655364750282E-3</v>
      </c>
      <c r="H313" s="715">
        <f t="shared" ref="H313:H324" si="309">IF(D313-AF313&lt;0,AF313-D313,0)</f>
        <v>0</v>
      </c>
      <c r="I313" s="822">
        <f t="shared" ref="I313:I324" si="310">E313*H313</f>
        <v>0</v>
      </c>
      <c r="J313" s="823">
        <v>0</v>
      </c>
      <c r="K313" s="806">
        <f t="shared" ref="K313:K324" si="311">E313*J313</f>
        <v>0</v>
      </c>
      <c r="L313" s="715">
        <f t="shared" ref="L313:L324" si="312">IF(AF313=0,D313,0)</f>
        <v>0</v>
      </c>
      <c r="M313" s="713">
        <f t="shared" ref="M313:M324" si="313">L313*E313</f>
        <v>0</v>
      </c>
      <c r="N313" s="807"/>
      <c r="O313" s="713"/>
      <c r="P313" s="1082">
        <f t="shared" ref="P313:P324" si="314">D313+H313+J313-L313</f>
        <v>137.99988491857991</v>
      </c>
      <c r="Q313" s="713">
        <f t="shared" ref="Q313:Q324" si="315">E313*P313</f>
        <v>39992366.649404459</v>
      </c>
      <c r="R313" s="1089">
        <f t="shared" ref="R313:R324" si="316">AF313</f>
        <v>137.99988491857991</v>
      </c>
      <c r="S313" s="713">
        <f t="shared" ref="S313:S324" si="317">E313*R313</f>
        <v>39992366.649404459</v>
      </c>
      <c r="T313" s="808"/>
      <c r="U313" s="1085">
        <v>137.99988491857991</v>
      </c>
      <c r="V313" s="857">
        <f t="shared" ref="V313:V324" si="318">E313*U313</f>
        <v>39992366.649404459</v>
      </c>
      <c r="W313" s="809"/>
      <c r="X313" s="771">
        <v>0</v>
      </c>
      <c r="Y313" s="1058">
        <f t="shared" ref="Y313:Y324" si="319">E313*X313</f>
        <v>0</v>
      </c>
      <c r="Z313" s="825">
        <v>0</v>
      </c>
      <c r="AA313" s="1058">
        <f t="shared" ref="AA313:AA324" si="320">E313*Z313</f>
        <v>0</v>
      </c>
      <c r="AB313" s="717"/>
      <c r="AC313" s="718"/>
      <c r="AD313" s="719"/>
      <c r="AE313" s="716"/>
      <c r="AF313" s="1080">
        <f t="shared" ref="AF313:AF324" si="321">U313+X313+Z313</f>
        <v>137.99988491857991</v>
      </c>
      <c r="AG313" s="810">
        <f t="shared" ref="AG313:AG324" si="322">AF313/D313</f>
        <v>1</v>
      </c>
      <c r="AH313" s="811">
        <f t="shared" ref="AH313:AH324" si="323">E313*AF313</f>
        <v>39992366.649404459</v>
      </c>
      <c r="AI313" s="812">
        <f t="shared" ref="AI313:AI324" si="324">AH313*1/$E$895</f>
        <v>1.5721655364750282E-3</v>
      </c>
      <c r="AJ313" s="1685"/>
      <c r="AK313" s="258"/>
      <c r="AL313" s="100"/>
      <c r="AM313" s="101"/>
      <c r="AN313" s="102"/>
    </row>
    <row r="314" spans="1:40" s="56" customFormat="1" ht="24.95" customHeight="1">
      <c r="A314" s="820" t="s">
        <v>552</v>
      </c>
      <c r="B314" s="819" t="s">
        <v>553</v>
      </c>
      <c r="C314" s="804" t="s">
        <v>50</v>
      </c>
      <c r="D314" s="805">
        <v>137.9996452699979</v>
      </c>
      <c r="E314" s="961">
        <v>50197.5</v>
      </c>
      <c r="F314" s="978">
        <f t="shared" si="307"/>
        <v>6927237.1934407195</v>
      </c>
      <c r="G314" s="821">
        <f t="shared" si="308"/>
        <v>2.7232105751555158E-4</v>
      </c>
      <c r="H314" s="715">
        <f t="shared" si="309"/>
        <v>0</v>
      </c>
      <c r="I314" s="822">
        <f t="shared" si="310"/>
        <v>0</v>
      </c>
      <c r="J314" s="823">
        <v>0</v>
      </c>
      <c r="K314" s="806">
        <f t="shared" si="311"/>
        <v>0</v>
      </c>
      <c r="L314" s="715">
        <f t="shared" si="312"/>
        <v>0</v>
      </c>
      <c r="M314" s="713">
        <f t="shared" si="313"/>
        <v>0</v>
      </c>
      <c r="N314" s="807"/>
      <c r="O314" s="713"/>
      <c r="P314" s="1082">
        <f t="shared" si="314"/>
        <v>137.9996452699979</v>
      </c>
      <c r="Q314" s="713">
        <f t="shared" si="315"/>
        <v>6927237.1934407195</v>
      </c>
      <c r="R314" s="1089">
        <f t="shared" si="316"/>
        <v>137.9996452699979</v>
      </c>
      <c r="S314" s="713">
        <f t="shared" si="317"/>
        <v>6927237.1934407195</v>
      </c>
      <c r="T314" s="808"/>
      <c r="U314" s="1085">
        <v>137.9996452699979</v>
      </c>
      <c r="V314" s="857">
        <f t="shared" si="318"/>
        <v>6927237.1934407195</v>
      </c>
      <c r="W314" s="809"/>
      <c r="X314" s="771">
        <v>0</v>
      </c>
      <c r="Y314" s="1058">
        <f t="shared" si="319"/>
        <v>0</v>
      </c>
      <c r="Z314" s="825">
        <v>0</v>
      </c>
      <c r="AA314" s="1058">
        <f t="shared" si="320"/>
        <v>0</v>
      </c>
      <c r="AB314" s="717"/>
      <c r="AC314" s="718"/>
      <c r="AD314" s="719"/>
      <c r="AE314" s="716"/>
      <c r="AF314" s="1080">
        <f t="shared" si="321"/>
        <v>137.9996452699979</v>
      </c>
      <c r="AG314" s="810">
        <f t="shared" si="322"/>
        <v>1</v>
      </c>
      <c r="AH314" s="811">
        <f t="shared" si="323"/>
        <v>6927237.1934407195</v>
      </c>
      <c r="AI314" s="812">
        <f t="shared" si="324"/>
        <v>2.7232105751555158E-4</v>
      </c>
      <c r="AJ314" s="1685"/>
      <c r="AK314" s="258"/>
      <c r="AL314" s="100"/>
      <c r="AM314" s="101"/>
      <c r="AN314" s="102"/>
    </row>
    <row r="315" spans="1:40" s="56" customFormat="1" ht="24.95" customHeight="1">
      <c r="A315" s="820" t="s">
        <v>554</v>
      </c>
      <c r="B315" s="819" t="s">
        <v>555</v>
      </c>
      <c r="C315" s="804" t="s">
        <v>50</v>
      </c>
      <c r="D315" s="805">
        <v>20.000066795793483</v>
      </c>
      <c r="E315" s="961">
        <v>382950</v>
      </c>
      <c r="F315" s="978">
        <f t="shared" si="307"/>
        <v>7659025.5794491144</v>
      </c>
      <c r="G315" s="821">
        <f t="shared" si="308"/>
        <v>3.0108885939536892E-4</v>
      </c>
      <c r="H315" s="715">
        <f t="shared" si="309"/>
        <v>0</v>
      </c>
      <c r="I315" s="822">
        <f t="shared" si="310"/>
        <v>0</v>
      </c>
      <c r="J315" s="823">
        <v>0</v>
      </c>
      <c r="K315" s="806">
        <f t="shared" si="311"/>
        <v>0</v>
      </c>
      <c r="L315" s="715">
        <f t="shared" si="312"/>
        <v>0</v>
      </c>
      <c r="M315" s="713">
        <f t="shared" si="313"/>
        <v>0</v>
      </c>
      <c r="N315" s="807"/>
      <c r="O315" s="713"/>
      <c r="P315" s="1082">
        <f t="shared" si="314"/>
        <v>20.000066795793483</v>
      </c>
      <c r="Q315" s="713">
        <f t="shared" si="315"/>
        <v>7659025.5794491144</v>
      </c>
      <c r="R315" s="1089">
        <f t="shared" si="316"/>
        <v>20.000066795793483</v>
      </c>
      <c r="S315" s="713">
        <f t="shared" si="317"/>
        <v>7659025.5794491144</v>
      </c>
      <c r="T315" s="808"/>
      <c r="U315" s="1085">
        <v>20.000066795793483</v>
      </c>
      <c r="V315" s="857">
        <f t="shared" si="318"/>
        <v>7659025.5794491144</v>
      </c>
      <c r="W315" s="809"/>
      <c r="X315" s="771">
        <v>0</v>
      </c>
      <c r="Y315" s="1058">
        <f t="shared" si="319"/>
        <v>0</v>
      </c>
      <c r="Z315" s="825">
        <v>0</v>
      </c>
      <c r="AA315" s="1058">
        <f t="shared" si="320"/>
        <v>0</v>
      </c>
      <c r="AB315" s="717"/>
      <c r="AC315" s="718"/>
      <c r="AD315" s="719"/>
      <c r="AE315" s="716"/>
      <c r="AF315" s="1080">
        <f t="shared" si="321"/>
        <v>20.000066795793483</v>
      </c>
      <c r="AG315" s="810">
        <f t="shared" si="322"/>
        <v>1</v>
      </c>
      <c r="AH315" s="811">
        <f t="shared" si="323"/>
        <v>7659025.5794491144</v>
      </c>
      <c r="AI315" s="812">
        <f t="shared" si="324"/>
        <v>3.0108885939536892E-4</v>
      </c>
      <c r="AJ315" s="1685"/>
      <c r="AK315" s="258"/>
      <c r="AL315" s="100"/>
      <c r="AM315" s="101"/>
      <c r="AN315" s="102"/>
    </row>
    <row r="316" spans="1:40" s="56" customFormat="1" ht="24.95" customHeight="1">
      <c r="A316" s="820" t="s">
        <v>556</v>
      </c>
      <c r="B316" s="819" t="s">
        <v>557</v>
      </c>
      <c r="C316" s="804" t="s">
        <v>50</v>
      </c>
      <c r="D316" s="805">
        <v>30.000321620199394</v>
      </c>
      <c r="E316" s="961">
        <v>50715</v>
      </c>
      <c r="F316" s="978">
        <f t="shared" si="307"/>
        <v>1521466.3109684123</v>
      </c>
      <c r="G316" s="821">
        <f t="shared" si="308"/>
        <v>5.98113364978353E-5</v>
      </c>
      <c r="H316" s="715">
        <f t="shared" si="309"/>
        <v>0</v>
      </c>
      <c r="I316" s="822">
        <f t="shared" si="310"/>
        <v>0</v>
      </c>
      <c r="J316" s="823">
        <v>0</v>
      </c>
      <c r="K316" s="806">
        <f t="shared" si="311"/>
        <v>0</v>
      </c>
      <c r="L316" s="715">
        <f t="shared" si="312"/>
        <v>0</v>
      </c>
      <c r="M316" s="713">
        <f t="shared" si="313"/>
        <v>0</v>
      </c>
      <c r="N316" s="807"/>
      <c r="O316" s="713"/>
      <c r="P316" s="1082">
        <f t="shared" si="314"/>
        <v>30.000321620199394</v>
      </c>
      <c r="Q316" s="713">
        <f t="shared" si="315"/>
        <v>1521466.3109684123</v>
      </c>
      <c r="R316" s="1089">
        <f t="shared" si="316"/>
        <v>30.000321620199394</v>
      </c>
      <c r="S316" s="713">
        <f t="shared" si="317"/>
        <v>1521466.3109684123</v>
      </c>
      <c r="T316" s="808"/>
      <c r="U316" s="1085">
        <v>30.000321620199394</v>
      </c>
      <c r="V316" s="857">
        <f t="shared" si="318"/>
        <v>1521466.3109684123</v>
      </c>
      <c r="W316" s="809"/>
      <c r="X316" s="771">
        <v>0</v>
      </c>
      <c r="Y316" s="1058">
        <f t="shared" si="319"/>
        <v>0</v>
      </c>
      <c r="Z316" s="825">
        <v>0</v>
      </c>
      <c r="AA316" s="1058">
        <f t="shared" si="320"/>
        <v>0</v>
      </c>
      <c r="AB316" s="717"/>
      <c r="AC316" s="718"/>
      <c r="AD316" s="719"/>
      <c r="AE316" s="716"/>
      <c r="AF316" s="1080">
        <f t="shared" si="321"/>
        <v>30.000321620199394</v>
      </c>
      <c r="AG316" s="810">
        <f t="shared" si="322"/>
        <v>1</v>
      </c>
      <c r="AH316" s="811">
        <f t="shared" si="323"/>
        <v>1521466.3109684123</v>
      </c>
      <c r="AI316" s="812">
        <f t="shared" si="324"/>
        <v>5.98113364978353E-5</v>
      </c>
      <c r="AJ316" s="1685"/>
      <c r="AK316" s="258"/>
      <c r="AL316" s="100"/>
      <c r="AM316" s="101"/>
      <c r="AN316" s="102"/>
    </row>
    <row r="317" spans="1:40" s="56" customFormat="1" ht="24.95" customHeight="1">
      <c r="A317" s="820" t="s">
        <v>558</v>
      </c>
      <c r="B317" s="819" t="s">
        <v>559</v>
      </c>
      <c r="C317" s="804" t="s">
        <v>50</v>
      </c>
      <c r="D317" s="805">
        <v>175.00077065690797</v>
      </c>
      <c r="E317" s="961">
        <v>42435</v>
      </c>
      <c r="F317" s="978">
        <f t="shared" si="307"/>
        <v>7426157.7028258899</v>
      </c>
      <c r="G317" s="821">
        <f t="shared" si="308"/>
        <v>2.9193444116879457E-4</v>
      </c>
      <c r="H317" s="715">
        <f t="shared" si="309"/>
        <v>0</v>
      </c>
      <c r="I317" s="822">
        <f t="shared" si="310"/>
        <v>0</v>
      </c>
      <c r="J317" s="823">
        <v>0</v>
      </c>
      <c r="K317" s="806">
        <f t="shared" si="311"/>
        <v>0</v>
      </c>
      <c r="L317" s="715">
        <f t="shared" si="312"/>
        <v>0</v>
      </c>
      <c r="M317" s="713">
        <f t="shared" si="313"/>
        <v>0</v>
      </c>
      <c r="N317" s="807"/>
      <c r="O317" s="713"/>
      <c r="P317" s="1082">
        <f t="shared" si="314"/>
        <v>175.00077065690797</v>
      </c>
      <c r="Q317" s="713">
        <f t="shared" si="315"/>
        <v>7426157.7028258899</v>
      </c>
      <c r="R317" s="1089">
        <f t="shared" si="316"/>
        <v>175.00077065690797</v>
      </c>
      <c r="S317" s="713">
        <f t="shared" si="317"/>
        <v>7426157.7028258899</v>
      </c>
      <c r="T317" s="808"/>
      <c r="U317" s="1085">
        <v>175.00077065690797</v>
      </c>
      <c r="V317" s="857">
        <f t="shared" si="318"/>
        <v>7426157.7028258899</v>
      </c>
      <c r="W317" s="809"/>
      <c r="X317" s="771">
        <v>0</v>
      </c>
      <c r="Y317" s="1058">
        <f t="shared" si="319"/>
        <v>0</v>
      </c>
      <c r="Z317" s="825">
        <v>0</v>
      </c>
      <c r="AA317" s="1058">
        <f t="shared" si="320"/>
        <v>0</v>
      </c>
      <c r="AB317" s="717"/>
      <c r="AC317" s="718"/>
      <c r="AD317" s="719"/>
      <c r="AE317" s="716"/>
      <c r="AF317" s="1080">
        <f t="shared" si="321"/>
        <v>175.00077065690797</v>
      </c>
      <c r="AG317" s="810">
        <f t="shared" si="322"/>
        <v>1</v>
      </c>
      <c r="AH317" s="811">
        <f t="shared" si="323"/>
        <v>7426157.7028258899</v>
      </c>
      <c r="AI317" s="812">
        <f t="shared" si="324"/>
        <v>2.9193444116879457E-4</v>
      </c>
      <c r="AJ317" s="1685"/>
      <c r="AK317" s="258"/>
      <c r="AL317" s="100"/>
      <c r="AM317" s="101"/>
      <c r="AN317" s="102"/>
    </row>
    <row r="318" spans="1:40" s="56" customFormat="1" ht="24.95" customHeight="1">
      <c r="A318" s="820" t="s">
        <v>560</v>
      </c>
      <c r="B318" s="819" t="s">
        <v>561</v>
      </c>
      <c r="C318" s="804" t="s">
        <v>50</v>
      </c>
      <c r="D318" s="805">
        <v>9.0001007797540495</v>
      </c>
      <c r="E318" s="961">
        <v>41400</v>
      </c>
      <c r="F318" s="978">
        <f t="shared" si="307"/>
        <v>372604.17228181765</v>
      </c>
      <c r="G318" s="821">
        <f t="shared" si="308"/>
        <v>1.4647681232363401E-5</v>
      </c>
      <c r="H318" s="715">
        <f t="shared" si="309"/>
        <v>0</v>
      </c>
      <c r="I318" s="822">
        <f t="shared" si="310"/>
        <v>0</v>
      </c>
      <c r="J318" s="823">
        <v>0</v>
      </c>
      <c r="K318" s="806">
        <f t="shared" si="311"/>
        <v>0</v>
      </c>
      <c r="L318" s="715">
        <f t="shared" si="312"/>
        <v>0</v>
      </c>
      <c r="M318" s="713">
        <f t="shared" si="313"/>
        <v>0</v>
      </c>
      <c r="N318" s="807"/>
      <c r="O318" s="713"/>
      <c r="P318" s="1082">
        <f t="shared" si="314"/>
        <v>9.0001007797540495</v>
      </c>
      <c r="Q318" s="713">
        <f t="shared" si="315"/>
        <v>372604.17228181765</v>
      </c>
      <c r="R318" s="1089">
        <f t="shared" si="316"/>
        <v>9.0001007797540495</v>
      </c>
      <c r="S318" s="713">
        <f t="shared" si="317"/>
        <v>372604.17228181765</v>
      </c>
      <c r="T318" s="808"/>
      <c r="U318" s="1085">
        <v>9.0001007797540495</v>
      </c>
      <c r="V318" s="857">
        <f t="shared" si="318"/>
        <v>372604.17228181765</v>
      </c>
      <c r="W318" s="809"/>
      <c r="X318" s="771">
        <v>0</v>
      </c>
      <c r="Y318" s="1058">
        <f t="shared" si="319"/>
        <v>0</v>
      </c>
      <c r="Z318" s="825">
        <v>0</v>
      </c>
      <c r="AA318" s="1058">
        <f t="shared" si="320"/>
        <v>0</v>
      </c>
      <c r="AB318" s="717"/>
      <c r="AC318" s="718"/>
      <c r="AD318" s="719"/>
      <c r="AE318" s="716"/>
      <c r="AF318" s="1080">
        <f t="shared" si="321"/>
        <v>9.0001007797540495</v>
      </c>
      <c r="AG318" s="810">
        <f t="shared" si="322"/>
        <v>1</v>
      </c>
      <c r="AH318" s="811">
        <f t="shared" si="323"/>
        <v>372604.17228181765</v>
      </c>
      <c r="AI318" s="812">
        <f t="shared" si="324"/>
        <v>1.4647681232363401E-5</v>
      </c>
      <c r="AJ318" s="1685"/>
      <c r="AK318" s="258"/>
      <c r="AL318" s="100"/>
      <c r="AM318" s="101"/>
      <c r="AN318" s="102"/>
    </row>
    <row r="319" spans="1:40" s="56" customFormat="1" ht="24.95" customHeight="1">
      <c r="A319" s="820" t="s">
        <v>562</v>
      </c>
      <c r="B319" s="819" t="s">
        <v>563</v>
      </c>
      <c r="C319" s="804" t="s">
        <v>50</v>
      </c>
      <c r="D319" s="805">
        <v>16.000008019576789</v>
      </c>
      <c r="E319" s="961">
        <v>362250</v>
      </c>
      <c r="F319" s="978">
        <f t="shared" si="307"/>
        <v>5796002.9050916918</v>
      </c>
      <c r="G319" s="821">
        <f t="shared" si="308"/>
        <v>2.2785038196357894E-4</v>
      </c>
      <c r="H319" s="715">
        <f t="shared" si="309"/>
        <v>0</v>
      </c>
      <c r="I319" s="822">
        <f t="shared" si="310"/>
        <v>0</v>
      </c>
      <c r="J319" s="823">
        <v>0</v>
      </c>
      <c r="K319" s="806">
        <f t="shared" si="311"/>
        <v>0</v>
      </c>
      <c r="L319" s="715">
        <f t="shared" si="312"/>
        <v>0</v>
      </c>
      <c r="M319" s="713">
        <f t="shared" si="313"/>
        <v>0</v>
      </c>
      <c r="N319" s="807"/>
      <c r="O319" s="713"/>
      <c r="P319" s="1082">
        <f t="shared" si="314"/>
        <v>16.000008019576789</v>
      </c>
      <c r="Q319" s="713">
        <f t="shared" si="315"/>
        <v>5796002.9050916918</v>
      </c>
      <c r="R319" s="1089">
        <f t="shared" si="316"/>
        <v>16.000008019576789</v>
      </c>
      <c r="S319" s="713">
        <f t="shared" si="317"/>
        <v>5796002.9050916918</v>
      </c>
      <c r="T319" s="808"/>
      <c r="U319" s="1085">
        <v>16.000008019576789</v>
      </c>
      <c r="V319" s="857">
        <f t="shared" si="318"/>
        <v>5796002.9050916918</v>
      </c>
      <c r="W319" s="809"/>
      <c r="X319" s="771">
        <v>0</v>
      </c>
      <c r="Y319" s="1058">
        <f t="shared" si="319"/>
        <v>0</v>
      </c>
      <c r="Z319" s="825">
        <v>0</v>
      </c>
      <c r="AA319" s="1058">
        <f t="shared" si="320"/>
        <v>0</v>
      </c>
      <c r="AB319" s="717"/>
      <c r="AC319" s="718"/>
      <c r="AD319" s="719"/>
      <c r="AE319" s="716"/>
      <c r="AF319" s="1080">
        <f t="shared" si="321"/>
        <v>16.000008019576789</v>
      </c>
      <c r="AG319" s="810">
        <f t="shared" si="322"/>
        <v>1</v>
      </c>
      <c r="AH319" s="811">
        <f t="shared" si="323"/>
        <v>5796002.9050916918</v>
      </c>
      <c r="AI319" s="812">
        <f t="shared" si="324"/>
        <v>2.2785038196357894E-4</v>
      </c>
      <c r="AJ319" s="1685"/>
      <c r="AK319" s="258"/>
      <c r="AL319" s="100"/>
      <c r="AM319" s="101"/>
      <c r="AN319" s="102"/>
    </row>
    <row r="320" spans="1:40" s="56" customFormat="1" ht="24.95" customHeight="1">
      <c r="A320" s="820" t="s">
        <v>564</v>
      </c>
      <c r="B320" s="819" t="s">
        <v>565</v>
      </c>
      <c r="C320" s="804" t="s">
        <v>50</v>
      </c>
      <c r="D320" s="805">
        <v>8.0000132285228922</v>
      </c>
      <c r="E320" s="961">
        <v>95220</v>
      </c>
      <c r="F320" s="978">
        <f t="shared" si="307"/>
        <v>761761.25961994985</v>
      </c>
      <c r="G320" s="821">
        <f t="shared" si="308"/>
        <v>2.9946084708995983E-5</v>
      </c>
      <c r="H320" s="715">
        <f t="shared" si="309"/>
        <v>0</v>
      </c>
      <c r="I320" s="822">
        <f t="shared" si="310"/>
        <v>0</v>
      </c>
      <c r="J320" s="823">
        <v>0</v>
      </c>
      <c r="K320" s="806">
        <f t="shared" si="311"/>
        <v>0</v>
      </c>
      <c r="L320" s="715">
        <f t="shared" si="312"/>
        <v>0</v>
      </c>
      <c r="M320" s="713">
        <f t="shared" si="313"/>
        <v>0</v>
      </c>
      <c r="N320" s="807"/>
      <c r="O320" s="713"/>
      <c r="P320" s="1082">
        <f t="shared" si="314"/>
        <v>8.0000132285228922</v>
      </c>
      <c r="Q320" s="713">
        <f t="shared" si="315"/>
        <v>761761.25961994985</v>
      </c>
      <c r="R320" s="1089">
        <f t="shared" si="316"/>
        <v>8.0000132285228922</v>
      </c>
      <c r="S320" s="713">
        <f t="shared" si="317"/>
        <v>761761.25961994985</v>
      </c>
      <c r="T320" s="808"/>
      <c r="U320" s="1085">
        <v>8.0000132285228922</v>
      </c>
      <c r="V320" s="857">
        <f t="shared" si="318"/>
        <v>761761.25961994985</v>
      </c>
      <c r="W320" s="809"/>
      <c r="X320" s="771">
        <v>0</v>
      </c>
      <c r="Y320" s="1058">
        <f t="shared" si="319"/>
        <v>0</v>
      </c>
      <c r="Z320" s="825">
        <v>0</v>
      </c>
      <c r="AA320" s="1058">
        <f t="shared" si="320"/>
        <v>0</v>
      </c>
      <c r="AB320" s="717"/>
      <c r="AC320" s="718"/>
      <c r="AD320" s="719"/>
      <c r="AE320" s="716"/>
      <c r="AF320" s="1080">
        <f t="shared" si="321"/>
        <v>8.0000132285228922</v>
      </c>
      <c r="AG320" s="810">
        <f t="shared" si="322"/>
        <v>1</v>
      </c>
      <c r="AH320" s="811">
        <f t="shared" si="323"/>
        <v>761761.25961994985</v>
      </c>
      <c r="AI320" s="812">
        <f t="shared" si="324"/>
        <v>2.9946084708995983E-5</v>
      </c>
      <c r="AJ320" s="1685"/>
      <c r="AK320" s="258"/>
      <c r="AL320" s="100"/>
      <c r="AM320" s="101"/>
      <c r="AN320" s="102"/>
    </row>
    <row r="321" spans="1:40" s="56" customFormat="1" ht="24.95" customHeight="1">
      <c r="A321" s="820" t="s">
        <v>566</v>
      </c>
      <c r="B321" s="819" t="s">
        <v>567</v>
      </c>
      <c r="C321" s="804" t="s">
        <v>50</v>
      </c>
      <c r="D321" s="805">
        <v>30.000088163903197</v>
      </c>
      <c r="E321" s="961">
        <v>186300</v>
      </c>
      <c r="F321" s="978">
        <f t="shared" si="307"/>
        <v>5589016.4249351658</v>
      </c>
      <c r="G321" s="821">
        <f t="shared" si="308"/>
        <v>2.197134038879589E-4</v>
      </c>
      <c r="H321" s="715">
        <f t="shared" si="309"/>
        <v>0</v>
      </c>
      <c r="I321" s="822">
        <f t="shared" si="310"/>
        <v>0</v>
      </c>
      <c r="J321" s="823">
        <v>0</v>
      </c>
      <c r="K321" s="806">
        <f t="shared" si="311"/>
        <v>0</v>
      </c>
      <c r="L321" s="715">
        <f t="shared" si="312"/>
        <v>0</v>
      </c>
      <c r="M321" s="713">
        <f t="shared" si="313"/>
        <v>0</v>
      </c>
      <c r="N321" s="807"/>
      <c r="O321" s="713"/>
      <c r="P321" s="1082">
        <f t="shared" si="314"/>
        <v>30.000088163903197</v>
      </c>
      <c r="Q321" s="713">
        <f t="shared" si="315"/>
        <v>5589016.4249351658</v>
      </c>
      <c r="R321" s="1089">
        <f t="shared" si="316"/>
        <v>30.000088163903197</v>
      </c>
      <c r="S321" s="713">
        <f t="shared" si="317"/>
        <v>5589016.4249351658</v>
      </c>
      <c r="T321" s="808"/>
      <c r="U321" s="1085">
        <v>30.000088163903197</v>
      </c>
      <c r="V321" s="857">
        <f t="shared" si="318"/>
        <v>5589016.4249351658</v>
      </c>
      <c r="W321" s="809"/>
      <c r="X321" s="771">
        <v>0</v>
      </c>
      <c r="Y321" s="1058">
        <f t="shared" si="319"/>
        <v>0</v>
      </c>
      <c r="Z321" s="825">
        <v>0</v>
      </c>
      <c r="AA321" s="1058">
        <f t="shared" si="320"/>
        <v>0</v>
      </c>
      <c r="AB321" s="717"/>
      <c r="AC321" s="718"/>
      <c r="AD321" s="719"/>
      <c r="AE321" s="716"/>
      <c r="AF321" s="1080">
        <f t="shared" si="321"/>
        <v>30.000088163903197</v>
      </c>
      <c r="AG321" s="810">
        <f t="shared" si="322"/>
        <v>1</v>
      </c>
      <c r="AH321" s="811">
        <f t="shared" si="323"/>
        <v>5589016.4249351658</v>
      </c>
      <c r="AI321" s="812">
        <f t="shared" si="324"/>
        <v>2.197134038879589E-4</v>
      </c>
      <c r="AJ321" s="1685"/>
      <c r="AK321" s="258"/>
      <c r="AL321" s="100"/>
      <c r="AM321" s="101"/>
      <c r="AN321" s="102"/>
    </row>
    <row r="322" spans="1:40" s="56" customFormat="1" ht="24.95" customHeight="1">
      <c r="A322" s="820" t="s">
        <v>568</v>
      </c>
      <c r="B322" s="819" t="s">
        <v>569</v>
      </c>
      <c r="C322" s="804" t="s">
        <v>50</v>
      </c>
      <c r="D322" s="805">
        <v>40.000083628416711</v>
      </c>
      <c r="E322" s="961">
        <v>129375</v>
      </c>
      <c r="F322" s="978">
        <f t="shared" si="307"/>
        <v>5175010.8194264118</v>
      </c>
      <c r="G322" s="821">
        <f t="shared" si="308"/>
        <v>2.0343816440052457E-4</v>
      </c>
      <c r="H322" s="715">
        <f t="shared" si="309"/>
        <v>0</v>
      </c>
      <c r="I322" s="822">
        <f t="shared" si="310"/>
        <v>0</v>
      </c>
      <c r="J322" s="823">
        <v>0</v>
      </c>
      <c r="K322" s="806">
        <f t="shared" si="311"/>
        <v>0</v>
      </c>
      <c r="L322" s="715">
        <f t="shared" si="312"/>
        <v>0</v>
      </c>
      <c r="M322" s="713">
        <f t="shared" si="313"/>
        <v>0</v>
      </c>
      <c r="N322" s="807"/>
      <c r="O322" s="713"/>
      <c r="P322" s="1082">
        <f t="shared" si="314"/>
        <v>40.000083628416711</v>
      </c>
      <c r="Q322" s="713">
        <f t="shared" si="315"/>
        <v>5175010.8194264118</v>
      </c>
      <c r="R322" s="1089">
        <f t="shared" si="316"/>
        <v>40.000083628416711</v>
      </c>
      <c r="S322" s="713">
        <f t="shared" si="317"/>
        <v>5175010.8194264118</v>
      </c>
      <c r="T322" s="808"/>
      <c r="U322" s="1085">
        <v>40.000083628416711</v>
      </c>
      <c r="V322" s="857">
        <f t="shared" si="318"/>
        <v>5175010.8194264118</v>
      </c>
      <c r="W322" s="809"/>
      <c r="X322" s="771">
        <v>0</v>
      </c>
      <c r="Y322" s="1058">
        <f t="shared" si="319"/>
        <v>0</v>
      </c>
      <c r="Z322" s="825">
        <v>0</v>
      </c>
      <c r="AA322" s="1058">
        <f t="shared" si="320"/>
        <v>0</v>
      </c>
      <c r="AB322" s="717"/>
      <c r="AC322" s="718"/>
      <c r="AD322" s="719"/>
      <c r="AE322" s="716"/>
      <c r="AF322" s="1080">
        <f t="shared" si="321"/>
        <v>40.000083628416711</v>
      </c>
      <c r="AG322" s="810">
        <f t="shared" si="322"/>
        <v>1</v>
      </c>
      <c r="AH322" s="811">
        <f t="shared" si="323"/>
        <v>5175010.8194264118</v>
      </c>
      <c r="AI322" s="812">
        <f t="shared" si="324"/>
        <v>2.0343816440052457E-4</v>
      </c>
      <c r="AJ322" s="1685"/>
      <c r="AK322" s="258"/>
      <c r="AL322" s="100"/>
      <c r="AM322" s="101"/>
      <c r="AN322" s="102"/>
    </row>
    <row r="323" spans="1:40" s="56" customFormat="1" ht="24.95" customHeight="1">
      <c r="A323" s="820" t="s">
        <v>570</v>
      </c>
      <c r="B323" s="819" t="s">
        <v>571</v>
      </c>
      <c r="C323" s="804" t="s">
        <v>50</v>
      </c>
      <c r="D323" s="805">
        <v>5.0000087072646924</v>
      </c>
      <c r="E323" s="961">
        <v>113850</v>
      </c>
      <c r="F323" s="978">
        <f t="shared" si="307"/>
        <v>569250.99132208526</v>
      </c>
      <c r="G323" s="821">
        <f t="shared" si="308"/>
        <v>2.2378190268320991E-5</v>
      </c>
      <c r="H323" s="715">
        <f t="shared" si="309"/>
        <v>0</v>
      </c>
      <c r="I323" s="822">
        <f t="shared" si="310"/>
        <v>0</v>
      </c>
      <c r="J323" s="823">
        <v>0</v>
      </c>
      <c r="K323" s="806">
        <f t="shared" si="311"/>
        <v>0</v>
      </c>
      <c r="L323" s="715">
        <f t="shared" si="312"/>
        <v>0</v>
      </c>
      <c r="M323" s="713">
        <f t="shared" si="313"/>
        <v>0</v>
      </c>
      <c r="N323" s="807"/>
      <c r="O323" s="713"/>
      <c r="P323" s="1082">
        <f t="shared" si="314"/>
        <v>5.0000087072646924</v>
      </c>
      <c r="Q323" s="713">
        <f t="shared" si="315"/>
        <v>569250.99132208526</v>
      </c>
      <c r="R323" s="1089">
        <f t="shared" si="316"/>
        <v>5.0000087072646924</v>
      </c>
      <c r="S323" s="713">
        <f t="shared" si="317"/>
        <v>569250.99132208526</v>
      </c>
      <c r="T323" s="808"/>
      <c r="U323" s="1085">
        <v>5.0000087072646924</v>
      </c>
      <c r="V323" s="857">
        <f t="shared" si="318"/>
        <v>569250.99132208526</v>
      </c>
      <c r="W323" s="809"/>
      <c r="X323" s="771">
        <v>0</v>
      </c>
      <c r="Y323" s="1058">
        <f t="shared" si="319"/>
        <v>0</v>
      </c>
      <c r="Z323" s="825">
        <v>0</v>
      </c>
      <c r="AA323" s="1058">
        <f t="shared" si="320"/>
        <v>0</v>
      </c>
      <c r="AB323" s="717"/>
      <c r="AC323" s="718"/>
      <c r="AD323" s="719"/>
      <c r="AE323" s="716"/>
      <c r="AF323" s="1080">
        <f t="shared" si="321"/>
        <v>5.0000087072646924</v>
      </c>
      <c r="AG323" s="810">
        <f t="shared" si="322"/>
        <v>1</v>
      </c>
      <c r="AH323" s="811">
        <f t="shared" si="323"/>
        <v>569250.99132208526</v>
      </c>
      <c r="AI323" s="812">
        <f t="shared" si="324"/>
        <v>2.2378190268320991E-5</v>
      </c>
      <c r="AJ323" s="1685"/>
      <c r="AK323" s="258"/>
      <c r="AL323" s="100"/>
      <c r="AM323" s="101"/>
      <c r="AN323" s="102"/>
    </row>
    <row r="324" spans="1:40" s="56" customFormat="1" ht="24.95" customHeight="1">
      <c r="A324" s="820" t="s">
        <v>572</v>
      </c>
      <c r="B324" s="819" t="s">
        <v>573</v>
      </c>
      <c r="C324" s="804" t="s">
        <v>50</v>
      </c>
      <c r="D324" s="805">
        <v>15.999969999999999</v>
      </c>
      <c r="E324" s="961">
        <v>289800</v>
      </c>
      <c r="F324" s="978">
        <f t="shared" si="307"/>
        <v>4636791.3059999999</v>
      </c>
      <c r="G324" s="821">
        <f t="shared" si="308"/>
        <v>1.8227987243232558E-4</v>
      </c>
      <c r="H324" s="715">
        <f t="shared" si="309"/>
        <v>0</v>
      </c>
      <c r="I324" s="822">
        <f t="shared" si="310"/>
        <v>0</v>
      </c>
      <c r="J324" s="823">
        <v>0</v>
      </c>
      <c r="K324" s="806">
        <f t="shared" si="311"/>
        <v>0</v>
      </c>
      <c r="L324" s="715">
        <f t="shared" si="312"/>
        <v>0</v>
      </c>
      <c r="M324" s="713">
        <f t="shared" si="313"/>
        <v>0</v>
      </c>
      <c r="N324" s="807"/>
      <c r="O324" s="713"/>
      <c r="P324" s="1082">
        <f t="shared" si="314"/>
        <v>15.999969999999999</v>
      </c>
      <c r="Q324" s="713">
        <f t="shared" si="315"/>
        <v>4636791.3059999999</v>
      </c>
      <c r="R324" s="1089">
        <f t="shared" si="316"/>
        <v>15.999969999999999</v>
      </c>
      <c r="S324" s="713">
        <f t="shared" si="317"/>
        <v>4636791.3059999999</v>
      </c>
      <c r="T324" s="808"/>
      <c r="U324" s="1085">
        <v>15.999969999999999</v>
      </c>
      <c r="V324" s="857">
        <f t="shared" si="318"/>
        <v>4636791.3059999999</v>
      </c>
      <c r="W324" s="809"/>
      <c r="X324" s="771">
        <v>0</v>
      </c>
      <c r="Y324" s="1058">
        <f t="shared" si="319"/>
        <v>0</v>
      </c>
      <c r="Z324" s="825">
        <v>0</v>
      </c>
      <c r="AA324" s="1058">
        <f t="shared" si="320"/>
        <v>0</v>
      </c>
      <c r="AB324" s="717"/>
      <c r="AC324" s="718"/>
      <c r="AD324" s="719"/>
      <c r="AE324" s="716"/>
      <c r="AF324" s="1080">
        <f t="shared" si="321"/>
        <v>15.999969999999999</v>
      </c>
      <c r="AG324" s="810">
        <f t="shared" si="322"/>
        <v>1</v>
      </c>
      <c r="AH324" s="811">
        <f t="shared" si="323"/>
        <v>4636791.3059999999</v>
      </c>
      <c r="AI324" s="812">
        <f t="shared" si="324"/>
        <v>1.8227987243232558E-4</v>
      </c>
      <c r="AJ324" s="1685"/>
      <c r="AK324" s="258"/>
      <c r="AL324" s="100"/>
      <c r="AM324" s="101"/>
      <c r="AN324" s="102"/>
    </row>
    <row r="325" spans="1:40" s="56" customFormat="1" ht="24.95" customHeight="1">
      <c r="A325" s="820"/>
      <c r="B325" s="819"/>
      <c r="C325" s="804"/>
      <c r="D325" s="805"/>
      <c r="E325" s="961"/>
      <c r="F325" s="978"/>
      <c r="G325" s="821"/>
      <c r="H325" s="715"/>
      <c r="I325" s="822"/>
      <c r="J325" s="823"/>
      <c r="K325" s="806"/>
      <c r="L325" s="715"/>
      <c r="M325" s="713"/>
      <c r="N325" s="807"/>
      <c r="O325" s="713"/>
      <c r="P325" s="1082"/>
      <c r="Q325" s="713"/>
      <c r="R325" s="1089"/>
      <c r="S325" s="713"/>
      <c r="T325" s="808"/>
      <c r="U325" s="1085"/>
      <c r="V325" s="857"/>
      <c r="W325" s="809"/>
      <c r="X325" s="771"/>
      <c r="Y325" s="1058"/>
      <c r="Z325" s="825"/>
      <c r="AA325" s="1058"/>
      <c r="AB325" s="717"/>
      <c r="AC325" s="718"/>
      <c r="AD325" s="719"/>
      <c r="AE325" s="716"/>
      <c r="AF325" s="1080"/>
      <c r="AG325" s="810"/>
      <c r="AH325" s="811"/>
      <c r="AI325" s="812"/>
      <c r="AJ325" s="1685"/>
      <c r="AK325" s="258"/>
      <c r="AL325" s="100"/>
      <c r="AM325" s="101"/>
      <c r="AN325" s="102"/>
    </row>
    <row r="326" spans="1:40" s="56" customFormat="1" ht="39" customHeight="1">
      <c r="A326" s="1336" t="s">
        <v>574</v>
      </c>
      <c r="B326" s="1337" t="s">
        <v>575</v>
      </c>
      <c r="C326" s="1363"/>
      <c r="D326" s="1364"/>
      <c r="E326" s="1405"/>
      <c r="F326" s="1365"/>
      <c r="G326" s="1366"/>
      <c r="H326" s="1367"/>
      <c r="I326" s="1368"/>
      <c r="J326" s="1369"/>
      <c r="K326" s="1368"/>
      <c r="L326" s="1367"/>
      <c r="M326" s="1370"/>
      <c r="N326" s="1371"/>
      <c r="O326" s="1370"/>
      <c r="P326" s="1372"/>
      <c r="Q326" s="1370"/>
      <c r="R326" s="1367"/>
      <c r="S326" s="1370"/>
      <c r="T326" s="1373"/>
      <c r="U326" s="1374"/>
      <c r="V326" s="1375"/>
      <c r="W326" s="1376"/>
      <c r="X326" s="1377"/>
      <c r="Y326" s="1378"/>
      <c r="Z326" s="1379"/>
      <c r="AA326" s="1378"/>
      <c r="AB326" s="1374"/>
      <c r="AC326" s="1380"/>
      <c r="AD326" s="1374"/>
      <c r="AE326" s="1380"/>
      <c r="AF326" s="1377"/>
      <c r="AG326" s="1381"/>
      <c r="AH326" s="1378"/>
      <c r="AI326" s="1382"/>
      <c r="AJ326" s="1685"/>
      <c r="AK326" s="258"/>
      <c r="AL326" s="100"/>
      <c r="AM326" s="101"/>
      <c r="AN326" s="102"/>
    </row>
    <row r="327" spans="1:40" s="56" customFormat="1" ht="24.95" customHeight="1">
      <c r="A327" s="1406"/>
      <c r="B327" s="1407"/>
      <c r="C327" s="1408"/>
      <c r="D327" s="1409"/>
      <c r="E327" s="1592"/>
      <c r="F327" s="1410"/>
      <c r="G327" s="1411"/>
      <c r="H327" s="1412"/>
      <c r="I327" s="1413"/>
      <c r="J327" s="1414"/>
      <c r="K327" s="1413"/>
      <c r="L327" s="1412"/>
      <c r="M327" s="1415"/>
      <c r="N327" s="1416"/>
      <c r="O327" s="1415"/>
      <c r="P327" s="1417"/>
      <c r="Q327" s="1415"/>
      <c r="R327" s="1412"/>
      <c r="S327" s="1415"/>
      <c r="T327" s="1418"/>
      <c r="U327" s="1419"/>
      <c r="V327" s="1420"/>
      <c r="W327" s="1421"/>
      <c r="X327" s="1422"/>
      <c r="Y327" s="1423"/>
      <c r="Z327" s="1424"/>
      <c r="AA327" s="1423"/>
      <c r="AB327" s="1419"/>
      <c r="AC327" s="1425"/>
      <c r="AD327" s="1419"/>
      <c r="AE327" s="1425"/>
      <c r="AF327" s="1422"/>
      <c r="AG327" s="1426"/>
      <c r="AH327" s="1423"/>
      <c r="AI327" s="1427"/>
      <c r="AJ327" s="1685"/>
      <c r="AK327" s="322"/>
      <c r="AL327" s="140"/>
      <c r="AM327" s="141"/>
      <c r="AN327" s="323"/>
    </row>
    <row r="328" spans="1:40" s="56" customFormat="1" ht="42" customHeight="1">
      <c r="A328" s="820" t="s">
        <v>576</v>
      </c>
      <c r="B328" s="819" t="s">
        <v>577</v>
      </c>
      <c r="C328" s="804" t="s">
        <v>135</v>
      </c>
      <c r="D328" s="805">
        <v>28.000029999999999</v>
      </c>
      <c r="E328" s="961">
        <v>569250</v>
      </c>
      <c r="F328" s="978">
        <f t="shared" si="307"/>
        <v>15939017.077499999</v>
      </c>
      <c r="G328" s="821">
        <f t="shared" ref="G328:G333" si="325">F328*1/$F$884</f>
        <v>6.2658890768360121E-4</v>
      </c>
      <c r="H328" s="715">
        <f t="shared" ref="H328:H333" si="326">IF(D328-AF328&lt;0,AF328-D328,0)</f>
        <v>0</v>
      </c>
      <c r="I328" s="822">
        <f t="shared" ref="I328:I333" si="327">E328*H328</f>
        <v>0</v>
      </c>
      <c r="J328" s="823">
        <v>0</v>
      </c>
      <c r="K328" s="806">
        <f t="shared" ref="K328:K333" si="328">E328*J328</f>
        <v>0</v>
      </c>
      <c r="L328" s="715">
        <f t="shared" ref="L328:L333" si="329">IF(AF328=0,D328,0)</f>
        <v>0</v>
      </c>
      <c r="M328" s="713">
        <f t="shared" ref="M328:M333" si="330">L328*E328</f>
        <v>0</v>
      </c>
      <c r="N328" s="807"/>
      <c r="O328" s="713"/>
      <c r="P328" s="1082">
        <f t="shared" ref="P328:P333" si="331">D328+H328+J328-L328</f>
        <v>28.000029999999999</v>
      </c>
      <c r="Q328" s="713">
        <f t="shared" ref="Q328:Q333" si="332">E328*P328</f>
        <v>15939017.077499999</v>
      </c>
      <c r="R328" s="1089">
        <f t="shared" ref="R328:R333" si="333">AF328</f>
        <v>28.000029999999999</v>
      </c>
      <c r="S328" s="713">
        <f t="shared" ref="S328:S333" si="334">E328*R328</f>
        <v>15939017.077499999</v>
      </c>
      <c r="T328" s="808"/>
      <c r="U328" s="1085">
        <v>28.000029999999999</v>
      </c>
      <c r="V328" s="857">
        <f t="shared" ref="V328:V333" si="335">E328*U328</f>
        <v>15939017.077499999</v>
      </c>
      <c r="W328" s="809"/>
      <c r="X328" s="771">
        <v>0</v>
      </c>
      <c r="Y328" s="1058">
        <f t="shared" ref="Y328:Y333" si="336">E328*X328</f>
        <v>0</v>
      </c>
      <c r="Z328" s="825">
        <v>0</v>
      </c>
      <c r="AA328" s="1058">
        <f t="shared" ref="AA328:AA333" si="337">E328*Z328</f>
        <v>0</v>
      </c>
      <c r="AB328" s="717"/>
      <c r="AC328" s="718"/>
      <c r="AD328" s="719"/>
      <c r="AE328" s="716"/>
      <c r="AF328" s="1080">
        <f t="shared" ref="AF328:AF333" si="338">U328+X328+Z328</f>
        <v>28.000029999999999</v>
      </c>
      <c r="AG328" s="810">
        <f t="shared" ref="AG328:AG333" si="339">AF328/D328</f>
        <v>1</v>
      </c>
      <c r="AH328" s="811">
        <f t="shared" ref="AH328:AH333" si="340">E328*AF328</f>
        <v>15939017.077499999</v>
      </c>
      <c r="AI328" s="812">
        <f t="shared" ref="AI328:AI333" si="341">AH328*1/$E$895</f>
        <v>6.2658890768360121E-4</v>
      </c>
      <c r="AJ328" s="1685"/>
      <c r="AK328" s="258"/>
      <c r="AL328" s="100"/>
      <c r="AM328" s="101"/>
      <c r="AN328" s="102"/>
    </row>
    <row r="329" spans="1:40" s="56" customFormat="1" ht="22.5" customHeight="1">
      <c r="A329" s="820" t="s">
        <v>578</v>
      </c>
      <c r="B329" s="819" t="s">
        <v>579</v>
      </c>
      <c r="C329" s="804" t="s">
        <v>135</v>
      </c>
      <c r="D329" s="805">
        <v>27.999915099999999</v>
      </c>
      <c r="E329" s="961">
        <v>186300</v>
      </c>
      <c r="F329" s="978">
        <f t="shared" si="307"/>
        <v>5216384.1831299998</v>
      </c>
      <c r="G329" s="821">
        <f t="shared" si="325"/>
        <v>2.0506461919658742E-4</v>
      </c>
      <c r="H329" s="715">
        <f t="shared" si="326"/>
        <v>0</v>
      </c>
      <c r="I329" s="822">
        <f t="shared" si="327"/>
        <v>0</v>
      </c>
      <c r="J329" s="823">
        <v>0</v>
      </c>
      <c r="K329" s="806">
        <f t="shared" si="328"/>
        <v>0</v>
      </c>
      <c r="L329" s="715">
        <f t="shared" si="329"/>
        <v>0</v>
      </c>
      <c r="M329" s="713">
        <f t="shared" si="330"/>
        <v>0</v>
      </c>
      <c r="N329" s="807"/>
      <c r="O329" s="713"/>
      <c r="P329" s="1082">
        <f t="shared" si="331"/>
        <v>27.999915099999999</v>
      </c>
      <c r="Q329" s="713">
        <f t="shared" si="332"/>
        <v>5216384.1831299998</v>
      </c>
      <c r="R329" s="1089">
        <f t="shared" si="333"/>
        <v>27.999915099999999</v>
      </c>
      <c r="S329" s="713">
        <f t="shared" si="334"/>
        <v>5216384.1831299998</v>
      </c>
      <c r="T329" s="808"/>
      <c r="U329" s="1085">
        <v>27.999915099999999</v>
      </c>
      <c r="V329" s="857">
        <f t="shared" si="335"/>
        <v>5216384.1831299998</v>
      </c>
      <c r="W329" s="809"/>
      <c r="X329" s="771">
        <v>0</v>
      </c>
      <c r="Y329" s="1058">
        <f t="shared" si="336"/>
        <v>0</v>
      </c>
      <c r="Z329" s="825">
        <v>0</v>
      </c>
      <c r="AA329" s="1058">
        <f t="shared" si="337"/>
        <v>0</v>
      </c>
      <c r="AB329" s="717"/>
      <c r="AC329" s="718"/>
      <c r="AD329" s="719"/>
      <c r="AE329" s="716"/>
      <c r="AF329" s="1080">
        <f t="shared" si="338"/>
        <v>27.999915099999999</v>
      </c>
      <c r="AG329" s="810">
        <f t="shared" si="339"/>
        <v>1</v>
      </c>
      <c r="AH329" s="811">
        <f t="shared" si="340"/>
        <v>5216384.1831299998</v>
      </c>
      <c r="AI329" s="812">
        <f t="shared" si="341"/>
        <v>2.0506461919658742E-4</v>
      </c>
      <c r="AJ329" s="1685"/>
      <c r="AK329" s="258"/>
      <c r="AL329" s="100"/>
      <c r="AM329" s="101"/>
      <c r="AN329" s="102"/>
    </row>
    <row r="330" spans="1:40" s="56" customFormat="1" ht="39.950000000000003" customHeight="1">
      <c r="A330" s="820" t="s">
        <v>580</v>
      </c>
      <c r="B330" s="819" t="s">
        <v>581</v>
      </c>
      <c r="C330" s="804" t="s">
        <v>50</v>
      </c>
      <c r="D330" s="805">
        <v>1</v>
      </c>
      <c r="E330" s="961">
        <v>18630000</v>
      </c>
      <c r="F330" s="978">
        <f t="shared" si="307"/>
        <v>18630000</v>
      </c>
      <c r="G330" s="821">
        <f t="shared" si="325"/>
        <v>7.3237586065604693E-4</v>
      </c>
      <c r="H330" s="715">
        <f t="shared" si="326"/>
        <v>0</v>
      </c>
      <c r="I330" s="822">
        <f t="shared" si="327"/>
        <v>0</v>
      </c>
      <c r="J330" s="823">
        <v>0</v>
      </c>
      <c r="K330" s="806">
        <f t="shared" si="328"/>
        <v>0</v>
      </c>
      <c r="L330" s="715">
        <f t="shared" si="329"/>
        <v>0</v>
      </c>
      <c r="M330" s="713">
        <f t="shared" si="330"/>
        <v>0</v>
      </c>
      <c r="N330" s="807"/>
      <c r="O330" s="713"/>
      <c r="P330" s="1082">
        <f t="shared" si="331"/>
        <v>1</v>
      </c>
      <c r="Q330" s="713">
        <f t="shared" si="332"/>
        <v>18630000</v>
      </c>
      <c r="R330" s="1089">
        <f t="shared" si="333"/>
        <v>1</v>
      </c>
      <c r="S330" s="713">
        <f t="shared" si="334"/>
        <v>18630000</v>
      </c>
      <c r="T330" s="808"/>
      <c r="U330" s="1085">
        <v>1</v>
      </c>
      <c r="V330" s="857">
        <f t="shared" si="335"/>
        <v>18630000</v>
      </c>
      <c r="W330" s="809"/>
      <c r="X330" s="771">
        <v>0</v>
      </c>
      <c r="Y330" s="1058">
        <f t="shared" si="336"/>
        <v>0</v>
      </c>
      <c r="Z330" s="825">
        <v>0</v>
      </c>
      <c r="AA330" s="1058">
        <f t="shared" si="337"/>
        <v>0</v>
      </c>
      <c r="AB330" s="717"/>
      <c r="AC330" s="718"/>
      <c r="AD330" s="719"/>
      <c r="AE330" s="716"/>
      <c r="AF330" s="1080">
        <f t="shared" si="338"/>
        <v>1</v>
      </c>
      <c r="AG330" s="810">
        <f t="shared" si="339"/>
        <v>1</v>
      </c>
      <c r="AH330" s="811">
        <f t="shared" si="340"/>
        <v>18630000</v>
      </c>
      <c r="AI330" s="812">
        <f t="shared" si="341"/>
        <v>7.3237586065604693E-4</v>
      </c>
      <c r="AJ330" s="1685"/>
      <c r="AK330" s="258"/>
      <c r="AL330" s="100"/>
      <c r="AM330" s="101"/>
      <c r="AN330" s="102"/>
    </row>
    <row r="331" spans="1:40" s="56" customFormat="1" ht="22.5" customHeight="1">
      <c r="A331" s="820" t="s">
        <v>582</v>
      </c>
      <c r="B331" s="819" t="s">
        <v>583</v>
      </c>
      <c r="C331" s="804" t="s">
        <v>50</v>
      </c>
      <c r="D331" s="805">
        <v>1</v>
      </c>
      <c r="E331" s="961">
        <v>234692.46</v>
      </c>
      <c r="F331" s="978">
        <f t="shared" si="307"/>
        <v>234692.46</v>
      </c>
      <c r="G331" s="821">
        <f t="shared" si="325"/>
        <v>9.2261455921623642E-6</v>
      </c>
      <c r="H331" s="715">
        <f t="shared" si="326"/>
        <v>0</v>
      </c>
      <c r="I331" s="822">
        <f t="shared" si="327"/>
        <v>0</v>
      </c>
      <c r="J331" s="823">
        <v>0</v>
      </c>
      <c r="K331" s="806">
        <f t="shared" si="328"/>
        <v>0</v>
      </c>
      <c r="L331" s="715">
        <f t="shared" si="329"/>
        <v>0</v>
      </c>
      <c r="M331" s="713">
        <f t="shared" si="330"/>
        <v>0</v>
      </c>
      <c r="N331" s="807"/>
      <c r="O331" s="713"/>
      <c r="P331" s="1082">
        <f t="shared" si="331"/>
        <v>1</v>
      </c>
      <c r="Q331" s="713">
        <f t="shared" si="332"/>
        <v>234692.46</v>
      </c>
      <c r="R331" s="1089">
        <f t="shared" si="333"/>
        <v>1</v>
      </c>
      <c r="S331" s="713">
        <f t="shared" si="334"/>
        <v>234692.46</v>
      </c>
      <c r="T331" s="808"/>
      <c r="U331" s="1085">
        <v>1</v>
      </c>
      <c r="V331" s="857">
        <f t="shared" si="335"/>
        <v>234692.46</v>
      </c>
      <c r="W331" s="809"/>
      <c r="X331" s="771">
        <v>0</v>
      </c>
      <c r="Y331" s="1058">
        <f t="shared" si="336"/>
        <v>0</v>
      </c>
      <c r="Z331" s="825">
        <v>0</v>
      </c>
      <c r="AA331" s="1058">
        <f t="shared" si="337"/>
        <v>0</v>
      </c>
      <c r="AB331" s="717"/>
      <c r="AC331" s="718"/>
      <c r="AD331" s="719"/>
      <c r="AE331" s="716"/>
      <c r="AF331" s="1080">
        <f t="shared" si="338"/>
        <v>1</v>
      </c>
      <c r="AG331" s="810">
        <f t="shared" si="339"/>
        <v>1</v>
      </c>
      <c r="AH331" s="811">
        <f t="shared" si="340"/>
        <v>234692.46</v>
      </c>
      <c r="AI331" s="812">
        <f t="shared" si="341"/>
        <v>9.2261455921623642E-6</v>
      </c>
      <c r="AJ331" s="1685"/>
      <c r="AK331" s="258"/>
      <c r="AL331" s="100"/>
      <c r="AM331" s="101"/>
      <c r="AN331" s="102"/>
    </row>
    <row r="332" spans="1:40" s="56" customFormat="1" ht="22.5" customHeight="1">
      <c r="A332" s="820" t="s">
        <v>584</v>
      </c>
      <c r="B332" s="819" t="s">
        <v>585</v>
      </c>
      <c r="C332" s="804" t="s">
        <v>135</v>
      </c>
      <c r="D332" s="805">
        <v>28.000063000000001</v>
      </c>
      <c r="E332" s="961">
        <v>87975</v>
      </c>
      <c r="F332" s="978">
        <f t="shared" si="307"/>
        <v>2463305.5424250001</v>
      </c>
      <c r="G332" s="821">
        <f t="shared" si="325"/>
        <v>9.6836581679673632E-5</v>
      </c>
      <c r="H332" s="715">
        <f t="shared" si="326"/>
        <v>0</v>
      </c>
      <c r="I332" s="822">
        <f t="shared" si="327"/>
        <v>0</v>
      </c>
      <c r="J332" s="823">
        <v>0</v>
      </c>
      <c r="K332" s="806">
        <f t="shared" si="328"/>
        <v>0</v>
      </c>
      <c r="L332" s="715">
        <f t="shared" si="329"/>
        <v>0</v>
      </c>
      <c r="M332" s="713">
        <f t="shared" si="330"/>
        <v>0</v>
      </c>
      <c r="N332" s="807"/>
      <c r="O332" s="713"/>
      <c r="P332" s="1082">
        <f t="shared" si="331"/>
        <v>28.000063000000001</v>
      </c>
      <c r="Q332" s="713">
        <f t="shared" si="332"/>
        <v>2463305.5424250001</v>
      </c>
      <c r="R332" s="1089">
        <f t="shared" si="333"/>
        <v>28.000063000000001</v>
      </c>
      <c r="S332" s="713">
        <f t="shared" si="334"/>
        <v>2463305.5424250001</v>
      </c>
      <c r="T332" s="808"/>
      <c r="U332" s="1085">
        <v>28.000063000000001</v>
      </c>
      <c r="V332" s="857">
        <f t="shared" si="335"/>
        <v>2463305.5424250001</v>
      </c>
      <c r="W332" s="809"/>
      <c r="X332" s="771">
        <v>0</v>
      </c>
      <c r="Y332" s="1058">
        <f t="shared" si="336"/>
        <v>0</v>
      </c>
      <c r="Z332" s="825">
        <v>0</v>
      </c>
      <c r="AA332" s="1058">
        <f t="shared" si="337"/>
        <v>0</v>
      </c>
      <c r="AB332" s="717"/>
      <c r="AC332" s="718"/>
      <c r="AD332" s="719"/>
      <c r="AE332" s="716"/>
      <c r="AF332" s="1080">
        <f t="shared" si="338"/>
        <v>28.000063000000001</v>
      </c>
      <c r="AG332" s="810">
        <f t="shared" si="339"/>
        <v>1</v>
      </c>
      <c r="AH332" s="811">
        <f t="shared" si="340"/>
        <v>2463305.5424250001</v>
      </c>
      <c r="AI332" s="812">
        <f t="shared" si="341"/>
        <v>9.6836581679673632E-5</v>
      </c>
      <c r="AJ332" s="1685"/>
      <c r="AK332" s="258"/>
      <c r="AL332" s="100"/>
      <c r="AM332" s="101"/>
      <c r="AN332" s="102"/>
    </row>
    <row r="333" spans="1:40" s="56" customFormat="1" ht="22.5" customHeight="1">
      <c r="A333" s="820" t="s">
        <v>586</v>
      </c>
      <c r="B333" s="819" t="s">
        <v>587</v>
      </c>
      <c r="C333" s="804" t="s">
        <v>50</v>
      </c>
      <c r="D333" s="805">
        <v>3.9999921599526465</v>
      </c>
      <c r="E333" s="961">
        <v>253575</v>
      </c>
      <c r="F333" s="978">
        <f t="shared" si="307"/>
        <v>1014298.0119599923</v>
      </c>
      <c r="G333" s="821">
        <f t="shared" si="325"/>
        <v>3.9873718704826449E-5</v>
      </c>
      <c r="H333" s="715">
        <f t="shared" si="326"/>
        <v>0</v>
      </c>
      <c r="I333" s="822">
        <f t="shared" si="327"/>
        <v>0</v>
      </c>
      <c r="J333" s="823">
        <v>0</v>
      </c>
      <c r="K333" s="806">
        <f t="shared" si="328"/>
        <v>0</v>
      </c>
      <c r="L333" s="715">
        <f t="shared" si="329"/>
        <v>0</v>
      </c>
      <c r="M333" s="713">
        <f t="shared" si="330"/>
        <v>0</v>
      </c>
      <c r="N333" s="807"/>
      <c r="O333" s="713"/>
      <c r="P333" s="1082">
        <f t="shared" si="331"/>
        <v>3.9999921599526465</v>
      </c>
      <c r="Q333" s="713">
        <f t="shared" si="332"/>
        <v>1014298.0119599923</v>
      </c>
      <c r="R333" s="1089">
        <f t="shared" si="333"/>
        <v>3.9999921599526465</v>
      </c>
      <c r="S333" s="713">
        <f t="shared" si="334"/>
        <v>1014298.0119599923</v>
      </c>
      <c r="T333" s="808"/>
      <c r="U333" s="1085">
        <v>3.9999921599526465</v>
      </c>
      <c r="V333" s="857">
        <f t="shared" si="335"/>
        <v>1014298.0119599923</v>
      </c>
      <c r="W333" s="809"/>
      <c r="X333" s="771">
        <v>0</v>
      </c>
      <c r="Y333" s="1058">
        <f t="shared" si="336"/>
        <v>0</v>
      </c>
      <c r="Z333" s="825">
        <v>0</v>
      </c>
      <c r="AA333" s="1058">
        <f t="shared" si="337"/>
        <v>0</v>
      </c>
      <c r="AB333" s="717"/>
      <c r="AC333" s="718"/>
      <c r="AD333" s="719"/>
      <c r="AE333" s="716"/>
      <c r="AF333" s="1080">
        <f t="shared" si="338"/>
        <v>3.9999921599526465</v>
      </c>
      <c r="AG333" s="810">
        <f t="shared" si="339"/>
        <v>1</v>
      </c>
      <c r="AH333" s="811">
        <f t="shared" si="340"/>
        <v>1014298.0119599923</v>
      </c>
      <c r="AI333" s="812">
        <f t="shared" si="341"/>
        <v>3.9873718704826449E-5</v>
      </c>
      <c r="AJ333" s="1685"/>
      <c r="AK333" s="258"/>
      <c r="AL333" s="100"/>
      <c r="AM333" s="101"/>
      <c r="AN333" s="102"/>
    </row>
    <row r="334" spans="1:40" s="56" customFormat="1" ht="29.1" customHeight="1">
      <c r="A334" s="638"/>
      <c r="B334" s="639"/>
      <c r="C334" s="640"/>
      <c r="D334" s="640"/>
      <c r="E334" s="1573"/>
      <c r="F334" s="1014"/>
      <c r="G334" s="428"/>
      <c r="H334" s="429"/>
      <c r="I334" s="430"/>
      <c r="J334" s="431"/>
      <c r="K334" s="430"/>
      <c r="L334" s="541"/>
      <c r="M334" s="432"/>
      <c r="N334" s="433"/>
      <c r="O334" s="432"/>
      <c r="P334" s="514"/>
      <c r="Q334" s="432"/>
      <c r="R334" s="464"/>
      <c r="S334" s="432"/>
      <c r="T334" s="220"/>
      <c r="U334" s="108"/>
      <c r="V334" s="109"/>
      <c r="W334" s="219"/>
      <c r="X334" s="283"/>
      <c r="Y334" s="1053"/>
      <c r="Z334" s="540"/>
      <c r="AA334" s="1053"/>
      <c r="AB334" s="529"/>
      <c r="AC334" s="284"/>
      <c r="AD334" s="660"/>
      <c r="AE334" s="650"/>
      <c r="AF334" s="533"/>
      <c r="AG334" s="661"/>
      <c r="AH334" s="549"/>
      <c r="AI334" s="662"/>
      <c r="AJ334" s="1685"/>
      <c r="AK334" s="258" t="e">
        <f>U334+X334+Z334+AB334+#REF!+#REF!+AD334</f>
        <v>#REF!</v>
      </c>
      <c r="AL334" s="100" t="e">
        <f>AF334/D334</f>
        <v>#DIV/0!</v>
      </c>
      <c r="AM334" s="101" t="e">
        <f>E334*AK334</f>
        <v>#REF!</v>
      </c>
      <c r="AN334" s="102" t="e">
        <f>AM334*1/$E$895</f>
        <v>#REF!</v>
      </c>
    </row>
    <row r="335" spans="1:40" s="337" customFormat="1" ht="32.1" customHeight="1">
      <c r="A335" s="1112"/>
      <c r="B335" s="1113" t="s">
        <v>588</v>
      </c>
      <c r="C335" s="1114"/>
      <c r="D335" s="1115"/>
      <c r="E335" s="1586"/>
      <c r="F335" s="1116">
        <f>SUM(F179:F334)</f>
        <v>2771588376.3791986</v>
      </c>
      <c r="G335" s="1117"/>
      <c r="H335" s="1118"/>
      <c r="I335" s="1119">
        <f>SUM(I179:I334)</f>
        <v>0</v>
      </c>
      <c r="J335" s="1120"/>
      <c r="K335" s="1119">
        <f>SUM(K179:K334)</f>
        <v>0</v>
      </c>
      <c r="L335" s="1121"/>
      <c r="M335" s="1122">
        <f>SUM(M179:M334)</f>
        <v>0</v>
      </c>
      <c r="N335" s="1123"/>
      <c r="O335" s="1124"/>
      <c r="P335" s="1125"/>
      <c r="Q335" s="1124">
        <f>SUM(Q179:Q334)</f>
        <v>2771588376.3791986</v>
      </c>
      <c r="R335" s="1126"/>
      <c r="S335" s="1124">
        <f>SUM(S179:S334)</f>
        <v>2771588376.3791986</v>
      </c>
      <c r="T335" s="1127"/>
      <c r="U335" s="1128"/>
      <c r="V335" s="1129">
        <f>SUM(V179:V334)</f>
        <v>2771588376.3791986</v>
      </c>
      <c r="W335" s="1130"/>
      <c r="X335" s="1131"/>
      <c r="Y335" s="1132">
        <f>SUM(Y179:Y334)</f>
        <v>0</v>
      </c>
      <c r="Z335" s="1133"/>
      <c r="AA335" s="1132">
        <f>SUM(AA179:AA334)</f>
        <v>0</v>
      </c>
      <c r="AB335" s="1134"/>
      <c r="AC335" s="1135">
        <f>SUM(AC179:AC334)</f>
        <v>0</v>
      </c>
      <c r="AD335" s="1136"/>
      <c r="AE335" s="1133">
        <f>SUM(AE179:AE334)</f>
        <v>0</v>
      </c>
      <c r="AF335" s="1137"/>
      <c r="AG335" s="1138"/>
      <c r="AH335" s="1129">
        <f>SUM(AH179:AH334)</f>
        <v>2771588376.3791986</v>
      </c>
      <c r="AI335" s="1138"/>
      <c r="AJ335" s="1685"/>
      <c r="AK335" s="329" t="e">
        <f>U335+X335+Z335+AB335+#REF!+#REF!+AD335</f>
        <v>#REF!</v>
      </c>
      <c r="AL335" s="333"/>
      <c r="AM335" s="340" t="e">
        <f>SUM(AM179:AM334)</f>
        <v>#REF!</v>
      </c>
      <c r="AN335" s="333"/>
    </row>
    <row r="336" spans="1:40" s="56" customFormat="1" ht="21.95" customHeight="1">
      <c r="A336" s="77"/>
      <c r="B336" s="183"/>
      <c r="C336" s="71"/>
      <c r="D336" s="70"/>
      <c r="E336" s="1593"/>
      <c r="F336" s="1015">
        <f>F335*1/$F$884</f>
        <v>0.10895568558964096</v>
      </c>
      <c r="G336" s="455">
        <f>SUM(G179:G334)</f>
        <v>0.10895568558964093</v>
      </c>
      <c r="H336" s="456"/>
      <c r="I336" s="457"/>
      <c r="J336" s="458"/>
      <c r="K336" s="459"/>
      <c r="L336" s="460"/>
      <c r="M336" s="461"/>
      <c r="N336" s="462"/>
      <c r="O336" s="465"/>
      <c r="P336" s="521"/>
      <c r="Q336" s="465"/>
      <c r="R336" s="522"/>
      <c r="S336" s="465"/>
      <c r="T336" s="233"/>
      <c r="U336" s="993"/>
      <c r="V336" s="1034"/>
      <c r="W336" s="237"/>
      <c r="X336" s="302"/>
      <c r="Y336" s="1059"/>
      <c r="Z336" s="299"/>
      <c r="AA336" s="1077"/>
      <c r="AB336" s="530"/>
      <c r="AC336" s="318"/>
      <c r="AD336" s="251"/>
      <c r="AE336" s="208"/>
      <c r="AF336" s="539"/>
      <c r="AG336" s="146">
        <f>AH335*1/F335</f>
        <v>1</v>
      </c>
      <c r="AH336" s="132"/>
      <c r="AI336" s="143">
        <f>SUM(AI179:AI334)</f>
        <v>0.10895568558964093</v>
      </c>
      <c r="AJ336" s="1685"/>
      <c r="AK336" s="258" t="e">
        <f>U336+X336+Z336+AB336+#REF!+#REF!+AD336</f>
        <v>#REF!</v>
      </c>
      <c r="AL336" s="146" t="e">
        <f>AM335*1/F335</f>
        <v>#REF!</v>
      </c>
      <c r="AM336" s="132"/>
      <c r="AN336" s="143" t="e">
        <f>SUM(AN179:AN334)</f>
        <v>#REF!</v>
      </c>
    </row>
    <row r="337" spans="1:40" s="337" customFormat="1" ht="36" customHeight="1">
      <c r="A337" s="1139">
        <v>11</v>
      </c>
      <c r="B337" s="1140" t="s">
        <v>589</v>
      </c>
      <c r="C337" s="1141"/>
      <c r="D337" s="1142"/>
      <c r="E337" s="1583"/>
      <c r="F337" s="1143"/>
      <c r="G337" s="1144"/>
      <c r="H337" s="1145"/>
      <c r="I337" s="1146"/>
      <c r="J337" s="1147"/>
      <c r="K337" s="1148"/>
      <c r="L337" s="1149"/>
      <c r="M337" s="1150"/>
      <c r="N337" s="1151"/>
      <c r="O337" s="1150"/>
      <c r="P337" s="1152"/>
      <c r="Q337" s="1150"/>
      <c r="R337" s="1153"/>
      <c r="S337" s="1150"/>
      <c r="T337" s="1154"/>
      <c r="U337" s="1155"/>
      <c r="V337" s="1156"/>
      <c r="W337" s="1157"/>
      <c r="X337" s="1158"/>
      <c r="Y337" s="1159"/>
      <c r="Z337" s="1160"/>
      <c r="AA337" s="1161"/>
      <c r="AB337" s="1162"/>
      <c r="AC337" s="1163"/>
      <c r="AD337" s="1155"/>
      <c r="AE337" s="1164"/>
      <c r="AF337" s="1165"/>
      <c r="AG337" s="1166"/>
      <c r="AH337" s="1167"/>
      <c r="AI337" s="1166"/>
      <c r="AJ337" s="1685"/>
      <c r="AK337" s="329" t="e">
        <f>U337+X337+Z337+AB337+#REF!+#REF!+AD337</f>
        <v>#REF!</v>
      </c>
      <c r="AL337" s="96"/>
      <c r="AM337" s="95"/>
      <c r="AN337" s="96"/>
    </row>
    <row r="338" spans="1:40" s="337" customFormat="1" ht="39" customHeight="1">
      <c r="A338" s="1429" t="s">
        <v>590</v>
      </c>
      <c r="B338" s="1430" t="s">
        <v>591</v>
      </c>
      <c r="C338" s="1431"/>
      <c r="D338" s="1432"/>
      <c r="E338" s="1594"/>
      <c r="F338" s="1433"/>
      <c r="G338" s="1434"/>
      <c r="H338" s="1435"/>
      <c r="I338" s="1436"/>
      <c r="J338" s="1437"/>
      <c r="K338" s="1438"/>
      <c r="L338" s="1439"/>
      <c r="M338" s="1440"/>
      <c r="N338" s="1441"/>
      <c r="O338" s="1440"/>
      <c r="P338" s="1442"/>
      <c r="Q338" s="1440"/>
      <c r="R338" s="1443"/>
      <c r="S338" s="1440"/>
      <c r="T338" s="1444"/>
      <c r="U338" s="1445"/>
      <c r="V338" s="1446"/>
      <c r="W338" s="1447"/>
      <c r="X338" s="1448"/>
      <c r="Y338" s="1449"/>
      <c r="Z338" s="1450"/>
      <c r="AA338" s="1451"/>
      <c r="AB338" s="1452"/>
      <c r="AC338" s="1453"/>
      <c r="AD338" s="1445"/>
      <c r="AE338" s="1454"/>
      <c r="AF338" s="1455"/>
      <c r="AG338" s="1456"/>
      <c r="AH338" s="1457"/>
      <c r="AI338" s="1458"/>
      <c r="AJ338" s="1685"/>
      <c r="AK338" s="329"/>
      <c r="AL338" s="545"/>
      <c r="AM338" s="546"/>
      <c r="AN338" s="826"/>
    </row>
    <row r="339" spans="1:40" s="56" customFormat="1" ht="22.5" customHeight="1">
      <c r="A339" s="122"/>
      <c r="B339" s="123"/>
      <c r="C339" s="97"/>
      <c r="D339" s="98"/>
      <c r="E339" s="1584"/>
      <c r="F339" s="1016"/>
      <c r="G339" s="418"/>
      <c r="H339" s="419"/>
      <c r="I339" s="420"/>
      <c r="J339" s="728"/>
      <c r="K339" s="420"/>
      <c r="L339" s="387"/>
      <c r="M339" s="422"/>
      <c r="N339" s="423"/>
      <c r="O339" s="422"/>
      <c r="P339" s="513"/>
      <c r="Q339" s="422"/>
      <c r="R339" s="448"/>
      <c r="S339" s="422"/>
      <c r="T339" s="217"/>
      <c r="U339" s="98"/>
      <c r="V339" s="99"/>
      <c r="W339" s="216"/>
      <c r="X339" s="286"/>
      <c r="Y339" s="1052"/>
      <c r="Z339" s="295"/>
      <c r="AA339" s="1052"/>
      <c r="AB339" s="320"/>
      <c r="AC339" s="281"/>
      <c r="AD339" s="247"/>
      <c r="AE339" s="141"/>
      <c r="AF339" s="322"/>
      <c r="AG339" s="100"/>
      <c r="AH339" s="101"/>
      <c r="AI339" s="102"/>
      <c r="AJ339" s="1685"/>
      <c r="AK339" s="258" t="e">
        <f>U339+X339+Z339+AB339+#REF!+#REF!+AD339</f>
        <v>#REF!</v>
      </c>
      <c r="AL339" s="100" t="e">
        <f>AF339/D339</f>
        <v>#DIV/0!</v>
      </c>
      <c r="AM339" s="101" t="e">
        <f>E339*AK339</f>
        <v>#REF!</v>
      </c>
      <c r="AN339" s="102" t="e">
        <f>AM339*1/$E$895</f>
        <v>#REF!</v>
      </c>
    </row>
    <row r="340" spans="1:40" s="56" customFormat="1" ht="113.1" customHeight="1">
      <c r="A340" s="665" t="s">
        <v>592</v>
      </c>
      <c r="B340" s="664" t="s">
        <v>593</v>
      </c>
      <c r="C340" s="369" t="s">
        <v>50</v>
      </c>
      <c r="D340" s="617">
        <v>6</v>
      </c>
      <c r="E340" s="942">
        <v>4352175</v>
      </c>
      <c r="F340" s="957">
        <f t="shared" ref="F340:F350" si="342">D340*E340</f>
        <v>26113050</v>
      </c>
      <c r="G340" s="390">
        <f t="shared" ref="G340:G350" si="343">F340*1/$F$884</f>
        <v>1.0265468313528923E-3</v>
      </c>
      <c r="H340" s="394">
        <f t="shared" ref="H340:H350" si="344">IF(D340-AF340&lt;0,AF340-D340,0)</f>
        <v>0</v>
      </c>
      <c r="I340" s="392">
        <f t="shared" ref="I340:I350" si="345">E340*H340</f>
        <v>0</v>
      </c>
      <c r="J340" s="723">
        <v>0</v>
      </c>
      <c r="K340" s="392">
        <f t="shared" ref="K340:K350" si="346">E340*J340</f>
        <v>0</v>
      </c>
      <c r="L340" s="394">
        <f t="shared" ref="L340:L350" si="347">IF(AF340=0,D340,0)</f>
        <v>0</v>
      </c>
      <c r="M340" s="395">
        <f t="shared" ref="M340:M350" si="348">L340*E340</f>
        <v>0</v>
      </c>
      <c r="N340" s="396"/>
      <c r="O340" s="395"/>
      <c r="P340" s="952">
        <f t="shared" ref="P340:P350" si="349">D340+H340+J340-L340</f>
        <v>6</v>
      </c>
      <c r="Q340" s="395">
        <f t="shared" ref="Q340:Q350" si="350">E340*P340</f>
        <v>26113050</v>
      </c>
      <c r="R340" s="1088">
        <f t="shared" ref="R340:R350" si="351">AF340</f>
        <v>6</v>
      </c>
      <c r="S340" s="395">
        <f t="shared" ref="S340:S350" si="352">E340*R340</f>
        <v>26113050</v>
      </c>
      <c r="T340" s="232"/>
      <c r="U340" s="1084">
        <v>6</v>
      </c>
      <c r="V340" s="777">
        <f t="shared" ref="V340:V350" si="353">E340*U340</f>
        <v>26113050</v>
      </c>
      <c r="W340" s="218"/>
      <c r="X340" s="282">
        <v>0</v>
      </c>
      <c r="Y340" s="783">
        <f t="shared" ref="Y340:Y350" si="354">E340*X340</f>
        <v>0</v>
      </c>
      <c r="Z340" s="282">
        <v>0</v>
      </c>
      <c r="AA340" s="783">
        <f t="shared" ref="AA340:AA350" si="355">E340*Z340</f>
        <v>0</v>
      </c>
      <c r="AB340" s="321"/>
      <c r="AC340" s="297"/>
      <c r="AD340" s="552"/>
      <c r="AE340" s="551"/>
      <c r="AF340" s="865">
        <f t="shared" ref="AF340:AF350" si="356">U340+X340+Z340</f>
        <v>6</v>
      </c>
      <c r="AG340" s="142">
        <f t="shared" ref="AG340:AG350" si="357">AF340/D340</f>
        <v>1</v>
      </c>
      <c r="AH340" s="790">
        <f t="shared" ref="AH340:AH350" si="358">E340*AF340</f>
        <v>26113050</v>
      </c>
      <c r="AI340" s="553">
        <f t="shared" ref="AI340:AI350" si="359">AH340*1/$E$895</f>
        <v>1.0265468313528923E-3</v>
      </c>
      <c r="AJ340" s="1685"/>
      <c r="AK340" s="258" t="e">
        <f>U340+X340+Z340+AB340+#REF!+#REF!+AD340</f>
        <v>#REF!</v>
      </c>
      <c r="AL340" s="100">
        <f>AF340/D340</f>
        <v>1</v>
      </c>
      <c r="AM340" s="101" t="e">
        <f>E340*AK340</f>
        <v>#REF!</v>
      </c>
      <c r="AN340" s="102" t="e">
        <f>AM340*1/$E$895</f>
        <v>#REF!</v>
      </c>
    </row>
    <row r="341" spans="1:40" s="56" customFormat="1" ht="24" customHeight="1">
      <c r="A341" s="665" t="s">
        <v>594</v>
      </c>
      <c r="B341" s="664" t="s">
        <v>595</v>
      </c>
      <c r="C341" s="369" t="s">
        <v>50</v>
      </c>
      <c r="D341" s="617">
        <v>120</v>
      </c>
      <c r="E341" s="942">
        <v>429525</v>
      </c>
      <c r="F341" s="957">
        <f t="shared" si="342"/>
        <v>51543000</v>
      </c>
      <c r="G341" s="390">
        <f t="shared" si="343"/>
        <v>2.0262398811483964E-3</v>
      </c>
      <c r="H341" s="394">
        <f t="shared" si="344"/>
        <v>0</v>
      </c>
      <c r="I341" s="392">
        <f t="shared" si="345"/>
        <v>0</v>
      </c>
      <c r="J341" s="723">
        <v>0</v>
      </c>
      <c r="K341" s="392">
        <f t="shared" si="346"/>
        <v>0</v>
      </c>
      <c r="L341" s="394">
        <f t="shared" si="347"/>
        <v>0</v>
      </c>
      <c r="M341" s="395">
        <f t="shared" si="348"/>
        <v>0</v>
      </c>
      <c r="N341" s="396"/>
      <c r="O341" s="395"/>
      <c r="P341" s="952">
        <f t="shared" si="349"/>
        <v>120</v>
      </c>
      <c r="Q341" s="395">
        <f t="shared" si="350"/>
        <v>51543000</v>
      </c>
      <c r="R341" s="1088">
        <f t="shared" si="351"/>
        <v>120</v>
      </c>
      <c r="S341" s="395">
        <f t="shared" si="352"/>
        <v>51543000</v>
      </c>
      <c r="T341" s="232"/>
      <c r="U341" s="1084">
        <v>120</v>
      </c>
      <c r="V341" s="777">
        <f t="shared" si="353"/>
        <v>51543000</v>
      </c>
      <c r="W341" s="218"/>
      <c r="X341" s="282">
        <v>0</v>
      </c>
      <c r="Y341" s="783">
        <f t="shared" si="354"/>
        <v>0</v>
      </c>
      <c r="Z341" s="282">
        <v>0</v>
      </c>
      <c r="AA341" s="783">
        <f t="shared" si="355"/>
        <v>0</v>
      </c>
      <c r="AB341" s="321"/>
      <c r="AC341" s="297"/>
      <c r="AD341" s="552"/>
      <c r="AE341" s="551"/>
      <c r="AF341" s="865">
        <f t="shared" si="356"/>
        <v>120</v>
      </c>
      <c r="AG341" s="142">
        <f t="shared" si="357"/>
        <v>1</v>
      </c>
      <c r="AH341" s="790">
        <f t="shared" si="358"/>
        <v>51543000</v>
      </c>
      <c r="AI341" s="553">
        <f t="shared" si="359"/>
        <v>2.0262398811483964E-3</v>
      </c>
      <c r="AJ341" s="1685"/>
      <c r="AK341" s="258"/>
      <c r="AL341" s="100"/>
      <c r="AM341" s="101"/>
      <c r="AN341" s="102"/>
    </row>
    <row r="342" spans="1:40" s="56" customFormat="1" ht="24" customHeight="1">
      <c r="A342" s="665" t="s">
        <v>596</v>
      </c>
      <c r="B342" s="664" t="s">
        <v>597</v>
      </c>
      <c r="C342" s="369" t="s">
        <v>50</v>
      </c>
      <c r="D342" s="617">
        <v>4</v>
      </c>
      <c r="E342" s="942">
        <v>163530</v>
      </c>
      <c r="F342" s="957">
        <f t="shared" si="342"/>
        <v>654120</v>
      </c>
      <c r="G342" s="390">
        <f t="shared" si="343"/>
        <v>2.5714530218590091E-5</v>
      </c>
      <c r="H342" s="394">
        <f t="shared" si="344"/>
        <v>0</v>
      </c>
      <c r="I342" s="392">
        <f t="shared" si="345"/>
        <v>0</v>
      </c>
      <c r="J342" s="723">
        <v>0</v>
      </c>
      <c r="K342" s="392">
        <f t="shared" si="346"/>
        <v>0</v>
      </c>
      <c r="L342" s="394">
        <f t="shared" si="347"/>
        <v>0</v>
      </c>
      <c r="M342" s="395">
        <f t="shared" si="348"/>
        <v>0</v>
      </c>
      <c r="N342" s="396"/>
      <c r="O342" s="395"/>
      <c r="P342" s="952">
        <f t="shared" si="349"/>
        <v>4</v>
      </c>
      <c r="Q342" s="395">
        <f t="shared" si="350"/>
        <v>654120</v>
      </c>
      <c r="R342" s="1088">
        <f t="shared" si="351"/>
        <v>4</v>
      </c>
      <c r="S342" s="395">
        <f t="shared" si="352"/>
        <v>654120</v>
      </c>
      <c r="T342" s="232"/>
      <c r="U342" s="1084">
        <v>4</v>
      </c>
      <c r="V342" s="777">
        <f t="shared" si="353"/>
        <v>654120</v>
      </c>
      <c r="W342" s="218"/>
      <c r="X342" s="282">
        <v>0</v>
      </c>
      <c r="Y342" s="783">
        <f t="shared" si="354"/>
        <v>0</v>
      </c>
      <c r="Z342" s="282">
        <v>0</v>
      </c>
      <c r="AA342" s="783">
        <f t="shared" si="355"/>
        <v>0</v>
      </c>
      <c r="AB342" s="321"/>
      <c r="AC342" s="297"/>
      <c r="AD342" s="552"/>
      <c r="AE342" s="551"/>
      <c r="AF342" s="865">
        <f t="shared" si="356"/>
        <v>4</v>
      </c>
      <c r="AG342" s="142">
        <f t="shared" si="357"/>
        <v>1</v>
      </c>
      <c r="AH342" s="790">
        <f t="shared" si="358"/>
        <v>654120</v>
      </c>
      <c r="AI342" s="553">
        <f t="shared" si="359"/>
        <v>2.5714530218590091E-5</v>
      </c>
      <c r="AJ342" s="1685"/>
      <c r="AK342" s="258"/>
      <c r="AL342" s="100"/>
      <c r="AM342" s="101"/>
      <c r="AN342" s="102"/>
    </row>
    <row r="343" spans="1:40" s="56" customFormat="1" ht="24" customHeight="1">
      <c r="A343" s="665" t="s">
        <v>598</v>
      </c>
      <c r="B343" s="664" t="s">
        <v>599</v>
      </c>
      <c r="C343" s="369" t="s">
        <v>50</v>
      </c>
      <c r="D343" s="617">
        <v>16</v>
      </c>
      <c r="E343" s="942">
        <v>377775</v>
      </c>
      <c r="F343" s="957">
        <f t="shared" si="342"/>
        <v>6044400</v>
      </c>
      <c r="G343" s="390">
        <f t="shared" si="343"/>
        <v>2.3761527923507299E-4</v>
      </c>
      <c r="H343" s="394">
        <f t="shared" si="344"/>
        <v>0</v>
      </c>
      <c r="I343" s="392">
        <f t="shared" si="345"/>
        <v>0</v>
      </c>
      <c r="J343" s="723">
        <v>0</v>
      </c>
      <c r="K343" s="392">
        <f t="shared" si="346"/>
        <v>0</v>
      </c>
      <c r="L343" s="394">
        <f t="shared" si="347"/>
        <v>0</v>
      </c>
      <c r="M343" s="395">
        <f t="shared" si="348"/>
        <v>0</v>
      </c>
      <c r="N343" s="396"/>
      <c r="O343" s="395"/>
      <c r="P343" s="952">
        <f t="shared" si="349"/>
        <v>16</v>
      </c>
      <c r="Q343" s="395">
        <f t="shared" si="350"/>
        <v>6044400</v>
      </c>
      <c r="R343" s="1088">
        <f t="shared" si="351"/>
        <v>16</v>
      </c>
      <c r="S343" s="395">
        <f t="shared" si="352"/>
        <v>6044400</v>
      </c>
      <c r="T343" s="232"/>
      <c r="U343" s="1084">
        <v>16</v>
      </c>
      <c r="V343" s="777">
        <f t="shared" si="353"/>
        <v>6044400</v>
      </c>
      <c r="W343" s="218"/>
      <c r="X343" s="282">
        <v>0</v>
      </c>
      <c r="Y343" s="783">
        <f t="shared" si="354"/>
        <v>0</v>
      </c>
      <c r="Z343" s="282">
        <v>0</v>
      </c>
      <c r="AA343" s="783">
        <f t="shared" si="355"/>
        <v>0</v>
      </c>
      <c r="AB343" s="321"/>
      <c r="AC343" s="297"/>
      <c r="AD343" s="552"/>
      <c r="AE343" s="551"/>
      <c r="AF343" s="865">
        <f t="shared" si="356"/>
        <v>16</v>
      </c>
      <c r="AG343" s="142">
        <f t="shared" si="357"/>
        <v>1</v>
      </c>
      <c r="AH343" s="790">
        <f t="shared" si="358"/>
        <v>6044400</v>
      </c>
      <c r="AI343" s="553">
        <f t="shared" si="359"/>
        <v>2.3761527923507299E-4</v>
      </c>
      <c r="AJ343" s="1685"/>
      <c r="AK343" s="258"/>
      <c r="AL343" s="100"/>
      <c r="AM343" s="101"/>
      <c r="AN343" s="102"/>
    </row>
    <row r="344" spans="1:40" s="56" customFormat="1" ht="24" customHeight="1">
      <c r="A344" s="665" t="s">
        <v>600</v>
      </c>
      <c r="B344" s="664" t="s">
        <v>601</v>
      </c>
      <c r="C344" s="369" t="s">
        <v>50</v>
      </c>
      <c r="D344" s="617">
        <v>26</v>
      </c>
      <c r="E344" s="942">
        <v>398475</v>
      </c>
      <c r="F344" s="957">
        <f t="shared" si="342"/>
        <v>10360350</v>
      </c>
      <c r="G344" s="390">
        <f t="shared" si="343"/>
        <v>4.0728235362039053E-4</v>
      </c>
      <c r="H344" s="394">
        <f t="shared" si="344"/>
        <v>0</v>
      </c>
      <c r="I344" s="392">
        <f t="shared" si="345"/>
        <v>0</v>
      </c>
      <c r="J344" s="723">
        <v>0</v>
      </c>
      <c r="K344" s="392">
        <f t="shared" si="346"/>
        <v>0</v>
      </c>
      <c r="L344" s="394">
        <f t="shared" si="347"/>
        <v>0</v>
      </c>
      <c r="M344" s="395">
        <f t="shared" si="348"/>
        <v>0</v>
      </c>
      <c r="N344" s="396"/>
      <c r="O344" s="395"/>
      <c r="P344" s="952">
        <f t="shared" si="349"/>
        <v>26</v>
      </c>
      <c r="Q344" s="395">
        <f t="shared" si="350"/>
        <v>10360350</v>
      </c>
      <c r="R344" s="1088">
        <f t="shared" si="351"/>
        <v>26</v>
      </c>
      <c r="S344" s="395">
        <f t="shared" si="352"/>
        <v>10360350</v>
      </c>
      <c r="T344" s="232"/>
      <c r="U344" s="1084">
        <v>26</v>
      </c>
      <c r="V344" s="777">
        <f t="shared" si="353"/>
        <v>10360350</v>
      </c>
      <c r="W344" s="218"/>
      <c r="X344" s="282">
        <v>0</v>
      </c>
      <c r="Y344" s="783">
        <f t="shared" si="354"/>
        <v>0</v>
      </c>
      <c r="Z344" s="282">
        <v>0</v>
      </c>
      <c r="AA344" s="783">
        <f t="shared" si="355"/>
        <v>0</v>
      </c>
      <c r="AB344" s="321"/>
      <c r="AC344" s="297"/>
      <c r="AD344" s="552"/>
      <c r="AE344" s="551"/>
      <c r="AF344" s="865">
        <f t="shared" si="356"/>
        <v>26</v>
      </c>
      <c r="AG344" s="142">
        <f t="shared" si="357"/>
        <v>1</v>
      </c>
      <c r="AH344" s="790">
        <f t="shared" si="358"/>
        <v>10360350</v>
      </c>
      <c r="AI344" s="553">
        <f t="shared" si="359"/>
        <v>4.0728235362039053E-4</v>
      </c>
      <c r="AJ344" s="1685"/>
      <c r="AK344" s="258"/>
      <c r="AL344" s="100"/>
      <c r="AM344" s="101"/>
      <c r="AN344" s="102"/>
    </row>
    <row r="345" spans="1:40" s="56" customFormat="1" ht="24" customHeight="1">
      <c r="A345" s="665" t="s">
        <v>602</v>
      </c>
      <c r="B345" s="664" t="s">
        <v>603</v>
      </c>
      <c r="C345" s="369" t="s">
        <v>50</v>
      </c>
      <c r="D345" s="617">
        <v>2</v>
      </c>
      <c r="E345" s="942">
        <v>1138500</v>
      </c>
      <c r="F345" s="957">
        <f t="shared" si="342"/>
        <v>2277000</v>
      </c>
      <c r="G345" s="390">
        <f t="shared" si="343"/>
        <v>8.9512605191294613E-5</v>
      </c>
      <c r="H345" s="394">
        <f t="shared" si="344"/>
        <v>0</v>
      </c>
      <c r="I345" s="392">
        <f t="shared" si="345"/>
        <v>0</v>
      </c>
      <c r="J345" s="723">
        <v>0</v>
      </c>
      <c r="K345" s="392">
        <f t="shared" si="346"/>
        <v>0</v>
      </c>
      <c r="L345" s="394">
        <f t="shared" si="347"/>
        <v>0</v>
      </c>
      <c r="M345" s="395">
        <f t="shared" si="348"/>
        <v>0</v>
      </c>
      <c r="N345" s="396"/>
      <c r="O345" s="395"/>
      <c r="P345" s="952">
        <f t="shared" si="349"/>
        <v>2</v>
      </c>
      <c r="Q345" s="395">
        <f t="shared" si="350"/>
        <v>2277000</v>
      </c>
      <c r="R345" s="1088">
        <f t="shared" si="351"/>
        <v>2</v>
      </c>
      <c r="S345" s="395">
        <f t="shared" si="352"/>
        <v>2277000</v>
      </c>
      <c r="T345" s="232"/>
      <c r="U345" s="1084">
        <v>2</v>
      </c>
      <c r="V345" s="777">
        <f t="shared" si="353"/>
        <v>2277000</v>
      </c>
      <c r="W345" s="218"/>
      <c r="X345" s="282">
        <v>0</v>
      </c>
      <c r="Y345" s="783">
        <f t="shared" si="354"/>
        <v>0</v>
      </c>
      <c r="Z345" s="282">
        <v>0</v>
      </c>
      <c r="AA345" s="783">
        <f t="shared" si="355"/>
        <v>0</v>
      </c>
      <c r="AB345" s="321"/>
      <c r="AC345" s="297"/>
      <c r="AD345" s="552"/>
      <c r="AE345" s="551"/>
      <c r="AF345" s="865">
        <f t="shared" si="356"/>
        <v>2</v>
      </c>
      <c r="AG345" s="142">
        <f t="shared" si="357"/>
        <v>1</v>
      </c>
      <c r="AH345" s="790">
        <f t="shared" si="358"/>
        <v>2277000</v>
      </c>
      <c r="AI345" s="553">
        <f t="shared" si="359"/>
        <v>8.9512605191294613E-5</v>
      </c>
      <c r="AJ345" s="1685"/>
      <c r="AK345" s="258"/>
      <c r="AL345" s="100"/>
      <c r="AM345" s="101"/>
      <c r="AN345" s="102"/>
    </row>
    <row r="346" spans="1:40" s="56" customFormat="1" ht="24" customHeight="1">
      <c r="A346" s="665" t="s">
        <v>604</v>
      </c>
      <c r="B346" s="664" t="s">
        <v>605</v>
      </c>
      <c r="C346" s="369" t="s">
        <v>50</v>
      </c>
      <c r="D346" s="617">
        <v>4</v>
      </c>
      <c r="E346" s="942">
        <v>569250</v>
      </c>
      <c r="F346" s="957">
        <f t="shared" si="342"/>
        <v>2277000</v>
      </c>
      <c r="G346" s="390">
        <f t="shared" si="343"/>
        <v>8.9512605191294613E-5</v>
      </c>
      <c r="H346" s="394">
        <f t="shared" si="344"/>
        <v>0</v>
      </c>
      <c r="I346" s="392">
        <f t="shared" si="345"/>
        <v>0</v>
      </c>
      <c r="J346" s="723">
        <v>0</v>
      </c>
      <c r="K346" s="392">
        <f t="shared" si="346"/>
        <v>0</v>
      </c>
      <c r="L346" s="394">
        <f t="shared" si="347"/>
        <v>0</v>
      </c>
      <c r="M346" s="395">
        <f t="shared" si="348"/>
        <v>0</v>
      </c>
      <c r="N346" s="396"/>
      <c r="O346" s="395"/>
      <c r="P346" s="952">
        <f t="shared" si="349"/>
        <v>4</v>
      </c>
      <c r="Q346" s="395">
        <f t="shared" si="350"/>
        <v>2277000</v>
      </c>
      <c r="R346" s="1088">
        <f t="shared" si="351"/>
        <v>4</v>
      </c>
      <c r="S346" s="395">
        <f t="shared" si="352"/>
        <v>2277000</v>
      </c>
      <c r="T346" s="232"/>
      <c r="U346" s="1084">
        <v>4</v>
      </c>
      <c r="V346" s="777">
        <f t="shared" si="353"/>
        <v>2277000</v>
      </c>
      <c r="W346" s="218"/>
      <c r="X346" s="282">
        <v>0</v>
      </c>
      <c r="Y346" s="783">
        <f t="shared" si="354"/>
        <v>0</v>
      </c>
      <c r="Z346" s="282">
        <v>0</v>
      </c>
      <c r="AA346" s="783">
        <f t="shared" si="355"/>
        <v>0</v>
      </c>
      <c r="AB346" s="321"/>
      <c r="AC346" s="297"/>
      <c r="AD346" s="552"/>
      <c r="AE346" s="551"/>
      <c r="AF346" s="865">
        <f t="shared" si="356"/>
        <v>4</v>
      </c>
      <c r="AG346" s="142">
        <f t="shared" si="357"/>
        <v>1</v>
      </c>
      <c r="AH346" s="790">
        <f t="shared" si="358"/>
        <v>2277000</v>
      </c>
      <c r="AI346" s="553">
        <f t="shared" si="359"/>
        <v>8.9512605191294613E-5</v>
      </c>
      <c r="AJ346" s="1685"/>
      <c r="AK346" s="258"/>
      <c r="AL346" s="100"/>
      <c r="AM346" s="101"/>
      <c r="AN346" s="102"/>
    </row>
    <row r="347" spans="1:40" s="56" customFormat="1" ht="24" customHeight="1">
      <c r="A347" s="665" t="s">
        <v>606</v>
      </c>
      <c r="B347" s="664" t="s">
        <v>607</v>
      </c>
      <c r="C347" s="369" t="s">
        <v>50</v>
      </c>
      <c r="D347" s="617">
        <v>4</v>
      </c>
      <c r="E347" s="942">
        <v>623070</v>
      </c>
      <c r="F347" s="957">
        <f t="shared" si="342"/>
        <v>2492280</v>
      </c>
      <c r="G347" s="390">
        <f t="shared" si="343"/>
        <v>9.7975615136653376E-5</v>
      </c>
      <c r="H347" s="394">
        <f t="shared" si="344"/>
        <v>0</v>
      </c>
      <c r="I347" s="392">
        <f t="shared" si="345"/>
        <v>0</v>
      </c>
      <c r="J347" s="723">
        <v>0</v>
      </c>
      <c r="K347" s="392">
        <f t="shared" si="346"/>
        <v>0</v>
      </c>
      <c r="L347" s="394">
        <f t="shared" si="347"/>
        <v>0</v>
      </c>
      <c r="M347" s="395">
        <f t="shared" si="348"/>
        <v>0</v>
      </c>
      <c r="N347" s="396"/>
      <c r="O347" s="395"/>
      <c r="P347" s="952">
        <f t="shared" si="349"/>
        <v>4</v>
      </c>
      <c r="Q347" s="395">
        <f t="shared" si="350"/>
        <v>2492280</v>
      </c>
      <c r="R347" s="1088">
        <f t="shared" si="351"/>
        <v>4</v>
      </c>
      <c r="S347" s="395">
        <f t="shared" si="352"/>
        <v>2492280</v>
      </c>
      <c r="T347" s="232"/>
      <c r="U347" s="1084">
        <v>4</v>
      </c>
      <c r="V347" s="777">
        <f t="shared" si="353"/>
        <v>2492280</v>
      </c>
      <c r="W347" s="218"/>
      <c r="X347" s="282">
        <v>0</v>
      </c>
      <c r="Y347" s="783">
        <f t="shared" si="354"/>
        <v>0</v>
      </c>
      <c r="Z347" s="282">
        <v>0</v>
      </c>
      <c r="AA347" s="783">
        <f t="shared" si="355"/>
        <v>0</v>
      </c>
      <c r="AB347" s="321"/>
      <c r="AC347" s="297"/>
      <c r="AD347" s="552"/>
      <c r="AE347" s="551"/>
      <c r="AF347" s="865">
        <f t="shared" si="356"/>
        <v>4</v>
      </c>
      <c r="AG347" s="142">
        <f t="shared" si="357"/>
        <v>1</v>
      </c>
      <c r="AH347" s="790">
        <f t="shared" si="358"/>
        <v>2492280</v>
      </c>
      <c r="AI347" s="553">
        <f t="shared" si="359"/>
        <v>9.7975615136653376E-5</v>
      </c>
      <c r="AJ347" s="1685"/>
      <c r="AK347" s="258"/>
      <c r="AL347" s="100"/>
      <c r="AM347" s="101"/>
      <c r="AN347" s="102"/>
    </row>
    <row r="348" spans="1:40" s="56" customFormat="1" ht="24" customHeight="1">
      <c r="A348" s="665" t="s">
        <v>608</v>
      </c>
      <c r="B348" s="664" t="s">
        <v>609</v>
      </c>
      <c r="C348" s="369" t="s">
        <v>135</v>
      </c>
      <c r="D348" s="617">
        <v>3100</v>
      </c>
      <c r="E348" s="942">
        <v>13248</v>
      </c>
      <c r="F348" s="957">
        <f t="shared" si="342"/>
        <v>41068800</v>
      </c>
      <c r="G348" s="390">
        <f t="shared" si="343"/>
        <v>1.614481897268441E-3</v>
      </c>
      <c r="H348" s="394">
        <f t="shared" si="344"/>
        <v>0</v>
      </c>
      <c r="I348" s="392">
        <f t="shared" si="345"/>
        <v>0</v>
      </c>
      <c r="J348" s="723">
        <v>0</v>
      </c>
      <c r="K348" s="392">
        <f t="shared" si="346"/>
        <v>0</v>
      </c>
      <c r="L348" s="394">
        <f t="shared" si="347"/>
        <v>0</v>
      </c>
      <c r="M348" s="395">
        <f t="shared" si="348"/>
        <v>0</v>
      </c>
      <c r="N348" s="396"/>
      <c r="O348" s="395"/>
      <c r="P348" s="952">
        <f t="shared" si="349"/>
        <v>3100</v>
      </c>
      <c r="Q348" s="395">
        <f t="shared" si="350"/>
        <v>41068800</v>
      </c>
      <c r="R348" s="1088">
        <f t="shared" si="351"/>
        <v>3100</v>
      </c>
      <c r="S348" s="395">
        <f t="shared" si="352"/>
        <v>41068800</v>
      </c>
      <c r="T348" s="232"/>
      <c r="U348" s="1084">
        <v>3100</v>
      </c>
      <c r="V348" s="777">
        <f t="shared" si="353"/>
        <v>41068800</v>
      </c>
      <c r="W348" s="218"/>
      <c r="X348" s="282">
        <v>0</v>
      </c>
      <c r="Y348" s="783">
        <f t="shared" si="354"/>
        <v>0</v>
      </c>
      <c r="Z348" s="282">
        <v>0</v>
      </c>
      <c r="AA348" s="783">
        <f t="shared" si="355"/>
        <v>0</v>
      </c>
      <c r="AB348" s="321"/>
      <c r="AC348" s="297"/>
      <c r="AD348" s="552"/>
      <c r="AE348" s="551"/>
      <c r="AF348" s="865">
        <f t="shared" si="356"/>
        <v>3100</v>
      </c>
      <c r="AG348" s="142">
        <f t="shared" si="357"/>
        <v>1</v>
      </c>
      <c r="AH348" s="790">
        <f t="shared" si="358"/>
        <v>41068800</v>
      </c>
      <c r="AI348" s="553">
        <f t="shared" si="359"/>
        <v>1.614481897268441E-3</v>
      </c>
      <c r="AJ348" s="1685"/>
      <c r="AK348" s="258"/>
      <c r="AL348" s="100"/>
      <c r="AM348" s="101"/>
      <c r="AN348" s="102"/>
    </row>
    <row r="349" spans="1:40" s="56" customFormat="1" ht="24" customHeight="1">
      <c r="A349" s="665" t="s">
        <v>610</v>
      </c>
      <c r="B349" s="664" t="s">
        <v>611</v>
      </c>
      <c r="C349" s="369" t="s">
        <v>50</v>
      </c>
      <c r="D349" s="617">
        <v>8</v>
      </c>
      <c r="E349" s="942">
        <v>719325</v>
      </c>
      <c r="F349" s="957">
        <f t="shared" si="342"/>
        <v>5754600</v>
      </c>
      <c r="G349" s="390">
        <f t="shared" si="343"/>
        <v>2.2622276584709003E-4</v>
      </c>
      <c r="H349" s="394">
        <f t="shared" si="344"/>
        <v>0</v>
      </c>
      <c r="I349" s="392">
        <f t="shared" si="345"/>
        <v>0</v>
      </c>
      <c r="J349" s="723">
        <v>0</v>
      </c>
      <c r="K349" s="392">
        <f t="shared" si="346"/>
        <v>0</v>
      </c>
      <c r="L349" s="394">
        <f t="shared" si="347"/>
        <v>0</v>
      </c>
      <c r="M349" s="395">
        <f t="shared" si="348"/>
        <v>0</v>
      </c>
      <c r="N349" s="396"/>
      <c r="O349" s="395"/>
      <c r="P349" s="952">
        <f t="shared" si="349"/>
        <v>8</v>
      </c>
      <c r="Q349" s="395">
        <f t="shared" si="350"/>
        <v>5754600</v>
      </c>
      <c r="R349" s="1088">
        <f t="shared" si="351"/>
        <v>8</v>
      </c>
      <c r="S349" s="395">
        <f t="shared" si="352"/>
        <v>5754600</v>
      </c>
      <c r="T349" s="232"/>
      <c r="U349" s="1084">
        <v>8</v>
      </c>
      <c r="V349" s="777">
        <f t="shared" si="353"/>
        <v>5754600</v>
      </c>
      <c r="W349" s="218"/>
      <c r="X349" s="282">
        <v>0</v>
      </c>
      <c r="Y349" s="783">
        <f t="shared" si="354"/>
        <v>0</v>
      </c>
      <c r="Z349" s="282">
        <v>0</v>
      </c>
      <c r="AA349" s="783">
        <f t="shared" si="355"/>
        <v>0</v>
      </c>
      <c r="AB349" s="321"/>
      <c r="AC349" s="297"/>
      <c r="AD349" s="552"/>
      <c r="AE349" s="551"/>
      <c r="AF349" s="865">
        <f t="shared" si="356"/>
        <v>8</v>
      </c>
      <c r="AG349" s="142">
        <f t="shared" si="357"/>
        <v>1</v>
      </c>
      <c r="AH349" s="790">
        <f t="shared" si="358"/>
        <v>5754600</v>
      </c>
      <c r="AI349" s="553">
        <f t="shared" si="359"/>
        <v>2.2622276584709003E-4</v>
      </c>
      <c r="AJ349" s="1685"/>
      <c r="AK349" s="258"/>
      <c r="AL349" s="100"/>
      <c r="AM349" s="101"/>
      <c r="AN349" s="102"/>
    </row>
    <row r="350" spans="1:40" s="56" customFormat="1" ht="24" customHeight="1">
      <c r="A350" s="665" t="s">
        <v>612</v>
      </c>
      <c r="B350" s="664" t="s">
        <v>613</v>
      </c>
      <c r="C350" s="369" t="s">
        <v>50</v>
      </c>
      <c r="D350" s="617">
        <v>32</v>
      </c>
      <c r="E350" s="942">
        <v>209070</v>
      </c>
      <c r="F350" s="957">
        <f t="shared" si="342"/>
        <v>6690240</v>
      </c>
      <c r="G350" s="390">
        <f t="shared" si="343"/>
        <v>2.6300430907114927E-4</v>
      </c>
      <c r="H350" s="394">
        <f t="shared" si="344"/>
        <v>0</v>
      </c>
      <c r="I350" s="392">
        <f t="shared" si="345"/>
        <v>0</v>
      </c>
      <c r="J350" s="723">
        <v>0</v>
      </c>
      <c r="K350" s="392">
        <f t="shared" si="346"/>
        <v>0</v>
      </c>
      <c r="L350" s="394">
        <f t="shared" si="347"/>
        <v>0</v>
      </c>
      <c r="M350" s="395">
        <f t="shared" si="348"/>
        <v>0</v>
      </c>
      <c r="N350" s="396"/>
      <c r="O350" s="395"/>
      <c r="P350" s="952">
        <f t="shared" si="349"/>
        <v>32</v>
      </c>
      <c r="Q350" s="395">
        <f t="shared" si="350"/>
        <v>6690240</v>
      </c>
      <c r="R350" s="1088">
        <f t="shared" si="351"/>
        <v>32</v>
      </c>
      <c r="S350" s="395">
        <f t="shared" si="352"/>
        <v>6690240</v>
      </c>
      <c r="T350" s="232"/>
      <c r="U350" s="1084">
        <v>32</v>
      </c>
      <c r="V350" s="777">
        <f t="shared" si="353"/>
        <v>6690240</v>
      </c>
      <c r="W350" s="218"/>
      <c r="X350" s="282">
        <v>0</v>
      </c>
      <c r="Y350" s="783">
        <f t="shared" si="354"/>
        <v>0</v>
      </c>
      <c r="Z350" s="282">
        <v>0</v>
      </c>
      <c r="AA350" s="783">
        <f t="shared" si="355"/>
        <v>0</v>
      </c>
      <c r="AB350" s="321"/>
      <c r="AC350" s="297"/>
      <c r="AD350" s="552"/>
      <c r="AE350" s="551"/>
      <c r="AF350" s="865">
        <f t="shared" si="356"/>
        <v>32</v>
      </c>
      <c r="AG350" s="142">
        <f t="shared" si="357"/>
        <v>1</v>
      </c>
      <c r="AH350" s="790">
        <f t="shared" si="358"/>
        <v>6690240</v>
      </c>
      <c r="AI350" s="553">
        <f t="shared" si="359"/>
        <v>2.6300430907114927E-4</v>
      </c>
      <c r="AJ350" s="1685"/>
      <c r="AK350" s="258"/>
      <c r="AL350" s="100"/>
      <c r="AM350" s="101"/>
      <c r="AN350" s="102"/>
    </row>
    <row r="351" spans="1:40" s="56" customFormat="1" ht="24" customHeight="1">
      <c r="A351" s="665"/>
      <c r="B351" s="664"/>
      <c r="C351" s="369"/>
      <c r="D351" s="617"/>
      <c r="E351" s="942"/>
      <c r="F351" s="957"/>
      <c r="G351" s="390"/>
      <c r="H351" s="394"/>
      <c r="I351" s="392"/>
      <c r="J351" s="723"/>
      <c r="K351" s="392"/>
      <c r="L351" s="394"/>
      <c r="M351" s="395"/>
      <c r="N351" s="396"/>
      <c r="O351" s="395"/>
      <c r="P351" s="952"/>
      <c r="Q351" s="395"/>
      <c r="R351" s="1088"/>
      <c r="S351" s="395"/>
      <c r="T351" s="232"/>
      <c r="U351" s="1084"/>
      <c r="V351" s="777"/>
      <c r="W351" s="218"/>
      <c r="X351" s="282"/>
      <c r="Y351" s="783"/>
      <c r="Z351" s="282"/>
      <c r="AA351" s="783"/>
      <c r="AB351" s="321"/>
      <c r="AC351" s="297"/>
      <c r="AD351" s="552"/>
      <c r="AE351" s="551"/>
      <c r="AF351" s="865"/>
      <c r="AG351" s="142"/>
      <c r="AH351" s="790"/>
      <c r="AI351" s="553"/>
      <c r="AJ351" s="1685"/>
      <c r="AK351" s="258"/>
      <c r="AL351" s="100"/>
      <c r="AM351" s="101"/>
      <c r="AN351" s="102"/>
    </row>
    <row r="352" spans="1:40" s="56" customFormat="1" ht="33" customHeight="1">
      <c r="A352" s="1331" t="s">
        <v>614</v>
      </c>
      <c r="B352" s="1332" t="s">
        <v>615</v>
      </c>
      <c r="C352" s="1384"/>
      <c r="D352" s="1385"/>
      <c r="E352" s="1595"/>
      <c r="F352" s="1386"/>
      <c r="G352" s="1387"/>
      <c r="H352" s="1388"/>
      <c r="I352" s="1389"/>
      <c r="J352" s="1390"/>
      <c r="K352" s="1389"/>
      <c r="L352" s="1388"/>
      <c r="M352" s="1391"/>
      <c r="N352" s="1392"/>
      <c r="O352" s="1391"/>
      <c r="P352" s="1393"/>
      <c r="Q352" s="1391"/>
      <c r="R352" s="1388"/>
      <c r="S352" s="1391"/>
      <c r="T352" s="1394"/>
      <c r="U352" s="1395"/>
      <c r="V352" s="1396"/>
      <c r="W352" s="1397"/>
      <c r="X352" s="1398"/>
      <c r="Y352" s="1399"/>
      <c r="Z352" s="1398"/>
      <c r="AA352" s="1399"/>
      <c r="AB352" s="1395"/>
      <c r="AC352" s="1400"/>
      <c r="AD352" s="1395"/>
      <c r="AE352" s="1400"/>
      <c r="AF352" s="1398"/>
      <c r="AG352" s="1401"/>
      <c r="AH352" s="1399"/>
      <c r="AI352" s="1402"/>
      <c r="AJ352" s="1685"/>
      <c r="AK352" s="258"/>
      <c r="AL352" s="100"/>
      <c r="AM352" s="101"/>
      <c r="AN352" s="102"/>
    </row>
    <row r="353" spans="1:40" s="56" customFormat="1" ht="24.95" customHeight="1">
      <c r="A353" s="1459"/>
      <c r="B353" s="1460"/>
      <c r="C353" s="1461"/>
      <c r="D353" s="1462"/>
      <c r="E353" s="1596"/>
      <c r="F353" s="1463"/>
      <c r="G353" s="1464"/>
      <c r="H353" s="1465"/>
      <c r="I353" s="1466"/>
      <c r="J353" s="1467"/>
      <c r="K353" s="1466"/>
      <c r="L353" s="1465"/>
      <c r="M353" s="1468"/>
      <c r="N353" s="1469"/>
      <c r="O353" s="1468"/>
      <c r="P353" s="1470"/>
      <c r="Q353" s="1468"/>
      <c r="R353" s="1465"/>
      <c r="S353" s="1468"/>
      <c r="T353" s="1471"/>
      <c r="U353" s="1472"/>
      <c r="V353" s="1473"/>
      <c r="W353" s="1474"/>
      <c r="X353" s="1475"/>
      <c r="Y353" s="1476"/>
      <c r="Z353" s="1475"/>
      <c r="AA353" s="1476"/>
      <c r="AB353" s="1472"/>
      <c r="AC353" s="1477"/>
      <c r="AD353" s="1472"/>
      <c r="AE353" s="1477"/>
      <c r="AF353" s="1475"/>
      <c r="AG353" s="1478"/>
      <c r="AH353" s="1476"/>
      <c r="AI353" s="1479"/>
      <c r="AJ353" s="1685"/>
      <c r="AK353" s="322"/>
      <c r="AL353" s="140"/>
      <c r="AM353" s="141"/>
      <c r="AN353" s="323"/>
    </row>
    <row r="354" spans="1:40" s="56" customFormat="1" ht="26.1" customHeight="1">
      <c r="A354" s="665" t="s">
        <v>616</v>
      </c>
      <c r="B354" s="664" t="s">
        <v>617</v>
      </c>
      <c r="C354" s="369" t="s">
        <v>50</v>
      </c>
      <c r="D354" s="617">
        <v>3</v>
      </c>
      <c r="E354" s="942">
        <v>905625</v>
      </c>
      <c r="F354" s="956">
        <f t="shared" ref="F354:F361" si="360">D354*E354</f>
        <v>2716875</v>
      </c>
      <c r="G354" s="424">
        <f t="shared" ref="G354:G361" si="361">F354*1/$F$884</f>
        <v>1.0680481301234017E-4</v>
      </c>
      <c r="H354" s="394">
        <f t="shared" ref="H354:H361" si="362">IF(D354-AF354&lt;0,AF354-D354,0)</f>
        <v>0</v>
      </c>
      <c r="I354" s="425">
        <f t="shared" ref="I354:I361" si="363">E354*H354</f>
        <v>0</v>
      </c>
      <c r="J354" s="723">
        <v>0</v>
      </c>
      <c r="K354" s="392">
        <f t="shared" ref="K354:K361" si="364">E354*J354</f>
        <v>0</v>
      </c>
      <c r="L354" s="394">
        <f t="shared" ref="L354:L361" si="365">IF(AF354=0,D354,0)</f>
        <v>0</v>
      </c>
      <c r="M354" s="395">
        <f t="shared" ref="M354:M361" si="366">L354*E354</f>
        <v>0</v>
      </c>
      <c r="N354" s="396"/>
      <c r="O354" s="395"/>
      <c r="P354" s="952">
        <f t="shared" ref="P354:P361" si="367">D354+H354+J354-L354</f>
        <v>3</v>
      </c>
      <c r="Q354" s="395">
        <f t="shared" ref="Q354:Q361" si="368">E354*P354</f>
        <v>2716875</v>
      </c>
      <c r="R354" s="1088">
        <f t="shared" ref="R354:R361" si="369">AF354</f>
        <v>3</v>
      </c>
      <c r="S354" s="395">
        <f t="shared" ref="S354:S361" si="370">E354*R354</f>
        <v>2716875</v>
      </c>
      <c r="T354" s="232"/>
      <c r="U354" s="1084">
        <v>3</v>
      </c>
      <c r="V354" s="777">
        <f t="shared" ref="V354:V361" si="371">E354*U354</f>
        <v>2716875</v>
      </c>
      <c r="W354" s="218"/>
      <c r="X354" s="282">
        <v>0</v>
      </c>
      <c r="Y354" s="783">
        <f t="shared" ref="Y354:Y361" si="372">E354*X354</f>
        <v>0</v>
      </c>
      <c r="Z354" s="282">
        <v>0</v>
      </c>
      <c r="AA354" s="783">
        <f t="shared" ref="AA354:AA361" si="373">E354*Z354</f>
        <v>0</v>
      </c>
      <c r="AB354" s="321"/>
      <c r="AC354" s="297"/>
      <c r="AD354" s="552"/>
      <c r="AE354" s="551"/>
      <c r="AF354" s="865">
        <f t="shared" ref="AF354:AF361" si="374">U354+X354+Z354</f>
        <v>3</v>
      </c>
      <c r="AG354" s="142">
        <f t="shared" ref="AG354:AG361" si="375">AF354/D354</f>
        <v>1</v>
      </c>
      <c r="AH354" s="551">
        <f t="shared" ref="AH354:AH361" si="376">E354*AF354</f>
        <v>2716875</v>
      </c>
      <c r="AI354" s="553">
        <f t="shared" ref="AI354:AI361" si="377">AH354*1/$E$895</f>
        <v>1.0680481301234017E-4</v>
      </c>
      <c r="AJ354" s="1685"/>
      <c r="AK354" s="258"/>
      <c r="AL354" s="100"/>
      <c r="AM354" s="101"/>
      <c r="AN354" s="102"/>
    </row>
    <row r="355" spans="1:40" s="56" customFormat="1" ht="26.1" customHeight="1">
      <c r="A355" s="820" t="s">
        <v>618</v>
      </c>
      <c r="B355" s="819" t="s">
        <v>619</v>
      </c>
      <c r="C355" s="804" t="s">
        <v>50</v>
      </c>
      <c r="D355" s="805">
        <v>8</v>
      </c>
      <c r="E355" s="961">
        <v>1707750</v>
      </c>
      <c r="F355" s="978">
        <f t="shared" si="360"/>
        <v>13662000</v>
      </c>
      <c r="G355" s="821">
        <f t="shared" si="361"/>
        <v>5.3707563114776776E-4</v>
      </c>
      <c r="H355" s="715">
        <f t="shared" si="362"/>
        <v>0</v>
      </c>
      <c r="I355" s="822">
        <f t="shared" si="363"/>
        <v>0</v>
      </c>
      <c r="J355" s="823">
        <v>0</v>
      </c>
      <c r="K355" s="806">
        <f t="shared" si="364"/>
        <v>0</v>
      </c>
      <c r="L355" s="715">
        <f t="shared" si="365"/>
        <v>0</v>
      </c>
      <c r="M355" s="713">
        <f t="shared" si="366"/>
        <v>0</v>
      </c>
      <c r="N355" s="807"/>
      <c r="O355" s="713"/>
      <c r="P355" s="1082">
        <f t="shared" si="367"/>
        <v>8</v>
      </c>
      <c r="Q355" s="713">
        <f t="shared" si="368"/>
        <v>13662000</v>
      </c>
      <c r="R355" s="1089">
        <f t="shared" si="369"/>
        <v>8</v>
      </c>
      <c r="S355" s="713">
        <f t="shared" si="370"/>
        <v>13662000</v>
      </c>
      <c r="T355" s="808"/>
      <c r="U355" s="1085">
        <v>8</v>
      </c>
      <c r="V355" s="857">
        <f t="shared" si="371"/>
        <v>13662000</v>
      </c>
      <c r="W355" s="809"/>
      <c r="X355" s="771">
        <v>0</v>
      </c>
      <c r="Y355" s="1058">
        <f t="shared" si="372"/>
        <v>0</v>
      </c>
      <c r="Z355" s="771">
        <v>0</v>
      </c>
      <c r="AA355" s="1058">
        <f t="shared" si="373"/>
        <v>0</v>
      </c>
      <c r="AB355" s="717"/>
      <c r="AC355" s="718"/>
      <c r="AD355" s="719"/>
      <c r="AE355" s="716"/>
      <c r="AF355" s="1080">
        <f t="shared" si="374"/>
        <v>8</v>
      </c>
      <c r="AG355" s="810">
        <f t="shared" si="375"/>
        <v>1</v>
      </c>
      <c r="AH355" s="716">
        <f t="shared" si="376"/>
        <v>13662000</v>
      </c>
      <c r="AI355" s="812">
        <f t="shared" si="377"/>
        <v>5.3707563114776776E-4</v>
      </c>
      <c r="AJ355" s="1685"/>
      <c r="AK355" s="258"/>
      <c r="AL355" s="100"/>
      <c r="AM355" s="101"/>
      <c r="AN355" s="102"/>
    </row>
    <row r="356" spans="1:40" s="56" customFormat="1" ht="26.1" customHeight="1">
      <c r="A356" s="820" t="s">
        <v>620</v>
      </c>
      <c r="B356" s="819" t="s">
        <v>621</v>
      </c>
      <c r="C356" s="804" t="s">
        <v>50</v>
      </c>
      <c r="D356" s="805">
        <v>5</v>
      </c>
      <c r="E356" s="961">
        <v>784530</v>
      </c>
      <c r="F356" s="978">
        <f t="shared" si="360"/>
        <v>3922650</v>
      </c>
      <c r="G356" s="821">
        <f t="shared" si="361"/>
        <v>1.542058062159121E-4</v>
      </c>
      <c r="H356" s="715">
        <f t="shared" si="362"/>
        <v>0</v>
      </c>
      <c r="I356" s="822">
        <f t="shared" si="363"/>
        <v>0</v>
      </c>
      <c r="J356" s="823">
        <v>0</v>
      </c>
      <c r="K356" s="806">
        <f t="shared" si="364"/>
        <v>0</v>
      </c>
      <c r="L356" s="715">
        <f t="shared" si="365"/>
        <v>0</v>
      </c>
      <c r="M356" s="713">
        <f t="shared" si="366"/>
        <v>0</v>
      </c>
      <c r="N356" s="807"/>
      <c r="O356" s="713"/>
      <c r="P356" s="1082">
        <f t="shared" si="367"/>
        <v>5</v>
      </c>
      <c r="Q356" s="713">
        <f t="shared" si="368"/>
        <v>3922650</v>
      </c>
      <c r="R356" s="1089">
        <f t="shared" si="369"/>
        <v>5</v>
      </c>
      <c r="S356" s="713">
        <f t="shared" si="370"/>
        <v>3922650</v>
      </c>
      <c r="T356" s="808"/>
      <c r="U356" s="1085">
        <v>5</v>
      </c>
      <c r="V356" s="857">
        <f t="shared" si="371"/>
        <v>3922650</v>
      </c>
      <c r="W356" s="809"/>
      <c r="X356" s="771">
        <v>0</v>
      </c>
      <c r="Y356" s="1058">
        <f t="shared" si="372"/>
        <v>0</v>
      </c>
      <c r="Z356" s="771">
        <v>0</v>
      </c>
      <c r="AA356" s="1058">
        <f t="shared" si="373"/>
        <v>0</v>
      </c>
      <c r="AB356" s="717"/>
      <c r="AC356" s="718"/>
      <c r="AD356" s="719"/>
      <c r="AE356" s="716"/>
      <c r="AF356" s="1080">
        <f t="shared" si="374"/>
        <v>5</v>
      </c>
      <c r="AG356" s="810">
        <f t="shared" si="375"/>
        <v>1</v>
      </c>
      <c r="AH356" s="716">
        <f t="shared" si="376"/>
        <v>3922650</v>
      </c>
      <c r="AI356" s="812">
        <f t="shared" si="377"/>
        <v>1.542058062159121E-4</v>
      </c>
      <c r="AJ356" s="1685"/>
      <c r="AK356" s="258"/>
      <c r="AL356" s="100"/>
      <c r="AM356" s="101"/>
      <c r="AN356" s="102"/>
    </row>
    <row r="357" spans="1:40" s="56" customFormat="1" ht="26.1" customHeight="1">
      <c r="A357" s="820" t="s">
        <v>622</v>
      </c>
      <c r="B357" s="819" t="s">
        <v>623</v>
      </c>
      <c r="C357" s="804" t="s">
        <v>50</v>
      </c>
      <c r="D357" s="805">
        <v>3</v>
      </c>
      <c r="E357" s="961">
        <v>830070</v>
      </c>
      <c r="F357" s="978">
        <f t="shared" si="360"/>
        <v>2490210</v>
      </c>
      <c r="G357" s="821">
        <f t="shared" si="361"/>
        <v>9.7894240041024934E-5</v>
      </c>
      <c r="H357" s="715">
        <f t="shared" si="362"/>
        <v>0</v>
      </c>
      <c r="I357" s="822">
        <f t="shared" si="363"/>
        <v>0</v>
      </c>
      <c r="J357" s="823">
        <v>0</v>
      </c>
      <c r="K357" s="806">
        <f t="shared" si="364"/>
        <v>0</v>
      </c>
      <c r="L357" s="715">
        <f t="shared" si="365"/>
        <v>0</v>
      </c>
      <c r="M357" s="713">
        <f t="shared" si="366"/>
        <v>0</v>
      </c>
      <c r="N357" s="807"/>
      <c r="O357" s="713"/>
      <c r="P357" s="1082">
        <f t="shared" si="367"/>
        <v>3</v>
      </c>
      <c r="Q357" s="713">
        <f t="shared" si="368"/>
        <v>2490210</v>
      </c>
      <c r="R357" s="1089">
        <f t="shared" si="369"/>
        <v>3</v>
      </c>
      <c r="S357" s="713">
        <f t="shared" si="370"/>
        <v>2490210</v>
      </c>
      <c r="T357" s="808"/>
      <c r="U357" s="1085">
        <v>3</v>
      </c>
      <c r="V357" s="857">
        <f t="shared" si="371"/>
        <v>2490210</v>
      </c>
      <c r="W357" s="809"/>
      <c r="X357" s="771">
        <v>0</v>
      </c>
      <c r="Y357" s="1058">
        <f t="shared" si="372"/>
        <v>0</v>
      </c>
      <c r="Z357" s="771">
        <v>0</v>
      </c>
      <c r="AA357" s="1058">
        <f t="shared" si="373"/>
        <v>0</v>
      </c>
      <c r="AB357" s="717"/>
      <c r="AC357" s="718"/>
      <c r="AD357" s="719"/>
      <c r="AE357" s="716"/>
      <c r="AF357" s="1080">
        <f t="shared" si="374"/>
        <v>3</v>
      </c>
      <c r="AG357" s="810">
        <f t="shared" si="375"/>
        <v>1</v>
      </c>
      <c r="AH357" s="716">
        <f t="shared" si="376"/>
        <v>2490210</v>
      </c>
      <c r="AI357" s="812">
        <f t="shared" si="377"/>
        <v>9.7894240041024934E-5</v>
      </c>
      <c r="AJ357" s="1685"/>
      <c r="AK357" s="258"/>
      <c r="AL357" s="100"/>
      <c r="AM357" s="101"/>
      <c r="AN357" s="102"/>
    </row>
    <row r="358" spans="1:40" s="56" customFormat="1" ht="26.1" customHeight="1">
      <c r="A358" s="820" t="s">
        <v>624</v>
      </c>
      <c r="B358" s="819" t="s">
        <v>625</v>
      </c>
      <c r="C358" s="804" t="s">
        <v>50</v>
      </c>
      <c r="D358" s="805">
        <v>3</v>
      </c>
      <c r="E358" s="961">
        <v>936675</v>
      </c>
      <c r="F358" s="978">
        <f t="shared" si="360"/>
        <v>2810025</v>
      </c>
      <c r="G358" s="821">
        <f t="shared" si="361"/>
        <v>1.1046669231562041E-4</v>
      </c>
      <c r="H358" s="715">
        <f t="shared" si="362"/>
        <v>0</v>
      </c>
      <c r="I358" s="822">
        <f t="shared" si="363"/>
        <v>0</v>
      </c>
      <c r="J358" s="823">
        <v>0</v>
      </c>
      <c r="K358" s="806">
        <f t="shared" si="364"/>
        <v>0</v>
      </c>
      <c r="L358" s="715">
        <f t="shared" si="365"/>
        <v>0</v>
      </c>
      <c r="M358" s="713">
        <f t="shared" si="366"/>
        <v>0</v>
      </c>
      <c r="N358" s="807"/>
      <c r="O358" s="713"/>
      <c r="P358" s="1082">
        <f t="shared" si="367"/>
        <v>3</v>
      </c>
      <c r="Q358" s="713">
        <f t="shared" si="368"/>
        <v>2810025</v>
      </c>
      <c r="R358" s="1089">
        <f t="shared" si="369"/>
        <v>3</v>
      </c>
      <c r="S358" s="713">
        <f t="shared" si="370"/>
        <v>2810025</v>
      </c>
      <c r="T358" s="808"/>
      <c r="U358" s="1085">
        <v>3</v>
      </c>
      <c r="V358" s="857">
        <f t="shared" si="371"/>
        <v>2810025</v>
      </c>
      <c r="W358" s="809"/>
      <c r="X358" s="771">
        <v>0</v>
      </c>
      <c r="Y358" s="1058">
        <f t="shared" si="372"/>
        <v>0</v>
      </c>
      <c r="Z358" s="771">
        <v>0</v>
      </c>
      <c r="AA358" s="1058">
        <f t="shared" si="373"/>
        <v>0</v>
      </c>
      <c r="AB358" s="717"/>
      <c r="AC358" s="718"/>
      <c r="AD358" s="719"/>
      <c r="AE358" s="716"/>
      <c r="AF358" s="1080">
        <f t="shared" si="374"/>
        <v>3</v>
      </c>
      <c r="AG358" s="810">
        <f t="shared" si="375"/>
        <v>1</v>
      </c>
      <c r="AH358" s="716">
        <f t="shared" si="376"/>
        <v>2810025</v>
      </c>
      <c r="AI358" s="812">
        <f t="shared" si="377"/>
        <v>1.1046669231562041E-4</v>
      </c>
      <c r="AJ358" s="1685"/>
      <c r="AK358" s="258"/>
      <c r="AL358" s="100"/>
      <c r="AM358" s="101"/>
      <c r="AN358" s="102"/>
    </row>
    <row r="359" spans="1:40" s="56" customFormat="1" ht="26.1" customHeight="1">
      <c r="A359" s="820" t="s">
        <v>626</v>
      </c>
      <c r="B359" s="819" t="s">
        <v>627</v>
      </c>
      <c r="C359" s="804" t="s">
        <v>50</v>
      </c>
      <c r="D359" s="805">
        <v>4</v>
      </c>
      <c r="E359" s="961">
        <v>2535750</v>
      </c>
      <c r="F359" s="978">
        <f t="shared" si="360"/>
        <v>10143000</v>
      </c>
      <c r="G359" s="821">
        <f t="shared" si="361"/>
        <v>3.9873796857940329E-4</v>
      </c>
      <c r="H359" s="715">
        <f t="shared" si="362"/>
        <v>0</v>
      </c>
      <c r="I359" s="822">
        <f t="shared" si="363"/>
        <v>0</v>
      </c>
      <c r="J359" s="823">
        <v>0</v>
      </c>
      <c r="K359" s="806">
        <f t="shared" si="364"/>
        <v>0</v>
      </c>
      <c r="L359" s="715">
        <f t="shared" si="365"/>
        <v>0</v>
      </c>
      <c r="M359" s="713">
        <f t="shared" si="366"/>
        <v>0</v>
      </c>
      <c r="N359" s="807"/>
      <c r="O359" s="713"/>
      <c r="P359" s="1082">
        <f t="shared" si="367"/>
        <v>4</v>
      </c>
      <c r="Q359" s="713">
        <f t="shared" si="368"/>
        <v>10143000</v>
      </c>
      <c r="R359" s="1089">
        <f t="shared" si="369"/>
        <v>4</v>
      </c>
      <c r="S359" s="713">
        <f t="shared" si="370"/>
        <v>10143000</v>
      </c>
      <c r="T359" s="808"/>
      <c r="U359" s="1085">
        <v>4</v>
      </c>
      <c r="V359" s="857">
        <f t="shared" si="371"/>
        <v>10143000</v>
      </c>
      <c r="W359" s="809"/>
      <c r="X359" s="771">
        <v>0</v>
      </c>
      <c r="Y359" s="1058">
        <f t="shared" si="372"/>
        <v>0</v>
      </c>
      <c r="Z359" s="771">
        <v>0</v>
      </c>
      <c r="AA359" s="1058">
        <f t="shared" si="373"/>
        <v>0</v>
      </c>
      <c r="AB359" s="717"/>
      <c r="AC359" s="718"/>
      <c r="AD359" s="719"/>
      <c r="AE359" s="716"/>
      <c r="AF359" s="1080">
        <f t="shared" si="374"/>
        <v>4</v>
      </c>
      <c r="AG359" s="810">
        <f t="shared" si="375"/>
        <v>1</v>
      </c>
      <c r="AH359" s="716">
        <f t="shared" si="376"/>
        <v>10143000</v>
      </c>
      <c r="AI359" s="812">
        <f t="shared" si="377"/>
        <v>3.9873796857940329E-4</v>
      </c>
      <c r="AJ359" s="1685"/>
      <c r="AK359" s="258"/>
      <c r="AL359" s="100"/>
      <c r="AM359" s="101"/>
      <c r="AN359" s="102"/>
    </row>
    <row r="360" spans="1:40" s="56" customFormat="1" ht="26.1" customHeight="1">
      <c r="A360" s="820" t="s">
        <v>628</v>
      </c>
      <c r="B360" s="819" t="s">
        <v>629</v>
      </c>
      <c r="C360" s="804" t="s">
        <v>50</v>
      </c>
      <c r="D360" s="805">
        <v>36</v>
      </c>
      <c r="E360" s="961">
        <v>209070</v>
      </c>
      <c r="F360" s="978">
        <f t="shared" si="360"/>
        <v>7526520</v>
      </c>
      <c r="G360" s="821">
        <f t="shared" si="361"/>
        <v>2.9587984770504291E-4</v>
      </c>
      <c r="H360" s="715">
        <f t="shared" si="362"/>
        <v>0</v>
      </c>
      <c r="I360" s="822">
        <f t="shared" si="363"/>
        <v>0</v>
      </c>
      <c r="J360" s="823">
        <v>0</v>
      </c>
      <c r="K360" s="806">
        <f t="shared" si="364"/>
        <v>0</v>
      </c>
      <c r="L360" s="715">
        <f t="shared" si="365"/>
        <v>0</v>
      </c>
      <c r="M360" s="713">
        <f t="shared" si="366"/>
        <v>0</v>
      </c>
      <c r="N360" s="807"/>
      <c r="O360" s="713"/>
      <c r="P360" s="1082">
        <f t="shared" si="367"/>
        <v>36</v>
      </c>
      <c r="Q360" s="713">
        <f t="shared" si="368"/>
        <v>7526520</v>
      </c>
      <c r="R360" s="1089">
        <f t="shared" si="369"/>
        <v>36</v>
      </c>
      <c r="S360" s="713">
        <f t="shared" si="370"/>
        <v>7526520</v>
      </c>
      <c r="T360" s="808"/>
      <c r="U360" s="1085">
        <v>36</v>
      </c>
      <c r="V360" s="857">
        <f t="shared" si="371"/>
        <v>7526520</v>
      </c>
      <c r="W360" s="809"/>
      <c r="X360" s="771">
        <v>0</v>
      </c>
      <c r="Y360" s="1058">
        <f t="shared" si="372"/>
        <v>0</v>
      </c>
      <c r="Z360" s="771">
        <v>0</v>
      </c>
      <c r="AA360" s="1058">
        <f t="shared" si="373"/>
        <v>0</v>
      </c>
      <c r="AB360" s="717"/>
      <c r="AC360" s="718"/>
      <c r="AD360" s="719"/>
      <c r="AE360" s="716"/>
      <c r="AF360" s="1080">
        <f t="shared" si="374"/>
        <v>36</v>
      </c>
      <c r="AG360" s="810">
        <f t="shared" si="375"/>
        <v>1</v>
      </c>
      <c r="AH360" s="716">
        <f t="shared" si="376"/>
        <v>7526520</v>
      </c>
      <c r="AI360" s="812">
        <f t="shared" si="377"/>
        <v>2.9587984770504291E-4</v>
      </c>
      <c r="AJ360" s="1685"/>
      <c r="AK360" s="258"/>
      <c r="AL360" s="100"/>
      <c r="AM360" s="101"/>
      <c r="AN360" s="102"/>
    </row>
    <row r="361" spans="1:40" s="56" customFormat="1" ht="26.1" customHeight="1">
      <c r="A361" s="820" t="s">
        <v>630</v>
      </c>
      <c r="B361" s="819" t="s">
        <v>631</v>
      </c>
      <c r="C361" s="804" t="s">
        <v>50</v>
      </c>
      <c r="D361" s="805">
        <v>6</v>
      </c>
      <c r="E361" s="961">
        <v>2033775</v>
      </c>
      <c r="F361" s="978">
        <f t="shared" si="360"/>
        <v>12202650</v>
      </c>
      <c r="G361" s="821">
        <f t="shared" si="361"/>
        <v>4.7970618872971072E-4</v>
      </c>
      <c r="H361" s="715">
        <f t="shared" si="362"/>
        <v>0</v>
      </c>
      <c r="I361" s="822">
        <f t="shared" si="363"/>
        <v>0</v>
      </c>
      <c r="J361" s="823">
        <v>0</v>
      </c>
      <c r="K361" s="806">
        <f t="shared" si="364"/>
        <v>0</v>
      </c>
      <c r="L361" s="715">
        <f t="shared" si="365"/>
        <v>0</v>
      </c>
      <c r="M361" s="713">
        <f t="shared" si="366"/>
        <v>0</v>
      </c>
      <c r="N361" s="807"/>
      <c r="O361" s="713"/>
      <c r="P361" s="1082">
        <f t="shared" si="367"/>
        <v>6</v>
      </c>
      <c r="Q361" s="713">
        <f t="shared" si="368"/>
        <v>12202650</v>
      </c>
      <c r="R361" s="1089">
        <f t="shared" si="369"/>
        <v>6</v>
      </c>
      <c r="S361" s="713">
        <f t="shared" si="370"/>
        <v>12202650</v>
      </c>
      <c r="T361" s="808"/>
      <c r="U361" s="1085">
        <v>6</v>
      </c>
      <c r="V361" s="857">
        <f t="shared" si="371"/>
        <v>12202650</v>
      </c>
      <c r="W361" s="809"/>
      <c r="X361" s="771">
        <v>0</v>
      </c>
      <c r="Y361" s="1058">
        <f t="shared" si="372"/>
        <v>0</v>
      </c>
      <c r="Z361" s="771">
        <v>0</v>
      </c>
      <c r="AA361" s="1058">
        <f t="shared" si="373"/>
        <v>0</v>
      </c>
      <c r="AB361" s="717"/>
      <c r="AC361" s="718"/>
      <c r="AD361" s="719"/>
      <c r="AE361" s="716"/>
      <c r="AF361" s="1080">
        <f t="shared" si="374"/>
        <v>6</v>
      </c>
      <c r="AG361" s="810">
        <f t="shared" si="375"/>
        <v>1</v>
      </c>
      <c r="AH361" s="716">
        <f t="shared" si="376"/>
        <v>12202650</v>
      </c>
      <c r="AI361" s="812">
        <f t="shared" si="377"/>
        <v>4.7970618872971072E-4</v>
      </c>
      <c r="AJ361" s="1685"/>
      <c r="AK361" s="258"/>
      <c r="AL361" s="100"/>
      <c r="AM361" s="101"/>
      <c r="AN361" s="102"/>
    </row>
    <row r="362" spans="1:40" s="56" customFormat="1" ht="26.1" customHeight="1">
      <c r="A362" s="820"/>
      <c r="B362" s="819"/>
      <c r="C362" s="804"/>
      <c r="D362" s="805"/>
      <c r="E362" s="961"/>
      <c r="F362" s="978"/>
      <c r="G362" s="821"/>
      <c r="H362" s="715"/>
      <c r="I362" s="822"/>
      <c r="J362" s="823"/>
      <c r="K362" s="806"/>
      <c r="L362" s="715"/>
      <c r="M362" s="713"/>
      <c r="N362" s="807"/>
      <c r="O362" s="713"/>
      <c r="P362" s="1082"/>
      <c r="Q362" s="713"/>
      <c r="R362" s="1089"/>
      <c r="S362" s="713"/>
      <c r="T362" s="808"/>
      <c r="U362" s="1085"/>
      <c r="V362" s="857"/>
      <c r="W362" s="809"/>
      <c r="X362" s="771"/>
      <c r="Y362" s="1058"/>
      <c r="Z362" s="771"/>
      <c r="AA362" s="1058"/>
      <c r="AB362" s="717"/>
      <c r="AC362" s="718"/>
      <c r="AD362" s="719"/>
      <c r="AE362" s="716"/>
      <c r="AF362" s="1080"/>
      <c r="AG362" s="810"/>
      <c r="AH362" s="716"/>
      <c r="AI362" s="812"/>
      <c r="AJ362" s="1685"/>
      <c r="AK362" s="258"/>
      <c r="AL362" s="100"/>
      <c r="AM362" s="101"/>
      <c r="AN362" s="102"/>
    </row>
    <row r="363" spans="1:40" s="56" customFormat="1" ht="30" customHeight="1">
      <c r="A363" s="1336" t="s">
        <v>632</v>
      </c>
      <c r="B363" s="1337" t="s">
        <v>633</v>
      </c>
      <c r="C363" s="1338"/>
      <c r="D363" s="1403"/>
      <c r="E363" s="1591"/>
      <c r="F363" s="1362"/>
      <c r="G363" s="1349"/>
      <c r="H363" s="1350"/>
      <c r="I363" s="1351"/>
      <c r="J363" s="1352"/>
      <c r="K363" s="1351"/>
      <c r="L363" s="1350"/>
      <c r="M363" s="1340"/>
      <c r="N363" s="1339"/>
      <c r="O363" s="1340"/>
      <c r="P363" s="1353"/>
      <c r="Q363" s="1340"/>
      <c r="R363" s="1350"/>
      <c r="S363" s="1340"/>
      <c r="T363" s="1341"/>
      <c r="U363" s="1345"/>
      <c r="V363" s="1354"/>
      <c r="W363" s="1342"/>
      <c r="X363" s="1355"/>
      <c r="Y363" s="1356"/>
      <c r="Z363" s="1355"/>
      <c r="AA363" s="1356"/>
      <c r="AB363" s="1343"/>
      <c r="AC363" s="1344"/>
      <c r="AD363" s="1345"/>
      <c r="AE363" s="1346"/>
      <c r="AF363" s="1358"/>
      <c r="AG363" s="1359"/>
      <c r="AH363" s="1346"/>
      <c r="AI363" s="1361"/>
      <c r="AJ363" s="1685"/>
      <c r="AK363" s="258"/>
      <c r="AL363" s="100"/>
      <c r="AM363" s="101"/>
      <c r="AN363" s="102"/>
    </row>
    <row r="364" spans="1:40" s="56" customFormat="1" ht="30" customHeight="1">
      <c r="A364" s="1406"/>
      <c r="B364" s="1407"/>
      <c r="C364" s="804"/>
      <c r="D364" s="805"/>
      <c r="E364" s="962"/>
      <c r="F364" s="963"/>
      <c r="G364" s="851"/>
      <c r="H364" s="715"/>
      <c r="I364" s="806"/>
      <c r="J364" s="823"/>
      <c r="K364" s="806"/>
      <c r="L364" s="715"/>
      <c r="M364" s="713"/>
      <c r="N364" s="807"/>
      <c r="O364" s="713"/>
      <c r="P364" s="714"/>
      <c r="Q364" s="713"/>
      <c r="R364" s="715"/>
      <c r="S364" s="713"/>
      <c r="T364" s="808"/>
      <c r="U364" s="719"/>
      <c r="V364" s="857"/>
      <c r="W364" s="809"/>
      <c r="X364" s="771"/>
      <c r="Y364" s="1058"/>
      <c r="Z364" s="771"/>
      <c r="AA364" s="1058"/>
      <c r="AB364" s="717"/>
      <c r="AC364" s="718"/>
      <c r="AD364" s="719"/>
      <c r="AE364" s="716"/>
      <c r="AF364" s="712"/>
      <c r="AG364" s="810"/>
      <c r="AH364" s="716"/>
      <c r="AI364" s="812"/>
      <c r="AJ364" s="1685"/>
      <c r="AK364" s="322"/>
      <c r="AL364" s="140"/>
      <c r="AM364" s="141"/>
      <c r="AN364" s="323"/>
    </row>
    <row r="365" spans="1:40" s="56" customFormat="1" ht="26.1" customHeight="1">
      <c r="A365" s="820" t="s">
        <v>634</v>
      </c>
      <c r="B365" s="819" t="s">
        <v>635</v>
      </c>
      <c r="C365" s="804" t="s">
        <v>50</v>
      </c>
      <c r="D365" s="805">
        <v>7</v>
      </c>
      <c r="E365" s="961">
        <v>222525</v>
      </c>
      <c r="F365" s="978">
        <f t="shared" ref="F365:F372" si="378">D365*E365</f>
        <v>1557675</v>
      </c>
      <c r="G365" s="821">
        <f t="shared" ref="G365:G372" si="379">F365*1/$F$884</f>
        <v>6.123475946040837E-5</v>
      </c>
      <c r="H365" s="715">
        <f t="shared" ref="H365:H372" si="380">IF(D365-AF365&lt;0,AF365-D365,0)</f>
        <v>0</v>
      </c>
      <c r="I365" s="822">
        <f t="shared" ref="I365:I372" si="381">E365*H365</f>
        <v>0</v>
      </c>
      <c r="J365" s="823">
        <v>0</v>
      </c>
      <c r="K365" s="806">
        <f t="shared" ref="K365:K372" si="382">E365*J365</f>
        <v>0</v>
      </c>
      <c r="L365" s="715">
        <f t="shared" ref="L365:L372" si="383">IF(AF365=0,D365,0)</f>
        <v>0</v>
      </c>
      <c r="M365" s="713">
        <f t="shared" ref="M365:M372" si="384">L365*E365</f>
        <v>0</v>
      </c>
      <c r="N365" s="807"/>
      <c r="O365" s="713"/>
      <c r="P365" s="1082">
        <f t="shared" ref="P365:P372" si="385">D365+H365+J365-L365</f>
        <v>7</v>
      </c>
      <c r="Q365" s="713">
        <f t="shared" ref="Q365:Q372" si="386">E365*P365</f>
        <v>1557675</v>
      </c>
      <c r="R365" s="1089">
        <f t="shared" ref="R365:R372" si="387">AF365</f>
        <v>7</v>
      </c>
      <c r="S365" s="713">
        <f t="shared" ref="S365:S372" si="388">E365*R365</f>
        <v>1557675</v>
      </c>
      <c r="T365" s="808"/>
      <c r="U365" s="1085">
        <v>7</v>
      </c>
      <c r="V365" s="857">
        <f t="shared" ref="V365:V372" si="389">E365*U365</f>
        <v>1557675</v>
      </c>
      <c r="W365" s="809"/>
      <c r="X365" s="771">
        <v>0</v>
      </c>
      <c r="Y365" s="1058">
        <f t="shared" ref="Y365:Y372" si="390">E365*X365</f>
        <v>0</v>
      </c>
      <c r="Z365" s="771">
        <v>0</v>
      </c>
      <c r="AA365" s="1058">
        <f t="shared" ref="AA365:AA372" si="391">E365*Z365</f>
        <v>0</v>
      </c>
      <c r="AB365" s="717"/>
      <c r="AC365" s="718"/>
      <c r="AD365" s="719"/>
      <c r="AE365" s="716"/>
      <c r="AF365" s="1080">
        <f t="shared" ref="AF365:AF372" si="392">U365+X365+Z365</f>
        <v>7</v>
      </c>
      <c r="AG365" s="810">
        <f t="shared" ref="AG365:AG372" si="393">AF365/D365</f>
        <v>1</v>
      </c>
      <c r="AH365" s="716">
        <f t="shared" ref="AH365:AH372" si="394">E365*AF365</f>
        <v>1557675</v>
      </c>
      <c r="AI365" s="812">
        <f t="shared" ref="AI365:AI372" si="395">AH365*1/$E$895</f>
        <v>6.123475946040837E-5</v>
      </c>
      <c r="AJ365" s="1685"/>
      <c r="AK365" s="258"/>
      <c r="AL365" s="100"/>
      <c r="AM365" s="101"/>
      <c r="AN365" s="102"/>
    </row>
    <row r="366" spans="1:40" s="56" customFormat="1" ht="26.1" customHeight="1">
      <c r="A366" s="820" t="s">
        <v>636</v>
      </c>
      <c r="B366" s="819" t="s">
        <v>637</v>
      </c>
      <c r="C366" s="804" t="s">
        <v>50</v>
      </c>
      <c r="D366" s="805">
        <v>56</v>
      </c>
      <c r="E366" s="961">
        <v>422280</v>
      </c>
      <c r="F366" s="978">
        <f t="shared" si="378"/>
        <v>23647680</v>
      </c>
      <c r="G366" s="821">
        <f t="shared" si="379"/>
        <v>9.2962909245940879E-4</v>
      </c>
      <c r="H366" s="715">
        <f t="shared" si="380"/>
        <v>0</v>
      </c>
      <c r="I366" s="822">
        <f t="shared" si="381"/>
        <v>0</v>
      </c>
      <c r="J366" s="823">
        <v>0</v>
      </c>
      <c r="K366" s="806">
        <f t="shared" si="382"/>
        <v>0</v>
      </c>
      <c r="L366" s="715">
        <f t="shared" si="383"/>
        <v>0</v>
      </c>
      <c r="M366" s="713">
        <f t="shared" si="384"/>
        <v>0</v>
      </c>
      <c r="N366" s="807"/>
      <c r="O366" s="713"/>
      <c r="P366" s="1082">
        <f t="shared" si="385"/>
        <v>56</v>
      </c>
      <c r="Q366" s="713">
        <f t="shared" si="386"/>
        <v>23647680</v>
      </c>
      <c r="R366" s="1089">
        <f t="shared" si="387"/>
        <v>56</v>
      </c>
      <c r="S366" s="713">
        <f t="shared" si="388"/>
        <v>23647680</v>
      </c>
      <c r="T366" s="808"/>
      <c r="U366" s="1085">
        <v>56</v>
      </c>
      <c r="V366" s="857">
        <f t="shared" si="389"/>
        <v>23647680</v>
      </c>
      <c r="W366" s="809"/>
      <c r="X366" s="771">
        <v>0</v>
      </c>
      <c r="Y366" s="1058">
        <f t="shared" si="390"/>
        <v>0</v>
      </c>
      <c r="Z366" s="771">
        <v>0</v>
      </c>
      <c r="AA366" s="1058">
        <f t="shared" si="391"/>
        <v>0</v>
      </c>
      <c r="AB366" s="717"/>
      <c r="AC366" s="718"/>
      <c r="AD366" s="719"/>
      <c r="AE366" s="716"/>
      <c r="AF366" s="1080">
        <f t="shared" si="392"/>
        <v>56</v>
      </c>
      <c r="AG366" s="810">
        <f t="shared" si="393"/>
        <v>1</v>
      </c>
      <c r="AH366" s="716">
        <f t="shared" si="394"/>
        <v>23647680</v>
      </c>
      <c r="AI366" s="812">
        <f t="shared" si="395"/>
        <v>9.2962909245940879E-4</v>
      </c>
      <c r="AJ366" s="1685"/>
      <c r="AK366" s="258"/>
      <c r="AL366" s="100"/>
      <c r="AM366" s="101"/>
      <c r="AN366" s="102"/>
    </row>
    <row r="367" spans="1:40" s="56" customFormat="1" ht="26.1" customHeight="1">
      <c r="A367" s="820" t="s">
        <v>638</v>
      </c>
      <c r="B367" s="819" t="s">
        <v>639</v>
      </c>
      <c r="C367" s="804" t="s">
        <v>50</v>
      </c>
      <c r="D367" s="805">
        <v>48</v>
      </c>
      <c r="E367" s="961">
        <v>429525</v>
      </c>
      <c r="F367" s="978">
        <f t="shared" si="378"/>
        <v>20617200</v>
      </c>
      <c r="G367" s="821">
        <f t="shared" si="379"/>
        <v>8.1049595245935851E-4</v>
      </c>
      <c r="H367" s="715">
        <f t="shared" si="380"/>
        <v>0</v>
      </c>
      <c r="I367" s="822">
        <f t="shared" si="381"/>
        <v>0</v>
      </c>
      <c r="J367" s="823">
        <v>0</v>
      </c>
      <c r="K367" s="806">
        <f t="shared" si="382"/>
        <v>0</v>
      </c>
      <c r="L367" s="715">
        <f t="shared" si="383"/>
        <v>0</v>
      </c>
      <c r="M367" s="713">
        <f t="shared" si="384"/>
        <v>0</v>
      </c>
      <c r="N367" s="807"/>
      <c r="O367" s="713"/>
      <c r="P367" s="1082">
        <f t="shared" si="385"/>
        <v>48</v>
      </c>
      <c r="Q367" s="713">
        <f t="shared" si="386"/>
        <v>20617200</v>
      </c>
      <c r="R367" s="1089">
        <f t="shared" si="387"/>
        <v>48</v>
      </c>
      <c r="S367" s="713">
        <f t="shared" si="388"/>
        <v>20617200</v>
      </c>
      <c r="T367" s="808"/>
      <c r="U367" s="1085">
        <v>48</v>
      </c>
      <c r="V367" s="857">
        <f t="shared" si="389"/>
        <v>20617200</v>
      </c>
      <c r="W367" s="809"/>
      <c r="X367" s="771">
        <v>0</v>
      </c>
      <c r="Y367" s="1058">
        <f t="shared" si="390"/>
        <v>0</v>
      </c>
      <c r="Z367" s="771">
        <v>0</v>
      </c>
      <c r="AA367" s="1058">
        <f t="shared" si="391"/>
        <v>0</v>
      </c>
      <c r="AB367" s="717"/>
      <c r="AC367" s="718"/>
      <c r="AD367" s="719"/>
      <c r="AE367" s="716"/>
      <c r="AF367" s="1080">
        <f t="shared" si="392"/>
        <v>48</v>
      </c>
      <c r="AG367" s="810">
        <f t="shared" si="393"/>
        <v>1</v>
      </c>
      <c r="AH367" s="716">
        <f t="shared" si="394"/>
        <v>20617200</v>
      </c>
      <c r="AI367" s="812">
        <f t="shared" si="395"/>
        <v>8.1049595245935851E-4</v>
      </c>
      <c r="AJ367" s="1685"/>
      <c r="AK367" s="258"/>
      <c r="AL367" s="100"/>
      <c r="AM367" s="101"/>
      <c r="AN367" s="102"/>
    </row>
    <row r="368" spans="1:40" s="56" customFormat="1" ht="26.1" customHeight="1">
      <c r="A368" s="820" t="s">
        <v>640</v>
      </c>
      <c r="B368" s="819" t="s">
        <v>641</v>
      </c>
      <c r="C368" s="804" t="s">
        <v>50</v>
      </c>
      <c r="D368" s="805">
        <v>180</v>
      </c>
      <c r="E368" s="961">
        <v>698625</v>
      </c>
      <c r="F368" s="978">
        <f t="shared" si="378"/>
        <v>125752500</v>
      </c>
      <c r="G368" s="821">
        <f t="shared" si="379"/>
        <v>4.943537059428316E-3</v>
      </c>
      <c r="H368" s="715">
        <f t="shared" si="380"/>
        <v>0</v>
      </c>
      <c r="I368" s="822">
        <f t="shared" si="381"/>
        <v>0</v>
      </c>
      <c r="J368" s="823">
        <v>0</v>
      </c>
      <c r="K368" s="806">
        <f t="shared" si="382"/>
        <v>0</v>
      </c>
      <c r="L368" s="715">
        <f t="shared" si="383"/>
        <v>0</v>
      </c>
      <c r="M368" s="713">
        <f t="shared" si="384"/>
        <v>0</v>
      </c>
      <c r="N368" s="807"/>
      <c r="O368" s="713"/>
      <c r="P368" s="1082">
        <f t="shared" si="385"/>
        <v>180</v>
      </c>
      <c r="Q368" s="713">
        <f t="shared" si="386"/>
        <v>125752500</v>
      </c>
      <c r="R368" s="1089">
        <f t="shared" si="387"/>
        <v>180</v>
      </c>
      <c r="S368" s="713">
        <f t="shared" si="388"/>
        <v>125752500</v>
      </c>
      <c r="T368" s="808"/>
      <c r="U368" s="1085">
        <v>180</v>
      </c>
      <c r="V368" s="857">
        <f t="shared" si="389"/>
        <v>125752500</v>
      </c>
      <c r="W368" s="809"/>
      <c r="X368" s="771">
        <v>0</v>
      </c>
      <c r="Y368" s="1058">
        <f t="shared" si="390"/>
        <v>0</v>
      </c>
      <c r="Z368" s="771">
        <v>0</v>
      </c>
      <c r="AA368" s="1058">
        <f t="shared" si="391"/>
        <v>0</v>
      </c>
      <c r="AB368" s="717"/>
      <c r="AC368" s="718"/>
      <c r="AD368" s="719"/>
      <c r="AE368" s="716"/>
      <c r="AF368" s="1080">
        <f t="shared" si="392"/>
        <v>180</v>
      </c>
      <c r="AG368" s="810">
        <f t="shared" si="393"/>
        <v>1</v>
      </c>
      <c r="AH368" s="716">
        <f t="shared" si="394"/>
        <v>125752500</v>
      </c>
      <c r="AI368" s="812">
        <f t="shared" si="395"/>
        <v>4.943537059428316E-3</v>
      </c>
      <c r="AJ368" s="1685"/>
      <c r="AK368" s="258"/>
      <c r="AL368" s="100"/>
      <c r="AM368" s="101"/>
      <c r="AN368" s="102"/>
    </row>
    <row r="369" spans="1:40" s="56" customFormat="1" ht="26.1" customHeight="1">
      <c r="A369" s="820" t="s">
        <v>642</v>
      </c>
      <c r="B369" s="819" t="s">
        <v>643</v>
      </c>
      <c r="C369" s="804" t="s">
        <v>50</v>
      </c>
      <c r="D369" s="805">
        <v>30</v>
      </c>
      <c r="E369" s="961">
        <v>127305</v>
      </c>
      <c r="F369" s="978">
        <f t="shared" si="378"/>
        <v>3819150</v>
      </c>
      <c r="G369" s="821">
        <f t="shared" si="379"/>
        <v>1.5013705143448962E-4</v>
      </c>
      <c r="H369" s="715">
        <f t="shared" si="380"/>
        <v>0</v>
      </c>
      <c r="I369" s="822">
        <f t="shared" si="381"/>
        <v>0</v>
      </c>
      <c r="J369" s="823">
        <v>0</v>
      </c>
      <c r="K369" s="806">
        <f t="shared" si="382"/>
        <v>0</v>
      </c>
      <c r="L369" s="715">
        <f t="shared" si="383"/>
        <v>0</v>
      </c>
      <c r="M369" s="713">
        <f t="shared" si="384"/>
        <v>0</v>
      </c>
      <c r="N369" s="807"/>
      <c r="O369" s="713"/>
      <c r="P369" s="1082">
        <f t="shared" si="385"/>
        <v>30</v>
      </c>
      <c r="Q369" s="713">
        <f t="shared" si="386"/>
        <v>3819150</v>
      </c>
      <c r="R369" s="1089">
        <f t="shared" si="387"/>
        <v>30</v>
      </c>
      <c r="S369" s="713">
        <f t="shared" si="388"/>
        <v>3819150</v>
      </c>
      <c r="T369" s="808"/>
      <c r="U369" s="1085">
        <v>30</v>
      </c>
      <c r="V369" s="857">
        <f t="shared" si="389"/>
        <v>3819150</v>
      </c>
      <c r="W369" s="809"/>
      <c r="X369" s="771">
        <v>0</v>
      </c>
      <c r="Y369" s="1058">
        <f t="shared" si="390"/>
        <v>0</v>
      </c>
      <c r="Z369" s="771">
        <v>0</v>
      </c>
      <c r="AA369" s="1058">
        <f t="shared" si="391"/>
        <v>0</v>
      </c>
      <c r="AB369" s="717"/>
      <c r="AC369" s="718"/>
      <c r="AD369" s="719"/>
      <c r="AE369" s="716"/>
      <c r="AF369" s="1080">
        <f t="shared" si="392"/>
        <v>30</v>
      </c>
      <c r="AG369" s="810">
        <f t="shared" si="393"/>
        <v>1</v>
      </c>
      <c r="AH369" s="716">
        <f t="shared" si="394"/>
        <v>3819150</v>
      </c>
      <c r="AI369" s="812">
        <f t="shared" si="395"/>
        <v>1.5013705143448962E-4</v>
      </c>
      <c r="AJ369" s="1685"/>
      <c r="AK369" s="258"/>
      <c r="AL369" s="100"/>
      <c r="AM369" s="101"/>
      <c r="AN369" s="102"/>
    </row>
    <row r="370" spans="1:40" s="56" customFormat="1" ht="26.1" customHeight="1">
      <c r="A370" s="820" t="s">
        <v>644</v>
      </c>
      <c r="B370" s="819" t="s">
        <v>645</v>
      </c>
      <c r="C370" s="804" t="s">
        <v>135</v>
      </c>
      <c r="D370" s="805">
        <v>1713</v>
      </c>
      <c r="E370" s="961">
        <v>6106.5</v>
      </c>
      <c r="F370" s="978">
        <f t="shared" si="378"/>
        <v>10460434.5</v>
      </c>
      <c r="G370" s="821">
        <f t="shared" si="379"/>
        <v>4.1121683949402605E-4</v>
      </c>
      <c r="H370" s="715">
        <f t="shared" si="380"/>
        <v>0</v>
      </c>
      <c r="I370" s="822">
        <f t="shared" si="381"/>
        <v>0</v>
      </c>
      <c r="J370" s="823">
        <v>0</v>
      </c>
      <c r="K370" s="806">
        <f t="shared" si="382"/>
        <v>0</v>
      </c>
      <c r="L370" s="715">
        <f t="shared" si="383"/>
        <v>0</v>
      </c>
      <c r="M370" s="713">
        <f t="shared" si="384"/>
        <v>0</v>
      </c>
      <c r="N370" s="807"/>
      <c r="O370" s="713"/>
      <c r="P370" s="1082">
        <f t="shared" si="385"/>
        <v>1713</v>
      </c>
      <c r="Q370" s="713">
        <f t="shared" si="386"/>
        <v>10460434.5</v>
      </c>
      <c r="R370" s="1089">
        <f t="shared" si="387"/>
        <v>1713</v>
      </c>
      <c r="S370" s="713">
        <f t="shared" si="388"/>
        <v>10460434.5</v>
      </c>
      <c r="T370" s="808"/>
      <c r="U370" s="1085">
        <v>1713</v>
      </c>
      <c r="V370" s="857">
        <f t="shared" si="389"/>
        <v>10460434.5</v>
      </c>
      <c r="W370" s="809"/>
      <c r="X370" s="771">
        <v>0</v>
      </c>
      <c r="Y370" s="1058">
        <f t="shared" si="390"/>
        <v>0</v>
      </c>
      <c r="Z370" s="771">
        <v>0</v>
      </c>
      <c r="AA370" s="1058">
        <f t="shared" si="391"/>
        <v>0</v>
      </c>
      <c r="AB370" s="717"/>
      <c r="AC370" s="718"/>
      <c r="AD370" s="719"/>
      <c r="AE370" s="716"/>
      <c r="AF370" s="1080">
        <f t="shared" si="392"/>
        <v>1713</v>
      </c>
      <c r="AG370" s="810">
        <f t="shared" si="393"/>
        <v>1</v>
      </c>
      <c r="AH370" s="716">
        <f t="shared" si="394"/>
        <v>10460434.5</v>
      </c>
      <c r="AI370" s="812">
        <f t="shared" si="395"/>
        <v>4.1121683949402605E-4</v>
      </c>
      <c r="AJ370" s="1685"/>
      <c r="AK370" s="258"/>
      <c r="AL370" s="100"/>
      <c r="AM370" s="101"/>
      <c r="AN370" s="102"/>
    </row>
    <row r="371" spans="1:40" s="56" customFormat="1" ht="26.1" customHeight="1">
      <c r="A371" s="820" t="s">
        <v>646</v>
      </c>
      <c r="B371" s="819" t="s">
        <v>647</v>
      </c>
      <c r="C371" s="804" t="s">
        <v>135</v>
      </c>
      <c r="D371" s="805">
        <v>200</v>
      </c>
      <c r="E371" s="961">
        <v>6468.75</v>
      </c>
      <c r="F371" s="978">
        <f t="shared" si="378"/>
        <v>1293750</v>
      </c>
      <c r="G371" s="821">
        <f t="shared" si="379"/>
        <v>5.0859434767781031E-5</v>
      </c>
      <c r="H371" s="715">
        <f t="shared" si="380"/>
        <v>0</v>
      </c>
      <c r="I371" s="822">
        <f t="shared" si="381"/>
        <v>0</v>
      </c>
      <c r="J371" s="823">
        <v>0</v>
      </c>
      <c r="K371" s="806">
        <f t="shared" si="382"/>
        <v>0</v>
      </c>
      <c r="L371" s="715">
        <f t="shared" si="383"/>
        <v>0</v>
      </c>
      <c r="M371" s="713">
        <f t="shared" si="384"/>
        <v>0</v>
      </c>
      <c r="N371" s="807"/>
      <c r="O371" s="713"/>
      <c r="P371" s="1082">
        <f t="shared" si="385"/>
        <v>200</v>
      </c>
      <c r="Q371" s="713">
        <f t="shared" si="386"/>
        <v>1293750</v>
      </c>
      <c r="R371" s="1089">
        <f t="shared" si="387"/>
        <v>200</v>
      </c>
      <c r="S371" s="713">
        <f t="shared" si="388"/>
        <v>1293750</v>
      </c>
      <c r="T371" s="808"/>
      <c r="U371" s="1085">
        <v>200</v>
      </c>
      <c r="V371" s="857">
        <f t="shared" si="389"/>
        <v>1293750</v>
      </c>
      <c r="W371" s="809"/>
      <c r="X371" s="771">
        <v>0</v>
      </c>
      <c r="Y371" s="1058">
        <f t="shared" si="390"/>
        <v>0</v>
      </c>
      <c r="Z371" s="771">
        <v>0</v>
      </c>
      <c r="AA371" s="1058">
        <f t="shared" si="391"/>
        <v>0</v>
      </c>
      <c r="AB371" s="717"/>
      <c r="AC371" s="718"/>
      <c r="AD371" s="719"/>
      <c r="AE371" s="716"/>
      <c r="AF371" s="1080">
        <f t="shared" si="392"/>
        <v>200</v>
      </c>
      <c r="AG371" s="810">
        <f t="shared" si="393"/>
        <v>1</v>
      </c>
      <c r="AH371" s="716">
        <f t="shared" si="394"/>
        <v>1293750</v>
      </c>
      <c r="AI371" s="812">
        <f t="shared" si="395"/>
        <v>5.0859434767781031E-5</v>
      </c>
      <c r="AJ371" s="1685"/>
      <c r="AK371" s="258"/>
      <c r="AL371" s="100"/>
      <c r="AM371" s="101"/>
      <c r="AN371" s="102"/>
    </row>
    <row r="372" spans="1:40" s="56" customFormat="1" ht="26.1" customHeight="1">
      <c r="A372" s="820" t="s">
        <v>648</v>
      </c>
      <c r="B372" s="819" t="s">
        <v>540</v>
      </c>
      <c r="C372" s="804" t="s">
        <v>50</v>
      </c>
      <c r="D372" s="805">
        <v>250</v>
      </c>
      <c r="E372" s="961">
        <v>134550</v>
      </c>
      <c r="F372" s="978">
        <f t="shared" si="378"/>
        <v>33637500</v>
      </c>
      <c r="G372" s="821">
        <f t="shared" si="379"/>
        <v>1.3223453039623069E-3</v>
      </c>
      <c r="H372" s="715">
        <f t="shared" si="380"/>
        <v>0</v>
      </c>
      <c r="I372" s="822">
        <f t="shared" si="381"/>
        <v>0</v>
      </c>
      <c r="J372" s="823">
        <v>0</v>
      </c>
      <c r="K372" s="806">
        <f t="shared" si="382"/>
        <v>0</v>
      </c>
      <c r="L372" s="715">
        <f t="shared" si="383"/>
        <v>0</v>
      </c>
      <c r="M372" s="713">
        <f t="shared" si="384"/>
        <v>0</v>
      </c>
      <c r="N372" s="807"/>
      <c r="O372" s="713"/>
      <c r="P372" s="1082">
        <f t="shared" si="385"/>
        <v>250</v>
      </c>
      <c r="Q372" s="713">
        <f t="shared" si="386"/>
        <v>33637500</v>
      </c>
      <c r="R372" s="1089">
        <f t="shared" si="387"/>
        <v>250</v>
      </c>
      <c r="S372" s="713">
        <f t="shared" si="388"/>
        <v>33637500</v>
      </c>
      <c r="T372" s="808"/>
      <c r="U372" s="1085">
        <v>250</v>
      </c>
      <c r="V372" s="857">
        <f t="shared" si="389"/>
        <v>33637500</v>
      </c>
      <c r="W372" s="809"/>
      <c r="X372" s="771">
        <v>0</v>
      </c>
      <c r="Y372" s="1058">
        <f t="shared" si="390"/>
        <v>0</v>
      </c>
      <c r="Z372" s="771">
        <v>0</v>
      </c>
      <c r="AA372" s="1058">
        <f t="shared" si="391"/>
        <v>0</v>
      </c>
      <c r="AB372" s="717"/>
      <c r="AC372" s="718"/>
      <c r="AD372" s="719"/>
      <c r="AE372" s="716"/>
      <c r="AF372" s="1080">
        <f t="shared" si="392"/>
        <v>250</v>
      </c>
      <c r="AG372" s="810">
        <f t="shared" si="393"/>
        <v>1</v>
      </c>
      <c r="AH372" s="716">
        <f t="shared" si="394"/>
        <v>33637500</v>
      </c>
      <c r="AI372" s="812">
        <f t="shared" si="395"/>
        <v>1.3223453039623069E-3</v>
      </c>
      <c r="AJ372" s="1685"/>
      <c r="AK372" s="258"/>
      <c r="AL372" s="100"/>
      <c r="AM372" s="101"/>
      <c r="AN372" s="102"/>
    </row>
    <row r="373" spans="1:40" s="56" customFormat="1" ht="26.1" customHeight="1">
      <c r="A373" s="820"/>
      <c r="B373" s="819"/>
      <c r="C373" s="804"/>
      <c r="D373" s="805"/>
      <c r="E373" s="961"/>
      <c r="F373" s="978"/>
      <c r="G373" s="821"/>
      <c r="H373" s="715"/>
      <c r="I373" s="822"/>
      <c r="J373" s="823"/>
      <c r="K373" s="806"/>
      <c r="L373" s="715"/>
      <c r="M373" s="713"/>
      <c r="N373" s="807"/>
      <c r="O373" s="713"/>
      <c r="P373" s="1082"/>
      <c r="Q373" s="713"/>
      <c r="R373" s="1089"/>
      <c r="S373" s="713"/>
      <c r="T373" s="808"/>
      <c r="U373" s="1085"/>
      <c r="V373" s="857"/>
      <c r="W373" s="809"/>
      <c r="X373" s="771"/>
      <c r="Y373" s="1058"/>
      <c r="Z373" s="771"/>
      <c r="AA373" s="1058"/>
      <c r="AB373" s="717"/>
      <c r="AC373" s="718"/>
      <c r="AD373" s="719"/>
      <c r="AE373" s="716"/>
      <c r="AF373" s="1080"/>
      <c r="AG373" s="810"/>
      <c r="AH373" s="716"/>
      <c r="AI373" s="812"/>
      <c r="AJ373" s="1685"/>
      <c r="AK373" s="258"/>
      <c r="AL373" s="100"/>
      <c r="AM373" s="101"/>
      <c r="AN373" s="102"/>
    </row>
    <row r="374" spans="1:40" s="56" customFormat="1" ht="33.950000000000003" customHeight="1">
      <c r="A374" s="1336" t="s">
        <v>649</v>
      </c>
      <c r="B374" s="1337" t="s">
        <v>650</v>
      </c>
      <c r="C374" s="1363"/>
      <c r="D374" s="1383"/>
      <c r="E374" s="1405"/>
      <c r="F374" s="1365"/>
      <c r="G374" s="1366"/>
      <c r="H374" s="1367"/>
      <c r="I374" s="1368"/>
      <c r="J374" s="1369"/>
      <c r="K374" s="1368"/>
      <c r="L374" s="1367"/>
      <c r="M374" s="1370"/>
      <c r="N374" s="1371"/>
      <c r="O374" s="1370"/>
      <c r="P374" s="1372"/>
      <c r="Q374" s="1370"/>
      <c r="R374" s="1367"/>
      <c r="S374" s="1370"/>
      <c r="T374" s="1373"/>
      <c r="U374" s="1374"/>
      <c r="V374" s="1375"/>
      <c r="W374" s="1376"/>
      <c r="X374" s="1377"/>
      <c r="Y374" s="1378"/>
      <c r="Z374" s="1377"/>
      <c r="AA374" s="1378"/>
      <c r="AB374" s="1374"/>
      <c r="AC374" s="1380"/>
      <c r="AD374" s="1374"/>
      <c r="AE374" s="1380"/>
      <c r="AF374" s="1377"/>
      <c r="AG374" s="1381"/>
      <c r="AH374" s="1380"/>
      <c r="AI374" s="1382"/>
      <c r="AJ374" s="1685"/>
      <c r="AK374" s="258"/>
      <c r="AL374" s="100"/>
      <c r="AM374" s="101"/>
      <c r="AN374" s="102"/>
    </row>
    <row r="375" spans="1:40" s="56" customFormat="1" ht="24.95" customHeight="1">
      <c r="A375" s="1406"/>
      <c r="B375" s="1407"/>
      <c r="C375" s="1408"/>
      <c r="D375" s="1428"/>
      <c r="E375" s="1592"/>
      <c r="F375" s="1410"/>
      <c r="G375" s="1411"/>
      <c r="H375" s="1412"/>
      <c r="I375" s="1413"/>
      <c r="J375" s="1414"/>
      <c r="K375" s="1413"/>
      <c r="L375" s="1412"/>
      <c r="M375" s="1415"/>
      <c r="N375" s="1416"/>
      <c r="O375" s="1415"/>
      <c r="P375" s="1417"/>
      <c r="Q375" s="1415"/>
      <c r="R375" s="1412"/>
      <c r="S375" s="1415"/>
      <c r="T375" s="1418"/>
      <c r="U375" s="1419"/>
      <c r="V375" s="1420"/>
      <c r="W375" s="1421"/>
      <c r="X375" s="1422"/>
      <c r="Y375" s="1423"/>
      <c r="Z375" s="1422"/>
      <c r="AA375" s="1423"/>
      <c r="AB375" s="1419"/>
      <c r="AC375" s="1425"/>
      <c r="AD375" s="1419"/>
      <c r="AE375" s="1425"/>
      <c r="AF375" s="1422"/>
      <c r="AG375" s="1426"/>
      <c r="AH375" s="1425"/>
      <c r="AI375" s="1427"/>
      <c r="AJ375" s="1685"/>
      <c r="AK375" s="322"/>
      <c r="AL375" s="140"/>
      <c r="AM375" s="141"/>
      <c r="AN375" s="323"/>
    </row>
    <row r="376" spans="1:40" s="56" customFormat="1" ht="24" customHeight="1">
      <c r="A376" s="820" t="s">
        <v>651</v>
      </c>
      <c r="B376" s="819" t="s">
        <v>652</v>
      </c>
      <c r="C376" s="804" t="s">
        <v>50</v>
      </c>
      <c r="D376" s="805">
        <v>9</v>
      </c>
      <c r="E376" s="961">
        <v>1433475</v>
      </c>
      <c r="F376" s="978">
        <f t="shared" ref="F376:F378" si="396">D376*E376</f>
        <v>12901275</v>
      </c>
      <c r="G376" s="821">
        <f>F376*1/$F$884</f>
        <v>5.0717028350431251E-4</v>
      </c>
      <c r="H376" s="715">
        <f t="shared" ref="H376:H378" si="397">IF(D376-AF376&lt;0,AF376-D376,0)</f>
        <v>0</v>
      </c>
      <c r="I376" s="822">
        <f t="shared" ref="I376:I378" si="398">E376*H376</f>
        <v>0</v>
      </c>
      <c r="J376" s="823">
        <v>0</v>
      </c>
      <c r="K376" s="806">
        <f t="shared" ref="K376:K378" si="399">E376*J376</f>
        <v>0</v>
      </c>
      <c r="L376" s="715">
        <f t="shared" ref="L376:L378" si="400">IF(AF376=0,D376,0)</f>
        <v>0</v>
      </c>
      <c r="M376" s="713">
        <f t="shared" ref="M376:M378" si="401">L376*E376</f>
        <v>0</v>
      </c>
      <c r="N376" s="807"/>
      <c r="O376" s="713"/>
      <c r="P376" s="1082">
        <f t="shared" ref="P376:P378" si="402">D376+H376+J376-L376</f>
        <v>9</v>
      </c>
      <c r="Q376" s="713">
        <f t="shared" ref="Q376:Q378" si="403">E376*P376</f>
        <v>12901275</v>
      </c>
      <c r="R376" s="1089">
        <f t="shared" ref="R376:R378" si="404">AF376</f>
        <v>9</v>
      </c>
      <c r="S376" s="713">
        <f t="shared" ref="S376:S378" si="405">E376*R376</f>
        <v>12901275</v>
      </c>
      <c r="T376" s="808"/>
      <c r="U376" s="1085">
        <v>9</v>
      </c>
      <c r="V376" s="857">
        <f t="shared" ref="V376:V378" si="406">E376*U376</f>
        <v>12901275</v>
      </c>
      <c r="W376" s="809"/>
      <c r="X376" s="771">
        <v>0</v>
      </c>
      <c r="Y376" s="1058">
        <f t="shared" ref="Y376:Y378" si="407">E376*X376</f>
        <v>0</v>
      </c>
      <c r="Z376" s="771">
        <v>0</v>
      </c>
      <c r="AA376" s="1058">
        <f t="shared" ref="AA376:AA378" si="408">E376*Z376</f>
        <v>0</v>
      </c>
      <c r="AB376" s="717"/>
      <c r="AC376" s="718"/>
      <c r="AD376" s="719"/>
      <c r="AE376" s="716"/>
      <c r="AF376" s="1080">
        <f t="shared" ref="AF376:AF378" si="409">U376+X376+Z376</f>
        <v>9</v>
      </c>
      <c r="AG376" s="810">
        <f t="shared" ref="AG376:AG378" si="410">AF376/D376</f>
        <v>1</v>
      </c>
      <c r="AH376" s="716">
        <f t="shared" ref="AH376:AH378" si="411">E376*AF376</f>
        <v>12901275</v>
      </c>
      <c r="AI376" s="812">
        <f>AH376*1/$E$895</f>
        <v>5.0717028350431251E-4</v>
      </c>
      <c r="AJ376" s="1685"/>
      <c r="AK376" s="258"/>
      <c r="AL376" s="100"/>
      <c r="AM376" s="101"/>
      <c r="AN376" s="102"/>
    </row>
    <row r="377" spans="1:40" s="56" customFormat="1" ht="24" customHeight="1">
      <c r="A377" s="820" t="s">
        <v>653</v>
      </c>
      <c r="B377" s="819" t="s">
        <v>654</v>
      </c>
      <c r="C377" s="804" t="s">
        <v>50</v>
      </c>
      <c r="D377" s="805">
        <v>9</v>
      </c>
      <c r="E377" s="961">
        <v>1974780</v>
      </c>
      <c r="F377" s="978">
        <f t="shared" si="396"/>
        <v>17773020</v>
      </c>
      <c r="G377" s="821">
        <f>F377*1/$F$884</f>
        <v>6.9868657106586876E-4</v>
      </c>
      <c r="H377" s="715">
        <f t="shared" si="397"/>
        <v>0</v>
      </c>
      <c r="I377" s="822">
        <f t="shared" si="398"/>
        <v>0</v>
      </c>
      <c r="J377" s="823">
        <v>0</v>
      </c>
      <c r="K377" s="806">
        <f t="shared" si="399"/>
        <v>0</v>
      </c>
      <c r="L377" s="715">
        <f t="shared" si="400"/>
        <v>0</v>
      </c>
      <c r="M377" s="713">
        <f t="shared" si="401"/>
        <v>0</v>
      </c>
      <c r="N377" s="807"/>
      <c r="O377" s="713"/>
      <c r="P377" s="1082">
        <f t="shared" si="402"/>
        <v>9</v>
      </c>
      <c r="Q377" s="713">
        <f t="shared" si="403"/>
        <v>17773020</v>
      </c>
      <c r="R377" s="1089">
        <f t="shared" si="404"/>
        <v>9</v>
      </c>
      <c r="S377" s="713">
        <f t="shared" si="405"/>
        <v>17773020</v>
      </c>
      <c r="T377" s="808"/>
      <c r="U377" s="1085">
        <v>9</v>
      </c>
      <c r="V377" s="857">
        <f t="shared" si="406"/>
        <v>17773020</v>
      </c>
      <c r="W377" s="809"/>
      <c r="X377" s="771">
        <v>0</v>
      </c>
      <c r="Y377" s="1058">
        <f t="shared" si="407"/>
        <v>0</v>
      </c>
      <c r="Z377" s="771">
        <v>0</v>
      </c>
      <c r="AA377" s="1058">
        <f t="shared" si="408"/>
        <v>0</v>
      </c>
      <c r="AB377" s="717"/>
      <c r="AC377" s="718"/>
      <c r="AD377" s="719"/>
      <c r="AE377" s="716"/>
      <c r="AF377" s="1080">
        <f t="shared" si="409"/>
        <v>9</v>
      </c>
      <c r="AG377" s="810">
        <f t="shared" si="410"/>
        <v>1</v>
      </c>
      <c r="AH377" s="716">
        <f t="shared" si="411"/>
        <v>17773020</v>
      </c>
      <c r="AI377" s="812">
        <f>AH377*1/$E$895</f>
        <v>6.9868657106586876E-4</v>
      </c>
      <c r="AJ377" s="1685"/>
      <c r="AK377" s="258"/>
      <c r="AL377" s="100"/>
      <c r="AM377" s="101"/>
      <c r="AN377" s="102"/>
    </row>
    <row r="378" spans="1:40" s="56" customFormat="1" ht="24" customHeight="1">
      <c r="A378" s="820" t="s">
        <v>655</v>
      </c>
      <c r="B378" s="819" t="s">
        <v>656</v>
      </c>
      <c r="C378" s="804" t="s">
        <v>50</v>
      </c>
      <c r="D378" s="805">
        <v>20</v>
      </c>
      <c r="E378" s="961">
        <v>605475</v>
      </c>
      <c r="F378" s="978">
        <f t="shared" si="396"/>
        <v>12109500</v>
      </c>
      <c r="G378" s="821">
        <f>F378*1/$F$884</f>
        <v>4.7604430942643045E-4</v>
      </c>
      <c r="H378" s="715">
        <f t="shared" si="397"/>
        <v>0</v>
      </c>
      <c r="I378" s="822">
        <f t="shared" si="398"/>
        <v>0</v>
      </c>
      <c r="J378" s="823">
        <v>0</v>
      </c>
      <c r="K378" s="806">
        <f t="shared" si="399"/>
        <v>0</v>
      </c>
      <c r="L378" s="715">
        <f t="shared" si="400"/>
        <v>0</v>
      </c>
      <c r="M378" s="713">
        <f t="shared" si="401"/>
        <v>0</v>
      </c>
      <c r="N378" s="807"/>
      <c r="O378" s="713"/>
      <c r="P378" s="1082">
        <f t="shared" si="402"/>
        <v>20</v>
      </c>
      <c r="Q378" s="713">
        <f t="shared" si="403"/>
        <v>12109500</v>
      </c>
      <c r="R378" s="1089">
        <f t="shared" si="404"/>
        <v>20</v>
      </c>
      <c r="S378" s="713">
        <f t="shared" si="405"/>
        <v>12109500</v>
      </c>
      <c r="T378" s="808"/>
      <c r="U378" s="1085">
        <v>20</v>
      </c>
      <c r="V378" s="857">
        <f t="shared" si="406"/>
        <v>12109500</v>
      </c>
      <c r="W378" s="809"/>
      <c r="X378" s="771">
        <v>0</v>
      </c>
      <c r="Y378" s="1058">
        <f t="shared" si="407"/>
        <v>0</v>
      </c>
      <c r="Z378" s="771">
        <v>0</v>
      </c>
      <c r="AA378" s="1058">
        <f t="shared" si="408"/>
        <v>0</v>
      </c>
      <c r="AB378" s="717"/>
      <c r="AC378" s="718"/>
      <c r="AD378" s="719"/>
      <c r="AE378" s="716"/>
      <c r="AF378" s="1080">
        <f t="shared" si="409"/>
        <v>20</v>
      </c>
      <c r="AG378" s="810">
        <f t="shared" si="410"/>
        <v>1</v>
      </c>
      <c r="AH378" s="716">
        <f t="shared" si="411"/>
        <v>12109500</v>
      </c>
      <c r="AI378" s="812">
        <f>AH378*1/$E$895</f>
        <v>4.7604430942643045E-4</v>
      </c>
      <c r="AJ378" s="1685"/>
      <c r="AK378" s="258"/>
      <c r="AL378" s="100"/>
      <c r="AM378" s="101"/>
      <c r="AN378" s="102"/>
    </row>
    <row r="379" spans="1:40" s="56" customFormat="1" ht="24" customHeight="1">
      <c r="A379" s="820"/>
      <c r="B379" s="819"/>
      <c r="C379" s="804"/>
      <c r="D379" s="805"/>
      <c r="E379" s="961"/>
      <c r="F379" s="978"/>
      <c r="G379" s="821"/>
      <c r="H379" s="715"/>
      <c r="I379" s="822"/>
      <c r="J379" s="823"/>
      <c r="K379" s="806"/>
      <c r="L379" s="715"/>
      <c r="M379" s="713"/>
      <c r="N379" s="807"/>
      <c r="O379" s="713"/>
      <c r="P379" s="1082"/>
      <c r="Q379" s="713"/>
      <c r="R379" s="1089"/>
      <c r="S379" s="713"/>
      <c r="T379" s="808"/>
      <c r="U379" s="1085"/>
      <c r="V379" s="857"/>
      <c r="W379" s="809"/>
      <c r="X379" s="771"/>
      <c r="Y379" s="1058"/>
      <c r="Z379" s="771"/>
      <c r="AA379" s="1058"/>
      <c r="AB379" s="717"/>
      <c r="AC379" s="718"/>
      <c r="AD379" s="719"/>
      <c r="AE379" s="716"/>
      <c r="AF379" s="1080"/>
      <c r="AG379" s="810"/>
      <c r="AH379" s="716"/>
      <c r="AI379" s="812"/>
      <c r="AJ379" s="1685"/>
      <c r="AK379" s="258"/>
      <c r="AL379" s="100"/>
      <c r="AM379" s="101"/>
      <c r="AN379" s="102"/>
    </row>
    <row r="380" spans="1:40" s="56" customFormat="1" ht="27.95" customHeight="1">
      <c r="A380" s="1336" t="s">
        <v>657</v>
      </c>
      <c r="B380" s="1337" t="s">
        <v>658</v>
      </c>
      <c r="C380" s="1363"/>
      <c r="D380" s="1383"/>
      <c r="E380" s="1405"/>
      <c r="F380" s="1365"/>
      <c r="G380" s="1366"/>
      <c r="H380" s="1367"/>
      <c r="I380" s="1368"/>
      <c r="J380" s="1369"/>
      <c r="K380" s="1368"/>
      <c r="L380" s="1367"/>
      <c r="M380" s="1370"/>
      <c r="N380" s="1371"/>
      <c r="O380" s="1370"/>
      <c r="P380" s="1372"/>
      <c r="Q380" s="1370"/>
      <c r="R380" s="1367"/>
      <c r="S380" s="1370"/>
      <c r="T380" s="1373"/>
      <c r="U380" s="1374"/>
      <c r="V380" s="1375"/>
      <c r="W380" s="1376"/>
      <c r="X380" s="1377"/>
      <c r="Y380" s="1378"/>
      <c r="Z380" s="1377"/>
      <c r="AA380" s="1378"/>
      <c r="AB380" s="1374"/>
      <c r="AC380" s="1380"/>
      <c r="AD380" s="1374"/>
      <c r="AE380" s="1380"/>
      <c r="AF380" s="1377"/>
      <c r="AG380" s="1381"/>
      <c r="AH380" s="1380"/>
      <c r="AI380" s="1382"/>
      <c r="AJ380" s="1685"/>
      <c r="AK380" s="258"/>
      <c r="AL380" s="100"/>
      <c r="AM380" s="101"/>
      <c r="AN380" s="102"/>
    </row>
    <row r="381" spans="1:40" s="56" customFormat="1" ht="27.95" customHeight="1">
      <c r="A381" s="1406"/>
      <c r="B381" s="1407"/>
      <c r="C381" s="1408"/>
      <c r="D381" s="1428"/>
      <c r="E381" s="1592"/>
      <c r="F381" s="1410"/>
      <c r="G381" s="1411"/>
      <c r="H381" s="1412"/>
      <c r="I381" s="1413"/>
      <c r="J381" s="1414"/>
      <c r="K381" s="1413"/>
      <c r="L381" s="1412"/>
      <c r="M381" s="1415"/>
      <c r="N381" s="1416"/>
      <c r="O381" s="1415"/>
      <c r="P381" s="1417"/>
      <c r="Q381" s="1415"/>
      <c r="R381" s="1412"/>
      <c r="S381" s="1415"/>
      <c r="T381" s="1418"/>
      <c r="U381" s="1419"/>
      <c r="V381" s="1420"/>
      <c r="W381" s="1421"/>
      <c r="X381" s="1422"/>
      <c r="Y381" s="1423"/>
      <c r="Z381" s="1422"/>
      <c r="AA381" s="1423"/>
      <c r="AB381" s="1419"/>
      <c r="AC381" s="1425"/>
      <c r="AD381" s="1419"/>
      <c r="AE381" s="1425"/>
      <c r="AF381" s="1422"/>
      <c r="AG381" s="1426"/>
      <c r="AH381" s="1425"/>
      <c r="AI381" s="1427"/>
      <c r="AJ381" s="1685"/>
      <c r="AK381" s="322"/>
      <c r="AL381" s="140"/>
      <c r="AM381" s="141"/>
      <c r="AN381" s="323"/>
    </row>
    <row r="382" spans="1:40" s="56" customFormat="1" ht="26.1" customHeight="1">
      <c r="A382" s="820" t="s">
        <v>659</v>
      </c>
      <c r="B382" s="819" t="s">
        <v>660</v>
      </c>
      <c r="C382" s="804" t="s">
        <v>50</v>
      </c>
      <c r="D382" s="805">
        <v>8540</v>
      </c>
      <c r="E382" s="961">
        <v>7141.5</v>
      </c>
      <c r="F382" s="978">
        <f t="shared" ref="F382:F404" si="412">D382*E382</f>
        <v>60988410</v>
      </c>
      <c r="G382" s="821">
        <f t="shared" ref="G382:G404" si="413">F382*1/$F$884</f>
        <v>2.3975544425010121E-3</v>
      </c>
      <c r="H382" s="715">
        <f t="shared" ref="H382:H404" si="414">IF(D382-AF382&lt;0,AF382-D382,0)</f>
        <v>0</v>
      </c>
      <c r="I382" s="822">
        <f t="shared" ref="I382:I404" si="415">E382*H382</f>
        <v>0</v>
      </c>
      <c r="J382" s="823">
        <v>0</v>
      </c>
      <c r="K382" s="806">
        <f t="shared" ref="K382:K404" si="416">E382*J382</f>
        <v>0</v>
      </c>
      <c r="L382" s="715">
        <f t="shared" ref="L382:L404" si="417">IF(AF382=0,D382,0)</f>
        <v>0</v>
      </c>
      <c r="M382" s="713">
        <f t="shared" ref="M382:M404" si="418">L382*E382</f>
        <v>0</v>
      </c>
      <c r="N382" s="807"/>
      <c r="O382" s="713"/>
      <c r="P382" s="1082">
        <f t="shared" ref="P382:P404" si="419">D382+H382+J382-L382</f>
        <v>8540</v>
      </c>
      <c r="Q382" s="713">
        <f t="shared" ref="Q382:Q404" si="420">E382*P382</f>
        <v>60988410</v>
      </c>
      <c r="R382" s="1089">
        <f t="shared" ref="R382:R404" si="421">AF382</f>
        <v>8540</v>
      </c>
      <c r="S382" s="713">
        <f t="shared" ref="S382:S404" si="422">E382*R382</f>
        <v>60988410</v>
      </c>
      <c r="T382" s="808"/>
      <c r="U382" s="1085">
        <v>8540</v>
      </c>
      <c r="V382" s="857">
        <f t="shared" ref="V382:V404" si="423">E382*U382</f>
        <v>60988410</v>
      </c>
      <c r="W382" s="809"/>
      <c r="X382" s="771">
        <v>0</v>
      </c>
      <c r="Y382" s="1058">
        <f t="shared" ref="Y382:Y404" si="424">E382*X382</f>
        <v>0</v>
      </c>
      <c r="Z382" s="771">
        <v>0</v>
      </c>
      <c r="AA382" s="1058">
        <f t="shared" ref="AA382:AA404" si="425">E382*Z382</f>
        <v>0</v>
      </c>
      <c r="AB382" s="717"/>
      <c r="AC382" s="718"/>
      <c r="AD382" s="719"/>
      <c r="AE382" s="716"/>
      <c r="AF382" s="1080">
        <f t="shared" ref="AF382:AF404" si="426">U382+X382+Z382</f>
        <v>8540</v>
      </c>
      <c r="AG382" s="810">
        <f t="shared" ref="AG382:AG404" si="427">AF382/D382</f>
        <v>1</v>
      </c>
      <c r="AH382" s="716">
        <f t="shared" ref="AH382:AH404" si="428">E382*AF382</f>
        <v>60988410</v>
      </c>
      <c r="AI382" s="812">
        <f t="shared" ref="AI382:AI404" si="429">AH382*1/$E$895</f>
        <v>2.3975544425010121E-3</v>
      </c>
      <c r="AJ382" s="1685"/>
      <c r="AK382" s="258"/>
      <c r="AL382" s="100"/>
      <c r="AM382" s="101"/>
      <c r="AN382" s="102"/>
    </row>
    <row r="383" spans="1:40" s="56" customFormat="1" ht="26.1" customHeight="1">
      <c r="A383" s="820" t="s">
        <v>661</v>
      </c>
      <c r="B383" s="819" t="s">
        <v>662</v>
      </c>
      <c r="C383" s="804" t="s">
        <v>50</v>
      </c>
      <c r="D383" s="805">
        <v>8</v>
      </c>
      <c r="E383" s="961">
        <v>1500750</v>
      </c>
      <c r="F383" s="978">
        <f t="shared" si="412"/>
        <v>12006000</v>
      </c>
      <c r="G383" s="821">
        <f t="shared" si="413"/>
        <v>4.71975554645008E-4</v>
      </c>
      <c r="H383" s="715">
        <f t="shared" si="414"/>
        <v>0</v>
      </c>
      <c r="I383" s="822">
        <f t="shared" si="415"/>
        <v>0</v>
      </c>
      <c r="J383" s="823">
        <v>0</v>
      </c>
      <c r="K383" s="806">
        <f t="shared" si="416"/>
        <v>0</v>
      </c>
      <c r="L383" s="715">
        <f t="shared" si="417"/>
        <v>0</v>
      </c>
      <c r="M383" s="713">
        <f t="shared" si="418"/>
        <v>0</v>
      </c>
      <c r="N383" s="807"/>
      <c r="O383" s="713"/>
      <c r="P383" s="1082">
        <f t="shared" si="419"/>
        <v>8</v>
      </c>
      <c r="Q383" s="713">
        <f t="shared" si="420"/>
        <v>12006000</v>
      </c>
      <c r="R383" s="1089">
        <f t="shared" si="421"/>
        <v>8</v>
      </c>
      <c r="S383" s="713">
        <f t="shared" si="422"/>
        <v>12006000</v>
      </c>
      <c r="T383" s="808"/>
      <c r="U383" s="1085">
        <v>8</v>
      </c>
      <c r="V383" s="857">
        <f t="shared" si="423"/>
        <v>12006000</v>
      </c>
      <c r="W383" s="809"/>
      <c r="X383" s="771">
        <v>0</v>
      </c>
      <c r="Y383" s="1058">
        <f t="shared" si="424"/>
        <v>0</v>
      </c>
      <c r="Z383" s="771">
        <v>0</v>
      </c>
      <c r="AA383" s="1058">
        <f t="shared" si="425"/>
        <v>0</v>
      </c>
      <c r="AB383" s="717"/>
      <c r="AC383" s="718"/>
      <c r="AD383" s="719"/>
      <c r="AE383" s="716"/>
      <c r="AF383" s="1080">
        <f t="shared" si="426"/>
        <v>8</v>
      </c>
      <c r="AG383" s="810">
        <f t="shared" si="427"/>
        <v>1</v>
      </c>
      <c r="AH383" s="716">
        <f t="shared" si="428"/>
        <v>12006000</v>
      </c>
      <c r="AI383" s="812">
        <f t="shared" si="429"/>
        <v>4.71975554645008E-4</v>
      </c>
      <c r="AJ383" s="1685"/>
      <c r="AK383" s="258"/>
      <c r="AL383" s="100"/>
      <c r="AM383" s="101"/>
      <c r="AN383" s="102"/>
    </row>
    <row r="384" spans="1:40" s="56" customFormat="1" ht="26.1" customHeight="1">
      <c r="A384" s="820" t="s">
        <v>663</v>
      </c>
      <c r="B384" s="819" t="s">
        <v>664</v>
      </c>
      <c r="C384" s="804" t="s">
        <v>50</v>
      </c>
      <c r="D384" s="805">
        <v>250</v>
      </c>
      <c r="E384" s="961">
        <v>27893.25</v>
      </c>
      <c r="F384" s="978">
        <f t="shared" si="412"/>
        <v>6973312.5</v>
      </c>
      <c r="G384" s="821">
        <f t="shared" si="413"/>
        <v>2.7413235339833979E-4</v>
      </c>
      <c r="H384" s="715">
        <f t="shared" si="414"/>
        <v>0</v>
      </c>
      <c r="I384" s="822">
        <f t="shared" si="415"/>
        <v>0</v>
      </c>
      <c r="J384" s="823">
        <v>0</v>
      </c>
      <c r="K384" s="806">
        <f t="shared" si="416"/>
        <v>0</v>
      </c>
      <c r="L384" s="715">
        <f t="shared" si="417"/>
        <v>0</v>
      </c>
      <c r="M384" s="713">
        <f t="shared" si="418"/>
        <v>0</v>
      </c>
      <c r="N384" s="807"/>
      <c r="O384" s="713"/>
      <c r="P384" s="1082">
        <f t="shared" si="419"/>
        <v>250</v>
      </c>
      <c r="Q384" s="713">
        <f t="shared" si="420"/>
        <v>6973312.5</v>
      </c>
      <c r="R384" s="1089">
        <f t="shared" si="421"/>
        <v>250</v>
      </c>
      <c r="S384" s="713">
        <f t="shared" si="422"/>
        <v>6973312.5</v>
      </c>
      <c r="T384" s="808"/>
      <c r="U384" s="1085">
        <v>250</v>
      </c>
      <c r="V384" s="857">
        <f t="shared" si="423"/>
        <v>6973312.5</v>
      </c>
      <c r="W384" s="809"/>
      <c r="X384" s="771">
        <v>0</v>
      </c>
      <c r="Y384" s="1058">
        <f t="shared" si="424"/>
        <v>0</v>
      </c>
      <c r="Z384" s="771">
        <v>0</v>
      </c>
      <c r="AA384" s="1058">
        <f t="shared" si="425"/>
        <v>0</v>
      </c>
      <c r="AB384" s="717"/>
      <c r="AC384" s="718"/>
      <c r="AD384" s="719"/>
      <c r="AE384" s="716"/>
      <c r="AF384" s="1080">
        <f t="shared" si="426"/>
        <v>250</v>
      </c>
      <c r="AG384" s="810">
        <f t="shared" si="427"/>
        <v>1</v>
      </c>
      <c r="AH384" s="716">
        <f t="shared" si="428"/>
        <v>6973312.5</v>
      </c>
      <c r="AI384" s="812">
        <f t="shared" si="429"/>
        <v>2.7413235339833979E-4</v>
      </c>
      <c r="AJ384" s="1685"/>
      <c r="AK384" s="258"/>
      <c r="AL384" s="100"/>
      <c r="AM384" s="101"/>
      <c r="AN384" s="102"/>
    </row>
    <row r="385" spans="1:40" s="56" customFormat="1" ht="26.1" customHeight="1">
      <c r="A385" s="820" t="s">
        <v>665</v>
      </c>
      <c r="B385" s="819" t="s">
        <v>666</v>
      </c>
      <c r="C385" s="804" t="s">
        <v>50</v>
      </c>
      <c r="D385" s="805">
        <v>90</v>
      </c>
      <c r="E385" s="961">
        <v>30532.5</v>
      </c>
      <c r="F385" s="978">
        <f t="shared" si="412"/>
        <v>2747925</v>
      </c>
      <c r="G385" s="821">
        <f t="shared" si="413"/>
        <v>1.0802543944676691E-4</v>
      </c>
      <c r="H385" s="715">
        <f t="shared" si="414"/>
        <v>0</v>
      </c>
      <c r="I385" s="822">
        <f t="shared" si="415"/>
        <v>0</v>
      </c>
      <c r="J385" s="823">
        <v>0</v>
      </c>
      <c r="K385" s="806">
        <f t="shared" si="416"/>
        <v>0</v>
      </c>
      <c r="L385" s="715">
        <f t="shared" si="417"/>
        <v>0</v>
      </c>
      <c r="M385" s="713">
        <f t="shared" si="418"/>
        <v>0</v>
      </c>
      <c r="N385" s="807"/>
      <c r="O385" s="713"/>
      <c r="P385" s="1082">
        <f t="shared" si="419"/>
        <v>90</v>
      </c>
      <c r="Q385" s="713">
        <f t="shared" si="420"/>
        <v>2747925</v>
      </c>
      <c r="R385" s="1089">
        <f t="shared" si="421"/>
        <v>90</v>
      </c>
      <c r="S385" s="713">
        <f t="shared" si="422"/>
        <v>2747925</v>
      </c>
      <c r="T385" s="808"/>
      <c r="U385" s="1085">
        <v>90</v>
      </c>
      <c r="V385" s="857">
        <f t="shared" si="423"/>
        <v>2747925</v>
      </c>
      <c r="W385" s="809"/>
      <c r="X385" s="771">
        <v>0</v>
      </c>
      <c r="Y385" s="1058">
        <f t="shared" si="424"/>
        <v>0</v>
      </c>
      <c r="Z385" s="771">
        <v>0</v>
      </c>
      <c r="AA385" s="1058">
        <f t="shared" si="425"/>
        <v>0</v>
      </c>
      <c r="AB385" s="717"/>
      <c r="AC385" s="718"/>
      <c r="AD385" s="719"/>
      <c r="AE385" s="716"/>
      <c r="AF385" s="1080">
        <f t="shared" si="426"/>
        <v>90</v>
      </c>
      <c r="AG385" s="810">
        <f t="shared" si="427"/>
        <v>1</v>
      </c>
      <c r="AH385" s="716">
        <f t="shared" si="428"/>
        <v>2747925</v>
      </c>
      <c r="AI385" s="812">
        <f t="shared" si="429"/>
        <v>1.0802543944676691E-4</v>
      </c>
      <c r="AJ385" s="1685"/>
      <c r="AK385" s="258"/>
      <c r="AL385" s="100"/>
      <c r="AM385" s="101"/>
      <c r="AN385" s="102"/>
    </row>
    <row r="386" spans="1:40" s="56" customFormat="1" ht="26.1" customHeight="1">
      <c r="A386" s="820" t="s">
        <v>667</v>
      </c>
      <c r="B386" s="819" t="s">
        <v>668</v>
      </c>
      <c r="C386" s="804" t="s">
        <v>50</v>
      </c>
      <c r="D386" s="805">
        <v>19</v>
      </c>
      <c r="E386" s="961">
        <v>15990.75</v>
      </c>
      <c r="F386" s="978">
        <f t="shared" si="412"/>
        <v>303824.25</v>
      </c>
      <c r="G386" s="821">
        <f t="shared" si="413"/>
        <v>1.1943829660865699E-5</v>
      </c>
      <c r="H386" s="715">
        <f t="shared" si="414"/>
        <v>0</v>
      </c>
      <c r="I386" s="822">
        <f t="shared" si="415"/>
        <v>0</v>
      </c>
      <c r="J386" s="823">
        <v>0</v>
      </c>
      <c r="K386" s="806">
        <f t="shared" si="416"/>
        <v>0</v>
      </c>
      <c r="L386" s="715">
        <f t="shared" si="417"/>
        <v>0</v>
      </c>
      <c r="M386" s="713">
        <f t="shared" si="418"/>
        <v>0</v>
      </c>
      <c r="N386" s="807"/>
      <c r="O386" s="713"/>
      <c r="P386" s="1082">
        <f t="shared" si="419"/>
        <v>19</v>
      </c>
      <c r="Q386" s="713">
        <f t="shared" si="420"/>
        <v>303824.25</v>
      </c>
      <c r="R386" s="1089">
        <f t="shared" si="421"/>
        <v>19</v>
      </c>
      <c r="S386" s="713">
        <f t="shared" si="422"/>
        <v>303824.25</v>
      </c>
      <c r="T386" s="808"/>
      <c r="U386" s="1085">
        <v>19</v>
      </c>
      <c r="V386" s="857">
        <f t="shared" si="423"/>
        <v>303824.25</v>
      </c>
      <c r="W386" s="809"/>
      <c r="X386" s="771">
        <v>0</v>
      </c>
      <c r="Y386" s="1058">
        <f t="shared" si="424"/>
        <v>0</v>
      </c>
      <c r="Z386" s="771">
        <v>0</v>
      </c>
      <c r="AA386" s="1058">
        <f t="shared" si="425"/>
        <v>0</v>
      </c>
      <c r="AB386" s="717"/>
      <c r="AC386" s="718"/>
      <c r="AD386" s="719"/>
      <c r="AE386" s="716"/>
      <c r="AF386" s="1080">
        <f t="shared" si="426"/>
        <v>19</v>
      </c>
      <c r="AG386" s="810">
        <f t="shared" si="427"/>
        <v>1</v>
      </c>
      <c r="AH386" s="716">
        <f t="shared" si="428"/>
        <v>303824.25</v>
      </c>
      <c r="AI386" s="812">
        <f t="shared" si="429"/>
        <v>1.1943829660865699E-5</v>
      </c>
      <c r="AJ386" s="1685"/>
      <c r="AK386" s="258"/>
      <c r="AL386" s="100"/>
      <c r="AM386" s="101"/>
      <c r="AN386" s="102"/>
    </row>
    <row r="387" spans="1:40" s="56" customFormat="1" ht="26.1" customHeight="1">
      <c r="A387" s="820" t="s">
        <v>669</v>
      </c>
      <c r="B387" s="819" t="s">
        <v>670</v>
      </c>
      <c r="C387" s="804" t="s">
        <v>50</v>
      </c>
      <c r="D387" s="805">
        <v>207</v>
      </c>
      <c r="E387" s="961">
        <v>15111</v>
      </c>
      <c r="F387" s="978">
        <f t="shared" si="412"/>
        <v>3127977</v>
      </c>
      <c r="G387" s="821">
        <f t="shared" si="413"/>
        <v>1.2296590700415028E-4</v>
      </c>
      <c r="H387" s="715">
        <f t="shared" si="414"/>
        <v>0</v>
      </c>
      <c r="I387" s="822">
        <f t="shared" si="415"/>
        <v>0</v>
      </c>
      <c r="J387" s="823">
        <v>0</v>
      </c>
      <c r="K387" s="806">
        <f t="shared" si="416"/>
        <v>0</v>
      </c>
      <c r="L387" s="715">
        <f t="shared" si="417"/>
        <v>0</v>
      </c>
      <c r="M387" s="713">
        <f t="shared" si="418"/>
        <v>0</v>
      </c>
      <c r="N387" s="807"/>
      <c r="O387" s="713"/>
      <c r="P387" s="1082">
        <f t="shared" si="419"/>
        <v>207</v>
      </c>
      <c r="Q387" s="713">
        <f t="shared" si="420"/>
        <v>3127977</v>
      </c>
      <c r="R387" s="1089">
        <f t="shared" si="421"/>
        <v>207</v>
      </c>
      <c r="S387" s="713">
        <f t="shared" si="422"/>
        <v>3127977</v>
      </c>
      <c r="T387" s="808"/>
      <c r="U387" s="1085">
        <v>207</v>
      </c>
      <c r="V387" s="857">
        <f t="shared" si="423"/>
        <v>3127977</v>
      </c>
      <c r="W387" s="809"/>
      <c r="X387" s="771">
        <v>0</v>
      </c>
      <c r="Y387" s="1058">
        <f t="shared" si="424"/>
        <v>0</v>
      </c>
      <c r="Z387" s="771">
        <v>0</v>
      </c>
      <c r="AA387" s="1058">
        <f t="shared" si="425"/>
        <v>0</v>
      </c>
      <c r="AB387" s="717"/>
      <c r="AC387" s="718"/>
      <c r="AD387" s="719"/>
      <c r="AE387" s="716"/>
      <c r="AF387" s="1080">
        <f t="shared" si="426"/>
        <v>207</v>
      </c>
      <c r="AG387" s="810">
        <f t="shared" si="427"/>
        <v>1</v>
      </c>
      <c r="AH387" s="716">
        <f t="shared" si="428"/>
        <v>3127977</v>
      </c>
      <c r="AI387" s="812">
        <f t="shared" si="429"/>
        <v>1.2296590700415028E-4</v>
      </c>
      <c r="AJ387" s="1685"/>
      <c r="AK387" s="258"/>
      <c r="AL387" s="100"/>
      <c r="AM387" s="101"/>
      <c r="AN387" s="102"/>
    </row>
    <row r="388" spans="1:40" s="56" customFormat="1" ht="26.1" customHeight="1">
      <c r="A388" s="820" t="s">
        <v>671</v>
      </c>
      <c r="B388" s="819" t="s">
        <v>672</v>
      </c>
      <c r="C388" s="804" t="s">
        <v>50</v>
      </c>
      <c r="D388" s="805">
        <v>207</v>
      </c>
      <c r="E388" s="961">
        <v>40882.5</v>
      </c>
      <c r="F388" s="978">
        <f t="shared" si="412"/>
        <v>8462677.5</v>
      </c>
      <c r="G388" s="821">
        <f t="shared" si="413"/>
        <v>3.326817347030093E-4</v>
      </c>
      <c r="H388" s="715">
        <f t="shared" si="414"/>
        <v>0</v>
      </c>
      <c r="I388" s="822">
        <f t="shared" si="415"/>
        <v>0</v>
      </c>
      <c r="J388" s="823">
        <v>0</v>
      </c>
      <c r="K388" s="806">
        <f t="shared" si="416"/>
        <v>0</v>
      </c>
      <c r="L388" s="715">
        <f t="shared" si="417"/>
        <v>0</v>
      </c>
      <c r="M388" s="713">
        <f t="shared" si="418"/>
        <v>0</v>
      </c>
      <c r="N388" s="807"/>
      <c r="O388" s="713"/>
      <c r="P388" s="1082">
        <f t="shared" si="419"/>
        <v>207</v>
      </c>
      <c r="Q388" s="713">
        <f t="shared" si="420"/>
        <v>8462677.5</v>
      </c>
      <c r="R388" s="1089">
        <f t="shared" si="421"/>
        <v>207</v>
      </c>
      <c r="S388" s="713">
        <f t="shared" si="422"/>
        <v>8462677.5</v>
      </c>
      <c r="T388" s="808"/>
      <c r="U388" s="1085">
        <v>207</v>
      </c>
      <c r="V388" s="857">
        <f t="shared" si="423"/>
        <v>8462677.5</v>
      </c>
      <c r="W388" s="809"/>
      <c r="X388" s="771">
        <v>0</v>
      </c>
      <c r="Y388" s="1058">
        <f t="shared" si="424"/>
        <v>0</v>
      </c>
      <c r="Z388" s="771">
        <v>0</v>
      </c>
      <c r="AA388" s="1058">
        <f t="shared" si="425"/>
        <v>0</v>
      </c>
      <c r="AB388" s="717"/>
      <c r="AC388" s="718"/>
      <c r="AD388" s="719"/>
      <c r="AE388" s="716"/>
      <c r="AF388" s="1080">
        <f t="shared" si="426"/>
        <v>207</v>
      </c>
      <c r="AG388" s="810">
        <f t="shared" si="427"/>
        <v>1</v>
      </c>
      <c r="AH388" s="716">
        <f t="shared" si="428"/>
        <v>8462677.5</v>
      </c>
      <c r="AI388" s="812">
        <f t="shared" si="429"/>
        <v>3.326817347030093E-4</v>
      </c>
      <c r="AJ388" s="1685"/>
      <c r="AK388" s="258"/>
      <c r="AL388" s="100"/>
      <c r="AM388" s="101"/>
      <c r="AN388" s="102"/>
    </row>
    <row r="389" spans="1:40" s="56" customFormat="1" ht="26.1" customHeight="1">
      <c r="A389" s="820" t="s">
        <v>673</v>
      </c>
      <c r="B389" s="819" t="s">
        <v>674</v>
      </c>
      <c r="C389" s="804" t="s">
        <v>50</v>
      </c>
      <c r="D389" s="805">
        <v>14</v>
      </c>
      <c r="E389" s="961">
        <v>796432.5</v>
      </c>
      <c r="F389" s="978">
        <f t="shared" si="412"/>
        <v>11150055</v>
      </c>
      <c r="G389" s="821">
        <f t="shared" si="413"/>
        <v>4.3832695260264407E-4</v>
      </c>
      <c r="H389" s="715">
        <f t="shared" si="414"/>
        <v>0</v>
      </c>
      <c r="I389" s="822">
        <f t="shared" si="415"/>
        <v>0</v>
      </c>
      <c r="J389" s="823">
        <v>0</v>
      </c>
      <c r="K389" s="806">
        <f t="shared" si="416"/>
        <v>0</v>
      </c>
      <c r="L389" s="715">
        <f t="shared" si="417"/>
        <v>0</v>
      </c>
      <c r="M389" s="713">
        <f t="shared" si="418"/>
        <v>0</v>
      </c>
      <c r="N389" s="807"/>
      <c r="O389" s="713"/>
      <c r="P389" s="1082">
        <f t="shared" si="419"/>
        <v>14</v>
      </c>
      <c r="Q389" s="713">
        <f t="shared" si="420"/>
        <v>11150055</v>
      </c>
      <c r="R389" s="1089">
        <f t="shared" si="421"/>
        <v>14</v>
      </c>
      <c r="S389" s="713">
        <f t="shared" si="422"/>
        <v>11150055</v>
      </c>
      <c r="T389" s="808"/>
      <c r="U389" s="1085">
        <v>14</v>
      </c>
      <c r="V389" s="857">
        <f t="shared" si="423"/>
        <v>11150055</v>
      </c>
      <c r="W389" s="809"/>
      <c r="X389" s="771">
        <v>0</v>
      </c>
      <c r="Y389" s="1058">
        <f t="shared" si="424"/>
        <v>0</v>
      </c>
      <c r="Z389" s="771">
        <v>0</v>
      </c>
      <c r="AA389" s="1058">
        <f t="shared" si="425"/>
        <v>0</v>
      </c>
      <c r="AB389" s="717"/>
      <c r="AC389" s="718"/>
      <c r="AD389" s="719"/>
      <c r="AE389" s="716"/>
      <c r="AF389" s="1080">
        <f t="shared" si="426"/>
        <v>14</v>
      </c>
      <c r="AG389" s="810">
        <f t="shared" si="427"/>
        <v>1</v>
      </c>
      <c r="AH389" s="716">
        <f t="shared" si="428"/>
        <v>11150055</v>
      </c>
      <c r="AI389" s="812">
        <f t="shared" si="429"/>
        <v>4.3832695260264407E-4</v>
      </c>
      <c r="AJ389" s="1685"/>
      <c r="AK389" s="258"/>
      <c r="AL389" s="100"/>
      <c r="AM389" s="101"/>
      <c r="AN389" s="102"/>
    </row>
    <row r="390" spans="1:40" s="56" customFormat="1" ht="26.1" customHeight="1">
      <c r="A390" s="820" t="s">
        <v>675</v>
      </c>
      <c r="B390" s="819" t="s">
        <v>676</v>
      </c>
      <c r="C390" s="804" t="s">
        <v>50</v>
      </c>
      <c r="D390" s="805">
        <v>207</v>
      </c>
      <c r="E390" s="961">
        <v>6313.5</v>
      </c>
      <c r="F390" s="978">
        <f t="shared" si="412"/>
        <v>1306894.5</v>
      </c>
      <c r="G390" s="821">
        <f t="shared" si="413"/>
        <v>5.1376166625021686E-5</v>
      </c>
      <c r="H390" s="715">
        <f t="shared" si="414"/>
        <v>0</v>
      </c>
      <c r="I390" s="822">
        <f t="shared" si="415"/>
        <v>0</v>
      </c>
      <c r="J390" s="823">
        <v>0</v>
      </c>
      <c r="K390" s="806">
        <f t="shared" si="416"/>
        <v>0</v>
      </c>
      <c r="L390" s="715">
        <f t="shared" si="417"/>
        <v>0</v>
      </c>
      <c r="M390" s="713">
        <f t="shared" si="418"/>
        <v>0</v>
      </c>
      <c r="N390" s="807"/>
      <c r="O390" s="713"/>
      <c r="P390" s="1082">
        <f t="shared" si="419"/>
        <v>207</v>
      </c>
      <c r="Q390" s="713">
        <f t="shared" si="420"/>
        <v>1306894.5</v>
      </c>
      <c r="R390" s="1089">
        <f t="shared" si="421"/>
        <v>207</v>
      </c>
      <c r="S390" s="713">
        <f t="shared" si="422"/>
        <v>1306894.5</v>
      </c>
      <c r="T390" s="808"/>
      <c r="U390" s="1085">
        <v>207</v>
      </c>
      <c r="V390" s="857">
        <f t="shared" si="423"/>
        <v>1306894.5</v>
      </c>
      <c r="W390" s="809"/>
      <c r="X390" s="771">
        <v>0</v>
      </c>
      <c r="Y390" s="1058">
        <f t="shared" si="424"/>
        <v>0</v>
      </c>
      <c r="Z390" s="771">
        <v>0</v>
      </c>
      <c r="AA390" s="1058">
        <f t="shared" si="425"/>
        <v>0</v>
      </c>
      <c r="AB390" s="717"/>
      <c r="AC390" s="718"/>
      <c r="AD390" s="719"/>
      <c r="AE390" s="716"/>
      <c r="AF390" s="1080">
        <f t="shared" si="426"/>
        <v>207</v>
      </c>
      <c r="AG390" s="810">
        <f t="shared" si="427"/>
        <v>1</v>
      </c>
      <c r="AH390" s="716">
        <f t="shared" si="428"/>
        <v>1306894.5</v>
      </c>
      <c r="AI390" s="812">
        <f t="shared" si="429"/>
        <v>5.1376166625021686E-5</v>
      </c>
      <c r="AJ390" s="1685"/>
      <c r="AK390" s="258"/>
      <c r="AL390" s="100"/>
      <c r="AM390" s="101"/>
      <c r="AN390" s="102"/>
    </row>
    <row r="391" spans="1:40" s="56" customFormat="1" ht="26.1" customHeight="1">
      <c r="A391" s="820" t="s">
        <v>677</v>
      </c>
      <c r="B391" s="819" t="s">
        <v>678</v>
      </c>
      <c r="C391" s="804" t="s">
        <v>263</v>
      </c>
      <c r="D391" s="805">
        <v>207</v>
      </c>
      <c r="E391" s="961">
        <v>12420</v>
      </c>
      <c r="F391" s="978">
        <f t="shared" si="412"/>
        <v>2570940</v>
      </c>
      <c r="G391" s="821">
        <f t="shared" si="413"/>
        <v>1.0106786877053448E-4</v>
      </c>
      <c r="H391" s="715">
        <f t="shared" si="414"/>
        <v>0</v>
      </c>
      <c r="I391" s="822">
        <f t="shared" si="415"/>
        <v>0</v>
      </c>
      <c r="J391" s="823">
        <v>0</v>
      </c>
      <c r="K391" s="806">
        <f t="shared" si="416"/>
        <v>0</v>
      </c>
      <c r="L391" s="715">
        <f t="shared" si="417"/>
        <v>0</v>
      </c>
      <c r="M391" s="713">
        <f t="shared" si="418"/>
        <v>0</v>
      </c>
      <c r="N391" s="807"/>
      <c r="O391" s="713"/>
      <c r="P391" s="1082">
        <f t="shared" si="419"/>
        <v>207</v>
      </c>
      <c r="Q391" s="713">
        <f t="shared" si="420"/>
        <v>2570940</v>
      </c>
      <c r="R391" s="1089">
        <f t="shared" si="421"/>
        <v>207</v>
      </c>
      <c r="S391" s="713">
        <f t="shared" si="422"/>
        <v>2570940</v>
      </c>
      <c r="T391" s="808"/>
      <c r="U391" s="1085">
        <v>207</v>
      </c>
      <c r="V391" s="857">
        <f t="shared" si="423"/>
        <v>2570940</v>
      </c>
      <c r="W391" s="809"/>
      <c r="X391" s="771">
        <v>0</v>
      </c>
      <c r="Y391" s="1058">
        <f t="shared" si="424"/>
        <v>0</v>
      </c>
      <c r="Z391" s="771">
        <v>0</v>
      </c>
      <c r="AA391" s="1058">
        <f t="shared" si="425"/>
        <v>0</v>
      </c>
      <c r="AB391" s="717"/>
      <c r="AC391" s="718"/>
      <c r="AD391" s="719"/>
      <c r="AE391" s="716"/>
      <c r="AF391" s="1080">
        <f t="shared" si="426"/>
        <v>207</v>
      </c>
      <c r="AG391" s="810">
        <f t="shared" si="427"/>
        <v>1</v>
      </c>
      <c r="AH391" s="716">
        <f t="shared" si="428"/>
        <v>2570940</v>
      </c>
      <c r="AI391" s="812">
        <f t="shared" si="429"/>
        <v>1.0106786877053448E-4</v>
      </c>
      <c r="AJ391" s="1685"/>
      <c r="AK391" s="258"/>
      <c r="AL391" s="100"/>
      <c r="AM391" s="101"/>
      <c r="AN391" s="102"/>
    </row>
    <row r="392" spans="1:40" s="56" customFormat="1" ht="26.1" customHeight="1">
      <c r="A392" s="820" t="s">
        <v>679</v>
      </c>
      <c r="B392" s="819" t="s">
        <v>680</v>
      </c>
      <c r="C392" s="804" t="s">
        <v>135</v>
      </c>
      <c r="D392" s="805">
        <v>552.87231724718458</v>
      </c>
      <c r="E392" s="961">
        <v>24840</v>
      </c>
      <c r="F392" s="978">
        <f t="shared" si="412"/>
        <v>13733348.360420065</v>
      </c>
      <c r="G392" s="821">
        <f t="shared" si="413"/>
        <v>5.3988045223574642E-4</v>
      </c>
      <c r="H392" s="715">
        <f t="shared" si="414"/>
        <v>0</v>
      </c>
      <c r="I392" s="822">
        <f t="shared" si="415"/>
        <v>0</v>
      </c>
      <c r="J392" s="823">
        <v>0</v>
      </c>
      <c r="K392" s="806">
        <f t="shared" si="416"/>
        <v>0</v>
      </c>
      <c r="L392" s="715">
        <f t="shared" si="417"/>
        <v>0</v>
      </c>
      <c r="M392" s="713">
        <f t="shared" si="418"/>
        <v>0</v>
      </c>
      <c r="N392" s="807"/>
      <c r="O392" s="713"/>
      <c r="P392" s="1082">
        <f t="shared" si="419"/>
        <v>552.87231724718458</v>
      </c>
      <c r="Q392" s="713">
        <f t="shared" si="420"/>
        <v>13733348.360420065</v>
      </c>
      <c r="R392" s="1089">
        <f t="shared" si="421"/>
        <v>552.87231724718458</v>
      </c>
      <c r="S392" s="713">
        <f t="shared" si="422"/>
        <v>13733348.360420065</v>
      </c>
      <c r="T392" s="808"/>
      <c r="U392" s="1085">
        <v>552.87231724718458</v>
      </c>
      <c r="V392" s="857">
        <f t="shared" si="423"/>
        <v>13733348.360420065</v>
      </c>
      <c r="W392" s="809"/>
      <c r="X392" s="771">
        <v>0</v>
      </c>
      <c r="Y392" s="1058">
        <f t="shared" si="424"/>
        <v>0</v>
      </c>
      <c r="Z392" s="771">
        <v>0</v>
      </c>
      <c r="AA392" s="1058">
        <f t="shared" si="425"/>
        <v>0</v>
      </c>
      <c r="AB392" s="717"/>
      <c r="AC392" s="718"/>
      <c r="AD392" s="719"/>
      <c r="AE392" s="716"/>
      <c r="AF392" s="1080">
        <f t="shared" si="426"/>
        <v>552.87231724718458</v>
      </c>
      <c r="AG392" s="810">
        <f t="shared" si="427"/>
        <v>1</v>
      </c>
      <c r="AH392" s="716">
        <f t="shared" si="428"/>
        <v>13733348.360420065</v>
      </c>
      <c r="AI392" s="812">
        <f t="shared" si="429"/>
        <v>5.3988045223574642E-4</v>
      </c>
      <c r="AJ392" s="1685"/>
      <c r="AK392" s="258"/>
      <c r="AL392" s="100"/>
      <c r="AM392" s="101"/>
      <c r="AN392" s="102"/>
    </row>
    <row r="393" spans="1:40" s="56" customFormat="1" ht="26.1" customHeight="1">
      <c r="A393" s="820" t="s">
        <v>681</v>
      </c>
      <c r="B393" s="819" t="s">
        <v>682</v>
      </c>
      <c r="C393" s="804" t="s">
        <v>50</v>
      </c>
      <c r="D393" s="805">
        <v>6</v>
      </c>
      <c r="E393" s="961">
        <v>1045350</v>
      </c>
      <c r="F393" s="978">
        <f t="shared" si="412"/>
        <v>6272100</v>
      </c>
      <c r="G393" s="821">
        <f t="shared" si="413"/>
        <v>2.4656653975420247E-4</v>
      </c>
      <c r="H393" s="715">
        <f t="shared" si="414"/>
        <v>0</v>
      </c>
      <c r="I393" s="822">
        <f t="shared" si="415"/>
        <v>0</v>
      </c>
      <c r="J393" s="823">
        <v>0</v>
      </c>
      <c r="K393" s="806">
        <f t="shared" si="416"/>
        <v>0</v>
      </c>
      <c r="L393" s="715">
        <f t="shared" si="417"/>
        <v>0</v>
      </c>
      <c r="M393" s="713">
        <f t="shared" si="418"/>
        <v>0</v>
      </c>
      <c r="N393" s="807"/>
      <c r="O393" s="713"/>
      <c r="P393" s="1082">
        <f t="shared" si="419"/>
        <v>6</v>
      </c>
      <c r="Q393" s="713">
        <f t="shared" si="420"/>
        <v>6272100</v>
      </c>
      <c r="R393" s="1089">
        <f t="shared" si="421"/>
        <v>6</v>
      </c>
      <c r="S393" s="713">
        <f t="shared" si="422"/>
        <v>6272100</v>
      </c>
      <c r="T393" s="808"/>
      <c r="U393" s="1085">
        <v>6</v>
      </c>
      <c r="V393" s="857">
        <f t="shared" si="423"/>
        <v>6272100</v>
      </c>
      <c r="W393" s="809"/>
      <c r="X393" s="771">
        <v>0</v>
      </c>
      <c r="Y393" s="1058">
        <f t="shared" si="424"/>
        <v>0</v>
      </c>
      <c r="Z393" s="771">
        <v>0</v>
      </c>
      <c r="AA393" s="1058">
        <f t="shared" si="425"/>
        <v>0</v>
      </c>
      <c r="AB393" s="717"/>
      <c r="AC393" s="718"/>
      <c r="AD393" s="719"/>
      <c r="AE393" s="716"/>
      <c r="AF393" s="1080">
        <f t="shared" si="426"/>
        <v>6</v>
      </c>
      <c r="AG393" s="810">
        <f t="shared" si="427"/>
        <v>1</v>
      </c>
      <c r="AH393" s="716">
        <f t="shared" si="428"/>
        <v>6272100</v>
      </c>
      <c r="AI393" s="812">
        <f t="shared" si="429"/>
        <v>2.4656653975420247E-4</v>
      </c>
      <c r="AJ393" s="1685"/>
      <c r="AK393" s="258"/>
      <c r="AL393" s="100"/>
      <c r="AM393" s="101"/>
      <c r="AN393" s="102"/>
    </row>
    <row r="394" spans="1:40" s="56" customFormat="1" ht="26.1" customHeight="1">
      <c r="A394" s="820" t="s">
        <v>683</v>
      </c>
      <c r="B394" s="819" t="s">
        <v>684</v>
      </c>
      <c r="C394" s="804" t="s">
        <v>50</v>
      </c>
      <c r="D394" s="805">
        <v>60</v>
      </c>
      <c r="E394" s="961">
        <v>72243</v>
      </c>
      <c r="F394" s="978">
        <f t="shared" si="412"/>
        <v>4334580</v>
      </c>
      <c r="G394" s="821">
        <f t="shared" si="413"/>
        <v>1.7039945024597357E-4</v>
      </c>
      <c r="H394" s="715">
        <f t="shared" si="414"/>
        <v>0</v>
      </c>
      <c r="I394" s="822">
        <f t="shared" si="415"/>
        <v>0</v>
      </c>
      <c r="J394" s="823">
        <v>0</v>
      </c>
      <c r="K394" s="806">
        <f t="shared" si="416"/>
        <v>0</v>
      </c>
      <c r="L394" s="715">
        <f t="shared" si="417"/>
        <v>0</v>
      </c>
      <c r="M394" s="713">
        <f t="shared" si="418"/>
        <v>0</v>
      </c>
      <c r="N394" s="807"/>
      <c r="O394" s="713"/>
      <c r="P394" s="1082">
        <f t="shared" si="419"/>
        <v>60</v>
      </c>
      <c r="Q394" s="713">
        <f t="shared" si="420"/>
        <v>4334580</v>
      </c>
      <c r="R394" s="1089">
        <f t="shared" si="421"/>
        <v>60</v>
      </c>
      <c r="S394" s="713">
        <f t="shared" si="422"/>
        <v>4334580</v>
      </c>
      <c r="T394" s="808"/>
      <c r="U394" s="1085">
        <v>60</v>
      </c>
      <c r="V394" s="857">
        <f t="shared" si="423"/>
        <v>4334580</v>
      </c>
      <c r="W394" s="809"/>
      <c r="X394" s="771">
        <v>0</v>
      </c>
      <c r="Y394" s="1058">
        <f t="shared" si="424"/>
        <v>0</v>
      </c>
      <c r="Z394" s="771">
        <v>0</v>
      </c>
      <c r="AA394" s="1058">
        <f t="shared" si="425"/>
        <v>0</v>
      </c>
      <c r="AB394" s="717"/>
      <c r="AC394" s="718"/>
      <c r="AD394" s="719"/>
      <c r="AE394" s="716"/>
      <c r="AF394" s="1080">
        <f t="shared" si="426"/>
        <v>60</v>
      </c>
      <c r="AG394" s="810">
        <f t="shared" si="427"/>
        <v>1</v>
      </c>
      <c r="AH394" s="716">
        <f t="shared" si="428"/>
        <v>4334580</v>
      </c>
      <c r="AI394" s="812">
        <f t="shared" si="429"/>
        <v>1.7039945024597357E-4</v>
      </c>
      <c r="AJ394" s="1685"/>
      <c r="AK394" s="258"/>
      <c r="AL394" s="100"/>
      <c r="AM394" s="101"/>
      <c r="AN394" s="102"/>
    </row>
    <row r="395" spans="1:40" s="56" customFormat="1" ht="26.1" customHeight="1">
      <c r="A395" s="820" t="s">
        <v>685</v>
      </c>
      <c r="B395" s="819" t="s">
        <v>670</v>
      </c>
      <c r="C395" s="804" t="s">
        <v>50</v>
      </c>
      <c r="D395" s="805">
        <v>3</v>
      </c>
      <c r="E395" s="961">
        <v>15111</v>
      </c>
      <c r="F395" s="978">
        <f t="shared" si="412"/>
        <v>45333</v>
      </c>
      <c r="G395" s="821">
        <f t="shared" si="413"/>
        <v>1.7821145942630474E-6</v>
      </c>
      <c r="H395" s="715">
        <f t="shared" si="414"/>
        <v>0</v>
      </c>
      <c r="I395" s="822">
        <f t="shared" si="415"/>
        <v>0</v>
      </c>
      <c r="J395" s="823">
        <v>0</v>
      </c>
      <c r="K395" s="806">
        <f t="shared" si="416"/>
        <v>0</v>
      </c>
      <c r="L395" s="715">
        <f t="shared" si="417"/>
        <v>0</v>
      </c>
      <c r="M395" s="713">
        <f t="shared" si="418"/>
        <v>0</v>
      </c>
      <c r="N395" s="807"/>
      <c r="O395" s="713"/>
      <c r="P395" s="1082">
        <f t="shared" si="419"/>
        <v>3</v>
      </c>
      <c r="Q395" s="713">
        <f t="shared" si="420"/>
        <v>45333</v>
      </c>
      <c r="R395" s="1089">
        <f t="shared" si="421"/>
        <v>3</v>
      </c>
      <c r="S395" s="713">
        <f t="shared" si="422"/>
        <v>45333</v>
      </c>
      <c r="T395" s="808"/>
      <c r="U395" s="1085">
        <v>3</v>
      </c>
      <c r="V395" s="857">
        <f t="shared" si="423"/>
        <v>45333</v>
      </c>
      <c r="W395" s="809"/>
      <c r="X395" s="771">
        <v>0</v>
      </c>
      <c r="Y395" s="1058">
        <f t="shared" si="424"/>
        <v>0</v>
      </c>
      <c r="Z395" s="771">
        <v>0</v>
      </c>
      <c r="AA395" s="1058">
        <f t="shared" si="425"/>
        <v>0</v>
      </c>
      <c r="AB395" s="717"/>
      <c r="AC395" s="718"/>
      <c r="AD395" s="719"/>
      <c r="AE395" s="716"/>
      <c r="AF395" s="1080">
        <f t="shared" si="426"/>
        <v>3</v>
      </c>
      <c r="AG395" s="810">
        <f t="shared" si="427"/>
        <v>1</v>
      </c>
      <c r="AH395" s="716">
        <f t="shared" si="428"/>
        <v>45333</v>
      </c>
      <c r="AI395" s="812">
        <f t="shared" si="429"/>
        <v>1.7821145942630474E-6</v>
      </c>
      <c r="AJ395" s="1685"/>
      <c r="AK395" s="258"/>
      <c r="AL395" s="100"/>
      <c r="AM395" s="101"/>
      <c r="AN395" s="102"/>
    </row>
    <row r="396" spans="1:40" s="56" customFormat="1" ht="26.1" customHeight="1">
      <c r="A396" s="820" t="s">
        <v>686</v>
      </c>
      <c r="B396" s="819" t="s">
        <v>687</v>
      </c>
      <c r="C396" s="804" t="s">
        <v>50</v>
      </c>
      <c r="D396" s="805">
        <v>20</v>
      </c>
      <c r="E396" s="961">
        <v>926325</v>
      </c>
      <c r="F396" s="978">
        <f t="shared" si="412"/>
        <v>18526500</v>
      </c>
      <c r="G396" s="821">
        <f t="shared" si="413"/>
        <v>7.2830710587462437E-4</v>
      </c>
      <c r="H396" s="715">
        <f t="shared" si="414"/>
        <v>0</v>
      </c>
      <c r="I396" s="822">
        <f t="shared" si="415"/>
        <v>0</v>
      </c>
      <c r="J396" s="823">
        <v>0</v>
      </c>
      <c r="K396" s="806">
        <f t="shared" si="416"/>
        <v>0</v>
      </c>
      <c r="L396" s="715">
        <f t="shared" si="417"/>
        <v>0</v>
      </c>
      <c r="M396" s="713">
        <f t="shared" si="418"/>
        <v>0</v>
      </c>
      <c r="N396" s="807"/>
      <c r="O396" s="713"/>
      <c r="P396" s="1082">
        <f t="shared" si="419"/>
        <v>20</v>
      </c>
      <c r="Q396" s="713">
        <f t="shared" si="420"/>
        <v>18526500</v>
      </c>
      <c r="R396" s="1089">
        <f t="shared" si="421"/>
        <v>20</v>
      </c>
      <c r="S396" s="713">
        <f t="shared" si="422"/>
        <v>18526500</v>
      </c>
      <c r="T396" s="808"/>
      <c r="U396" s="1085">
        <v>20</v>
      </c>
      <c r="V396" s="857">
        <f t="shared" si="423"/>
        <v>18526500</v>
      </c>
      <c r="W396" s="809"/>
      <c r="X396" s="771">
        <v>0</v>
      </c>
      <c r="Y396" s="1058">
        <f t="shared" si="424"/>
        <v>0</v>
      </c>
      <c r="Z396" s="771">
        <v>0</v>
      </c>
      <c r="AA396" s="1058">
        <f t="shared" si="425"/>
        <v>0</v>
      </c>
      <c r="AB396" s="717"/>
      <c r="AC396" s="718"/>
      <c r="AD396" s="719"/>
      <c r="AE396" s="716"/>
      <c r="AF396" s="1080">
        <f t="shared" si="426"/>
        <v>20</v>
      </c>
      <c r="AG396" s="810">
        <f t="shared" si="427"/>
        <v>1</v>
      </c>
      <c r="AH396" s="716">
        <f t="shared" si="428"/>
        <v>18526500</v>
      </c>
      <c r="AI396" s="812">
        <f t="shared" si="429"/>
        <v>7.2830710587462437E-4</v>
      </c>
      <c r="AJ396" s="1685"/>
      <c r="AK396" s="258"/>
      <c r="AL396" s="100"/>
      <c r="AM396" s="101"/>
      <c r="AN396" s="102"/>
    </row>
    <row r="397" spans="1:40" s="56" customFormat="1" ht="26.1" customHeight="1">
      <c r="A397" s="820" t="s">
        <v>688</v>
      </c>
      <c r="B397" s="819" t="s">
        <v>689</v>
      </c>
      <c r="C397" s="804" t="s">
        <v>50</v>
      </c>
      <c r="D397" s="805">
        <v>4</v>
      </c>
      <c r="E397" s="961">
        <v>6003000</v>
      </c>
      <c r="F397" s="978">
        <f t="shared" si="412"/>
        <v>24012000</v>
      </c>
      <c r="G397" s="821">
        <f t="shared" si="413"/>
        <v>9.43951109290016E-4</v>
      </c>
      <c r="H397" s="715">
        <f t="shared" si="414"/>
        <v>0</v>
      </c>
      <c r="I397" s="822">
        <f t="shared" si="415"/>
        <v>0</v>
      </c>
      <c r="J397" s="823">
        <v>0</v>
      </c>
      <c r="K397" s="806">
        <f t="shared" si="416"/>
        <v>0</v>
      </c>
      <c r="L397" s="715">
        <f t="shared" si="417"/>
        <v>0</v>
      </c>
      <c r="M397" s="713">
        <f t="shared" si="418"/>
        <v>0</v>
      </c>
      <c r="N397" s="807"/>
      <c r="O397" s="713"/>
      <c r="P397" s="1082">
        <f t="shared" si="419"/>
        <v>4</v>
      </c>
      <c r="Q397" s="713">
        <f t="shared" si="420"/>
        <v>24012000</v>
      </c>
      <c r="R397" s="1089">
        <f t="shared" si="421"/>
        <v>4</v>
      </c>
      <c r="S397" s="713">
        <f t="shared" si="422"/>
        <v>24012000</v>
      </c>
      <c r="T397" s="808"/>
      <c r="U397" s="1085">
        <v>4</v>
      </c>
      <c r="V397" s="857">
        <f t="shared" si="423"/>
        <v>24012000</v>
      </c>
      <c r="W397" s="809"/>
      <c r="X397" s="771">
        <v>0</v>
      </c>
      <c r="Y397" s="1058">
        <f t="shared" si="424"/>
        <v>0</v>
      </c>
      <c r="Z397" s="771">
        <v>0</v>
      </c>
      <c r="AA397" s="1058">
        <f t="shared" si="425"/>
        <v>0</v>
      </c>
      <c r="AB397" s="717"/>
      <c r="AC397" s="718"/>
      <c r="AD397" s="719"/>
      <c r="AE397" s="716"/>
      <c r="AF397" s="1080">
        <f t="shared" si="426"/>
        <v>4</v>
      </c>
      <c r="AG397" s="810">
        <f t="shared" si="427"/>
        <v>1</v>
      </c>
      <c r="AH397" s="716">
        <f t="shared" si="428"/>
        <v>24012000</v>
      </c>
      <c r="AI397" s="812">
        <f t="shared" si="429"/>
        <v>9.43951109290016E-4</v>
      </c>
      <c r="AJ397" s="1685"/>
      <c r="AK397" s="258"/>
      <c r="AL397" s="100"/>
      <c r="AM397" s="101"/>
      <c r="AN397" s="102"/>
    </row>
    <row r="398" spans="1:40" s="56" customFormat="1" ht="26.1" customHeight="1">
      <c r="A398" s="820" t="s">
        <v>690</v>
      </c>
      <c r="B398" s="819" t="s">
        <v>691</v>
      </c>
      <c r="C398" s="804" t="s">
        <v>50</v>
      </c>
      <c r="D398" s="805">
        <v>4</v>
      </c>
      <c r="E398" s="961">
        <v>4657500</v>
      </c>
      <c r="F398" s="978">
        <f t="shared" si="412"/>
        <v>18630000</v>
      </c>
      <c r="G398" s="821">
        <f t="shared" si="413"/>
        <v>7.3237586065604693E-4</v>
      </c>
      <c r="H398" s="715">
        <f t="shared" si="414"/>
        <v>0</v>
      </c>
      <c r="I398" s="822">
        <f t="shared" si="415"/>
        <v>0</v>
      </c>
      <c r="J398" s="823">
        <v>0</v>
      </c>
      <c r="K398" s="806">
        <f t="shared" si="416"/>
        <v>0</v>
      </c>
      <c r="L398" s="715">
        <f t="shared" si="417"/>
        <v>0</v>
      </c>
      <c r="M398" s="713">
        <f t="shared" si="418"/>
        <v>0</v>
      </c>
      <c r="N398" s="807"/>
      <c r="O398" s="713"/>
      <c r="P398" s="1082">
        <f t="shared" si="419"/>
        <v>4</v>
      </c>
      <c r="Q398" s="713">
        <f t="shared" si="420"/>
        <v>18630000</v>
      </c>
      <c r="R398" s="1089">
        <f t="shared" si="421"/>
        <v>4</v>
      </c>
      <c r="S398" s="713">
        <f t="shared" si="422"/>
        <v>18630000</v>
      </c>
      <c r="T398" s="808"/>
      <c r="U398" s="1085">
        <v>4</v>
      </c>
      <c r="V398" s="857">
        <f t="shared" si="423"/>
        <v>18630000</v>
      </c>
      <c r="W398" s="809"/>
      <c r="X398" s="771">
        <v>0</v>
      </c>
      <c r="Y398" s="1058">
        <f t="shared" si="424"/>
        <v>0</v>
      </c>
      <c r="Z398" s="771">
        <v>0</v>
      </c>
      <c r="AA398" s="1058">
        <f t="shared" si="425"/>
        <v>0</v>
      </c>
      <c r="AB398" s="717"/>
      <c r="AC398" s="718"/>
      <c r="AD398" s="719"/>
      <c r="AE398" s="716"/>
      <c r="AF398" s="1080">
        <f t="shared" si="426"/>
        <v>4</v>
      </c>
      <c r="AG398" s="810">
        <f t="shared" si="427"/>
        <v>1</v>
      </c>
      <c r="AH398" s="716">
        <f t="shared" si="428"/>
        <v>18630000</v>
      </c>
      <c r="AI398" s="812">
        <f t="shared" si="429"/>
        <v>7.3237586065604693E-4</v>
      </c>
      <c r="AJ398" s="1685"/>
      <c r="AK398" s="258"/>
      <c r="AL398" s="100"/>
      <c r="AM398" s="101"/>
      <c r="AN398" s="102"/>
    </row>
    <row r="399" spans="1:40" s="56" customFormat="1" ht="26.1" customHeight="1">
      <c r="A399" s="820" t="s">
        <v>692</v>
      </c>
      <c r="B399" s="819" t="s">
        <v>693</v>
      </c>
      <c r="C399" s="804" t="s">
        <v>50</v>
      </c>
      <c r="D399" s="805">
        <v>100</v>
      </c>
      <c r="E399" s="961">
        <v>50197.5</v>
      </c>
      <c r="F399" s="978">
        <f t="shared" si="412"/>
        <v>5019750</v>
      </c>
      <c r="G399" s="821">
        <f t="shared" si="413"/>
        <v>1.9733460689899042E-4</v>
      </c>
      <c r="H399" s="715">
        <f t="shared" si="414"/>
        <v>0</v>
      </c>
      <c r="I399" s="822">
        <f t="shared" si="415"/>
        <v>0</v>
      </c>
      <c r="J399" s="823">
        <v>0</v>
      </c>
      <c r="K399" s="806">
        <f t="shared" si="416"/>
        <v>0</v>
      </c>
      <c r="L399" s="715">
        <f t="shared" si="417"/>
        <v>0</v>
      </c>
      <c r="M399" s="713">
        <f t="shared" si="418"/>
        <v>0</v>
      </c>
      <c r="N399" s="807"/>
      <c r="O399" s="713"/>
      <c r="P399" s="1082">
        <f t="shared" si="419"/>
        <v>100</v>
      </c>
      <c r="Q399" s="713">
        <f t="shared" si="420"/>
        <v>5019750</v>
      </c>
      <c r="R399" s="1089">
        <f t="shared" si="421"/>
        <v>100</v>
      </c>
      <c r="S399" s="713">
        <f t="shared" si="422"/>
        <v>5019750</v>
      </c>
      <c r="T399" s="808"/>
      <c r="U399" s="1085">
        <v>100</v>
      </c>
      <c r="V399" s="857">
        <f t="shared" si="423"/>
        <v>5019750</v>
      </c>
      <c r="W399" s="809"/>
      <c r="X399" s="771">
        <v>0</v>
      </c>
      <c r="Y399" s="1058">
        <f t="shared" si="424"/>
        <v>0</v>
      </c>
      <c r="Z399" s="771">
        <v>0</v>
      </c>
      <c r="AA399" s="1058">
        <f t="shared" si="425"/>
        <v>0</v>
      </c>
      <c r="AB399" s="717"/>
      <c r="AC399" s="718"/>
      <c r="AD399" s="719"/>
      <c r="AE399" s="716"/>
      <c r="AF399" s="1080">
        <f t="shared" si="426"/>
        <v>100</v>
      </c>
      <c r="AG399" s="810">
        <f t="shared" si="427"/>
        <v>1</v>
      </c>
      <c r="AH399" s="716">
        <f t="shared" si="428"/>
        <v>5019750</v>
      </c>
      <c r="AI399" s="812">
        <f t="shared" si="429"/>
        <v>1.9733460689899042E-4</v>
      </c>
      <c r="AJ399" s="1685"/>
      <c r="AK399" s="258"/>
      <c r="AL399" s="100"/>
      <c r="AM399" s="101"/>
      <c r="AN399" s="102"/>
    </row>
    <row r="400" spans="1:40" s="56" customFormat="1" ht="26.1" customHeight="1">
      <c r="A400" s="820" t="s">
        <v>694</v>
      </c>
      <c r="B400" s="819" t="s">
        <v>695</v>
      </c>
      <c r="C400" s="804" t="s">
        <v>135</v>
      </c>
      <c r="D400" s="805">
        <v>480</v>
      </c>
      <c r="E400" s="961">
        <v>13092.75</v>
      </c>
      <c r="F400" s="978">
        <f t="shared" si="412"/>
        <v>6284520</v>
      </c>
      <c r="G400" s="821">
        <f t="shared" si="413"/>
        <v>2.4705479032797312E-4</v>
      </c>
      <c r="H400" s="715">
        <f t="shared" si="414"/>
        <v>0</v>
      </c>
      <c r="I400" s="822">
        <f t="shared" si="415"/>
        <v>0</v>
      </c>
      <c r="J400" s="823">
        <v>0</v>
      </c>
      <c r="K400" s="806">
        <f t="shared" si="416"/>
        <v>0</v>
      </c>
      <c r="L400" s="715">
        <f t="shared" si="417"/>
        <v>0</v>
      </c>
      <c r="M400" s="713">
        <f t="shared" si="418"/>
        <v>0</v>
      </c>
      <c r="N400" s="807"/>
      <c r="O400" s="713"/>
      <c r="P400" s="1082">
        <f t="shared" si="419"/>
        <v>480</v>
      </c>
      <c r="Q400" s="713">
        <f t="shared" si="420"/>
        <v>6284520</v>
      </c>
      <c r="R400" s="1089">
        <f t="shared" si="421"/>
        <v>480</v>
      </c>
      <c r="S400" s="713">
        <f t="shared" si="422"/>
        <v>6284520</v>
      </c>
      <c r="T400" s="808"/>
      <c r="U400" s="1085">
        <v>480</v>
      </c>
      <c r="V400" s="857">
        <f t="shared" si="423"/>
        <v>6284520</v>
      </c>
      <c r="W400" s="809"/>
      <c r="X400" s="771">
        <v>0</v>
      </c>
      <c r="Y400" s="1058">
        <f t="shared" si="424"/>
        <v>0</v>
      </c>
      <c r="Z400" s="771">
        <v>0</v>
      </c>
      <c r="AA400" s="1058">
        <f t="shared" si="425"/>
        <v>0</v>
      </c>
      <c r="AB400" s="717"/>
      <c r="AC400" s="718"/>
      <c r="AD400" s="719"/>
      <c r="AE400" s="716"/>
      <c r="AF400" s="1080">
        <f t="shared" si="426"/>
        <v>480</v>
      </c>
      <c r="AG400" s="810">
        <f t="shared" si="427"/>
        <v>1</v>
      </c>
      <c r="AH400" s="716">
        <f t="shared" si="428"/>
        <v>6284520</v>
      </c>
      <c r="AI400" s="812">
        <f t="shared" si="429"/>
        <v>2.4705479032797312E-4</v>
      </c>
      <c r="AJ400" s="1685"/>
      <c r="AK400" s="258"/>
      <c r="AL400" s="100"/>
      <c r="AM400" s="101"/>
      <c r="AN400" s="102"/>
    </row>
    <row r="401" spans="1:40" s="56" customFormat="1" ht="26.1" customHeight="1">
      <c r="A401" s="820" t="s">
        <v>696</v>
      </c>
      <c r="B401" s="819" t="s">
        <v>697</v>
      </c>
      <c r="C401" s="804" t="s">
        <v>50</v>
      </c>
      <c r="D401" s="805">
        <v>500</v>
      </c>
      <c r="E401" s="961">
        <v>14438.25</v>
      </c>
      <c r="F401" s="978">
        <f t="shared" si="412"/>
        <v>7219125</v>
      </c>
      <c r="G401" s="821">
        <f t="shared" si="413"/>
        <v>2.8379564600421815E-4</v>
      </c>
      <c r="H401" s="715">
        <f t="shared" si="414"/>
        <v>0</v>
      </c>
      <c r="I401" s="822">
        <f t="shared" si="415"/>
        <v>0</v>
      </c>
      <c r="J401" s="823">
        <v>0</v>
      </c>
      <c r="K401" s="806">
        <f t="shared" si="416"/>
        <v>0</v>
      </c>
      <c r="L401" s="715">
        <f t="shared" si="417"/>
        <v>0</v>
      </c>
      <c r="M401" s="713">
        <f t="shared" si="418"/>
        <v>0</v>
      </c>
      <c r="N401" s="807"/>
      <c r="O401" s="713"/>
      <c r="P401" s="1082">
        <f t="shared" si="419"/>
        <v>500</v>
      </c>
      <c r="Q401" s="713">
        <f t="shared" si="420"/>
        <v>7219125</v>
      </c>
      <c r="R401" s="1089">
        <f t="shared" si="421"/>
        <v>500</v>
      </c>
      <c r="S401" s="713">
        <f t="shared" si="422"/>
        <v>7219125</v>
      </c>
      <c r="T401" s="808"/>
      <c r="U401" s="1085">
        <v>500</v>
      </c>
      <c r="V401" s="857">
        <f t="shared" si="423"/>
        <v>7219125</v>
      </c>
      <c r="W401" s="809"/>
      <c r="X401" s="771">
        <v>0</v>
      </c>
      <c r="Y401" s="1058">
        <f t="shared" si="424"/>
        <v>0</v>
      </c>
      <c r="Z401" s="771">
        <v>0</v>
      </c>
      <c r="AA401" s="1058">
        <f t="shared" si="425"/>
        <v>0</v>
      </c>
      <c r="AB401" s="717"/>
      <c r="AC401" s="718"/>
      <c r="AD401" s="719"/>
      <c r="AE401" s="716"/>
      <c r="AF401" s="1080">
        <f t="shared" si="426"/>
        <v>500</v>
      </c>
      <c r="AG401" s="810">
        <f t="shared" si="427"/>
        <v>1</v>
      </c>
      <c r="AH401" s="716">
        <f t="shared" si="428"/>
        <v>7219125</v>
      </c>
      <c r="AI401" s="812">
        <f t="shared" si="429"/>
        <v>2.8379564600421815E-4</v>
      </c>
      <c r="AJ401" s="1685"/>
      <c r="AK401" s="258"/>
      <c r="AL401" s="100"/>
      <c r="AM401" s="101"/>
      <c r="AN401" s="102"/>
    </row>
    <row r="402" spans="1:40" s="56" customFormat="1" ht="62.1" customHeight="1">
      <c r="A402" s="820" t="s">
        <v>698</v>
      </c>
      <c r="B402" s="819" t="s">
        <v>699</v>
      </c>
      <c r="C402" s="804" t="s">
        <v>135</v>
      </c>
      <c r="D402" s="805">
        <v>356</v>
      </c>
      <c r="E402" s="961">
        <v>170775</v>
      </c>
      <c r="F402" s="978">
        <f t="shared" si="412"/>
        <v>60795900</v>
      </c>
      <c r="G402" s="821">
        <f t="shared" si="413"/>
        <v>2.3899865586075662E-3</v>
      </c>
      <c r="H402" s="715">
        <f t="shared" si="414"/>
        <v>0</v>
      </c>
      <c r="I402" s="822">
        <f t="shared" si="415"/>
        <v>0</v>
      </c>
      <c r="J402" s="823">
        <v>0</v>
      </c>
      <c r="K402" s="806">
        <f t="shared" si="416"/>
        <v>0</v>
      </c>
      <c r="L402" s="715">
        <f t="shared" si="417"/>
        <v>0</v>
      </c>
      <c r="M402" s="713">
        <f t="shared" si="418"/>
        <v>0</v>
      </c>
      <c r="N402" s="807"/>
      <c r="O402" s="713"/>
      <c r="P402" s="1082">
        <f t="shared" si="419"/>
        <v>356</v>
      </c>
      <c r="Q402" s="713">
        <f t="shared" si="420"/>
        <v>60795900</v>
      </c>
      <c r="R402" s="1089">
        <f t="shared" si="421"/>
        <v>356</v>
      </c>
      <c r="S402" s="713">
        <f t="shared" si="422"/>
        <v>60795900</v>
      </c>
      <c r="T402" s="808"/>
      <c r="U402" s="1085">
        <v>356</v>
      </c>
      <c r="V402" s="857">
        <f t="shared" si="423"/>
        <v>60795900</v>
      </c>
      <c r="W402" s="809"/>
      <c r="X402" s="771">
        <v>0</v>
      </c>
      <c r="Y402" s="1058">
        <f t="shared" si="424"/>
        <v>0</v>
      </c>
      <c r="Z402" s="771">
        <v>0</v>
      </c>
      <c r="AA402" s="1058">
        <f t="shared" si="425"/>
        <v>0</v>
      </c>
      <c r="AB402" s="717"/>
      <c r="AC402" s="718"/>
      <c r="AD402" s="719"/>
      <c r="AE402" s="716"/>
      <c r="AF402" s="1080">
        <f t="shared" si="426"/>
        <v>356</v>
      </c>
      <c r="AG402" s="810">
        <f t="shared" si="427"/>
        <v>1</v>
      </c>
      <c r="AH402" s="716">
        <f t="shared" si="428"/>
        <v>60795900</v>
      </c>
      <c r="AI402" s="812">
        <f t="shared" si="429"/>
        <v>2.3899865586075662E-3</v>
      </c>
      <c r="AJ402" s="1685"/>
      <c r="AK402" s="258"/>
      <c r="AL402" s="100"/>
      <c r="AM402" s="101"/>
      <c r="AN402" s="102"/>
    </row>
    <row r="403" spans="1:40" s="56" customFormat="1" ht="24" customHeight="1">
      <c r="A403" s="820" t="s">
        <v>700</v>
      </c>
      <c r="B403" s="819" t="s">
        <v>701</v>
      </c>
      <c r="C403" s="804" t="s">
        <v>50</v>
      </c>
      <c r="D403" s="805">
        <v>6</v>
      </c>
      <c r="E403" s="961">
        <v>222525</v>
      </c>
      <c r="F403" s="978">
        <f t="shared" si="412"/>
        <v>1335150</v>
      </c>
      <c r="G403" s="821">
        <f t="shared" si="413"/>
        <v>5.2486936680350029E-5</v>
      </c>
      <c r="H403" s="715">
        <f t="shared" si="414"/>
        <v>0</v>
      </c>
      <c r="I403" s="822">
        <f t="shared" si="415"/>
        <v>0</v>
      </c>
      <c r="J403" s="823">
        <v>0</v>
      </c>
      <c r="K403" s="806">
        <f t="shared" si="416"/>
        <v>0</v>
      </c>
      <c r="L403" s="715">
        <f t="shared" si="417"/>
        <v>0</v>
      </c>
      <c r="M403" s="713">
        <f t="shared" si="418"/>
        <v>0</v>
      </c>
      <c r="N403" s="807"/>
      <c r="O403" s="713"/>
      <c r="P403" s="1082">
        <f t="shared" si="419"/>
        <v>6</v>
      </c>
      <c r="Q403" s="713">
        <f t="shared" si="420"/>
        <v>1335150</v>
      </c>
      <c r="R403" s="1089">
        <f t="shared" si="421"/>
        <v>6</v>
      </c>
      <c r="S403" s="713">
        <f t="shared" si="422"/>
        <v>1335150</v>
      </c>
      <c r="T403" s="808"/>
      <c r="U403" s="1085">
        <v>6</v>
      </c>
      <c r="V403" s="857">
        <f t="shared" si="423"/>
        <v>1335150</v>
      </c>
      <c r="W403" s="809"/>
      <c r="X403" s="771">
        <v>0</v>
      </c>
      <c r="Y403" s="1058">
        <f t="shared" si="424"/>
        <v>0</v>
      </c>
      <c r="Z403" s="771">
        <v>0</v>
      </c>
      <c r="AA403" s="1058">
        <f t="shared" si="425"/>
        <v>0</v>
      </c>
      <c r="AB403" s="717"/>
      <c r="AC403" s="718"/>
      <c r="AD403" s="719"/>
      <c r="AE403" s="716"/>
      <c r="AF403" s="1080">
        <f t="shared" si="426"/>
        <v>6</v>
      </c>
      <c r="AG403" s="810">
        <f t="shared" si="427"/>
        <v>1</v>
      </c>
      <c r="AH403" s="716">
        <f t="shared" si="428"/>
        <v>1335150</v>
      </c>
      <c r="AI403" s="812">
        <f t="shared" si="429"/>
        <v>5.2486936680350029E-5</v>
      </c>
      <c r="AJ403" s="1685"/>
      <c r="AK403" s="258"/>
      <c r="AL403" s="100"/>
      <c r="AM403" s="101"/>
      <c r="AN403" s="102"/>
    </row>
    <row r="404" spans="1:40" s="56" customFormat="1" ht="24" customHeight="1">
      <c r="A404" s="820" t="s">
        <v>702</v>
      </c>
      <c r="B404" s="819" t="s">
        <v>703</v>
      </c>
      <c r="C404" s="804" t="s">
        <v>50</v>
      </c>
      <c r="D404" s="805">
        <v>2</v>
      </c>
      <c r="E404" s="961">
        <v>1190250</v>
      </c>
      <c r="F404" s="978">
        <f t="shared" si="412"/>
        <v>2380500</v>
      </c>
      <c r="G404" s="821">
        <f t="shared" si="413"/>
        <v>9.3581359972717105E-5</v>
      </c>
      <c r="H404" s="715">
        <f t="shared" si="414"/>
        <v>0</v>
      </c>
      <c r="I404" s="822">
        <f t="shared" si="415"/>
        <v>0</v>
      </c>
      <c r="J404" s="823">
        <v>0</v>
      </c>
      <c r="K404" s="806">
        <f t="shared" si="416"/>
        <v>0</v>
      </c>
      <c r="L404" s="715">
        <f t="shared" si="417"/>
        <v>0</v>
      </c>
      <c r="M404" s="713">
        <f t="shared" si="418"/>
        <v>0</v>
      </c>
      <c r="N404" s="807"/>
      <c r="O404" s="713"/>
      <c r="P404" s="1082">
        <f t="shared" si="419"/>
        <v>2</v>
      </c>
      <c r="Q404" s="713">
        <f t="shared" si="420"/>
        <v>2380500</v>
      </c>
      <c r="R404" s="1089">
        <f t="shared" si="421"/>
        <v>2</v>
      </c>
      <c r="S404" s="713">
        <f t="shared" si="422"/>
        <v>2380500</v>
      </c>
      <c r="T404" s="808"/>
      <c r="U404" s="1085">
        <v>2</v>
      </c>
      <c r="V404" s="857">
        <f t="shared" si="423"/>
        <v>2380500</v>
      </c>
      <c r="W404" s="809"/>
      <c r="X404" s="771">
        <v>0</v>
      </c>
      <c r="Y404" s="1058">
        <f t="shared" si="424"/>
        <v>0</v>
      </c>
      <c r="Z404" s="771">
        <v>0</v>
      </c>
      <c r="AA404" s="1058">
        <f t="shared" si="425"/>
        <v>0</v>
      </c>
      <c r="AB404" s="717"/>
      <c r="AC404" s="718"/>
      <c r="AD404" s="719"/>
      <c r="AE404" s="716"/>
      <c r="AF404" s="1080">
        <f t="shared" si="426"/>
        <v>2</v>
      </c>
      <c r="AG404" s="810">
        <f t="shared" si="427"/>
        <v>1</v>
      </c>
      <c r="AH404" s="716">
        <f t="shared" si="428"/>
        <v>2380500</v>
      </c>
      <c r="AI404" s="812">
        <f t="shared" si="429"/>
        <v>9.3581359972717105E-5</v>
      </c>
      <c r="AJ404" s="1685"/>
      <c r="AK404" s="258"/>
      <c r="AL404" s="100"/>
      <c r="AM404" s="101"/>
      <c r="AN404" s="102"/>
    </row>
    <row r="405" spans="1:40" s="56" customFormat="1" ht="24" customHeight="1">
      <c r="A405" s="820"/>
      <c r="B405" s="819"/>
      <c r="C405" s="804"/>
      <c r="D405" s="805"/>
      <c r="E405" s="961"/>
      <c r="F405" s="978"/>
      <c r="G405" s="821"/>
      <c r="H405" s="715"/>
      <c r="I405" s="822"/>
      <c r="J405" s="823"/>
      <c r="K405" s="806"/>
      <c r="L405" s="715"/>
      <c r="M405" s="713"/>
      <c r="N405" s="807"/>
      <c r="O405" s="713"/>
      <c r="P405" s="1082"/>
      <c r="Q405" s="713"/>
      <c r="R405" s="1089"/>
      <c r="S405" s="713"/>
      <c r="T405" s="808"/>
      <c r="U405" s="1085"/>
      <c r="V405" s="857"/>
      <c r="W405" s="809"/>
      <c r="X405" s="771"/>
      <c r="Y405" s="1058"/>
      <c r="Z405" s="771"/>
      <c r="AA405" s="1058"/>
      <c r="AB405" s="717"/>
      <c r="AC405" s="718"/>
      <c r="AD405" s="719"/>
      <c r="AE405" s="716"/>
      <c r="AF405" s="1080"/>
      <c r="AG405" s="810"/>
      <c r="AH405" s="716"/>
      <c r="AI405" s="812"/>
      <c r="AJ405" s="1685"/>
      <c r="AK405" s="258"/>
      <c r="AL405" s="100"/>
      <c r="AM405" s="101"/>
      <c r="AN405" s="102"/>
    </row>
    <row r="406" spans="1:40" s="56" customFormat="1" ht="24" customHeight="1">
      <c r="A406" s="1336" t="s">
        <v>704</v>
      </c>
      <c r="B406" s="1337" t="s">
        <v>705</v>
      </c>
      <c r="C406" s="1363"/>
      <c r="D406" s="1383"/>
      <c r="E406" s="1405"/>
      <c r="F406" s="1365"/>
      <c r="G406" s="1366"/>
      <c r="H406" s="1367"/>
      <c r="I406" s="1368"/>
      <c r="J406" s="1369"/>
      <c r="K406" s="1368"/>
      <c r="L406" s="1367"/>
      <c r="M406" s="1370"/>
      <c r="N406" s="1371"/>
      <c r="O406" s="1370"/>
      <c r="P406" s="1372"/>
      <c r="Q406" s="1370"/>
      <c r="R406" s="1367"/>
      <c r="S406" s="1370"/>
      <c r="T406" s="1373"/>
      <c r="U406" s="1374"/>
      <c r="V406" s="1375"/>
      <c r="W406" s="1376"/>
      <c r="X406" s="1377"/>
      <c r="Y406" s="1378"/>
      <c r="Z406" s="1377"/>
      <c r="AA406" s="1378"/>
      <c r="AB406" s="1374"/>
      <c r="AC406" s="1380"/>
      <c r="AD406" s="1374"/>
      <c r="AE406" s="1380"/>
      <c r="AF406" s="1377"/>
      <c r="AG406" s="1381"/>
      <c r="AH406" s="1380"/>
      <c r="AI406" s="1382"/>
      <c r="AJ406" s="1685"/>
      <c r="AK406" s="258"/>
      <c r="AL406" s="100"/>
      <c r="AM406" s="101"/>
      <c r="AN406" s="102"/>
    </row>
    <row r="407" spans="1:40" s="56" customFormat="1" ht="24" customHeight="1">
      <c r="A407" s="1406"/>
      <c r="B407" s="1407"/>
      <c r="C407" s="1408"/>
      <c r="D407" s="1428"/>
      <c r="E407" s="1592"/>
      <c r="F407" s="1410"/>
      <c r="G407" s="1411"/>
      <c r="H407" s="1412"/>
      <c r="I407" s="1413"/>
      <c r="J407" s="1414"/>
      <c r="K407" s="1413"/>
      <c r="L407" s="1412"/>
      <c r="M407" s="1415"/>
      <c r="N407" s="1416"/>
      <c r="O407" s="1415"/>
      <c r="P407" s="1417"/>
      <c r="Q407" s="1415"/>
      <c r="R407" s="1412"/>
      <c r="S407" s="1415"/>
      <c r="T407" s="1418"/>
      <c r="U407" s="1419"/>
      <c r="V407" s="1420"/>
      <c r="W407" s="1421"/>
      <c r="X407" s="1422"/>
      <c r="Y407" s="1423"/>
      <c r="Z407" s="1422"/>
      <c r="AA407" s="1423"/>
      <c r="AB407" s="1419"/>
      <c r="AC407" s="1425"/>
      <c r="AD407" s="1419"/>
      <c r="AE407" s="1425"/>
      <c r="AF407" s="1422"/>
      <c r="AG407" s="1426"/>
      <c r="AH407" s="1425"/>
      <c r="AI407" s="1427"/>
      <c r="AJ407" s="1685"/>
      <c r="AK407" s="322"/>
      <c r="AL407" s="140"/>
      <c r="AM407" s="141"/>
      <c r="AN407" s="323"/>
    </row>
    <row r="408" spans="1:40" s="56" customFormat="1" ht="24" customHeight="1">
      <c r="A408" s="820" t="s">
        <v>706</v>
      </c>
      <c r="B408" s="819" t="s">
        <v>707</v>
      </c>
      <c r="C408" s="804" t="s">
        <v>50</v>
      </c>
      <c r="D408" s="805">
        <v>2</v>
      </c>
      <c r="E408" s="961">
        <v>3669075</v>
      </c>
      <c r="F408" s="978">
        <f t="shared" ref="F408:F410" si="430">D408*E408</f>
        <v>7338150</v>
      </c>
      <c r="G408" s="821">
        <f>F408*1/$F$884</f>
        <v>2.8847471400285401E-4</v>
      </c>
      <c r="H408" s="715">
        <f t="shared" ref="H408:H410" si="431">IF(D408-AF408&lt;0,AF408-D408,0)</f>
        <v>0</v>
      </c>
      <c r="I408" s="822">
        <f t="shared" ref="I408:I410" si="432">E408*H408</f>
        <v>0</v>
      </c>
      <c r="J408" s="823">
        <v>0</v>
      </c>
      <c r="K408" s="806">
        <f t="shared" ref="K408:K410" si="433">E408*J408</f>
        <v>0</v>
      </c>
      <c r="L408" s="715">
        <f t="shared" ref="L408:L410" si="434">IF(AF408=0,D408,0)</f>
        <v>0</v>
      </c>
      <c r="M408" s="713">
        <f t="shared" ref="M408:M410" si="435">L408*E408</f>
        <v>0</v>
      </c>
      <c r="N408" s="807"/>
      <c r="O408" s="713"/>
      <c r="P408" s="1082">
        <f t="shared" ref="P408:P410" si="436">D408+H408+J408-L408</f>
        <v>2</v>
      </c>
      <c r="Q408" s="713">
        <f t="shared" ref="Q408:Q410" si="437">E408*P408</f>
        <v>7338150</v>
      </c>
      <c r="R408" s="1089">
        <f t="shared" ref="R408:R410" si="438">AF408</f>
        <v>2</v>
      </c>
      <c r="S408" s="713">
        <f t="shared" ref="S408:S410" si="439">E408*R408</f>
        <v>7338150</v>
      </c>
      <c r="T408" s="808"/>
      <c r="U408" s="1085">
        <v>2</v>
      </c>
      <c r="V408" s="857">
        <f t="shared" ref="V408:V410" si="440">E408*U408</f>
        <v>7338150</v>
      </c>
      <c r="W408" s="809"/>
      <c r="X408" s="771">
        <v>0</v>
      </c>
      <c r="Y408" s="1058">
        <f t="shared" ref="Y408:Y410" si="441">E408*X408</f>
        <v>0</v>
      </c>
      <c r="Z408" s="771">
        <v>0</v>
      </c>
      <c r="AA408" s="1058">
        <f t="shared" ref="AA408:AA410" si="442">E408*Z408</f>
        <v>0</v>
      </c>
      <c r="AB408" s="717"/>
      <c r="AC408" s="718"/>
      <c r="AD408" s="719"/>
      <c r="AE408" s="716"/>
      <c r="AF408" s="1080">
        <f t="shared" ref="AF408:AF410" si="443">U408+X408+Z408</f>
        <v>2</v>
      </c>
      <c r="AG408" s="810">
        <f t="shared" ref="AG408:AG410" si="444">AF408/D408</f>
        <v>1</v>
      </c>
      <c r="AH408" s="716">
        <f t="shared" ref="AH408:AH410" si="445">E408*AF408</f>
        <v>7338150</v>
      </c>
      <c r="AI408" s="812">
        <f>AH408*1/$E$895</f>
        <v>2.8847471400285401E-4</v>
      </c>
      <c r="AJ408" s="1685"/>
      <c r="AK408" s="258"/>
      <c r="AL408" s="100"/>
      <c r="AM408" s="101"/>
      <c r="AN408" s="102"/>
    </row>
    <row r="409" spans="1:40" s="56" customFormat="1" ht="45.95" customHeight="1">
      <c r="A409" s="820" t="s">
        <v>708</v>
      </c>
      <c r="B409" s="819" t="s">
        <v>709</v>
      </c>
      <c r="C409" s="804" t="s">
        <v>50</v>
      </c>
      <c r="D409" s="805">
        <v>96</v>
      </c>
      <c r="E409" s="961">
        <v>1293750</v>
      </c>
      <c r="F409" s="978">
        <f t="shared" si="430"/>
        <v>124200000</v>
      </c>
      <c r="G409" s="821">
        <f>F409*1/$F$884</f>
        <v>4.8825057377069794E-3</v>
      </c>
      <c r="H409" s="715">
        <f t="shared" si="431"/>
        <v>0</v>
      </c>
      <c r="I409" s="822">
        <f t="shared" si="432"/>
        <v>0</v>
      </c>
      <c r="J409" s="823">
        <v>0</v>
      </c>
      <c r="K409" s="806">
        <f t="shared" si="433"/>
        <v>0</v>
      </c>
      <c r="L409" s="715">
        <f t="shared" si="434"/>
        <v>0</v>
      </c>
      <c r="M409" s="713">
        <f t="shared" si="435"/>
        <v>0</v>
      </c>
      <c r="N409" s="807"/>
      <c r="O409" s="713"/>
      <c r="P409" s="1082">
        <f t="shared" si="436"/>
        <v>96</v>
      </c>
      <c r="Q409" s="713">
        <f t="shared" si="437"/>
        <v>124200000</v>
      </c>
      <c r="R409" s="1089">
        <f t="shared" si="438"/>
        <v>96</v>
      </c>
      <c r="S409" s="713">
        <f t="shared" si="439"/>
        <v>124200000</v>
      </c>
      <c r="T409" s="808"/>
      <c r="U409" s="1085">
        <v>96</v>
      </c>
      <c r="V409" s="857">
        <f t="shared" si="440"/>
        <v>124200000</v>
      </c>
      <c r="W409" s="809"/>
      <c r="X409" s="771">
        <v>0</v>
      </c>
      <c r="Y409" s="1058">
        <f t="shared" si="441"/>
        <v>0</v>
      </c>
      <c r="Z409" s="771">
        <v>0</v>
      </c>
      <c r="AA409" s="1058">
        <f t="shared" si="442"/>
        <v>0</v>
      </c>
      <c r="AB409" s="717"/>
      <c r="AC409" s="718"/>
      <c r="AD409" s="719"/>
      <c r="AE409" s="716"/>
      <c r="AF409" s="1080">
        <f t="shared" si="443"/>
        <v>96</v>
      </c>
      <c r="AG409" s="810">
        <f t="shared" si="444"/>
        <v>1</v>
      </c>
      <c r="AH409" s="716">
        <f t="shared" si="445"/>
        <v>124200000</v>
      </c>
      <c r="AI409" s="812">
        <f>AH409*1/$E$895</f>
        <v>4.8825057377069794E-3</v>
      </c>
      <c r="AJ409" s="1685"/>
      <c r="AK409" s="258"/>
      <c r="AL409" s="100"/>
      <c r="AM409" s="101"/>
      <c r="AN409" s="102"/>
    </row>
    <row r="410" spans="1:40" s="56" customFormat="1" ht="24" customHeight="1">
      <c r="A410" s="820" t="s">
        <v>710</v>
      </c>
      <c r="B410" s="819" t="s">
        <v>711</v>
      </c>
      <c r="C410" s="804" t="s">
        <v>135</v>
      </c>
      <c r="D410" s="805">
        <v>2500</v>
      </c>
      <c r="E410" s="961">
        <v>3312</v>
      </c>
      <c r="F410" s="978">
        <f t="shared" si="430"/>
        <v>8280000</v>
      </c>
      <c r="G410" s="821">
        <f>F410*1/$F$884</f>
        <v>3.2550038251379863E-4</v>
      </c>
      <c r="H410" s="715">
        <f t="shared" si="431"/>
        <v>0</v>
      </c>
      <c r="I410" s="822">
        <f t="shared" si="432"/>
        <v>0</v>
      </c>
      <c r="J410" s="823">
        <v>0</v>
      </c>
      <c r="K410" s="806">
        <f t="shared" si="433"/>
        <v>0</v>
      </c>
      <c r="L410" s="715">
        <f t="shared" si="434"/>
        <v>0</v>
      </c>
      <c r="M410" s="713">
        <f t="shared" si="435"/>
        <v>0</v>
      </c>
      <c r="N410" s="807"/>
      <c r="O410" s="713"/>
      <c r="P410" s="1082">
        <f t="shared" si="436"/>
        <v>2500</v>
      </c>
      <c r="Q410" s="713">
        <f t="shared" si="437"/>
        <v>8280000</v>
      </c>
      <c r="R410" s="1089">
        <f t="shared" si="438"/>
        <v>2500</v>
      </c>
      <c r="S410" s="713">
        <f t="shared" si="439"/>
        <v>8280000</v>
      </c>
      <c r="T410" s="808"/>
      <c r="U410" s="1085">
        <v>2500</v>
      </c>
      <c r="V410" s="857">
        <f t="shared" si="440"/>
        <v>8280000</v>
      </c>
      <c r="W410" s="809"/>
      <c r="X410" s="771">
        <v>0</v>
      </c>
      <c r="Y410" s="1058">
        <f t="shared" si="441"/>
        <v>0</v>
      </c>
      <c r="Z410" s="771">
        <v>0</v>
      </c>
      <c r="AA410" s="1058">
        <f t="shared" si="442"/>
        <v>0</v>
      </c>
      <c r="AB410" s="717"/>
      <c r="AC410" s="718"/>
      <c r="AD410" s="719"/>
      <c r="AE410" s="716"/>
      <c r="AF410" s="1080">
        <f t="shared" si="443"/>
        <v>2500</v>
      </c>
      <c r="AG410" s="810">
        <f t="shared" si="444"/>
        <v>1</v>
      </c>
      <c r="AH410" s="716">
        <f t="shared" si="445"/>
        <v>8280000</v>
      </c>
      <c r="AI410" s="812">
        <f>AH410*1/$E$895</f>
        <v>3.2550038251379863E-4</v>
      </c>
      <c r="AJ410" s="1685"/>
      <c r="AK410" s="258"/>
      <c r="AL410" s="100"/>
      <c r="AM410" s="101"/>
      <c r="AN410" s="102"/>
    </row>
    <row r="411" spans="1:40" s="56" customFormat="1" ht="29.1" customHeight="1">
      <c r="A411" s="638"/>
      <c r="B411" s="639"/>
      <c r="C411" s="640"/>
      <c r="D411" s="641"/>
      <c r="E411" s="1573"/>
      <c r="F411" s="1014"/>
      <c r="G411" s="428"/>
      <c r="H411" s="429"/>
      <c r="I411" s="430"/>
      <c r="J411" s="431"/>
      <c r="K411" s="430"/>
      <c r="L411" s="541"/>
      <c r="M411" s="432"/>
      <c r="N411" s="433"/>
      <c r="O411" s="432"/>
      <c r="P411" s="514"/>
      <c r="Q411" s="432"/>
      <c r="R411" s="464"/>
      <c r="S411" s="432"/>
      <c r="T411" s="220"/>
      <c r="U411" s="108"/>
      <c r="V411" s="109"/>
      <c r="W411" s="219"/>
      <c r="X411" s="283"/>
      <c r="Y411" s="1053"/>
      <c r="Z411" s="540"/>
      <c r="AA411" s="1053"/>
      <c r="AB411" s="529"/>
      <c r="AC411" s="284"/>
      <c r="AD411" s="660"/>
      <c r="AE411" s="650"/>
      <c r="AF411" s="533"/>
      <c r="AG411" s="661"/>
      <c r="AH411" s="549"/>
      <c r="AI411" s="662"/>
      <c r="AJ411" s="1685"/>
      <c r="AK411" s="258" t="e">
        <f>U411+X411+Z411+AB411+#REF!+#REF!+AD411</f>
        <v>#REF!</v>
      </c>
      <c r="AL411" s="100" t="e">
        <f>AF411/D411</f>
        <v>#DIV/0!</v>
      </c>
      <c r="AM411" s="101" t="e">
        <f>E411*AK411</f>
        <v>#REF!</v>
      </c>
      <c r="AN411" s="102" t="e">
        <f>AM411*1/$E$895</f>
        <v>#REF!</v>
      </c>
    </row>
    <row r="412" spans="1:40" s="337" customFormat="1" ht="30" customHeight="1">
      <c r="A412" s="1112"/>
      <c r="B412" s="1113" t="s">
        <v>712</v>
      </c>
      <c r="C412" s="1114"/>
      <c r="D412" s="1168"/>
      <c r="E412" s="1586"/>
      <c r="F412" s="1116">
        <f>SUM(F339:F411)</f>
        <v>892363426.61042011</v>
      </c>
      <c r="G412" s="1117"/>
      <c r="H412" s="1118"/>
      <c r="I412" s="1119">
        <f>SUM(I339:I411)</f>
        <v>0</v>
      </c>
      <c r="J412" s="1120"/>
      <c r="K412" s="1119">
        <f>SUM(K339:K411)</f>
        <v>0</v>
      </c>
      <c r="L412" s="1121"/>
      <c r="M412" s="1122">
        <f>SUM(M339:M411)</f>
        <v>0</v>
      </c>
      <c r="N412" s="1123"/>
      <c r="O412" s="1124"/>
      <c r="P412" s="1125"/>
      <c r="Q412" s="1124">
        <f>SUM(Q339:Q411)</f>
        <v>892363426.61042011</v>
      </c>
      <c r="R412" s="1126"/>
      <c r="S412" s="1124">
        <f>SUM(S339:S411)</f>
        <v>892363426.61042011</v>
      </c>
      <c r="T412" s="1127"/>
      <c r="U412" s="1128"/>
      <c r="V412" s="1129">
        <f>SUM(V339:V411)</f>
        <v>892363426.61042011</v>
      </c>
      <c r="W412" s="1130"/>
      <c r="X412" s="1131"/>
      <c r="Y412" s="1132">
        <f>SUM(Y339:Y411)</f>
        <v>0</v>
      </c>
      <c r="Z412" s="1133"/>
      <c r="AA412" s="1132">
        <f>SUM(AA339:AA411)</f>
        <v>0</v>
      </c>
      <c r="AB412" s="1134"/>
      <c r="AC412" s="1135">
        <f>SUM(AC339:AC411)</f>
        <v>0</v>
      </c>
      <c r="AD412" s="1136"/>
      <c r="AE412" s="1133">
        <f>SUM(AE339:AE411)</f>
        <v>0</v>
      </c>
      <c r="AF412" s="1137"/>
      <c r="AG412" s="1138"/>
      <c r="AH412" s="1129">
        <f>SUM(AH339:AH411)</f>
        <v>892363426.61042011</v>
      </c>
      <c r="AI412" s="1138"/>
      <c r="AJ412" s="1685"/>
      <c r="AK412" s="329" t="e">
        <f>U412+X412+Z412+AB412+#REF!+#REF!+AD412</f>
        <v>#REF!</v>
      </c>
      <c r="AL412" s="333"/>
      <c r="AM412" s="340" t="e">
        <f>SUM(AM339:AM411)</f>
        <v>#REF!</v>
      </c>
      <c r="AN412" s="333"/>
    </row>
    <row r="413" spans="1:40" s="56" customFormat="1" ht="21.95" customHeight="1">
      <c r="A413" s="77"/>
      <c r="B413" s="183"/>
      <c r="C413" s="71"/>
      <c r="D413" s="958"/>
      <c r="E413" s="1593"/>
      <c r="F413" s="1015">
        <f>F412*1/$F$884</f>
        <v>3.5080270133214471E-2</v>
      </c>
      <c r="G413" s="455">
        <f>SUM(G339:G411)</f>
        <v>3.5080270133214464E-2</v>
      </c>
      <c r="H413" s="456"/>
      <c r="I413" s="457"/>
      <c r="J413" s="458"/>
      <c r="K413" s="459"/>
      <c r="L413" s="460"/>
      <c r="M413" s="461"/>
      <c r="N413" s="462"/>
      <c r="O413" s="465"/>
      <c r="P413" s="521"/>
      <c r="Q413" s="465"/>
      <c r="R413" s="522"/>
      <c r="S413" s="465"/>
      <c r="T413" s="233"/>
      <c r="U413" s="993"/>
      <c r="V413" s="1034"/>
      <c r="W413" s="237"/>
      <c r="X413" s="302"/>
      <c r="Y413" s="1059"/>
      <c r="Z413" s="299"/>
      <c r="AA413" s="1077"/>
      <c r="AB413" s="530"/>
      <c r="AC413" s="318"/>
      <c r="AD413" s="251"/>
      <c r="AE413" s="208"/>
      <c r="AF413" s="539"/>
      <c r="AG413" s="146">
        <f>AH412*1/F412</f>
        <v>1</v>
      </c>
      <c r="AH413" s="132"/>
      <c r="AI413" s="143">
        <f>SUM(AI339:AI411)</f>
        <v>3.5080270133214464E-2</v>
      </c>
      <c r="AJ413" s="1685"/>
      <c r="AK413" s="258" t="e">
        <f>U413+X413+Z413+AB413+#REF!+#REF!+AD413</f>
        <v>#REF!</v>
      </c>
      <c r="AL413" s="146" t="e">
        <f>AM412*1/F412</f>
        <v>#REF!</v>
      </c>
      <c r="AM413" s="132"/>
      <c r="AN413" s="143" t="e">
        <f>SUM(AN339:AN411)</f>
        <v>#REF!</v>
      </c>
    </row>
    <row r="414" spans="1:40" s="337" customFormat="1" ht="38.1" customHeight="1">
      <c r="A414" s="1139">
        <v>12</v>
      </c>
      <c r="B414" s="1140" t="s">
        <v>713</v>
      </c>
      <c r="C414" s="1141"/>
      <c r="D414" s="1404"/>
      <c r="E414" s="1583"/>
      <c r="F414" s="1143"/>
      <c r="G414" s="1144"/>
      <c r="H414" s="1145"/>
      <c r="I414" s="1146"/>
      <c r="J414" s="1147"/>
      <c r="K414" s="1148"/>
      <c r="L414" s="1149"/>
      <c r="M414" s="1150"/>
      <c r="N414" s="1151"/>
      <c r="O414" s="1150"/>
      <c r="P414" s="1152"/>
      <c r="Q414" s="1150"/>
      <c r="R414" s="1153"/>
      <c r="S414" s="1150"/>
      <c r="T414" s="1154"/>
      <c r="U414" s="1155"/>
      <c r="V414" s="1156"/>
      <c r="W414" s="1157"/>
      <c r="X414" s="1158"/>
      <c r="Y414" s="1159"/>
      <c r="Z414" s="1160"/>
      <c r="AA414" s="1161"/>
      <c r="AB414" s="1162"/>
      <c r="AC414" s="1163"/>
      <c r="AD414" s="1155"/>
      <c r="AE414" s="1164"/>
      <c r="AF414" s="1165"/>
      <c r="AG414" s="1166"/>
      <c r="AH414" s="1167"/>
      <c r="AI414" s="1166"/>
      <c r="AJ414" s="1685"/>
      <c r="AK414" s="329" t="e">
        <f>U414+X414+Z414+AB414+#REF!+#REF!+AD414</f>
        <v>#REF!</v>
      </c>
      <c r="AL414" s="96"/>
      <c r="AM414" s="95"/>
      <c r="AN414" s="96"/>
    </row>
    <row r="415" spans="1:40" s="56" customFormat="1" ht="22.5" customHeight="1">
      <c r="A415" s="122"/>
      <c r="B415" s="123"/>
      <c r="C415" s="97"/>
      <c r="D415" s="98"/>
      <c r="E415" s="1584"/>
      <c r="F415" s="1016"/>
      <c r="G415" s="418"/>
      <c r="H415" s="419"/>
      <c r="I415" s="420"/>
      <c r="J415" s="728"/>
      <c r="K415" s="420"/>
      <c r="L415" s="387"/>
      <c r="M415" s="422"/>
      <c r="N415" s="423"/>
      <c r="O415" s="422"/>
      <c r="P415" s="513"/>
      <c r="Q415" s="422"/>
      <c r="R415" s="448"/>
      <c r="S415" s="422"/>
      <c r="T415" s="217"/>
      <c r="U415" s="98"/>
      <c r="V415" s="99"/>
      <c r="W415" s="216"/>
      <c r="X415" s="286"/>
      <c r="Y415" s="1052"/>
      <c r="Z415" s="295"/>
      <c r="AA415" s="1052"/>
      <c r="AB415" s="320"/>
      <c r="AC415" s="281"/>
      <c r="AD415" s="247"/>
      <c r="AE415" s="141"/>
      <c r="AF415" s="322"/>
      <c r="AG415" s="100"/>
      <c r="AH415" s="101"/>
      <c r="AI415" s="102"/>
      <c r="AJ415" s="1685"/>
      <c r="AK415" s="258" t="e">
        <f>U415+X415+Z415+AB415+#REF!+#REF!+AD415</f>
        <v>#REF!</v>
      </c>
      <c r="AL415" s="100" t="e">
        <f>AF415/D415</f>
        <v>#DIV/0!</v>
      </c>
      <c r="AM415" s="101" t="e">
        <f>E415*AK415</f>
        <v>#REF!</v>
      </c>
      <c r="AN415" s="102" t="e">
        <f>AM415*1/$E$895</f>
        <v>#REF!</v>
      </c>
    </row>
    <row r="416" spans="1:40" s="56" customFormat="1" ht="33" customHeight="1">
      <c r="A416" s="1091" t="s">
        <v>714</v>
      </c>
      <c r="B416" s="1092" t="s">
        <v>715</v>
      </c>
      <c r="C416" s="1093"/>
      <c r="D416" s="1094"/>
      <c r="E416" s="1597"/>
      <c r="F416" s="1096"/>
      <c r="G416" s="1097"/>
      <c r="H416" s="1098"/>
      <c r="I416" s="1099"/>
      <c r="J416" s="1100"/>
      <c r="K416" s="1099"/>
      <c r="L416" s="1101"/>
      <c r="M416" s="1102"/>
      <c r="N416" s="1103"/>
      <c r="O416" s="1102"/>
      <c r="P416" s="1104"/>
      <c r="Q416" s="1102"/>
      <c r="R416" s="1101"/>
      <c r="S416" s="1102"/>
      <c r="T416" s="1105"/>
      <c r="U416" s="1094"/>
      <c r="V416" s="1095"/>
      <c r="W416" s="1106"/>
      <c r="X416" s="1107"/>
      <c r="Y416" s="1108"/>
      <c r="Z416" s="1107"/>
      <c r="AA416" s="1108"/>
      <c r="AB416" s="1094"/>
      <c r="AC416" s="1109"/>
      <c r="AD416" s="1094"/>
      <c r="AE416" s="1109"/>
      <c r="AF416" s="1107"/>
      <c r="AG416" s="1110"/>
      <c r="AH416" s="1109"/>
      <c r="AI416" s="1111"/>
      <c r="AJ416" s="1685"/>
      <c r="AK416" s="258"/>
      <c r="AL416" s="100"/>
      <c r="AM416" s="101"/>
      <c r="AN416" s="102"/>
    </row>
    <row r="417" spans="1:40" s="56" customFormat="1" ht="33" customHeight="1">
      <c r="A417" s="1480"/>
      <c r="B417" s="1481"/>
      <c r="C417" s="1482"/>
      <c r="D417" s="1483"/>
      <c r="E417" s="1598"/>
      <c r="F417" s="1485"/>
      <c r="G417" s="1486"/>
      <c r="H417" s="1487"/>
      <c r="I417" s="1488"/>
      <c r="J417" s="1489"/>
      <c r="K417" s="1488"/>
      <c r="L417" s="1490"/>
      <c r="M417" s="1491"/>
      <c r="N417" s="1492"/>
      <c r="O417" s="1491"/>
      <c r="P417" s="1493"/>
      <c r="Q417" s="1491"/>
      <c r="R417" s="1490"/>
      <c r="S417" s="1491"/>
      <c r="T417" s="1494"/>
      <c r="U417" s="1483"/>
      <c r="V417" s="1484"/>
      <c r="W417" s="1495"/>
      <c r="X417" s="1496"/>
      <c r="Y417" s="1497"/>
      <c r="Z417" s="1496"/>
      <c r="AA417" s="1497"/>
      <c r="AB417" s="1483"/>
      <c r="AC417" s="1498"/>
      <c r="AD417" s="1483"/>
      <c r="AE417" s="1498"/>
      <c r="AF417" s="1496"/>
      <c r="AG417" s="1499"/>
      <c r="AH417" s="1498"/>
      <c r="AI417" s="1500"/>
      <c r="AJ417" s="1685"/>
      <c r="AK417" s="322"/>
      <c r="AL417" s="140"/>
      <c r="AM417" s="141"/>
      <c r="AN417" s="323"/>
    </row>
    <row r="418" spans="1:40" s="56" customFormat="1" ht="24" customHeight="1">
      <c r="A418" s="665" t="s">
        <v>716</v>
      </c>
      <c r="B418" s="664" t="s">
        <v>717</v>
      </c>
      <c r="C418" s="369" t="s">
        <v>50</v>
      </c>
      <c r="D418" s="617">
        <v>1</v>
      </c>
      <c r="E418" s="942">
        <v>1914750</v>
      </c>
      <c r="F418" s="957">
        <f t="shared" ref="F418:F430" si="446">D418*E418</f>
        <v>1914750</v>
      </c>
      <c r="G418" s="390">
        <f t="shared" ref="G418:G431" si="447">F418*1/$F$884</f>
        <v>7.5271963456315926E-5</v>
      </c>
      <c r="H418" s="394">
        <f t="shared" ref="H418:H431" si="448">IF(D418-AF418&lt;0,AF418-D418,0)</f>
        <v>0</v>
      </c>
      <c r="I418" s="392">
        <f t="shared" ref="I418:I431" si="449">E418*H418</f>
        <v>0</v>
      </c>
      <c r="J418" s="723">
        <v>0</v>
      </c>
      <c r="K418" s="392">
        <f t="shared" ref="K418:K431" si="450">E418*J418</f>
        <v>0</v>
      </c>
      <c r="L418" s="394">
        <f t="shared" ref="L418:L431" si="451">IF(AF418=0,D418,0)</f>
        <v>0</v>
      </c>
      <c r="M418" s="395">
        <f t="shared" ref="M418:M431" si="452">L418*E418</f>
        <v>0</v>
      </c>
      <c r="N418" s="396"/>
      <c r="O418" s="395"/>
      <c r="P418" s="952">
        <f t="shared" ref="P418:P431" si="453">D418+H418+J418-L418</f>
        <v>1</v>
      </c>
      <c r="Q418" s="395">
        <f t="shared" ref="Q418:Q431" si="454">E418*P418</f>
        <v>1914750</v>
      </c>
      <c r="R418" s="1088">
        <f t="shared" ref="R418:R431" si="455">AF418</f>
        <v>1</v>
      </c>
      <c r="S418" s="395">
        <f t="shared" ref="S418:S431" si="456">E418*R418</f>
        <v>1914750</v>
      </c>
      <c r="T418" s="232"/>
      <c r="U418" s="1084">
        <v>1</v>
      </c>
      <c r="V418" s="777">
        <f t="shared" ref="V418:V431" si="457">E418*U418</f>
        <v>1914750</v>
      </c>
      <c r="W418" s="218"/>
      <c r="X418" s="282">
        <v>0</v>
      </c>
      <c r="Y418" s="783">
        <f t="shared" ref="Y418:Y431" si="458">E418*X418</f>
        <v>0</v>
      </c>
      <c r="Z418" s="282">
        <v>0</v>
      </c>
      <c r="AA418" s="783">
        <f t="shared" ref="AA418:AA431" si="459">E418*Z418</f>
        <v>0</v>
      </c>
      <c r="AB418" s="321"/>
      <c r="AC418" s="297"/>
      <c r="AD418" s="552"/>
      <c r="AE418" s="551"/>
      <c r="AF418" s="865">
        <f t="shared" ref="AF418:AF431" si="460">U418+X418+Z418</f>
        <v>1</v>
      </c>
      <c r="AG418" s="142">
        <f t="shared" ref="AG418:AG431" si="461">AF418/D418</f>
        <v>1</v>
      </c>
      <c r="AH418" s="790">
        <f t="shared" ref="AH418:AH431" si="462">E418*AF418</f>
        <v>1914750</v>
      </c>
      <c r="AI418" s="553">
        <f t="shared" ref="AI418:AI431" si="463">AH418*1/$E$895</f>
        <v>7.5271963456315926E-5</v>
      </c>
      <c r="AJ418" s="1685"/>
      <c r="AK418" s="258" t="e">
        <f>U418+X418+Z418+AB418+#REF!+#REF!+AD418</f>
        <v>#REF!</v>
      </c>
      <c r="AL418" s="100">
        <f>AF418/D418</f>
        <v>1</v>
      </c>
      <c r="AM418" s="101" t="e">
        <f>E418*AK418</f>
        <v>#REF!</v>
      </c>
      <c r="AN418" s="102" t="e">
        <f>AM418*1/$E$895</f>
        <v>#REF!</v>
      </c>
    </row>
    <row r="419" spans="1:40" s="56" customFormat="1" ht="24" customHeight="1">
      <c r="A419" s="665" t="s">
        <v>718</v>
      </c>
      <c r="B419" s="664" t="s">
        <v>719</v>
      </c>
      <c r="C419" s="369" t="s">
        <v>720</v>
      </c>
      <c r="D419" s="617">
        <v>47</v>
      </c>
      <c r="E419" s="942">
        <v>36225</v>
      </c>
      <c r="F419" s="957">
        <f t="shared" si="446"/>
        <v>1702575</v>
      </c>
      <c r="G419" s="390">
        <f t="shared" si="447"/>
        <v>6.6931016154399839E-5</v>
      </c>
      <c r="H419" s="394">
        <f t="shared" si="448"/>
        <v>0</v>
      </c>
      <c r="I419" s="392">
        <f t="shared" si="449"/>
        <v>0</v>
      </c>
      <c r="J419" s="723">
        <v>0</v>
      </c>
      <c r="K419" s="392">
        <f t="shared" si="450"/>
        <v>0</v>
      </c>
      <c r="L419" s="394">
        <f t="shared" si="451"/>
        <v>0</v>
      </c>
      <c r="M419" s="395">
        <f t="shared" si="452"/>
        <v>0</v>
      </c>
      <c r="N419" s="396"/>
      <c r="O419" s="395"/>
      <c r="P419" s="952">
        <f t="shared" si="453"/>
        <v>47</v>
      </c>
      <c r="Q419" s="395">
        <f t="shared" si="454"/>
        <v>1702575</v>
      </c>
      <c r="R419" s="1088">
        <f t="shared" si="455"/>
        <v>47</v>
      </c>
      <c r="S419" s="395">
        <f t="shared" si="456"/>
        <v>1702575</v>
      </c>
      <c r="T419" s="232"/>
      <c r="U419" s="1084">
        <v>47</v>
      </c>
      <c r="V419" s="777">
        <f t="shared" si="457"/>
        <v>1702575</v>
      </c>
      <c r="W419" s="218"/>
      <c r="X419" s="282">
        <v>0</v>
      </c>
      <c r="Y419" s="783">
        <f t="shared" si="458"/>
        <v>0</v>
      </c>
      <c r="Z419" s="282">
        <v>0</v>
      </c>
      <c r="AA419" s="783">
        <f t="shared" si="459"/>
        <v>0</v>
      </c>
      <c r="AB419" s="321"/>
      <c r="AC419" s="297"/>
      <c r="AD419" s="552"/>
      <c r="AE419" s="551"/>
      <c r="AF419" s="865">
        <f t="shared" si="460"/>
        <v>47</v>
      </c>
      <c r="AG419" s="142">
        <f t="shared" si="461"/>
        <v>1</v>
      </c>
      <c r="AH419" s="790">
        <f t="shared" si="462"/>
        <v>1702575</v>
      </c>
      <c r="AI419" s="553">
        <f t="shared" si="463"/>
        <v>6.6931016154399839E-5</v>
      </c>
      <c r="AJ419" s="1685"/>
      <c r="AK419" s="258"/>
      <c r="AL419" s="100"/>
      <c r="AM419" s="101"/>
      <c r="AN419" s="102"/>
    </row>
    <row r="420" spans="1:40" s="56" customFormat="1" ht="59.1" customHeight="1">
      <c r="A420" s="665" t="s">
        <v>721</v>
      </c>
      <c r="B420" s="664" t="s">
        <v>722</v>
      </c>
      <c r="C420" s="369" t="s">
        <v>50</v>
      </c>
      <c r="D420" s="617">
        <v>1</v>
      </c>
      <c r="E420" s="942">
        <v>5433750</v>
      </c>
      <c r="F420" s="957">
        <f t="shared" si="446"/>
        <v>5433750</v>
      </c>
      <c r="G420" s="390">
        <f t="shared" si="447"/>
        <v>2.1360962602468033E-4</v>
      </c>
      <c r="H420" s="394">
        <f t="shared" si="448"/>
        <v>0</v>
      </c>
      <c r="I420" s="392">
        <f t="shared" si="449"/>
        <v>0</v>
      </c>
      <c r="J420" s="723">
        <v>0</v>
      </c>
      <c r="K420" s="392">
        <f t="shared" si="450"/>
        <v>0</v>
      </c>
      <c r="L420" s="394">
        <f t="shared" si="451"/>
        <v>0</v>
      </c>
      <c r="M420" s="395">
        <f t="shared" si="452"/>
        <v>0</v>
      </c>
      <c r="N420" s="396"/>
      <c r="O420" s="395"/>
      <c r="P420" s="952">
        <f t="shared" si="453"/>
        <v>1</v>
      </c>
      <c r="Q420" s="395">
        <f t="shared" si="454"/>
        <v>5433750</v>
      </c>
      <c r="R420" s="1088">
        <f t="shared" si="455"/>
        <v>1</v>
      </c>
      <c r="S420" s="395">
        <f t="shared" si="456"/>
        <v>5433750</v>
      </c>
      <c r="T420" s="232"/>
      <c r="U420" s="1084">
        <v>1</v>
      </c>
      <c r="V420" s="777">
        <f t="shared" si="457"/>
        <v>5433750</v>
      </c>
      <c r="W420" s="218"/>
      <c r="X420" s="282">
        <v>0</v>
      </c>
      <c r="Y420" s="783">
        <f t="shared" si="458"/>
        <v>0</v>
      </c>
      <c r="Z420" s="282">
        <v>0</v>
      </c>
      <c r="AA420" s="783">
        <f t="shared" si="459"/>
        <v>0</v>
      </c>
      <c r="AB420" s="321"/>
      <c r="AC420" s="297"/>
      <c r="AD420" s="552"/>
      <c r="AE420" s="551"/>
      <c r="AF420" s="865">
        <f t="shared" si="460"/>
        <v>1</v>
      </c>
      <c r="AG420" s="142">
        <f t="shared" si="461"/>
        <v>1</v>
      </c>
      <c r="AH420" s="790">
        <f t="shared" si="462"/>
        <v>5433750</v>
      </c>
      <c r="AI420" s="553">
        <f t="shared" si="463"/>
        <v>2.1360962602468033E-4</v>
      </c>
      <c r="AJ420" s="1685"/>
      <c r="AK420" s="258"/>
      <c r="AL420" s="100"/>
      <c r="AM420" s="101"/>
      <c r="AN420" s="102"/>
    </row>
    <row r="421" spans="1:40" s="56" customFormat="1" ht="35.1" customHeight="1">
      <c r="A421" s="665" t="s">
        <v>723</v>
      </c>
      <c r="B421" s="664" t="s">
        <v>724</v>
      </c>
      <c r="C421" s="369" t="s">
        <v>50</v>
      </c>
      <c r="D421" s="617">
        <v>1</v>
      </c>
      <c r="E421" s="942">
        <v>3984750</v>
      </c>
      <c r="F421" s="957">
        <f t="shared" si="446"/>
        <v>3984750</v>
      </c>
      <c r="G421" s="390">
        <f t="shared" si="447"/>
        <v>1.5664705908476558E-4</v>
      </c>
      <c r="H421" s="394">
        <f t="shared" si="448"/>
        <v>0</v>
      </c>
      <c r="I421" s="392">
        <f t="shared" si="449"/>
        <v>0</v>
      </c>
      <c r="J421" s="723">
        <v>0</v>
      </c>
      <c r="K421" s="392">
        <f t="shared" si="450"/>
        <v>0</v>
      </c>
      <c r="L421" s="394">
        <f t="shared" si="451"/>
        <v>0</v>
      </c>
      <c r="M421" s="395">
        <f t="shared" si="452"/>
        <v>0</v>
      </c>
      <c r="N421" s="396"/>
      <c r="O421" s="395"/>
      <c r="P421" s="952">
        <f t="shared" si="453"/>
        <v>1</v>
      </c>
      <c r="Q421" s="395">
        <f t="shared" si="454"/>
        <v>3984750</v>
      </c>
      <c r="R421" s="1088">
        <f t="shared" si="455"/>
        <v>1</v>
      </c>
      <c r="S421" s="395">
        <f t="shared" si="456"/>
        <v>3984750</v>
      </c>
      <c r="T421" s="232"/>
      <c r="U421" s="1084">
        <v>1</v>
      </c>
      <c r="V421" s="777">
        <f t="shared" si="457"/>
        <v>3984750</v>
      </c>
      <c r="W421" s="218"/>
      <c r="X421" s="282">
        <v>0</v>
      </c>
      <c r="Y421" s="783">
        <f t="shared" si="458"/>
        <v>0</v>
      </c>
      <c r="Z421" s="282">
        <v>0</v>
      </c>
      <c r="AA421" s="783">
        <f t="shared" si="459"/>
        <v>0</v>
      </c>
      <c r="AB421" s="321"/>
      <c r="AC421" s="297"/>
      <c r="AD421" s="552"/>
      <c r="AE421" s="551"/>
      <c r="AF421" s="865">
        <f t="shared" si="460"/>
        <v>1</v>
      </c>
      <c r="AG421" s="142">
        <f t="shared" si="461"/>
        <v>1</v>
      </c>
      <c r="AH421" s="790">
        <f t="shared" si="462"/>
        <v>3984750</v>
      </c>
      <c r="AI421" s="553">
        <f t="shared" si="463"/>
        <v>1.5664705908476558E-4</v>
      </c>
      <c r="AJ421" s="1685"/>
      <c r="AK421" s="258"/>
      <c r="AL421" s="100"/>
      <c r="AM421" s="101"/>
      <c r="AN421" s="102"/>
    </row>
    <row r="422" spans="1:40" s="56" customFormat="1" ht="50.1" customHeight="1">
      <c r="A422" s="665" t="s">
        <v>725</v>
      </c>
      <c r="B422" s="664" t="s">
        <v>726</v>
      </c>
      <c r="C422" s="369" t="s">
        <v>50</v>
      </c>
      <c r="D422" s="617">
        <v>1</v>
      </c>
      <c r="E422" s="942">
        <v>1816425</v>
      </c>
      <c r="F422" s="957">
        <f t="shared" si="446"/>
        <v>1816425</v>
      </c>
      <c r="G422" s="390">
        <f t="shared" si="447"/>
        <v>7.1406646413964565E-5</v>
      </c>
      <c r="H422" s="394">
        <f t="shared" si="448"/>
        <v>0</v>
      </c>
      <c r="I422" s="392">
        <f t="shared" si="449"/>
        <v>0</v>
      </c>
      <c r="J422" s="723">
        <v>0</v>
      </c>
      <c r="K422" s="392">
        <f t="shared" si="450"/>
        <v>0</v>
      </c>
      <c r="L422" s="394">
        <f t="shared" si="451"/>
        <v>0</v>
      </c>
      <c r="M422" s="395">
        <f t="shared" si="452"/>
        <v>0</v>
      </c>
      <c r="N422" s="396"/>
      <c r="O422" s="395"/>
      <c r="P422" s="952">
        <f t="shared" si="453"/>
        <v>1</v>
      </c>
      <c r="Q422" s="395">
        <f t="shared" si="454"/>
        <v>1816425</v>
      </c>
      <c r="R422" s="1088">
        <f t="shared" si="455"/>
        <v>1</v>
      </c>
      <c r="S422" s="395">
        <f t="shared" si="456"/>
        <v>1816425</v>
      </c>
      <c r="T422" s="232"/>
      <c r="U422" s="1084">
        <v>1</v>
      </c>
      <c r="V422" s="777">
        <f t="shared" si="457"/>
        <v>1816425</v>
      </c>
      <c r="W422" s="218"/>
      <c r="X422" s="282">
        <v>0</v>
      </c>
      <c r="Y422" s="783">
        <f t="shared" si="458"/>
        <v>0</v>
      </c>
      <c r="Z422" s="282">
        <v>0</v>
      </c>
      <c r="AA422" s="783">
        <f t="shared" si="459"/>
        <v>0</v>
      </c>
      <c r="AB422" s="321"/>
      <c r="AC422" s="297"/>
      <c r="AD422" s="552"/>
      <c r="AE422" s="551"/>
      <c r="AF422" s="865">
        <f t="shared" si="460"/>
        <v>1</v>
      </c>
      <c r="AG422" s="142">
        <f t="shared" si="461"/>
        <v>1</v>
      </c>
      <c r="AH422" s="790">
        <f t="shared" si="462"/>
        <v>1816425</v>
      </c>
      <c r="AI422" s="553">
        <f t="shared" si="463"/>
        <v>7.1406646413964565E-5</v>
      </c>
      <c r="AJ422" s="1685"/>
      <c r="AK422" s="258"/>
      <c r="AL422" s="100"/>
      <c r="AM422" s="101"/>
      <c r="AN422" s="102"/>
    </row>
    <row r="423" spans="1:40" s="56" customFormat="1" ht="24" customHeight="1">
      <c r="A423" s="665" t="s">
        <v>727</v>
      </c>
      <c r="B423" s="664" t="s">
        <v>728</v>
      </c>
      <c r="C423" s="369" t="s">
        <v>85</v>
      </c>
      <c r="D423" s="617">
        <v>67.849999999999994</v>
      </c>
      <c r="E423" s="942">
        <v>25357.5</v>
      </c>
      <c r="F423" s="957">
        <f t="shared" si="446"/>
        <v>1720506.3749999998</v>
      </c>
      <c r="G423" s="390">
        <f t="shared" si="447"/>
        <v>6.7635927920281275E-5</v>
      </c>
      <c r="H423" s="394">
        <f t="shared" si="448"/>
        <v>0</v>
      </c>
      <c r="I423" s="392">
        <f t="shared" si="449"/>
        <v>0</v>
      </c>
      <c r="J423" s="723">
        <v>0</v>
      </c>
      <c r="K423" s="392">
        <f t="shared" si="450"/>
        <v>0</v>
      </c>
      <c r="L423" s="394">
        <f t="shared" si="451"/>
        <v>0</v>
      </c>
      <c r="M423" s="395">
        <f t="shared" si="452"/>
        <v>0</v>
      </c>
      <c r="N423" s="396"/>
      <c r="O423" s="395"/>
      <c r="P423" s="952">
        <f t="shared" si="453"/>
        <v>67.849999999999994</v>
      </c>
      <c r="Q423" s="395">
        <f t="shared" si="454"/>
        <v>1720506.3749999998</v>
      </c>
      <c r="R423" s="1088">
        <f t="shared" si="455"/>
        <v>67.849999999999994</v>
      </c>
      <c r="S423" s="395">
        <f t="shared" si="456"/>
        <v>1720506.3749999998</v>
      </c>
      <c r="T423" s="232"/>
      <c r="U423" s="1084">
        <v>67.849999999999994</v>
      </c>
      <c r="V423" s="777">
        <f t="shared" si="457"/>
        <v>1720506.3749999998</v>
      </c>
      <c r="W423" s="218"/>
      <c r="X423" s="282">
        <v>0</v>
      </c>
      <c r="Y423" s="783">
        <f t="shared" si="458"/>
        <v>0</v>
      </c>
      <c r="Z423" s="282">
        <v>0</v>
      </c>
      <c r="AA423" s="783">
        <f t="shared" si="459"/>
        <v>0</v>
      </c>
      <c r="AB423" s="321"/>
      <c r="AC423" s="297"/>
      <c r="AD423" s="552"/>
      <c r="AE423" s="551"/>
      <c r="AF423" s="865">
        <f t="shared" si="460"/>
        <v>67.849999999999994</v>
      </c>
      <c r="AG423" s="142">
        <f t="shared" si="461"/>
        <v>1</v>
      </c>
      <c r="AH423" s="790">
        <f t="shared" si="462"/>
        <v>1720506.3749999998</v>
      </c>
      <c r="AI423" s="553">
        <f t="shared" si="463"/>
        <v>6.7635927920281275E-5</v>
      </c>
      <c r="AJ423" s="1685"/>
      <c r="AK423" s="258"/>
      <c r="AL423" s="100"/>
      <c r="AM423" s="101"/>
      <c r="AN423" s="102"/>
    </row>
    <row r="424" spans="1:40" s="56" customFormat="1" ht="24" customHeight="1">
      <c r="A424" s="665" t="s">
        <v>729</v>
      </c>
      <c r="B424" s="664" t="s">
        <v>730</v>
      </c>
      <c r="C424" s="369" t="s">
        <v>135</v>
      </c>
      <c r="D424" s="617">
        <v>83.620034192111945</v>
      </c>
      <c r="E424" s="942">
        <v>217350</v>
      </c>
      <c r="F424" s="957">
        <f t="shared" si="446"/>
        <v>18174814.43165553</v>
      </c>
      <c r="G424" s="390">
        <f t="shared" si="447"/>
        <v>7.1448176927792055E-4</v>
      </c>
      <c r="H424" s="394">
        <f t="shared" si="448"/>
        <v>0</v>
      </c>
      <c r="I424" s="392">
        <f t="shared" si="449"/>
        <v>0</v>
      </c>
      <c r="J424" s="723">
        <v>0</v>
      </c>
      <c r="K424" s="392">
        <f t="shared" si="450"/>
        <v>0</v>
      </c>
      <c r="L424" s="394">
        <f t="shared" si="451"/>
        <v>0</v>
      </c>
      <c r="M424" s="395">
        <f t="shared" si="452"/>
        <v>0</v>
      </c>
      <c r="N424" s="396"/>
      <c r="O424" s="395"/>
      <c r="P424" s="952">
        <f t="shared" si="453"/>
        <v>83.620034192111945</v>
      </c>
      <c r="Q424" s="395">
        <f t="shared" si="454"/>
        <v>18174814.43165553</v>
      </c>
      <c r="R424" s="1088">
        <f t="shared" si="455"/>
        <v>83.620034192111945</v>
      </c>
      <c r="S424" s="395">
        <f t="shared" si="456"/>
        <v>18174814.43165553</v>
      </c>
      <c r="T424" s="232"/>
      <c r="U424" s="1084">
        <v>83.620034192111945</v>
      </c>
      <c r="V424" s="777">
        <f t="shared" si="457"/>
        <v>18174814.43165553</v>
      </c>
      <c r="W424" s="218"/>
      <c r="X424" s="282">
        <v>0</v>
      </c>
      <c r="Y424" s="783">
        <f t="shared" si="458"/>
        <v>0</v>
      </c>
      <c r="Z424" s="282">
        <v>0</v>
      </c>
      <c r="AA424" s="783">
        <f t="shared" si="459"/>
        <v>0</v>
      </c>
      <c r="AB424" s="321"/>
      <c r="AC424" s="297"/>
      <c r="AD424" s="552"/>
      <c r="AE424" s="551"/>
      <c r="AF424" s="865">
        <f t="shared" si="460"/>
        <v>83.620034192111945</v>
      </c>
      <c r="AG424" s="142">
        <f t="shared" si="461"/>
        <v>1</v>
      </c>
      <c r="AH424" s="790">
        <f t="shared" si="462"/>
        <v>18174814.43165553</v>
      </c>
      <c r="AI424" s="553">
        <f t="shared" si="463"/>
        <v>7.1448176927792055E-4</v>
      </c>
      <c r="AJ424" s="1685"/>
      <c r="AK424" s="258"/>
      <c r="AL424" s="100"/>
      <c r="AM424" s="101"/>
      <c r="AN424" s="102"/>
    </row>
    <row r="425" spans="1:40" s="56" customFormat="1" ht="24" customHeight="1">
      <c r="A425" s="665" t="s">
        <v>731</v>
      </c>
      <c r="B425" s="664" t="s">
        <v>732</v>
      </c>
      <c r="C425" s="369" t="s">
        <v>135</v>
      </c>
      <c r="D425" s="617">
        <v>40.817372331642879</v>
      </c>
      <c r="E425" s="942">
        <v>398475</v>
      </c>
      <c r="F425" s="957">
        <f t="shared" si="446"/>
        <v>16264702.439851396</v>
      </c>
      <c r="G425" s="390">
        <f t="shared" si="447"/>
        <v>6.393921335319738E-4</v>
      </c>
      <c r="H425" s="394">
        <f t="shared" si="448"/>
        <v>0</v>
      </c>
      <c r="I425" s="392">
        <f t="shared" si="449"/>
        <v>0</v>
      </c>
      <c r="J425" s="723">
        <v>0</v>
      </c>
      <c r="K425" s="392">
        <f t="shared" si="450"/>
        <v>0</v>
      </c>
      <c r="L425" s="394">
        <f t="shared" si="451"/>
        <v>0</v>
      </c>
      <c r="M425" s="395">
        <f t="shared" si="452"/>
        <v>0</v>
      </c>
      <c r="N425" s="396"/>
      <c r="O425" s="395"/>
      <c r="P425" s="952">
        <f t="shared" si="453"/>
        <v>40.817372331642879</v>
      </c>
      <c r="Q425" s="395">
        <f t="shared" si="454"/>
        <v>16264702.439851396</v>
      </c>
      <c r="R425" s="1088">
        <f t="shared" si="455"/>
        <v>40.817372331642879</v>
      </c>
      <c r="S425" s="395">
        <f t="shared" si="456"/>
        <v>16264702.439851396</v>
      </c>
      <c r="T425" s="232"/>
      <c r="U425" s="1084">
        <v>40.817372331642879</v>
      </c>
      <c r="V425" s="777">
        <f t="shared" si="457"/>
        <v>16264702.439851396</v>
      </c>
      <c r="W425" s="218"/>
      <c r="X425" s="282">
        <v>0</v>
      </c>
      <c r="Y425" s="783">
        <f t="shared" si="458"/>
        <v>0</v>
      </c>
      <c r="Z425" s="282">
        <v>0</v>
      </c>
      <c r="AA425" s="783">
        <f t="shared" si="459"/>
        <v>0</v>
      </c>
      <c r="AB425" s="321"/>
      <c r="AC425" s="297"/>
      <c r="AD425" s="552"/>
      <c r="AE425" s="551"/>
      <c r="AF425" s="865">
        <f t="shared" si="460"/>
        <v>40.817372331642879</v>
      </c>
      <c r="AG425" s="142">
        <f t="shared" si="461"/>
        <v>1</v>
      </c>
      <c r="AH425" s="790">
        <f t="shared" si="462"/>
        <v>16264702.439851396</v>
      </c>
      <c r="AI425" s="553">
        <f t="shared" si="463"/>
        <v>6.393921335319738E-4</v>
      </c>
      <c r="AJ425" s="1685"/>
      <c r="AK425" s="258"/>
      <c r="AL425" s="100"/>
      <c r="AM425" s="101"/>
      <c r="AN425" s="102"/>
    </row>
    <row r="426" spans="1:40" s="56" customFormat="1" ht="24" customHeight="1">
      <c r="A426" s="665" t="s">
        <v>733</v>
      </c>
      <c r="B426" s="664" t="s">
        <v>734</v>
      </c>
      <c r="C426" s="369" t="s">
        <v>50</v>
      </c>
      <c r="D426" s="617">
        <v>2</v>
      </c>
      <c r="E426" s="942">
        <v>201825</v>
      </c>
      <c r="F426" s="957">
        <f t="shared" si="446"/>
        <v>403650</v>
      </c>
      <c r="G426" s="390">
        <f t="shared" si="447"/>
        <v>1.5868143647547682E-5</v>
      </c>
      <c r="H426" s="394">
        <f t="shared" si="448"/>
        <v>0</v>
      </c>
      <c r="I426" s="392">
        <f t="shared" si="449"/>
        <v>0</v>
      </c>
      <c r="J426" s="723">
        <v>0</v>
      </c>
      <c r="K426" s="392">
        <f t="shared" si="450"/>
        <v>0</v>
      </c>
      <c r="L426" s="394">
        <f t="shared" si="451"/>
        <v>0</v>
      </c>
      <c r="M426" s="395">
        <f t="shared" si="452"/>
        <v>0</v>
      </c>
      <c r="N426" s="396"/>
      <c r="O426" s="395"/>
      <c r="P426" s="952">
        <f t="shared" si="453"/>
        <v>2</v>
      </c>
      <c r="Q426" s="395">
        <f t="shared" si="454"/>
        <v>403650</v>
      </c>
      <c r="R426" s="1088">
        <f t="shared" si="455"/>
        <v>2</v>
      </c>
      <c r="S426" s="395">
        <f t="shared" si="456"/>
        <v>403650</v>
      </c>
      <c r="T426" s="232"/>
      <c r="U426" s="1084">
        <v>2</v>
      </c>
      <c r="V426" s="777">
        <f t="shared" si="457"/>
        <v>403650</v>
      </c>
      <c r="W426" s="218"/>
      <c r="X426" s="282">
        <v>0</v>
      </c>
      <c r="Y426" s="783">
        <f t="shared" si="458"/>
        <v>0</v>
      </c>
      <c r="Z426" s="282">
        <v>0</v>
      </c>
      <c r="AA426" s="783">
        <f t="shared" si="459"/>
        <v>0</v>
      </c>
      <c r="AB426" s="321"/>
      <c r="AC426" s="297"/>
      <c r="AD426" s="552"/>
      <c r="AE426" s="551"/>
      <c r="AF426" s="865">
        <f t="shared" si="460"/>
        <v>2</v>
      </c>
      <c r="AG426" s="142">
        <f t="shared" si="461"/>
        <v>1</v>
      </c>
      <c r="AH426" s="790">
        <f t="shared" si="462"/>
        <v>403650</v>
      </c>
      <c r="AI426" s="553">
        <f t="shared" si="463"/>
        <v>1.5868143647547682E-5</v>
      </c>
      <c r="AJ426" s="1685"/>
      <c r="AK426" s="258"/>
      <c r="AL426" s="100"/>
      <c r="AM426" s="101"/>
      <c r="AN426" s="102"/>
    </row>
    <row r="427" spans="1:40" s="56" customFormat="1" ht="32.1" customHeight="1">
      <c r="A427" s="665" t="s">
        <v>735</v>
      </c>
      <c r="B427" s="664" t="s">
        <v>736</v>
      </c>
      <c r="C427" s="369" t="s">
        <v>50</v>
      </c>
      <c r="D427" s="617">
        <v>5</v>
      </c>
      <c r="E427" s="942">
        <v>1743975</v>
      </c>
      <c r="F427" s="957">
        <f t="shared" si="446"/>
        <v>8719875</v>
      </c>
      <c r="G427" s="390">
        <f t="shared" si="447"/>
        <v>3.4279259033484418E-4</v>
      </c>
      <c r="H427" s="394">
        <f t="shared" si="448"/>
        <v>0</v>
      </c>
      <c r="I427" s="392">
        <f t="shared" si="449"/>
        <v>0</v>
      </c>
      <c r="J427" s="723">
        <v>0</v>
      </c>
      <c r="K427" s="392">
        <f t="shared" si="450"/>
        <v>0</v>
      </c>
      <c r="L427" s="394">
        <f t="shared" si="451"/>
        <v>0</v>
      </c>
      <c r="M427" s="395">
        <f t="shared" si="452"/>
        <v>0</v>
      </c>
      <c r="N427" s="396"/>
      <c r="O427" s="395"/>
      <c r="P427" s="952">
        <f t="shared" si="453"/>
        <v>5</v>
      </c>
      <c r="Q427" s="395">
        <f t="shared" si="454"/>
        <v>8719875</v>
      </c>
      <c r="R427" s="1088">
        <f t="shared" si="455"/>
        <v>5</v>
      </c>
      <c r="S427" s="395">
        <f t="shared" si="456"/>
        <v>8719875</v>
      </c>
      <c r="T427" s="232"/>
      <c r="U427" s="1084">
        <v>5</v>
      </c>
      <c r="V427" s="777">
        <f t="shared" si="457"/>
        <v>8719875</v>
      </c>
      <c r="W427" s="218"/>
      <c r="X427" s="282">
        <v>0</v>
      </c>
      <c r="Y427" s="783">
        <f t="shared" si="458"/>
        <v>0</v>
      </c>
      <c r="Z427" s="282">
        <v>0</v>
      </c>
      <c r="AA427" s="783">
        <f t="shared" si="459"/>
        <v>0</v>
      </c>
      <c r="AB427" s="321"/>
      <c r="AC427" s="297"/>
      <c r="AD427" s="552"/>
      <c r="AE427" s="551"/>
      <c r="AF427" s="865">
        <f t="shared" si="460"/>
        <v>5</v>
      </c>
      <c r="AG427" s="142">
        <f t="shared" si="461"/>
        <v>1</v>
      </c>
      <c r="AH427" s="790">
        <f t="shared" si="462"/>
        <v>8719875</v>
      </c>
      <c r="AI427" s="553">
        <f t="shared" si="463"/>
        <v>3.4279259033484418E-4</v>
      </c>
      <c r="AJ427" s="1685"/>
      <c r="AK427" s="258"/>
      <c r="AL427" s="100"/>
      <c r="AM427" s="101"/>
      <c r="AN427" s="102"/>
    </row>
    <row r="428" spans="1:40" s="56" customFormat="1" ht="50.1" customHeight="1">
      <c r="A428" s="665" t="s">
        <v>737</v>
      </c>
      <c r="B428" s="664" t="s">
        <v>738</v>
      </c>
      <c r="C428" s="369" t="s">
        <v>50</v>
      </c>
      <c r="D428" s="617">
        <v>1</v>
      </c>
      <c r="E428" s="942">
        <v>740025</v>
      </c>
      <c r="F428" s="957">
        <f t="shared" si="446"/>
        <v>740025</v>
      </c>
      <c r="G428" s="390">
        <f t="shared" si="447"/>
        <v>2.9091596687170752E-5</v>
      </c>
      <c r="H428" s="394">
        <f t="shared" si="448"/>
        <v>0</v>
      </c>
      <c r="I428" s="392">
        <f t="shared" si="449"/>
        <v>0</v>
      </c>
      <c r="J428" s="723">
        <v>0</v>
      </c>
      <c r="K428" s="392">
        <f t="shared" si="450"/>
        <v>0</v>
      </c>
      <c r="L428" s="394">
        <f t="shared" si="451"/>
        <v>0</v>
      </c>
      <c r="M428" s="395">
        <f t="shared" si="452"/>
        <v>0</v>
      </c>
      <c r="N428" s="396"/>
      <c r="O428" s="395"/>
      <c r="P428" s="952">
        <f t="shared" si="453"/>
        <v>1</v>
      </c>
      <c r="Q428" s="395">
        <f t="shared" si="454"/>
        <v>740025</v>
      </c>
      <c r="R428" s="1088">
        <f t="shared" si="455"/>
        <v>1</v>
      </c>
      <c r="S428" s="395">
        <f t="shared" si="456"/>
        <v>740025</v>
      </c>
      <c r="T428" s="232"/>
      <c r="U428" s="1084">
        <v>1</v>
      </c>
      <c r="V428" s="777">
        <f t="shared" si="457"/>
        <v>740025</v>
      </c>
      <c r="W428" s="218"/>
      <c r="X428" s="282">
        <v>0</v>
      </c>
      <c r="Y428" s="783">
        <f t="shared" si="458"/>
        <v>0</v>
      </c>
      <c r="Z428" s="282">
        <v>0</v>
      </c>
      <c r="AA428" s="783">
        <f t="shared" si="459"/>
        <v>0</v>
      </c>
      <c r="AB428" s="321"/>
      <c r="AC428" s="297"/>
      <c r="AD428" s="552"/>
      <c r="AE428" s="551"/>
      <c r="AF428" s="865">
        <f t="shared" si="460"/>
        <v>1</v>
      </c>
      <c r="AG428" s="142">
        <f t="shared" si="461"/>
        <v>1</v>
      </c>
      <c r="AH428" s="790">
        <f t="shared" si="462"/>
        <v>740025</v>
      </c>
      <c r="AI428" s="553">
        <f t="shared" si="463"/>
        <v>2.9091596687170752E-5</v>
      </c>
      <c r="AJ428" s="1685"/>
      <c r="AK428" s="258"/>
      <c r="AL428" s="100"/>
      <c r="AM428" s="101"/>
      <c r="AN428" s="102"/>
    </row>
    <row r="429" spans="1:40" s="56" customFormat="1" ht="24" customHeight="1">
      <c r="A429" s="665" t="s">
        <v>739</v>
      </c>
      <c r="B429" s="664" t="s">
        <v>740</v>
      </c>
      <c r="C429" s="369" t="s">
        <v>126</v>
      </c>
      <c r="D429" s="617">
        <v>10</v>
      </c>
      <c r="E429" s="942">
        <v>708975</v>
      </c>
      <c r="F429" s="957">
        <f t="shared" si="446"/>
        <v>7089750</v>
      </c>
      <c r="G429" s="390">
        <f t="shared" si="447"/>
        <v>2.7870970252744006E-4</v>
      </c>
      <c r="H429" s="394">
        <f t="shared" si="448"/>
        <v>0</v>
      </c>
      <c r="I429" s="392">
        <f t="shared" si="449"/>
        <v>0</v>
      </c>
      <c r="J429" s="723">
        <v>0</v>
      </c>
      <c r="K429" s="392">
        <f t="shared" si="450"/>
        <v>0</v>
      </c>
      <c r="L429" s="394">
        <f t="shared" si="451"/>
        <v>0</v>
      </c>
      <c r="M429" s="395">
        <f t="shared" si="452"/>
        <v>0</v>
      </c>
      <c r="N429" s="396"/>
      <c r="O429" s="395"/>
      <c r="P429" s="952">
        <f t="shared" si="453"/>
        <v>10</v>
      </c>
      <c r="Q429" s="395">
        <f t="shared" si="454"/>
        <v>7089750</v>
      </c>
      <c r="R429" s="1088">
        <f t="shared" si="455"/>
        <v>10</v>
      </c>
      <c r="S429" s="395">
        <f t="shared" si="456"/>
        <v>7089750</v>
      </c>
      <c r="T429" s="232"/>
      <c r="U429" s="1084">
        <v>10</v>
      </c>
      <c r="V429" s="777">
        <f t="shared" si="457"/>
        <v>7089750</v>
      </c>
      <c r="W429" s="218"/>
      <c r="X429" s="282">
        <v>0</v>
      </c>
      <c r="Y429" s="783">
        <f t="shared" si="458"/>
        <v>0</v>
      </c>
      <c r="Z429" s="282">
        <v>0</v>
      </c>
      <c r="AA429" s="783">
        <f t="shared" si="459"/>
        <v>0</v>
      </c>
      <c r="AB429" s="321"/>
      <c r="AC429" s="297"/>
      <c r="AD429" s="552"/>
      <c r="AE429" s="551"/>
      <c r="AF429" s="865">
        <f t="shared" si="460"/>
        <v>10</v>
      </c>
      <c r="AG429" s="142">
        <f t="shared" si="461"/>
        <v>1</v>
      </c>
      <c r="AH429" s="790">
        <f t="shared" si="462"/>
        <v>7089750</v>
      </c>
      <c r="AI429" s="553">
        <f t="shared" si="463"/>
        <v>2.7870970252744006E-4</v>
      </c>
      <c r="AJ429" s="1685"/>
      <c r="AK429" s="258"/>
      <c r="AL429" s="100"/>
      <c r="AM429" s="101"/>
      <c r="AN429" s="102"/>
    </row>
    <row r="430" spans="1:40" s="56" customFormat="1" ht="24" customHeight="1">
      <c r="A430" s="665" t="s">
        <v>741</v>
      </c>
      <c r="B430" s="664" t="s">
        <v>742</v>
      </c>
      <c r="C430" s="369" t="s">
        <v>50</v>
      </c>
      <c r="D430" s="617">
        <v>5</v>
      </c>
      <c r="E430" s="942">
        <v>1293750</v>
      </c>
      <c r="F430" s="957">
        <f t="shared" si="446"/>
        <v>6468750</v>
      </c>
      <c r="G430" s="390">
        <f t="shared" si="447"/>
        <v>2.5429717383890514E-4</v>
      </c>
      <c r="H430" s="394">
        <f t="shared" si="448"/>
        <v>0</v>
      </c>
      <c r="I430" s="392">
        <f t="shared" si="449"/>
        <v>0</v>
      </c>
      <c r="J430" s="723">
        <v>0</v>
      </c>
      <c r="K430" s="392">
        <f t="shared" si="450"/>
        <v>0</v>
      </c>
      <c r="L430" s="394">
        <f t="shared" si="451"/>
        <v>0</v>
      </c>
      <c r="M430" s="395">
        <f t="shared" si="452"/>
        <v>0</v>
      </c>
      <c r="N430" s="396"/>
      <c r="O430" s="395"/>
      <c r="P430" s="952">
        <f t="shared" si="453"/>
        <v>5</v>
      </c>
      <c r="Q430" s="395">
        <f t="shared" si="454"/>
        <v>6468750</v>
      </c>
      <c r="R430" s="1088">
        <f t="shared" si="455"/>
        <v>5</v>
      </c>
      <c r="S430" s="395">
        <f t="shared" si="456"/>
        <v>6468750</v>
      </c>
      <c r="T430" s="232"/>
      <c r="U430" s="1084">
        <v>5</v>
      </c>
      <c r="V430" s="777">
        <f t="shared" si="457"/>
        <v>6468750</v>
      </c>
      <c r="W430" s="218"/>
      <c r="X430" s="282">
        <v>0</v>
      </c>
      <c r="Y430" s="783">
        <f t="shared" si="458"/>
        <v>0</v>
      </c>
      <c r="Z430" s="282">
        <v>0</v>
      </c>
      <c r="AA430" s="783">
        <f t="shared" si="459"/>
        <v>0</v>
      </c>
      <c r="AB430" s="321"/>
      <c r="AC430" s="297"/>
      <c r="AD430" s="552"/>
      <c r="AE430" s="551"/>
      <c r="AF430" s="865">
        <f t="shared" si="460"/>
        <v>5</v>
      </c>
      <c r="AG430" s="142">
        <f t="shared" si="461"/>
        <v>1</v>
      </c>
      <c r="AH430" s="790">
        <f t="shared" si="462"/>
        <v>6468750</v>
      </c>
      <c r="AI430" s="553">
        <f t="shared" si="463"/>
        <v>2.5429717383890514E-4</v>
      </c>
      <c r="AJ430" s="1685"/>
      <c r="AK430" s="258"/>
      <c r="AL430" s="100"/>
      <c r="AM430" s="101"/>
      <c r="AN430" s="102"/>
    </row>
    <row r="431" spans="1:40" s="56" customFormat="1" ht="24" customHeight="1">
      <c r="A431" s="665" t="s">
        <v>743</v>
      </c>
      <c r="B431" s="664" t="s">
        <v>744</v>
      </c>
      <c r="C431" s="369" t="s">
        <v>50</v>
      </c>
      <c r="D431" s="617">
        <v>1</v>
      </c>
      <c r="E431" s="942">
        <v>3053250</v>
      </c>
      <c r="F431" s="957">
        <f>D431*E431</f>
        <v>3053250</v>
      </c>
      <c r="G431" s="390">
        <f t="shared" si="447"/>
        <v>1.2002826605196324E-4</v>
      </c>
      <c r="H431" s="394">
        <f t="shared" si="448"/>
        <v>0</v>
      </c>
      <c r="I431" s="392">
        <f t="shared" si="449"/>
        <v>0</v>
      </c>
      <c r="J431" s="723">
        <v>0</v>
      </c>
      <c r="K431" s="392">
        <f t="shared" si="450"/>
        <v>0</v>
      </c>
      <c r="L431" s="394">
        <f t="shared" si="451"/>
        <v>0</v>
      </c>
      <c r="M431" s="395">
        <f t="shared" si="452"/>
        <v>0</v>
      </c>
      <c r="N431" s="396"/>
      <c r="O431" s="395"/>
      <c r="P431" s="952">
        <f t="shared" si="453"/>
        <v>1</v>
      </c>
      <c r="Q431" s="395">
        <f t="shared" si="454"/>
        <v>3053250</v>
      </c>
      <c r="R431" s="1088">
        <f t="shared" si="455"/>
        <v>1</v>
      </c>
      <c r="S431" s="395">
        <f t="shared" si="456"/>
        <v>3053250</v>
      </c>
      <c r="T431" s="232"/>
      <c r="U431" s="1084">
        <v>1</v>
      </c>
      <c r="V431" s="777">
        <f t="shared" si="457"/>
        <v>3053250</v>
      </c>
      <c r="W431" s="218"/>
      <c r="X431" s="282">
        <v>0</v>
      </c>
      <c r="Y431" s="783">
        <f t="shared" si="458"/>
        <v>0</v>
      </c>
      <c r="Z431" s="282">
        <v>0</v>
      </c>
      <c r="AA431" s="783">
        <f t="shared" si="459"/>
        <v>0</v>
      </c>
      <c r="AB431" s="321"/>
      <c r="AC431" s="297"/>
      <c r="AD431" s="552"/>
      <c r="AE431" s="551"/>
      <c r="AF431" s="865">
        <f t="shared" si="460"/>
        <v>1</v>
      </c>
      <c r="AG431" s="142">
        <f t="shared" si="461"/>
        <v>1</v>
      </c>
      <c r="AH431" s="790">
        <f t="shared" si="462"/>
        <v>3053250</v>
      </c>
      <c r="AI431" s="553">
        <f t="shared" si="463"/>
        <v>1.2002826605196324E-4</v>
      </c>
      <c r="AJ431" s="1685"/>
      <c r="AK431" s="258"/>
      <c r="AL431" s="100"/>
      <c r="AM431" s="101"/>
      <c r="AN431" s="102"/>
    </row>
    <row r="432" spans="1:40" s="56" customFormat="1" ht="24" customHeight="1">
      <c r="A432" s="665"/>
      <c r="B432" s="664"/>
      <c r="C432" s="369"/>
      <c r="D432" s="617"/>
      <c r="E432" s="942"/>
      <c r="F432" s="957"/>
      <c r="G432" s="390"/>
      <c r="H432" s="394"/>
      <c r="I432" s="392"/>
      <c r="J432" s="723"/>
      <c r="K432" s="392"/>
      <c r="L432" s="394"/>
      <c r="M432" s="395"/>
      <c r="N432" s="396"/>
      <c r="O432" s="395"/>
      <c r="P432" s="952"/>
      <c r="Q432" s="395"/>
      <c r="R432" s="1088"/>
      <c r="S432" s="395"/>
      <c r="T432" s="232"/>
      <c r="U432" s="1084"/>
      <c r="V432" s="777"/>
      <c r="W432" s="218"/>
      <c r="X432" s="282"/>
      <c r="Y432" s="783"/>
      <c r="Z432" s="282"/>
      <c r="AA432" s="783"/>
      <c r="AB432" s="321"/>
      <c r="AC432" s="297"/>
      <c r="AD432" s="552"/>
      <c r="AE432" s="551"/>
      <c r="AF432" s="865"/>
      <c r="AG432" s="142"/>
      <c r="AH432" s="790"/>
      <c r="AI432" s="553"/>
      <c r="AJ432" s="1685"/>
      <c r="AK432" s="258"/>
      <c r="AL432" s="100"/>
      <c r="AM432" s="101"/>
      <c r="AN432" s="102"/>
    </row>
    <row r="433" spans="1:40" s="56" customFormat="1" ht="33" customHeight="1">
      <c r="A433" s="1331" t="s">
        <v>745</v>
      </c>
      <c r="B433" s="1332" t="s">
        <v>746</v>
      </c>
      <c r="C433" s="1384"/>
      <c r="D433" s="1385"/>
      <c r="E433" s="1595"/>
      <c r="F433" s="1386"/>
      <c r="G433" s="1387"/>
      <c r="H433" s="1388"/>
      <c r="I433" s="1389"/>
      <c r="J433" s="1390"/>
      <c r="K433" s="1389"/>
      <c r="L433" s="1388"/>
      <c r="M433" s="1391"/>
      <c r="N433" s="1392"/>
      <c r="O433" s="1391"/>
      <c r="P433" s="1393"/>
      <c r="Q433" s="1391"/>
      <c r="R433" s="1388"/>
      <c r="S433" s="1391"/>
      <c r="T433" s="1394"/>
      <c r="U433" s="1395"/>
      <c r="V433" s="1396"/>
      <c r="W433" s="1397"/>
      <c r="X433" s="1398"/>
      <c r="Y433" s="1399"/>
      <c r="Z433" s="1398"/>
      <c r="AA433" s="1399"/>
      <c r="AB433" s="1395"/>
      <c r="AC433" s="1400"/>
      <c r="AD433" s="1395"/>
      <c r="AE433" s="1400"/>
      <c r="AF433" s="1398"/>
      <c r="AG433" s="1401"/>
      <c r="AH433" s="1399"/>
      <c r="AI433" s="1402"/>
      <c r="AJ433" s="1685"/>
      <c r="AK433" s="258"/>
      <c r="AL433" s="100"/>
      <c r="AM433" s="101"/>
      <c r="AN433" s="102"/>
    </row>
    <row r="434" spans="1:40" s="56" customFormat="1" ht="26.1" customHeight="1">
      <c r="A434" s="1459"/>
      <c r="B434" s="1460"/>
      <c r="C434" s="1461"/>
      <c r="D434" s="1462"/>
      <c r="E434" s="1596"/>
      <c r="F434" s="1463"/>
      <c r="G434" s="1464"/>
      <c r="H434" s="1465"/>
      <c r="I434" s="1466"/>
      <c r="J434" s="1467"/>
      <c r="K434" s="1466"/>
      <c r="L434" s="1465"/>
      <c r="M434" s="1468"/>
      <c r="N434" s="1469"/>
      <c r="O434" s="1468"/>
      <c r="P434" s="1470"/>
      <c r="Q434" s="1468"/>
      <c r="R434" s="1465"/>
      <c r="S434" s="1468"/>
      <c r="T434" s="1471"/>
      <c r="U434" s="1472"/>
      <c r="V434" s="1473"/>
      <c r="W434" s="1474"/>
      <c r="X434" s="1475"/>
      <c r="Y434" s="1476"/>
      <c r="Z434" s="1475"/>
      <c r="AA434" s="1476"/>
      <c r="AB434" s="1472"/>
      <c r="AC434" s="1477"/>
      <c r="AD434" s="1472"/>
      <c r="AE434" s="1477"/>
      <c r="AF434" s="1475"/>
      <c r="AG434" s="1478"/>
      <c r="AH434" s="1476"/>
      <c r="AI434" s="1479"/>
      <c r="AJ434" s="1685"/>
      <c r="AK434" s="322"/>
      <c r="AL434" s="140"/>
      <c r="AM434" s="141"/>
      <c r="AN434" s="323"/>
    </row>
    <row r="435" spans="1:40" s="56" customFormat="1" ht="26.1" customHeight="1">
      <c r="A435" s="665" t="s">
        <v>747</v>
      </c>
      <c r="B435" s="664" t="s">
        <v>748</v>
      </c>
      <c r="C435" s="369" t="s">
        <v>50</v>
      </c>
      <c r="D435" s="617">
        <v>22</v>
      </c>
      <c r="E435" s="942">
        <v>222525</v>
      </c>
      <c r="F435" s="957">
        <f t="shared" ref="F435:F451" si="464">D435*E435</f>
        <v>4895550</v>
      </c>
      <c r="G435" s="390">
        <f t="shared" ref="G435:G451" si="465">F435*1/$F$884</f>
        <v>1.9245210116128342E-4</v>
      </c>
      <c r="H435" s="394">
        <f t="shared" ref="H435:H451" si="466">IF(D435-AF435&lt;0,AF435-D435,0)</f>
        <v>0</v>
      </c>
      <c r="I435" s="392">
        <f t="shared" ref="I435:I451" si="467">E435*H435</f>
        <v>0</v>
      </c>
      <c r="J435" s="723">
        <v>0</v>
      </c>
      <c r="K435" s="392">
        <f t="shared" ref="K435:K451" si="468">E435*J435</f>
        <v>0</v>
      </c>
      <c r="L435" s="394">
        <f t="shared" ref="L435:L451" si="469">IF(AF435=0,D435,0)</f>
        <v>0</v>
      </c>
      <c r="M435" s="395">
        <f t="shared" ref="M435:M451" si="470">L435*E435</f>
        <v>0</v>
      </c>
      <c r="N435" s="396"/>
      <c r="O435" s="395"/>
      <c r="P435" s="952">
        <f t="shared" ref="P435:P451" si="471">D435+H435+J435-L435</f>
        <v>22</v>
      </c>
      <c r="Q435" s="395">
        <f t="shared" ref="Q435:Q451" si="472">E435*P435</f>
        <v>4895550</v>
      </c>
      <c r="R435" s="1088">
        <f t="shared" ref="R435:R451" si="473">AF435</f>
        <v>22</v>
      </c>
      <c r="S435" s="395">
        <f t="shared" ref="S435:S451" si="474">E435*R435</f>
        <v>4895550</v>
      </c>
      <c r="T435" s="232"/>
      <c r="U435" s="1084">
        <v>22</v>
      </c>
      <c r="V435" s="777">
        <f t="shared" ref="V435:V451" si="475">E435*U435</f>
        <v>4895550</v>
      </c>
      <c r="W435" s="218"/>
      <c r="X435" s="282">
        <v>0</v>
      </c>
      <c r="Y435" s="783">
        <f t="shared" ref="Y435:Y451" si="476">E435*X435</f>
        <v>0</v>
      </c>
      <c r="Z435" s="282">
        <v>0</v>
      </c>
      <c r="AA435" s="783">
        <f t="shared" ref="AA435:AA451" si="477">E435*Z435</f>
        <v>0</v>
      </c>
      <c r="AB435" s="321"/>
      <c r="AC435" s="297"/>
      <c r="AD435" s="552"/>
      <c r="AE435" s="551"/>
      <c r="AF435" s="865">
        <f t="shared" ref="AF435:AF451" si="478">U435+X435+Z435</f>
        <v>22</v>
      </c>
      <c r="AG435" s="142">
        <f t="shared" ref="AG435:AG451" si="479">AF435/D435</f>
        <v>1</v>
      </c>
      <c r="AH435" s="790">
        <f t="shared" ref="AH435:AH451" si="480">E435*AF435</f>
        <v>4895550</v>
      </c>
      <c r="AI435" s="553">
        <f t="shared" ref="AI435:AI451" si="481">AH435*1/$E$895</f>
        <v>1.9245210116128342E-4</v>
      </c>
      <c r="AJ435" s="1685"/>
      <c r="AK435" s="258"/>
      <c r="AL435" s="100"/>
      <c r="AM435" s="101"/>
      <c r="AN435" s="102"/>
    </row>
    <row r="436" spans="1:40" s="56" customFormat="1" ht="26.1" customHeight="1">
      <c r="A436" s="820" t="s">
        <v>749</v>
      </c>
      <c r="B436" s="819" t="s">
        <v>750</v>
      </c>
      <c r="C436" s="804" t="s">
        <v>50</v>
      </c>
      <c r="D436" s="805">
        <v>11</v>
      </c>
      <c r="E436" s="961">
        <v>43470</v>
      </c>
      <c r="F436" s="963">
        <f t="shared" si="464"/>
        <v>478170</v>
      </c>
      <c r="G436" s="851">
        <f t="shared" si="465"/>
        <v>1.8797647090171871E-5</v>
      </c>
      <c r="H436" s="715">
        <f t="shared" si="466"/>
        <v>0</v>
      </c>
      <c r="I436" s="806">
        <f t="shared" si="467"/>
        <v>0</v>
      </c>
      <c r="J436" s="823">
        <v>0</v>
      </c>
      <c r="K436" s="806">
        <f t="shared" si="468"/>
        <v>0</v>
      </c>
      <c r="L436" s="715">
        <f t="shared" si="469"/>
        <v>0</v>
      </c>
      <c r="M436" s="713">
        <f t="shared" si="470"/>
        <v>0</v>
      </c>
      <c r="N436" s="807"/>
      <c r="O436" s="713"/>
      <c r="P436" s="1082">
        <f t="shared" si="471"/>
        <v>11</v>
      </c>
      <c r="Q436" s="713">
        <f t="shared" si="472"/>
        <v>478170</v>
      </c>
      <c r="R436" s="1089">
        <f t="shared" si="473"/>
        <v>11</v>
      </c>
      <c r="S436" s="713">
        <f t="shared" si="474"/>
        <v>478170</v>
      </c>
      <c r="T436" s="808"/>
      <c r="U436" s="1085">
        <v>11</v>
      </c>
      <c r="V436" s="857">
        <f t="shared" si="475"/>
        <v>478170</v>
      </c>
      <c r="W436" s="809"/>
      <c r="X436" s="771">
        <v>0</v>
      </c>
      <c r="Y436" s="1058">
        <f t="shared" si="476"/>
        <v>0</v>
      </c>
      <c r="Z436" s="771">
        <v>0</v>
      </c>
      <c r="AA436" s="1058">
        <f t="shared" si="477"/>
        <v>0</v>
      </c>
      <c r="AB436" s="717"/>
      <c r="AC436" s="718"/>
      <c r="AD436" s="719"/>
      <c r="AE436" s="716"/>
      <c r="AF436" s="1080">
        <f t="shared" si="478"/>
        <v>11</v>
      </c>
      <c r="AG436" s="810">
        <f t="shared" si="479"/>
        <v>1</v>
      </c>
      <c r="AH436" s="811">
        <f t="shared" si="480"/>
        <v>478170</v>
      </c>
      <c r="AI436" s="812">
        <f t="shared" si="481"/>
        <v>1.8797647090171871E-5</v>
      </c>
      <c r="AJ436" s="1685"/>
      <c r="AK436" s="258"/>
      <c r="AL436" s="100"/>
      <c r="AM436" s="101"/>
      <c r="AN436" s="102"/>
    </row>
    <row r="437" spans="1:40" s="56" customFormat="1" ht="26.1" customHeight="1">
      <c r="A437" s="820" t="s">
        <v>751</v>
      </c>
      <c r="B437" s="819" t="s">
        <v>752</v>
      </c>
      <c r="C437" s="804" t="s">
        <v>135</v>
      </c>
      <c r="D437" s="805">
        <v>345</v>
      </c>
      <c r="E437" s="961">
        <v>28773</v>
      </c>
      <c r="F437" s="963">
        <f t="shared" si="464"/>
        <v>9926685</v>
      </c>
      <c r="G437" s="851">
        <f t="shared" si="465"/>
        <v>3.9023427108623033E-4</v>
      </c>
      <c r="H437" s="715">
        <f t="shared" si="466"/>
        <v>0</v>
      </c>
      <c r="I437" s="806">
        <f t="shared" si="467"/>
        <v>0</v>
      </c>
      <c r="J437" s="823">
        <v>0</v>
      </c>
      <c r="K437" s="806">
        <f t="shared" si="468"/>
        <v>0</v>
      </c>
      <c r="L437" s="715">
        <f t="shared" si="469"/>
        <v>0</v>
      </c>
      <c r="M437" s="713">
        <f t="shared" si="470"/>
        <v>0</v>
      </c>
      <c r="N437" s="807"/>
      <c r="O437" s="713"/>
      <c r="P437" s="1082">
        <f t="shared" si="471"/>
        <v>345</v>
      </c>
      <c r="Q437" s="713">
        <f t="shared" si="472"/>
        <v>9926685</v>
      </c>
      <c r="R437" s="1089">
        <f t="shared" si="473"/>
        <v>345</v>
      </c>
      <c r="S437" s="713">
        <f t="shared" si="474"/>
        <v>9926685</v>
      </c>
      <c r="T437" s="808"/>
      <c r="U437" s="1085">
        <v>345</v>
      </c>
      <c r="V437" s="857">
        <f t="shared" si="475"/>
        <v>9926685</v>
      </c>
      <c r="W437" s="809"/>
      <c r="X437" s="771">
        <v>0</v>
      </c>
      <c r="Y437" s="1058">
        <f t="shared" si="476"/>
        <v>0</v>
      </c>
      <c r="Z437" s="771">
        <v>0</v>
      </c>
      <c r="AA437" s="1058">
        <f t="shared" si="477"/>
        <v>0</v>
      </c>
      <c r="AB437" s="717"/>
      <c r="AC437" s="718"/>
      <c r="AD437" s="719"/>
      <c r="AE437" s="716"/>
      <c r="AF437" s="1080">
        <f t="shared" si="478"/>
        <v>345</v>
      </c>
      <c r="AG437" s="810">
        <f t="shared" si="479"/>
        <v>1</v>
      </c>
      <c r="AH437" s="811">
        <f t="shared" si="480"/>
        <v>9926685</v>
      </c>
      <c r="AI437" s="812">
        <f t="shared" si="481"/>
        <v>3.9023427108623033E-4</v>
      </c>
      <c r="AJ437" s="1685"/>
      <c r="AK437" s="258"/>
      <c r="AL437" s="100"/>
      <c r="AM437" s="101"/>
      <c r="AN437" s="102"/>
    </row>
    <row r="438" spans="1:40" s="56" customFormat="1" ht="26.1" customHeight="1">
      <c r="A438" s="820" t="s">
        <v>753</v>
      </c>
      <c r="B438" s="819" t="s">
        <v>754</v>
      </c>
      <c r="C438" s="804" t="s">
        <v>50</v>
      </c>
      <c r="D438" s="805">
        <v>250</v>
      </c>
      <c r="E438" s="961">
        <v>30532.5</v>
      </c>
      <c r="F438" s="963">
        <f t="shared" si="464"/>
        <v>7633125</v>
      </c>
      <c r="G438" s="851">
        <f t="shared" si="465"/>
        <v>3.0007066512990812E-4</v>
      </c>
      <c r="H438" s="715">
        <f t="shared" si="466"/>
        <v>0</v>
      </c>
      <c r="I438" s="806">
        <f t="shared" si="467"/>
        <v>0</v>
      </c>
      <c r="J438" s="823">
        <v>0</v>
      </c>
      <c r="K438" s="806">
        <f t="shared" si="468"/>
        <v>0</v>
      </c>
      <c r="L438" s="715">
        <f t="shared" si="469"/>
        <v>0</v>
      </c>
      <c r="M438" s="713">
        <f t="shared" si="470"/>
        <v>0</v>
      </c>
      <c r="N438" s="807"/>
      <c r="O438" s="713"/>
      <c r="P438" s="1082">
        <f t="shared" si="471"/>
        <v>250</v>
      </c>
      <c r="Q438" s="713">
        <f t="shared" si="472"/>
        <v>7633125</v>
      </c>
      <c r="R438" s="1089">
        <f t="shared" si="473"/>
        <v>250</v>
      </c>
      <c r="S438" s="713">
        <f t="shared" si="474"/>
        <v>7633125</v>
      </c>
      <c r="T438" s="808"/>
      <c r="U438" s="1085">
        <v>250</v>
      </c>
      <c r="V438" s="857">
        <f t="shared" si="475"/>
        <v>7633125</v>
      </c>
      <c r="W438" s="809"/>
      <c r="X438" s="771">
        <v>0</v>
      </c>
      <c r="Y438" s="1058">
        <f t="shared" si="476"/>
        <v>0</v>
      </c>
      <c r="Z438" s="771">
        <v>0</v>
      </c>
      <c r="AA438" s="1058">
        <f t="shared" si="477"/>
        <v>0</v>
      </c>
      <c r="AB438" s="717"/>
      <c r="AC438" s="718"/>
      <c r="AD438" s="719"/>
      <c r="AE438" s="716"/>
      <c r="AF438" s="1080">
        <f t="shared" si="478"/>
        <v>250</v>
      </c>
      <c r="AG438" s="810">
        <f t="shared" si="479"/>
        <v>1</v>
      </c>
      <c r="AH438" s="811">
        <f t="shared" si="480"/>
        <v>7633125</v>
      </c>
      <c r="AI438" s="812">
        <f t="shared" si="481"/>
        <v>3.0007066512990812E-4</v>
      </c>
      <c r="AJ438" s="1685"/>
      <c r="AK438" s="258"/>
      <c r="AL438" s="100"/>
      <c r="AM438" s="101"/>
      <c r="AN438" s="102"/>
    </row>
    <row r="439" spans="1:40" s="56" customFormat="1" ht="26.1" customHeight="1">
      <c r="A439" s="820" t="s">
        <v>755</v>
      </c>
      <c r="B439" s="819" t="s">
        <v>756</v>
      </c>
      <c r="C439" s="804" t="s">
        <v>50</v>
      </c>
      <c r="D439" s="805">
        <v>60</v>
      </c>
      <c r="E439" s="961">
        <v>269100</v>
      </c>
      <c r="F439" s="963">
        <f t="shared" si="464"/>
        <v>16146000</v>
      </c>
      <c r="G439" s="851">
        <f t="shared" si="465"/>
        <v>6.3472574590190734E-4</v>
      </c>
      <c r="H439" s="715">
        <f t="shared" si="466"/>
        <v>0</v>
      </c>
      <c r="I439" s="806">
        <f t="shared" si="467"/>
        <v>0</v>
      </c>
      <c r="J439" s="823">
        <v>0</v>
      </c>
      <c r="K439" s="806">
        <f t="shared" si="468"/>
        <v>0</v>
      </c>
      <c r="L439" s="715">
        <f t="shared" si="469"/>
        <v>0</v>
      </c>
      <c r="M439" s="713">
        <f t="shared" si="470"/>
        <v>0</v>
      </c>
      <c r="N439" s="807"/>
      <c r="O439" s="713"/>
      <c r="P439" s="1082">
        <f t="shared" si="471"/>
        <v>60</v>
      </c>
      <c r="Q439" s="713">
        <f t="shared" si="472"/>
        <v>16146000</v>
      </c>
      <c r="R439" s="1089">
        <f t="shared" si="473"/>
        <v>60</v>
      </c>
      <c r="S439" s="713">
        <f t="shared" si="474"/>
        <v>16146000</v>
      </c>
      <c r="T439" s="808"/>
      <c r="U439" s="1085">
        <v>60</v>
      </c>
      <c r="V439" s="857">
        <f t="shared" si="475"/>
        <v>16146000</v>
      </c>
      <c r="W439" s="809"/>
      <c r="X439" s="771">
        <v>0</v>
      </c>
      <c r="Y439" s="1058">
        <f t="shared" si="476"/>
        <v>0</v>
      </c>
      <c r="Z439" s="771">
        <v>0</v>
      </c>
      <c r="AA439" s="1058">
        <f t="shared" si="477"/>
        <v>0</v>
      </c>
      <c r="AB439" s="717"/>
      <c r="AC439" s="718"/>
      <c r="AD439" s="719"/>
      <c r="AE439" s="716"/>
      <c r="AF439" s="1080">
        <f t="shared" si="478"/>
        <v>60</v>
      </c>
      <c r="AG439" s="810">
        <f t="shared" si="479"/>
        <v>1</v>
      </c>
      <c r="AH439" s="811">
        <f t="shared" si="480"/>
        <v>16146000</v>
      </c>
      <c r="AI439" s="812">
        <f t="shared" si="481"/>
        <v>6.3472574590190734E-4</v>
      </c>
      <c r="AJ439" s="1685"/>
      <c r="AK439" s="258"/>
      <c r="AL439" s="100"/>
      <c r="AM439" s="101"/>
      <c r="AN439" s="102"/>
    </row>
    <row r="440" spans="1:40" s="56" customFormat="1" ht="26.1" customHeight="1">
      <c r="A440" s="820" t="s">
        <v>757</v>
      </c>
      <c r="B440" s="819" t="s">
        <v>758</v>
      </c>
      <c r="C440" s="804" t="s">
        <v>50</v>
      </c>
      <c r="D440" s="805">
        <v>15</v>
      </c>
      <c r="E440" s="961">
        <v>434700</v>
      </c>
      <c r="F440" s="963">
        <f t="shared" si="464"/>
        <v>6520500</v>
      </c>
      <c r="G440" s="851">
        <f t="shared" si="465"/>
        <v>2.5633155122961642E-4</v>
      </c>
      <c r="H440" s="715">
        <f t="shared" si="466"/>
        <v>0</v>
      </c>
      <c r="I440" s="806">
        <f t="shared" si="467"/>
        <v>0</v>
      </c>
      <c r="J440" s="823">
        <v>0</v>
      </c>
      <c r="K440" s="806">
        <f t="shared" si="468"/>
        <v>0</v>
      </c>
      <c r="L440" s="715">
        <f t="shared" si="469"/>
        <v>0</v>
      </c>
      <c r="M440" s="713">
        <f t="shared" si="470"/>
        <v>0</v>
      </c>
      <c r="N440" s="807"/>
      <c r="O440" s="713"/>
      <c r="P440" s="1082">
        <f t="shared" si="471"/>
        <v>15</v>
      </c>
      <c r="Q440" s="713">
        <f t="shared" si="472"/>
        <v>6520500</v>
      </c>
      <c r="R440" s="1089">
        <f t="shared" si="473"/>
        <v>15</v>
      </c>
      <c r="S440" s="713">
        <f t="shared" si="474"/>
        <v>6520500</v>
      </c>
      <c r="T440" s="808"/>
      <c r="U440" s="1085">
        <v>15</v>
      </c>
      <c r="V440" s="857">
        <f t="shared" si="475"/>
        <v>6520500</v>
      </c>
      <c r="W440" s="809"/>
      <c r="X440" s="771">
        <v>0</v>
      </c>
      <c r="Y440" s="1058">
        <f t="shared" si="476"/>
        <v>0</v>
      </c>
      <c r="Z440" s="771">
        <v>0</v>
      </c>
      <c r="AA440" s="1058">
        <f t="shared" si="477"/>
        <v>0</v>
      </c>
      <c r="AB440" s="717"/>
      <c r="AC440" s="718"/>
      <c r="AD440" s="719"/>
      <c r="AE440" s="716"/>
      <c r="AF440" s="1080">
        <f t="shared" si="478"/>
        <v>15</v>
      </c>
      <c r="AG440" s="810">
        <f t="shared" si="479"/>
        <v>1</v>
      </c>
      <c r="AH440" s="811">
        <f t="shared" si="480"/>
        <v>6520500</v>
      </c>
      <c r="AI440" s="812">
        <f t="shared" si="481"/>
        <v>2.5633155122961642E-4</v>
      </c>
      <c r="AJ440" s="1685"/>
      <c r="AK440" s="258"/>
      <c r="AL440" s="100"/>
      <c r="AM440" s="101"/>
      <c r="AN440" s="102"/>
    </row>
    <row r="441" spans="1:40" s="56" customFormat="1" ht="26.1" customHeight="1">
      <c r="A441" s="820" t="s">
        <v>759</v>
      </c>
      <c r="B441" s="819" t="s">
        <v>760</v>
      </c>
      <c r="C441" s="804" t="s">
        <v>50</v>
      </c>
      <c r="D441" s="805">
        <v>7</v>
      </c>
      <c r="E441" s="961">
        <v>50715</v>
      </c>
      <c r="F441" s="963">
        <f t="shared" si="464"/>
        <v>355005</v>
      </c>
      <c r="G441" s="851">
        <f t="shared" si="465"/>
        <v>1.3955828900279115E-5</v>
      </c>
      <c r="H441" s="715">
        <f t="shared" si="466"/>
        <v>0</v>
      </c>
      <c r="I441" s="806">
        <f t="shared" si="467"/>
        <v>0</v>
      </c>
      <c r="J441" s="823">
        <v>0</v>
      </c>
      <c r="K441" s="806">
        <f t="shared" si="468"/>
        <v>0</v>
      </c>
      <c r="L441" s="715">
        <f t="shared" si="469"/>
        <v>0</v>
      </c>
      <c r="M441" s="713">
        <f t="shared" si="470"/>
        <v>0</v>
      </c>
      <c r="N441" s="807"/>
      <c r="O441" s="713"/>
      <c r="P441" s="1082">
        <f t="shared" si="471"/>
        <v>7</v>
      </c>
      <c r="Q441" s="713">
        <f t="shared" si="472"/>
        <v>355005</v>
      </c>
      <c r="R441" s="1089">
        <f t="shared" si="473"/>
        <v>7</v>
      </c>
      <c r="S441" s="713">
        <f t="shared" si="474"/>
        <v>355005</v>
      </c>
      <c r="T441" s="808"/>
      <c r="U441" s="1085">
        <v>7</v>
      </c>
      <c r="V441" s="857">
        <f t="shared" si="475"/>
        <v>355005</v>
      </c>
      <c r="W441" s="809"/>
      <c r="X441" s="771">
        <v>0</v>
      </c>
      <c r="Y441" s="1058">
        <f t="shared" si="476"/>
        <v>0</v>
      </c>
      <c r="Z441" s="771">
        <v>0</v>
      </c>
      <c r="AA441" s="1058">
        <f t="shared" si="477"/>
        <v>0</v>
      </c>
      <c r="AB441" s="717"/>
      <c r="AC441" s="718"/>
      <c r="AD441" s="719"/>
      <c r="AE441" s="716"/>
      <c r="AF441" s="1080">
        <f t="shared" si="478"/>
        <v>7</v>
      </c>
      <c r="AG441" s="810">
        <f t="shared" si="479"/>
        <v>1</v>
      </c>
      <c r="AH441" s="811">
        <f t="shared" si="480"/>
        <v>355005</v>
      </c>
      <c r="AI441" s="812">
        <f t="shared" si="481"/>
        <v>1.3955828900279115E-5</v>
      </c>
      <c r="AJ441" s="1685"/>
      <c r="AK441" s="258"/>
      <c r="AL441" s="100"/>
      <c r="AM441" s="101"/>
      <c r="AN441" s="102"/>
    </row>
    <row r="442" spans="1:40" s="56" customFormat="1" ht="26.1" customHeight="1">
      <c r="A442" s="820" t="s">
        <v>761</v>
      </c>
      <c r="B442" s="819" t="s">
        <v>762</v>
      </c>
      <c r="C442" s="804" t="s">
        <v>50</v>
      </c>
      <c r="D442" s="805">
        <v>12</v>
      </c>
      <c r="E442" s="961">
        <v>139725</v>
      </c>
      <c r="F442" s="963">
        <f t="shared" si="464"/>
        <v>1676700</v>
      </c>
      <c r="G442" s="851">
        <f t="shared" si="465"/>
        <v>6.5913827459044213E-5</v>
      </c>
      <c r="H442" s="715">
        <f t="shared" si="466"/>
        <v>0</v>
      </c>
      <c r="I442" s="806">
        <f t="shared" si="467"/>
        <v>0</v>
      </c>
      <c r="J442" s="823">
        <v>0</v>
      </c>
      <c r="K442" s="806">
        <f t="shared" si="468"/>
        <v>0</v>
      </c>
      <c r="L442" s="715">
        <f t="shared" si="469"/>
        <v>0</v>
      </c>
      <c r="M442" s="713">
        <f t="shared" si="470"/>
        <v>0</v>
      </c>
      <c r="N442" s="807"/>
      <c r="O442" s="713"/>
      <c r="P442" s="1082">
        <f t="shared" si="471"/>
        <v>12</v>
      </c>
      <c r="Q442" s="713">
        <f t="shared" si="472"/>
        <v>1676700</v>
      </c>
      <c r="R442" s="1089">
        <f t="shared" si="473"/>
        <v>12</v>
      </c>
      <c r="S442" s="713">
        <f t="shared" si="474"/>
        <v>1676700</v>
      </c>
      <c r="T442" s="808"/>
      <c r="U442" s="1085">
        <v>12</v>
      </c>
      <c r="V442" s="857">
        <f t="shared" si="475"/>
        <v>1676700</v>
      </c>
      <c r="W442" s="809"/>
      <c r="X442" s="771">
        <v>0</v>
      </c>
      <c r="Y442" s="1058">
        <f t="shared" si="476"/>
        <v>0</v>
      </c>
      <c r="Z442" s="771">
        <v>0</v>
      </c>
      <c r="AA442" s="1058">
        <f t="shared" si="477"/>
        <v>0</v>
      </c>
      <c r="AB442" s="717"/>
      <c r="AC442" s="718"/>
      <c r="AD442" s="719"/>
      <c r="AE442" s="716"/>
      <c r="AF442" s="1080">
        <f t="shared" si="478"/>
        <v>12</v>
      </c>
      <c r="AG442" s="810">
        <f t="shared" si="479"/>
        <v>1</v>
      </c>
      <c r="AH442" s="811">
        <f t="shared" si="480"/>
        <v>1676700</v>
      </c>
      <c r="AI442" s="812">
        <f t="shared" si="481"/>
        <v>6.5913827459044213E-5</v>
      </c>
      <c r="AJ442" s="1685"/>
      <c r="AK442" s="258"/>
      <c r="AL442" s="100"/>
      <c r="AM442" s="101"/>
      <c r="AN442" s="102"/>
    </row>
    <row r="443" spans="1:40" s="56" customFormat="1" ht="26.1" customHeight="1">
      <c r="A443" s="820" t="s">
        <v>763</v>
      </c>
      <c r="B443" s="819" t="s">
        <v>764</v>
      </c>
      <c r="C443" s="804" t="s">
        <v>135</v>
      </c>
      <c r="D443" s="805">
        <v>150.38777908343127</v>
      </c>
      <c r="E443" s="961">
        <v>49162.5</v>
      </c>
      <c r="F443" s="963">
        <f t="shared" si="464"/>
        <v>7393439.18918919</v>
      </c>
      <c r="G443" s="851">
        <f t="shared" si="465"/>
        <v>2.9064822272627906E-4</v>
      </c>
      <c r="H443" s="715">
        <f t="shared" si="466"/>
        <v>0</v>
      </c>
      <c r="I443" s="806">
        <f t="shared" si="467"/>
        <v>0</v>
      </c>
      <c r="J443" s="823">
        <v>0</v>
      </c>
      <c r="K443" s="806">
        <f t="shared" si="468"/>
        <v>0</v>
      </c>
      <c r="L443" s="715">
        <f t="shared" si="469"/>
        <v>0</v>
      </c>
      <c r="M443" s="713">
        <f t="shared" si="470"/>
        <v>0</v>
      </c>
      <c r="N443" s="807"/>
      <c r="O443" s="713"/>
      <c r="P443" s="1082">
        <f t="shared" si="471"/>
        <v>150.38777908343127</v>
      </c>
      <c r="Q443" s="713">
        <f t="shared" si="472"/>
        <v>7393439.18918919</v>
      </c>
      <c r="R443" s="1089">
        <f t="shared" si="473"/>
        <v>150.38777908343127</v>
      </c>
      <c r="S443" s="713">
        <f t="shared" si="474"/>
        <v>7393439.18918919</v>
      </c>
      <c r="T443" s="808"/>
      <c r="U443" s="1085">
        <v>150.38777908343127</v>
      </c>
      <c r="V443" s="857">
        <f t="shared" si="475"/>
        <v>7393439.18918919</v>
      </c>
      <c r="W443" s="809"/>
      <c r="X443" s="771">
        <v>0</v>
      </c>
      <c r="Y443" s="1058">
        <f t="shared" si="476"/>
        <v>0</v>
      </c>
      <c r="Z443" s="771">
        <v>0</v>
      </c>
      <c r="AA443" s="1058">
        <f t="shared" si="477"/>
        <v>0</v>
      </c>
      <c r="AB443" s="717"/>
      <c r="AC443" s="718"/>
      <c r="AD443" s="719"/>
      <c r="AE443" s="716"/>
      <c r="AF443" s="1080">
        <f t="shared" si="478"/>
        <v>150.38777908343127</v>
      </c>
      <c r="AG443" s="810">
        <f t="shared" si="479"/>
        <v>1</v>
      </c>
      <c r="AH443" s="811">
        <f t="shared" si="480"/>
        <v>7393439.18918919</v>
      </c>
      <c r="AI443" s="812">
        <f t="shared" si="481"/>
        <v>2.9064822272627906E-4</v>
      </c>
      <c r="AJ443" s="1685"/>
      <c r="AK443" s="258"/>
      <c r="AL443" s="100"/>
      <c r="AM443" s="101"/>
      <c r="AN443" s="102"/>
    </row>
    <row r="444" spans="1:40" s="56" customFormat="1" ht="26.1" customHeight="1">
      <c r="A444" s="820" t="s">
        <v>765</v>
      </c>
      <c r="B444" s="819" t="s">
        <v>766</v>
      </c>
      <c r="C444" s="804" t="s">
        <v>50</v>
      </c>
      <c r="D444" s="805">
        <v>22</v>
      </c>
      <c r="E444" s="961">
        <v>419175</v>
      </c>
      <c r="F444" s="963">
        <f t="shared" si="464"/>
        <v>9221850</v>
      </c>
      <c r="G444" s="851">
        <f t="shared" si="465"/>
        <v>3.6252605102474319E-4</v>
      </c>
      <c r="H444" s="715">
        <f t="shared" si="466"/>
        <v>0</v>
      </c>
      <c r="I444" s="806">
        <f t="shared" si="467"/>
        <v>0</v>
      </c>
      <c r="J444" s="823">
        <v>0</v>
      </c>
      <c r="K444" s="806">
        <f t="shared" si="468"/>
        <v>0</v>
      </c>
      <c r="L444" s="715">
        <f t="shared" si="469"/>
        <v>0</v>
      </c>
      <c r="M444" s="713">
        <f t="shared" si="470"/>
        <v>0</v>
      </c>
      <c r="N444" s="807"/>
      <c r="O444" s="713"/>
      <c r="P444" s="1082">
        <f t="shared" si="471"/>
        <v>22</v>
      </c>
      <c r="Q444" s="713">
        <f t="shared" si="472"/>
        <v>9221850</v>
      </c>
      <c r="R444" s="1089">
        <f t="shared" si="473"/>
        <v>22</v>
      </c>
      <c r="S444" s="713">
        <f t="shared" si="474"/>
        <v>9221850</v>
      </c>
      <c r="T444" s="808"/>
      <c r="U444" s="1085">
        <v>22</v>
      </c>
      <c r="V444" s="857">
        <f t="shared" si="475"/>
        <v>9221850</v>
      </c>
      <c r="W444" s="809"/>
      <c r="X444" s="771">
        <v>0</v>
      </c>
      <c r="Y444" s="1058">
        <f t="shared" si="476"/>
        <v>0</v>
      </c>
      <c r="Z444" s="771">
        <v>0</v>
      </c>
      <c r="AA444" s="1058">
        <f t="shared" si="477"/>
        <v>0</v>
      </c>
      <c r="AB444" s="717"/>
      <c r="AC444" s="718"/>
      <c r="AD444" s="719"/>
      <c r="AE444" s="716"/>
      <c r="AF444" s="1080">
        <f t="shared" si="478"/>
        <v>22</v>
      </c>
      <c r="AG444" s="810">
        <f t="shared" si="479"/>
        <v>1</v>
      </c>
      <c r="AH444" s="811">
        <f t="shared" si="480"/>
        <v>9221850</v>
      </c>
      <c r="AI444" s="812">
        <f t="shared" si="481"/>
        <v>3.6252605102474319E-4</v>
      </c>
      <c r="AJ444" s="1685"/>
      <c r="AK444" s="258"/>
      <c r="AL444" s="100"/>
      <c r="AM444" s="101"/>
      <c r="AN444" s="102"/>
    </row>
    <row r="445" spans="1:40" s="56" customFormat="1" ht="26.1" customHeight="1">
      <c r="A445" s="820" t="s">
        <v>767</v>
      </c>
      <c r="B445" s="819" t="s">
        <v>768</v>
      </c>
      <c r="C445" s="804" t="s">
        <v>50</v>
      </c>
      <c r="D445" s="805">
        <v>10</v>
      </c>
      <c r="E445" s="961">
        <v>124200</v>
      </c>
      <c r="F445" s="963">
        <f t="shared" si="464"/>
        <v>1242000</v>
      </c>
      <c r="G445" s="851">
        <f t="shared" si="465"/>
        <v>4.8825057377069791E-5</v>
      </c>
      <c r="H445" s="715">
        <f t="shared" si="466"/>
        <v>0</v>
      </c>
      <c r="I445" s="806">
        <f t="shared" si="467"/>
        <v>0</v>
      </c>
      <c r="J445" s="823">
        <v>0</v>
      </c>
      <c r="K445" s="806">
        <f t="shared" si="468"/>
        <v>0</v>
      </c>
      <c r="L445" s="715">
        <f t="shared" si="469"/>
        <v>0</v>
      </c>
      <c r="M445" s="713">
        <f t="shared" si="470"/>
        <v>0</v>
      </c>
      <c r="N445" s="807"/>
      <c r="O445" s="713"/>
      <c r="P445" s="1082">
        <f t="shared" si="471"/>
        <v>10</v>
      </c>
      <c r="Q445" s="713">
        <f t="shared" si="472"/>
        <v>1242000</v>
      </c>
      <c r="R445" s="1089">
        <f t="shared" si="473"/>
        <v>10</v>
      </c>
      <c r="S445" s="713">
        <f t="shared" si="474"/>
        <v>1242000</v>
      </c>
      <c r="T445" s="808"/>
      <c r="U445" s="1085">
        <v>10</v>
      </c>
      <c r="V445" s="857">
        <f t="shared" si="475"/>
        <v>1242000</v>
      </c>
      <c r="W445" s="809"/>
      <c r="X445" s="771">
        <v>0</v>
      </c>
      <c r="Y445" s="1058">
        <f t="shared" si="476"/>
        <v>0</v>
      </c>
      <c r="Z445" s="771">
        <v>0</v>
      </c>
      <c r="AA445" s="1058">
        <f t="shared" si="477"/>
        <v>0</v>
      </c>
      <c r="AB445" s="717"/>
      <c r="AC445" s="718"/>
      <c r="AD445" s="719"/>
      <c r="AE445" s="716"/>
      <c r="AF445" s="1080">
        <f t="shared" si="478"/>
        <v>10</v>
      </c>
      <c r="AG445" s="810">
        <f t="shared" si="479"/>
        <v>1</v>
      </c>
      <c r="AH445" s="811">
        <f t="shared" si="480"/>
        <v>1242000</v>
      </c>
      <c r="AI445" s="812">
        <f t="shared" si="481"/>
        <v>4.8825057377069791E-5</v>
      </c>
      <c r="AJ445" s="1685"/>
      <c r="AK445" s="258"/>
      <c r="AL445" s="100"/>
      <c r="AM445" s="101"/>
      <c r="AN445" s="102"/>
    </row>
    <row r="446" spans="1:40" s="56" customFormat="1" ht="42.95" customHeight="1">
      <c r="A446" s="820" t="s">
        <v>769</v>
      </c>
      <c r="B446" s="819" t="s">
        <v>770</v>
      </c>
      <c r="C446" s="804" t="s">
        <v>135</v>
      </c>
      <c r="D446" s="805">
        <v>165</v>
      </c>
      <c r="E446" s="961">
        <v>46575</v>
      </c>
      <c r="F446" s="963">
        <f t="shared" si="464"/>
        <v>7684875</v>
      </c>
      <c r="G446" s="851">
        <f t="shared" si="465"/>
        <v>3.0210504252061934E-4</v>
      </c>
      <c r="H446" s="715">
        <f t="shared" si="466"/>
        <v>0</v>
      </c>
      <c r="I446" s="806">
        <f t="shared" si="467"/>
        <v>0</v>
      </c>
      <c r="J446" s="823">
        <v>0</v>
      </c>
      <c r="K446" s="806">
        <f t="shared" si="468"/>
        <v>0</v>
      </c>
      <c r="L446" s="715">
        <f t="shared" si="469"/>
        <v>0</v>
      </c>
      <c r="M446" s="713">
        <f t="shared" si="470"/>
        <v>0</v>
      </c>
      <c r="N446" s="807"/>
      <c r="O446" s="713"/>
      <c r="P446" s="1082">
        <f t="shared" si="471"/>
        <v>165</v>
      </c>
      <c r="Q446" s="713">
        <f t="shared" si="472"/>
        <v>7684875</v>
      </c>
      <c r="R446" s="1089">
        <f t="shared" si="473"/>
        <v>165</v>
      </c>
      <c r="S446" s="713">
        <f t="shared" si="474"/>
        <v>7684875</v>
      </c>
      <c r="T446" s="808"/>
      <c r="U446" s="1085">
        <v>165</v>
      </c>
      <c r="V446" s="857">
        <f t="shared" si="475"/>
        <v>7684875</v>
      </c>
      <c r="W446" s="809"/>
      <c r="X446" s="771">
        <v>0</v>
      </c>
      <c r="Y446" s="1058">
        <f t="shared" si="476"/>
        <v>0</v>
      </c>
      <c r="Z446" s="771">
        <v>0</v>
      </c>
      <c r="AA446" s="1058">
        <f t="shared" si="477"/>
        <v>0</v>
      </c>
      <c r="AB446" s="717"/>
      <c r="AC446" s="718"/>
      <c r="AD446" s="719"/>
      <c r="AE446" s="716"/>
      <c r="AF446" s="1080">
        <f t="shared" si="478"/>
        <v>165</v>
      </c>
      <c r="AG446" s="810">
        <f t="shared" si="479"/>
        <v>1</v>
      </c>
      <c r="AH446" s="811">
        <f t="shared" si="480"/>
        <v>7684875</v>
      </c>
      <c r="AI446" s="812">
        <f t="shared" si="481"/>
        <v>3.0210504252061934E-4</v>
      </c>
      <c r="AJ446" s="1685"/>
      <c r="AK446" s="258"/>
      <c r="AL446" s="100"/>
      <c r="AM446" s="101"/>
      <c r="AN446" s="102"/>
    </row>
    <row r="447" spans="1:40" s="56" customFormat="1" ht="26.1" customHeight="1">
      <c r="A447" s="820" t="s">
        <v>771</v>
      </c>
      <c r="B447" s="819" t="s">
        <v>772</v>
      </c>
      <c r="C447" s="804" t="s">
        <v>50</v>
      </c>
      <c r="D447" s="805">
        <v>1</v>
      </c>
      <c r="E447" s="961">
        <v>2587500</v>
      </c>
      <c r="F447" s="963">
        <f t="shared" si="464"/>
        <v>2587500</v>
      </c>
      <c r="G447" s="851">
        <f t="shared" si="465"/>
        <v>1.0171886953556206E-4</v>
      </c>
      <c r="H447" s="715">
        <f t="shared" si="466"/>
        <v>0</v>
      </c>
      <c r="I447" s="806">
        <f t="shared" si="467"/>
        <v>0</v>
      </c>
      <c r="J447" s="823">
        <v>0</v>
      </c>
      <c r="K447" s="806">
        <f t="shared" si="468"/>
        <v>0</v>
      </c>
      <c r="L447" s="715">
        <f t="shared" si="469"/>
        <v>0</v>
      </c>
      <c r="M447" s="713">
        <f t="shared" si="470"/>
        <v>0</v>
      </c>
      <c r="N447" s="807"/>
      <c r="O447" s="713"/>
      <c r="P447" s="1082">
        <f t="shared" si="471"/>
        <v>1</v>
      </c>
      <c r="Q447" s="713">
        <f t="shared" si="472"/>
        <v>2587500</v>
      </c>
      <c r="R447" s="1089">
        <f t="shared" si="473"/>
        <v>1</v>
      </c>
      <c r="S447" s="713">
        <f t="shared" si="474"/>
        <v>2587500</v>
      </c>
      <c r="T447" s="808"/>
      <c r="U447" s="1085">
        <v>1</v>
      </c>
      <c r="V447" s="857">
        <f t="shared" si="475"/>
        <v>2587500</v>
      </c>
      <c r="W447" s="809"/>
      <c r="X447" s="771">
        <v>0</v>
      </c>
      <c r="Y447" s="1058">
        <f t="shared" si="476"/>
        <v>0</v>
      </c>
      <c r="Z447" s="771">
        <v>0</v>
      </c>
      <c r="AA447" s="1058">
        <f t="shared" si="477"/>
        <v>0</v>
      </c>
      <c r="AB447" s="717"/>
      <c r="AC447" s="718"/>
      <c r="AD447" s="719"/>
      <c r="AE447" s="716"/>
      <c r="AF447" s="1080">
        <f t="shared" si="478"/>
        <v>1</v>
      </c>
      <c r="AG447" s="810">
        <f t="shared" si="479"/>
        <v>1</v>
      </c>
      <c r="AH447" s="811">
        <f t="shared" si="480"/>
        <v>2587500</v>
      </c>
      <c r="AI447" s="812">
        <f t="shared" si="481"/>
        <v>1.0171886953556206E-4</v>
      </c>
      <c r="AJ447" s="1685"/>
      <c r="AK447" s="258"/>
      <c r="AL447" s="100"/>
      <c r="AM447" s="101"/>
      <c r="AN447" s="102"/>
    </row>
    <row r="448" spans="1:40" s="56" customFormat="1" ht="26.1" customHeight="1">
      <c r="A448" s="820" t="s">
        <v>773</v>
      </c>
      <c r="B448" s="819" t="s">
        <v>774</v>
      </c>
      <c r="C448" s="804" t="s">
        <v>775</v>
      </c>
      <c r="D448" s="805">
        <v>66.617142696313337</v>
      </c>
      <c r="E448" s="961">
        <v>67792.5</v>
      </c>
      <c r="F448" s="963">
        <f t="shared" si="464"/>
        <v>4516142.6462398218</v>
      </c>
      <c r="G448" s="851">
        <f t="shared" si="465"/>
        <v>1.775369757050653E-4</v>
      </c>
      <c r="H448" s="715">
        <f t="shared" si="466"/>
        <v>0</v>
      </c>
      <c r="I448" s="806">
        <f t="shared" si="467"/>
        <v>0</v>
      </c>
      <c r="J448" s="823">
        <v>0</v>
      </c>
      <c r="K448" s="806">
        <f t="shared" si="468"/>
        <v>0</v>
      </c>
      <c r="L448" s="715">
        <f t="shared" si="469"/>
        <v>0</v>
      </c>
      <c r="M448" s="713">
        <f t="shared" si="470"/>
        <v>0</v>
      </c>
      <c r="N448" s="807"/>
      <c r="O448" s="713"/>
      <c r="P448" s="1082">
        <f t="shared" si="471"/>
        <v>66.617142696313337</v>
      </c>
      <c r="Q448" s="713">
        <f t="shared" si="472"/>
        <v>4516142.6462398218</v>
      </c>
      <c r="R448" s="1089">
        <f t="shared" si="473"/>
        <v>66.617142696313337</v>
      </c>
      <c r="S448" s="713">
        <f t="shared" si="474"/>
        <v>4516142.6462398218</v>
      </c>
      <c r="T448" s="808"/>
      <c r="U448" s="1085">
        <v>66.617142696313337</v>
      </c>
      <c r="V448" s="857">
        <f t="shared" si="475"/>
        <v>4516142.6462398218</v>
      </c>
      <c r="W448" s="809"/>
      <c r="X448" s="771">
        <v>0</v>
      </c>
      <c r="Y448" s="1058">
        <f t="shared" si="476"/>
        <v>0</v>
      </c>
      <c r="Z448" s="771">
        <v>0</v>
      </c>
      <c r="AA448" s="1058">
        <f t="shared" si="477"/>
        <v>0</v>
      </c>
      <c r="AB448" s="717"/>
      <c r="AC448" s="718"/>
      <c r="AD448" s="719"/>
      <c r="AE448" s="716"/>
      <c r="AF448" s="1080">
        <f t="shared" si="478"/>
        <v>66.617142696313337</v>
      </c>
      <c r="AG448" s="810">
        <f t="shared" si="479"/>
        <v>1</v>
      </c>
      <c r="AH448" s="811">
        <f t="shared" si="480"/>
        <v>4516142.6462398218</v>
      </c>
      <c r="AI448" s="812">
        <f t="shared" si="481"/>
        <v>1.775369757050653E-4</v>
      </c>
      <c r="AJ448" s="1685"/>
      <c r="AK448" s="258"/>
      <c r="AL448" s="100"/>
      <c r="AM448" s="101"/>
      <c r="AN448" s="102"/>
    </row>
    <row r="449" spans="1:40" s="56" customFormat="1" ht="26.1" customHeight="1">
      <c r="A449" s="820" t="s">
        <v>776</v>
      </c>
      <c r="B449" s="819" t="s">
        <v>777</v>
      </c>
      <c r="C449" s="804" t="s">
        <v>50</v>
      </c>
      <c r="D449" s="805">
        <v>46</v>
      </c>
      <c r="E449" s="961">
        <v>124200</v>
      </c>
      <c r="F449" s="963">
        <f t="shared" si="464"/>
        <v>5713200</v>
      </c>
      <c r="G449" s="851">
        <f t="shared" si="465"/>
        <v>2.2459526393452104E-4</v>
      </c>
      <c r="H449" s="715">
        <f t="shared" si="466"/>
        <v>0</v>
      </c>
      <c r="I449" s="806">
        <f t="shared" si="467"/>
        <v>0</v>
      </c>
      <c r="J449" s="823">
        <v>0</v>
      </c>
      <c r="K449" s="806">
        <f t="shared" si="468"/>
        <v>0</v>
      </c>
      <c r="L449" s="715">
        <f t="shared" si="469"/>
        <v>0</v>
      </c>
      <c r="M449" s="713">
        <f t="shared" si="470"/>
        <v>0</v>
      </c>
      <c r="N449" s="807"/>
      <c r="O449" s="713"/>
      <c r="P449" s="1082">
        <f t="shared" si="471"/>
        <v>46</v>
      </c>
      <c r="Q449" s="713">
        <f t="shared" si="472"/>
        <v>5713200</v>
      </c>
      <c r="R449" s="1089">
        <f t="shared" si="473"/>
        <v>46</v>
      </c>
      <c r="S449" s="713">
        <f t="shared" si="474"/>
        <v>5713200</v>
      </c>
      <c r="T449" s="808"/>
      <c r="U449" s="1085">
        <v>46</v>
      </c>
      <c r="V449" s="857">
        <f t="shared" si="475"/>
        <v>5713200</v>
      </c>
      <c r="W449" s="809"/>
      <c r="X449" s="771">
        <v>0</v>
      </c>
      <c r="Y449" s="1058">
        <f t="shared" si="476"/>
        <v>0</v>
      </c>
      <c r="Z449" s="771">
        <v>0</v>
      </c>
      <c r="AA449" s="1058">
        <f t="shared" si="477"/>
        <v>0</v>
      </c>
      <c r="AB449" s="717"/>
      <c r="AC449" s="718"/>
      <c r="AD449" s="719"/>
      <c r="AE449" s="716"/>
      <c r="AF449" s="1080">
        <f t="shared" si="478"/>
        <v>46</v>
      </c>
      <c r="AG449" s="810">
        <f t="shared" si="479"/>
        <v>1</v>
      </c>
      <c r="AH449" s="811">
        <f t="shared" si="480"/>
        <v>5713200</v>
      </c>
      <c r="AI449" s="812">
        <f t="shared" si="481"/>
        <v>2.2459526393452104E-4</v>
      </c>
      <c r="AJ449" s="1685"/>
      <c r="AK449" s="258"/>
      <c r="AL449" s="100"/>
      <c r="AM449" s="101"/>
      <c r="AN449" s="102"/>
    </row>
    <row r="450" spans="1:40" s="56" customFormat="1" ht="26.1" customHeight="1">
      <c r="A450" s="820" t="s">
        <v>778</v>
      </c>
      <c r="B450" s="819" t="s">
        <v>779</v>
      </c>
      <c r="C450" s="804" t="s">
        <v>50</v>
      </c>
      <c r="D450" s="805">
        <v>1</v>
      </c>
      <c r="E450" s="961">
        <v>501975</v>
      </c>
      <c r="F450" s="963">
        <f t="shared" si="464"/>
        <v>501975</v>
      </c>
      <c r="G450" s="851">
        <f t="shared" si="465"/>
        <v>1.9733460689899039E-5</v>
      </c>
      <c r="H450" s="715">
        <f t="shared" si="466"/>
        <v>0</v>
      </c>
      <c r="I450" s="806">
        <f t="shared" si="467"/>
        <v>0</v>
      </c>
      <c r="J450" s="823">
        <v>0</v>
      </c>
      <c r="K450" s="806">
        <f t="shared" si="468"/>
        <v>0</v>
      </c>
      <c r="L450" s="715">
        <f t="shared" si="469"/>
        <v>0</v>
      </c>
      <c r="M450" s="713">
        <f t="shared" si="470"/>
        <v>0</v>
      </c>
      <c r="N450" s="807"/>
      <c r="O450" s="713"/>
      <c r="P450" s="1082">
        <f t="shared" si="471"/>
        <v>1</v>
      </c>
      <c r="Q450" s="713">
        <f t="shared" si="472"/>
        <v>501975</v>
      </c>
      <c r="R450" s="1089">
        <f t="shared" si="473"/>
        <v>1</v>
      </c>
      <c r="S450" s="713">
        <f t="shared" si="474"/>
        <v>501975</v>
      </c>
      <c r="T450" s="808"/>
      <c r="U450" s="1085">
        <v>1</v>
      </c>
      <c r="V450" s="857">
        <f t="shared" si="475"/>
        <v>501975</v>
      </c>
      <c r="W450" s="809"/>
      <c r="X450" s="771">
        <v>0</v>
      </c>
      <c r="Y450" s="1058">
        <f t="shared" si="476"/>
        <v>0</v>
      </c>
      <c r="Z450" s="771">
        <v>0</v>
      </c>
      <c r="AA450" s="1058">
        <f t="shared" si="477"/>
        <v>0</v>
      </c>
      <c r="AB450" s="717"/>
      <c r="AC450" s="718"/>
      <c r="AD450" s="719"/>
      <c r="AE450" s="716"/>
      <c r="AF450" s="1080">
        <f t="shared" si="478"/>
        <v>1</v>
      </c>
      <c r="AG450" s="810">
        <f t="shared" si="479"/>
        <v>1</v>
      </c>
      <c r="AH450" s="811">
        <f t="shared" si="480"/>
        <v>501975</v>
      </c>
      <c r="AI450" s="812">
        <f t="shared" si="481"/>
        <v>1.9733460689899039E-5</v>
      </c>
      <c r="AJ450" s="1685"/>
      <c r="AK450" s="258"/>
      <c r="AL450" s="100"/>
      <c r="AM450" s="101"/>
      <c r="AN450" s="102"/>
    </row>
    <row r="451" spans="1:40" s="56" customFormat="1" ht="26.1" customHeight="1">
      <c r="A451" s="820" t="s">
        <v>780</v>
      </c>
      <c r="B451" s="819" t="s">
        <v>781</v>
      </c>
      <c r="C451" s="804" t="s">
        <v>50</v>
      </c>
      <c r="D451" s="805">
        <v>52</v>
      </c>
      <c r="E451" s="961">
        <v>38812.5</v>
      </c>
      <c r="F451" s="963">
        <f t="shared" si="464"/>
        <v>2018250</v>
      </c>
      <c r="G451" s="851">
        <f t="shared" si="465"/>
        <v>7.9340718237738418E-5</v>
      </c>
      <c r="H451" s="715">
        <f t="shared" si="466"/>
        <v>0</v>
      </c>
      <c r="I451" s="806">
        <f t="shared" si="467"/>
        <v>0</v>
      </c>
      <c r="J451" s="823">
        <v>0</v>
      </c>
      <c r="K451" s="806">
        <f t="shared" si="468"/>
        <v>0</v>
      </c>
      <c r="L451" s="715">
        <f t="shared" si="469"/>
        <v>0</v>
      </c>
      <c r="M451" s="713">
        <f t="shared" si="470"/>
        <v>0</v>
      </c>
      <c r="N451" s="807"/>
      <c r="O451" s="713"/>
      <c r="P451" s="1082">
        <f t="shared" si="471"/>
        <v>52</v>
      </c>
      <c r="Q451" s="713">
        <f t="shared" si="472"/>
        <v>2018250</v>
      </c>
      <c r="R451" s="1089">
        <f t="shared" si="473"/>
        <v>52</v>
      </c>
      <c r="S451" s="713">
        <f t="shared" si="474"/>
        <v>2018250</v>
      </c>
      <c r="T451" s="808"/>
      <c r="U451" s="1085">
        <v>52</v>
      </c>
      <c r="V451" s="857">
        <f t="shared" si="475"/>
        <v>2018250</v>
      </c>
      <c r="W451" s="809"/>
      <c r="X451" s="771">
        <v>0</v>
      </c>
      <c r="Y451" s="1058">
        <f t="shared" si="476"/>
        <v>0</v>
      </c>
      <c r="Z451" s="771">
        <v>0</v>
      </c>
      <c r="AA451" s="1058">
        <f t="shared" si="477"/>
        <v>0</v>
      </c>
      <c r="AB451" s="717"/>
      <c r="AC451" s="718"/>
      <c r="AD451" s="719"/>
      <c r="AE451" s="716"/>
      <c r="AF451" s="1080">
        <f t="shared" si="478"/>
        <v>52</v>
      </c>
      <c r="AG451" s="810">
        <f t="shared" si="479"/>
        <v>1</v>
      </c>
      <c r="AH451" s="811">
        <f t="shared" si="480"/>
        <v>2018250</v>
      </c>
      <c r="AI451" s="812">
        <f t="shared" si="481"/>
        <v>7.9340718237738418E-5</v>
      </c>
      <c r="AJ451" s="1685"/>
      <c r="AK451" s="258"/>
      <c r="AL451" s="100"/>
      <c r="AM451" s="101"/>
      <c r="AN451" s="102"/>
    </row>
    <row r="452" spans="1:40" s="56" customFormat="1" ht="29.1" customHeight="1">
      <c r="A452" s="638"/>
      <c r="B452" s="639"/>
      <c r="C452" s="640"/>
      <c r="D452" s="640"/>
      <c r="E452" s="1573"/>
      <c r="F452" s="1014"/>
      <c r="G452" s="428"/>
      <c r="H452" s="429"/>
      <c r="I452" s="430"/>
      <c r="J452" s="431"/>
      <c r="K452" s="430"/>
      <c r="L452" s="541"/>
      <c r="M452" s="432"/>
      <c r="N452" s="433"/>
      <c r="O452" s="432"/>
      <c r="P452" s="514"/>
      <c r="Q452" s="432"/>
      <c r="R452" s="464"/>
      <c r="S452" s="432"/>
      <c r="T452" s="220"/>
      <c r="U452" s="108"/>
      <c r="V452" s="109"/>
      <c r="W452" s="219"/>
      <c r="X452" s="283"/>
      <c r="Y452" s="1053"/>
      <c r="Z452" s="540"/>
      <c r="AA452" s="1053"/>
      <c r="AB452" s="529"/>
      <c r="AC452" s="284"/>
      <c r="AD452" s="660"/>
      <c r="AE452" s="650"/>
      <c r="AF452" s="533"/>
      <c r="AG452" s="661"/>
      <c r="AH452" s="791"/>
      <c r="AI452" s="662"/>
      <c r="AJ452" s="1685"/>
      <c r="AK452" s="258" t="e">
        <f>U452+X452+Z452+AB452+#REF!+#REF!+AD452</f>
        <v>#REF!</v>
      </c>
      <c r="AL452" s="100" t="e">
        <f>AF452/D452</f>
        <v>#DIV/0!</v>
      </c>
      <c r="AM452" s="101" t="e">
        <f>E452*AK452</f>
        <v>#REF!</v>
      </c>
      <c r="AN452" s="102" t="e">
        <f>AM452*1/$E$895</f>
        <v>#REF!</v>
      </c>
    </row>
    <row r="453" spans="1:40" s="337" customFormat="1" ht="33" customHeight="1">
      <c r="A453" s="1112"/>
      <c r="B453" s="1113" t="s">
        <v>782</v>
      </c>
      <c r="C453" s="1114"/>
      <c r="D453" s="1115"/>
      <c r="E453" s="1586"/>
      <c r="F453" s="1116">
        <f>SUM(F415:F452)</f>
        <v>165998540.08193594</v>
      </c>
      <c r="G453" s="1117"/>
      <c r="H453" s="1118"/>
      <c r="I453" s="1119">
        <f>SUM(I415:I452)</f>
        <v>0</v>
      </c>
      <c r="J453" s="1120"/>
      <c r="K453" s="1119">
        <f>SUM(K415:K452)</f>
        <v>0</v>
      </c>
      <c r="L453" s="1121"/>
      <c r="M453" s="1122">
        <f>SUM(M415:M452)</f>
        <v>0</v>
      </c>
      <c r="N453" s="1123"/>
      <c r="O453" s="1124"/>
      <c r="P453" s="1125"/>
      <c r="Q453" s="1124">
        <f>SUM(Q415:Q452)</f>
        <v>165998540.08193594</v>
      </c>
      <c r="R453" s="1126"/>
      <c r="S453" s="1124">
        <f>SUM(S415:S452)</f>
        <v>165998540.08193594</v>
      </c>
      <c r="T453" s="1127"/>
      <c r="U453" s="1128"/>
      <c r="V453" s="1129">
        <f>SUM(V415:V452)</f>
        <v>165998540.08193594</v>
      </c>
      <c r="W453" s="1130"/>
      <c r="X453" s="1131"/>
      <c r="Y453" s="1132">
        <f>SUM(Y415:Y452)</f>
        <v>0</v>
      </c>
      <c r="Z453" s="1133"/>
      <c r="AA453" s="1132">
        <f>SUM(AA415:AA452)</f>
        <v>0</v>
      </c>
      <c r="AB453" s="1134"/>
      <c r="AC453" s="1135">
        <f>SUM(AC415:AC452)</f>
        <v>0</v>
      </c>
      <c r="AD453" s="1136"/>
      <c r="AE453" s="1133">
        <f>SUM(AE415:AE452)</f>
        <v>0</v>
      </c>
      <c r="AF453" s="1137"/>
      <c r="AG453" s="1138"/>
      <c r="AH453" s="1129">
        <f>SUM(AH415:AH452)</f>
        <v>165998540.08193594</v>
      </c>
      <c r="AI453" s="1138"/>
      <c r="AJ453" s="1685"/>
      <c r="AK453" s="329" t="e">
        <f>U453+X453+Z453+AB453+#REF!+#REF!+AD453</f>
        <v>#REF!</v>
      </c>
      <c r="AL453" s="333"/>
      <c r="AM453" s="340" t="e">
        <f>SUM(AM415:AM452)</f>
        <v>#REF!</v>
      </c>
      <c r="AN453" s="333"/>
    </row>
    <row r="454" spans="1:40" s="56" customFormat="1" ht="21.95" customHeight="1">
      <c r="A454" s="77"/>
      <c r="B454" s="183"/>
      <c r="C454" s="71"/>
      <c r="D454" s="70"/>
      <c r="E454" s="1593"/>
      <c r="F454" s="1015">
        <f>F453*1/$F$884</f>
        <v>6.5256749146621112E-3</v>
      </c>
      <c r="G454" s="455">
        <f>SUM(G418:G452)</f>
        <v>6.5256749146621112E-3</v>
      </c>
      <c r="H454" s="456"/>
      <c r="I454" s="457"/>
      <c r="J454" s="458"/>
      <c r="K454" s="459"/>
      <c r="L454" s="460"/>
      <c r="M454" s="461"/>
      <c r="N454" s="462"/>
      <c r="O454" s="465"/>
      <c r="P454" s="521"/>
      <c r="Q454" s="465"/>
      <c r="R454" s="522"/>
      <c r="S454" s="465"/>
      <c r="T454" s="233"/>
      <c r="U454" s="993"/>
      <c r="V454" s="1034"/>
      <c r="W454" s="237"/>
      <c r="X454" s="302"/>
      <c r="Y454" s="1059"/>
      <c r="Z454" s="299"/>
      <c r="AA454" s="1077"/>
      <c r="AB454" s="530"/>
      <c r="AC454" s="318"/>
      <c r="AD454" s="251"/>
      <c r="AE454" s="208"/>
      <c r="AF454" s="539"/>
      <c r="AG454" s="146">
        <f>AH453*1/F453</f>
        <v>1</v>
      </c>
      <c r="AH454" s="132"/>
      <c r="AI454" s="143">
        <f>SUM(AI416:AI452)</f>
        <v>6.5256749146621112E-3</v>
      </c>
      <c r="AJ454" s="1685"/>
      <c r="AK454" s="258" t="e">
        <f>U454+X454+Z454+AB454+#REF!+#REF!+AD454</f>
        <v>#REF!</v>
      </c>
      <c r="AL454" s="146" t="e">
        <f>AM453*1/F453</f>
        <v>#REF!</v>
      </c>
      <c r="AM454" s="132"/>
      <c r="AN454" s="143" t="e">
        <f>SUM(AN449:AN452)</f>
        <v>#REF!</v>
      </c>
    </row>
    <row r="455" spans="1:40" s="337" customFormat="1" ht="21.95" customHeight="1">
      <c r="A455" s="1139">
        <v>13</v>
      </c>
      <c r="B455" s="1140" t="s">
        <v>783</v>
      </c>
      <c r="C455" s="1141"/>
      <c r="D455" s="1142"/>
      <c r="E455" s="1583"/>
      <c r="F455" s="1143"/>
      <c r="G455" s="1144"/>
      <c r="H455" s="1145"/>
      <c r="I455" s="1146"/>
      <c r="J455" s="1147"/>
      <c r="K455" s="1148"/>
      <c r="L455" s="1149"/>
      <c r="M455" s="1150"/>
      <c r="N455" s="1151"/>
      <c r="O455" s="1150"/>
      <c r="P455" s="1152"/>
      <c r="Q455" s="1150"/>
      <c r="R455" s="1153"/>
      <c r="S455" s="1150"/>
      <c r="T455" s="1154"/>
      <c r="U455" s="1155"/>
      <c r="V455" s="1156"/>
      <c r="W455" s="1157"/>
      <c r="X455" s="1158"/>
      <c r="Y455" s="1159"/>
      <c r="Z455" s="1160"/>
      <c r="AA455" s="1161"/>
      <c r="AB455" s="1162"/>
      <c r="AC455" s="1163"/>
      <c r="AD455" s="1155"/>
      <c r="AE455" s="1164"/>
      <c r="AF455" s="1165"/>
      <c r="AG455" s="1166"/>
      <c r="AH455" s="1167"/>
      <c r="AI455" s="1166"/>
      <c r="AJ455" s="1685"/>
      <c r="AK455" s="329" t="e">
        <f>U455+X455+Z455+AB455+#REF!+#REF!+AD455</f>
        <v>#REF!</v>
      </c>
      <c r="AL455" s="96"/>
      <c r="AM455" s="95"/>
      <c r="AN455" s="96"/>
    </row>
    <row r="456" spans="1:40" s="56" customFormat="1" ht="22.5" customHeight="1">
      <c r="A456" s="122"/>
      <c r="B456" s="123"/>
      <c r="C456" s="97"/>
      <c r="D456" s="98"/>
      <c r="E456" s="1584"/>
      <c r="F456" s="1016"/>
      <c r="G456" s="418"/>
      <c r="H456" s="419"/>
      <c r="I456" s="420"/>
      <c r="J456" s="728"/>
      <c r="K456" s="420"/>
      <c r="L456" s="387"/>
      <c r="M456" s="422"/>
      <c r="N456" s="423"/>
      <c r="O456" s="422"/>
      <c r="P456" s="513"/>
      <c r="Q456" s="422"/>
      <c r="R456" s="448"/>
      <c r="S456" s="422"/>
      <c r="T456" s="217"/>
      <c r="U456" s="98"/>
      <c r="V456" s="99"/>
      <c r="W456" s="216"/>
      <c r="X456" s="286"/>
      <c r="Y456" s="1052"/>
      <c r="Z456" s="295"/>
      <c r="AA456" s="1052"/>
      <c r="AB456" s="320"/>
      <c r="AC456" s="281"/>
      <c r="AD456" s="247"/>
      <c r="AE456" s="141"/>
      <c r="AF456" s="322"/>
      <c r="AG456" s="100"/>
      <c r="AH456" s="101"/>
      <c r="AI456" s="102"/>
      <c r="AJ456" s="1685"/>
      <c r="AK456" s="258" t="e">
        <f>U456+X456+Z456+AB456+#REF!+#REF!+AD456</f>
        <v>#REF!</v>
      </c>
      <c r="AL456" s="100" t="e">
        <f>AF456/D456</f>
        <v>#DIV/0!</v>
      </c>
      <c r="AM456" s="101" t="e">
        <f>E456*AK456</f>
        <v>#REF!</v>
      </c>
      <c r="AN456" s="102" t="e">
        <f>AM456*1/$E$895</f>
        <v>#REF!</v>
      </c>
    </row>
    <row r="457" spans="1:40" s="56" customFormat="1" ht="26.1" customHeight="1">
      <c r="A457" s="665" t="s">
        <v>784</v>
      </c>
      <c r="B457" s="664" t="s">
        <v>785</v>
      </c>
      <c r="C457" s="369" t="s">
        <v>94</v>
      </c>
      <c r="D457" s="617">
        <v>100</v>
      </c>
      <c r="E457" s="942">
        <v>569250</v>
      </c>
      <c r="F457" s="957">
        <f t="shared" ref="F457:F460" si="482">D457*E457</f>
        <v>56925000</v>
      </c>
      <c r="G457" s="390">
        <f>F457*1/$F$884</f>
        <v>2.2378151297823656E-3</v>
      </c>
      <c r="H457" s="394">
        <f t="shared" ref="H457:H460" si="483">IF(D457-AF457&lt;0,AF457-D457,0)</f>
        <v>0</v>
      </c>
      <c r="I457" s="392">
        <f t="shared" ref="I457:I460" si="484">E457*H457</f>
        <v>0</v>
      </c>
      <c r="J457" s="723">
        <v>0</v>
      </c>
      <c r="K457" s="392">
        <f t="shared" ref="K457:K460" si="485">E457*J457</f>
        <v>0</v>
      </c>
      <c r="L457" s="394">
        <f t="shared" ref="L457:L460" si="486">IF(AF457=0,D457,0)</f>
        <v>0</v>
      </c>
      <c r="M457" s="395">
        <f t="shared" ref="M457:M460" si="487">L457*E457</f>
        <v>0</v>
      </c>
      <c r="N457" s="396"/>
      <c r="O457" s="395"/>
      <c r="P457" s="952">
        <f t="shared" ref="P457:P460" si="488">D457+H457+J457-L457</f>
        <v>100</v>
      </c>
      <c r="Q457" s="395">
        <f t="shared" ref="Q457:Q460" si="489">E457*P457</f>
        <v>56925000</v>
      </c>
      <c r="R457" s="1088">
        <f t="shared" ref="R457:R460" si="490">AF457</f>
        <v>100</v>
      </c>
      <c r="S457" s="395">
        <f t="shared" ref="S457:S460" si="491">E457*R457</f>
        <v>56925000</v>
      </c>
      <c r="T457" s="232"/>
      <c r="U457" s="1084">
        <v>100</v>
      </c>
      <c r="V457" s="777">
        <f t="shared" ref="V457:V460" si="492">E457*U457</f>
        <v>56925000</v>
      </c>
      <c r="W457" s="218"/>
      <c r="X457" s="282">
        <v>0</v>
      </c>
      <c r="Y457" s="783">
        <f t="shared" ref="Y457:Y460" si="493">E457*X457</f>
        <v>0</v>
      </c>
      <c r="Z457" s="282">
        <v>0</v>
      </c>
      <c r="AA457" s="783">
        <f t="shared" ref="AA457:AA460" si="494">E457*Z457</f>
        <v>0</v>
      </c>
      <c r="AB457" s="321"/>
      <c r="AC457" s="297"/>
      <c r="AD457" s="552"/>
      <c r="AE457" s="551"/>
      <c r="AF457" s="865">
        <f t="shared" ref="AF457:AF460" si="495">U457+X457+Z457</f>
        <v>100</v>
      </c>
      <c r="AG457" s="142">
        <f t="shared" ref="AG457:AG460" si="496">AF457/D457</f>
        <v>1</v>
      </c>
      <c r="AH457" s="790">
        <f t="shared" ref="AH457:AH460" si="497">E457*AF457</f>
        <v>56925000</v>
      </c>
      <c r="AI457" s="553">
        <f>AH457*1/$E$895</f>
        <v>2.2378151297823656E-3</v>
      </c>
      <c r="AJ457" s="1685"/>
      <c r="AK457" s="258" t="e">
        <f>U457+X457+Z457+AB457+#REF!+#REF!+AD457</f>
        <v>#REF!</v>
      </c>
      <c r="AL457" s="100">
        <f>AF457/D457</f>
        <v>1</v>
      </c>
      <c r="AM457" s="101" t="e">
        <f>E457*AK457</f>
        <v>#REF!</v>
      </c>
      <c r="AN457" s="102" t="e">
        <f>AM457*1/$E$895</f>
        <v>#REF!</v>
      </c>
    </row>
    <row r="458" spans="1:40" s="56" customFormat="1" ht="26.1" customHeight="1">
      <c r="A458" s="665" t="s">
        <v>786</v>
      </c>
      <c r="B458" s="664" t="s">
        <v>787</v>
      </c>
      <c r="C458" s="369" t="s">
        <v>94</v>
      </c>
      <c r="D458" s="617">
        <v>900</v>
      </c>
      <c r="E458" s="942">
        <v>43987.5</v>
      </c>
      <c r="F458" s="957">
        <f t="shared" si="482"/>
        <v>39588750</v>
      </c>
      <c r="G458" s="390">
        <f>F458*1/$F$884</f>
        <v>1.5562987038940997E-3</v>
      </c>
      <c r="H458" s="394">
        <f t="shared" si="483"/>
        <v>0</v>
      </c>
      <c r="I458" s="392">
        <f t="shared" si="484"/>
        <v>0</v>
      </c>
      <c r="J458" s="723">
        <v>0</v>
      </c>
      <c r="K458" s="392">
        <f t="shared" si="485"/>
        <v>0</v>
      </c>
      <c r="L458" s="394">
        <f t="shared" si="486"/>
        <v>0</v>
      </c>
      <c r="M458" s="395">
        <f t="shared" si="487"/>
        <v>0</v>
      </c>
      <c r="N458" s="396"/>
      <c r="O458" s="395"/>
      <c r="P458" s="952">
        <f t="shared" si="488"/>
        <v>900</v>
      </c>
      <c r="Q458" s="395">
        <f t="shared" si="489"/>
        <v>39588750</v>
      </c>
      <c r="R458" s="1088">
        <f t="shared" si="490"/>
        <v>900</v>
      </c>
      <c r="S458" s="395">
        <f t="shared" si="491"/>
        <v>39588750</v>
      </c>
      <c r="T458" s="232"/>
      <c r="U458" s="1084">
        <v>900</v>
      </c>
      <c r="V458" s="777">
        <f t="shared" si="492"/>
        <v>39588750</v>
      </c>
      <c r="W458" s="218"/>
      <c r="X458" s="282">
        <v>0</v>
      </c>
      <c r="Y458" s="783">
        <f t="shared" si="493"/>
        <v>0</v>
      </c>
      <c r="Z458" s="282">
        <v>0</v>
      </c>
      <c r="AA458" s="783">
        <f t="shared" si="494"/>
        <v>0</v>
      </c>
      <c r="AB458" s="321"/>
      <c r="AC458" s="297"/>
      <c r="AD458" s="552"/>
      <c r="AE458" s="551"/>
      <c r="AF458" s="865">
        <f t="shared" si="495"/>
        <v>900</v>
      </c>
      <c r="AG458" s="142">
        <f t="shared" si="496"/>
        <v>1</v>
      </c>
      <c r="AH458" s="790">
        <f t="shared" si="497"/>
        <v>39588750</v>
      </c>
      <c r="AI458" s="553">
        <f>AH458*1/$E$895</f>
        <v>1.5562987038940997E-3</v>
      </c>
      <c r="AJ458" s="1685"/>
      <c r="AK458" s="258"/>
      <c r="AL458" s="100"/>
      <c r="AM458" s="101"/>
      <c r="AN458" s="102"/>
    </row>
    <row r="459" spans="1:40" s="56" customFormat="1" ht="26.1" customHeight="1">
      <c r="A459" s="665" t="s">
        <v>788</v>
      </c>
      <c r="B459" s="664" t="s">
        <v>789</v>
      </c>
      <c r="C459" s="369" t="s">
        <v>94</v>
      </c>
      <c r="D459" s="617">
        <v>397.45831488265367</v>
      </c>
      <c r="E459" s="942">
        <v>48645</v>
      </c>
      <c r="F459" s="957">
        <f t="shared" si="482"/>
        <v>19334359.727466688</v>
      </c>
      <c r="G459" s="390">
        <f>F459*1/$F$884</f>
        <v>7.6006539697461234E-4</v>
      </c>
      <c r="H459" s="394">
        <f t="shared" si="483"/>
        <v>0</v>
      </c>
      <c r="I459" s="392">
        <f t="shared" si="484"/>
        <v>0</v>
      </c>
      <c r="J459" s="723">
        <v>0</v>
      </c>
      <c r="K459" s="392">
        <f t="shared" si="485"/>
        <v>0</v>
      </c>
      <c r="L459" s="394">
        <f t="shared" si="486"/>
        <v>0</v>
      </c>
      <c r="M459" s="395">
        <f t="shared" si="487"/>
        <v>0</v>
      </c>
      <c r="N459" s="396"/>
      <c r="O459" s="395"/>
      <c r="P459" s="952">
        <f t="shared" si="488"/>
        <v>397.45831488265367</v>
      </c>
      <c r="Q459" s="395">
        <f t="shared" si="489"/>
        <v>19334359.727466688</v>
      </c>
      <c r="R459" s="1088">
        <f t="shared" si="490"/>
        <v>397.45831488265367</v>
      </c>
      <c r="S459" s="395">
        <f t="shared" si="491"/>
        <v>19334359.727466688</v>
      </c>
      <c r="T459" s="232"/>
      <c r="U459" s="1084">
        <v>397.45831488265367</v>
      </c>
      <c r="V459" s="777">
        <f t="shared" si="492"/>
        <v>19334359.727466688</v>
      </c>
      <c r="W459" s="218"/>
      <c r="X459" s="282">
        <v>0</v>
      </c>
      <c r="Y459" s="783">
        <f t="shared" si="493"/>
        <v>0</v>
      </c>
      <c r="Z459" s="282">
        <v>0</v>
      </c>
      <c r="AA459" s="783">
        <f t="shared" si="494"/>
        <v>0</v>
      </c>
      <c r="AB459" s="321"/>
      <c r="AC459" s="297"/>
      <c r="AD459" s="552"/>
      <c r="AE459" s="551"/>
      <c r="AF459" s="865">
        <f t="shared" si="495"/>
        <v>397.45831488265367</v>
      </c>
      <c r="AG459" s="142">
        <f t="shared" si="496"/>
        <v>1</v>
      </c>
      <c r="AH459" s="790">
        <f t="shared" si="497"/>
        <v>19334359.727466688</v>
      </c>
      <c r="AI459" s="553">
        <f>AH459*1/$E$895</f>
        <v>7.6006539697461234E-4</v>
      </c>
      <c r="AJ459" s="1685"/>
      <c r="AK459" s="258"/>
      <c r="AL459" s="100"/>
      <c r="AM459" s="101"/>
      <c r="AN459" s="102"/>
    </row>
    <row r="460" spans="1:40" s="56" customFormat="1" ht="26.1" customHeight="1">
      <c r="A460" s="665" t="s">
        <v>790</v>
      </c>
      <c r="B460" s="664" t="s">
        <v>791</v>
      </c>
      <c r="C460" s="369" t="s">
        <v>94</v>
      </c>
      <c r="D460" s="617">
        <v>300</v>
      </c>
      <c r="E460" s="942">
        <v>129375</v>
      </c>
      <c r="F460" s="957">
        <f t="shared" si="482"/>
        <v>38812500</v>
      </c>
      <c r="G460" s="390">
        <f>F460*1/$F$884</f>
        <v>1.5257830430334309E-3</v>
      </c>
      <c r="H460" s="394">
        <f t="shared" si="483"/>
        <v>0</v>
      </c>
      <c r="I460" s="392">
        <f t="shared" si="484"/>
        <v>0</v>
      </c>
      <c r="J460" s="723">
        <v>0</v>
      </c>
      <c r="K460" s="392">
        <f t="shared" si="485"/>
        <v>0</v>
      </c>
      <c r="L460" s="394">
        <f t="shared" si="486"/>
        <v>0</v>
      </c>
      <c r="M460" s="395">
        <f t="shared" si="487"/>
        <v>0</v>
      </c>
      <c r="N460" s="396"/>
      <c r="O460" s="395"/>
      <c r="P460" s="952">
        <f t="shared" si="488"/>
        <v>300</v>
      </c>
      <c r="Q460" s="395">
        <f t="shared" si="489"/>
        <v>38812500</v>
      </c>
      <c r="R460" s="1088">
        <f t="shared" si="490"/>
        <v>300</v>
      </c>
      <c r="S460" s="395">
        <f t="shared" si="491"/>
        <v>38812500</v>
      </c>
      <c r="T460" s="232"/>
      <c r="U460" s="1084">
        <v>300</v>
      </c>
      <c r="V460" s="777">
        <f t="shared" si="492"/>
        <v>38812500</v>
      </c>
      <c r="W460" s="218"/>
      <c r="X460" s="282">
        <v>0</v>
      </c>
      <c r="Y460" s="783">
        <f t="shared" si="493"/>
        <v>0</v>
      </c>
      <c r="Z460" s="282">
        <v>0</v>
      </c>
      <c r="AA460" s="783">
        <f t="shared" si="494"/>
        <v>0</v>
      </c>
      <c r="AB460" s="321"/>
      <c r="AC460" s="297"/>
      <c r="AD460" s="552"/>
      <c r="AE460" s="551"/>
      <c r="AF460" s="865">
        <f t="shared" si="495"/>
        <v>300</v>
      </c>
      <c r="AG460" s="142">
        <f t="shared" si="496"/>
        <v>1</v>
      </c>
      <c r="AH460" s="790">
        <f t="shared" si="497"/>
        <v>38812500</v>
      </c>
      <c r="AI460" s="553">
        <f>AH460*1/$E$895</f>
        <v>1.5257830430334309E-3</v>
      </c>
      <c r="AJ460" s="1685"/>
      <c r="AK460" s="258"/>
      <c r="AL460" s="100"/>
      <c r="AM460" s="101"/>
      <c r="AN460" s="102"/>
    </row>
    <row r="461" spans="1:40" s="56" customFormat="1" ht="29.1" customHeight="1">
      <c r="A461" s="638"/>
      <c r="B461" s="639"/>
      <c r="C461" s="640"/>
      <c r="D461" s="641"/>
      <c r="E461" s="1573"/>
      <c r="F461" s="1014"/>
      <c r="G461" s="428"/>
      <c r="H461" s="429"/>
      <c r="I461" s="430"/>
      <c r="J461" s="431"/>
      <c r="K461" s="430"/>
      <c r="L461" s="541"/>
      <c r="M461" s="432"/>
      <c r="N461" s="433"/>
      <c r="O461" s="432"/>
      <c r="P461" s="514"/>
      <c r="Q461" s="432"/>
      <c r="R461" s="464"/>
      <c r="S461" s="432"/>
      <c r="T461" s="220"/>
      <c r="U461" s="108"/>
      <c r="V461" s="109"/>
      <c r="W461" s="219"/>
      <c r="X461" s="283"/>
      <c r="Y461" s="1053"/>
      <c r="Z461" s="540"/>
      <c r="AA461" s="1053"/>
      <c r="AB461" s="529"/>
      <c r="AC461" s="284"/>
      <c r="AD461" s="660"/>
      <c r="AE461" s="650"/>
      <c r="AF461" s="533"/>
      <c r="AG461" s="661"/>
      <c r="AH461" s="791"/>
      <c r="AI461" s="662"/>
      <c r="AJ461" s="1685"/>
      <c r="AK461" s="258" t="e">
        <f>U461+X461+Z461+AB461+#REF!+#REF!+AD461</f>
        <v>#REF!</v>
      </c>
      <c r="AL461" s="100" t="e">
        <f>AF461/D461</f>
        <v>#DIV/0!</v>
      </c>
      <c r="AM461" s="101" t="e">
        <f>E461*AK461</f>
        <v>#REF!</v>
      </c>
      <c r="AN461" s="102" t="e">
        <f>AM461*1/$E$895</f>
        <v>#REF!</v>
      </c>
    </row>
    <row r="462" spans="1:40" s="337" customFormat="1" ht="30" customHeight="1">
      <c r="A462" s="1112"/>
      <c r="B462" s="1113" t="s">
        <v>792</v>
      </c>
      <c r="C462" s="1114"/>
      <c r="D462" s="1168"/>
      <c r="E462" s="1586"/>
      <c r="F462" s="1116">
        <f>SUM(F456:F461)</f>
        <v>154660609.7274667</v>
      </c>
      <c r="G462" s="1117"/>
      <c r="H462" s="1118"/>
      <c r="I462" s="1119">
        <f>SUM(I456:I461)</f>
        <v>0</v>
      </c>
      <c r="J462" s="1120"/>
      <c r="K462" s="1119">
        <f>SUM(K456:K461)</f>
        <v>0</v>
      </c>
      <c r="L462" s="1121"/>
      <c r="M462" s="1122">
        <f>SUM(M456:M461)</f>
        <v>0</v>
      </c>
      <c r="N462" s="1123"/>
      <c r="O462" s="1124"/>
      <c r="P462" s="1125"/>
      <c r="Q462" s="1124">
        <f>SUM(Q456:Q461)</f>
        <v>154660609.7274667</v>
      </c>
      <c r="R462" s="1126"/>
      <c r="S462" s="1124">
        <f>SUM(S456:S461)</f>
        <v>154660609.7274667</v>
      </c>
      <c r="T462" s="1127"/>
      <c r="U462" s="1128"/>
      <c r="V462" s="1129">
        <f>SUM(V456:V461)</f>
        <v>154660609.7274667</v>
      </c>
      <c r="W462" s="1130"/>
      <c r="X462" s="1131"/>
      <c r="Y462" s="1132">
        <f>SUM(Y456:Y461)</f>
        <v>0</v>
      </c>
      <c r="Z462" s="1133"/>
      <c r="AA462" s="1132">
        <f>SUM(AA456:AA461)</f>
        <v>0</v>
      </c>
      <c r="AB462" s="1134"/>
      <c r="AC462" s="1135">
        <f>SUM(AC456:AC461)</f>
        <v>0</v>
      </c>
      <c r="AD462" s="1136"/>
      <c r="AE462" s="1133">
        <f>SUM(AE456:AE461)</f>
        <v>0</v>
      </c>
      <c r="AF462" s="1137"/>
      <c r="AG462" s="1138"/>
      <c r="AH462" s="1129">
        <f>SUM(AH456:AH461)</f>
        <v>154660609.7274667</v>
      </c>
      <c r="AI462" s="1138"/>
      <c r="AJ462" s="1685"/>
      <c r="AK462" s="329" t="e">
        <f>U462+X462+Z462+AB462+#REF!+#REF!+AD462</f>
        <v>#REF!</v>
      </c>
      <c r="AL462" s="333"/>
      <c r="AM462" s="340" t="e">
        <f>SUM(AM456:AM461)</f>
        <v>#REF!</v>
      </c>
      <c r="AN462" s="333"/>
    </row>
    <row r="463" spans="1:40" s="56" customFormat="1" ht="21.95" customHeight="1">
      <c r="A463" s="77"/>
      <c r="B463" s="183"/>
      <c r="C463" s="71"/>
      <c r="D463" s="958"/>
      <c r="E463" s="1593"/>
      <c r="F463" s="1015">
        <f>F462*1/$F$884</f>
        <v>6.0799622736845086E-3</v>
      </c>
      <c r="G463" s="455">
        <f>SUM(G457:G461)</f>
        <v>6.0799622736845095E-3</v>
      </c>
      <c r="H463" s="456"/>
      <c r="I463" s="457"/>
      <c r="J463" s="458"/>
      <c r="K463" s="459"/>
      <c r="L463" s="460"/>
      <c r="M463" s="461"/>
      <c r="N463" s="462"/>
      <c r="O463" s="465"/>
      <c r="P463" s="521"/>
      <c r="Q463" s="465"/>
      <c r="R463" s="522"/>
      <c r="S463" s="465"/>
      <c r="T463" s="233"/>
      <c r="U463" s="993"/>
      <c r="V463" s="1034"/>
      <c r="W463" s="237"/>
      <c r="X463" s="302"/>
      <c r="Y463" s="1059"/>
      <c r="Z463" s="299"/>
      <c r="AA463" s="1077"/>
      <c r="AB463" s="530"/>
      <c r="AC463" s="318"/>
      <c r="AD463" s="251"/>
      <c r="AE463" s="208"/>
      <c r="AF463" s="539"/>
      <c r="AG463" s="146">
        <f>AH462*1/F462</f>
        <v>1</v>
      </c>
      <c r="AH463" s="132"/>
      <c r="AI463" s="143">
        <f>SUM(AI457:AI461)</f>
        <v>6.0799622736845095E-3</v>
      </c>
      <c r="AJ463" s="1685"/>
      <c r="AK463" s="258" t="e">
        <f>U463+X463+Z463+AB463+#REF!+#REF!+AD463</f>
        <v>#REF!</v>
      </c>
      <c r="AL463" s="146" t="e">
        <f>AM462*1/F462</f>
        <v>#REF!</v>
      </c>
      <c r="AM463" s="132"/>
      <c r="AN463" s="143" t="e">
        <f>SUM(AN461:AN461)</f>
        <v>#REF!</v>
      </c>
    </row>
    <row r="464" spans="1:40" s="337" customFormat="1" ht="29.1" customHeight="1">
      <c r="A464" s="1139">
        <v>14</v>
      </c>
      <c r="B464" s="1140" t="s">
        <v>793</v>
      </c>
      <c r="C464" s="1141"/>
      <c r="D464" s="1404"/>
      <c r="E464" s="1583"/>
      <c r="F464" s="1143"/>
      <c r="G464" s="1144"/>
      <c r="H464" s="1145"/>
      <c r="I464" s="1146"/>
      <c r="J464" s="1147"/>
      <c r="K464" s="1148"/>
      <c r="L464" s="1149"/>
      <c r="M464" s="1150"/>
      <c r="N464" s="1151"/>
      <c r="O464" s="1150"/>
      <c r="P464" s="1152"/>
      <c r="Q464" s="1150"/>
      <c r="R464" s="1153"/>
      <c r="S464" s="1150"/>
      <c r="T464" s="1154"/>
      <c r="U464" s="1155"/>
      <c r="V464" s="1156"/>
      <c r="W464" s="1157"/>
      <c r="X464" s="1158"/>
      <c r="Y464" s="1159"/>
      <c r="Z464" s="1160"/>
      <c r="AA464" s="1161"/>
      <c r="AB464" s="1162"/>
      <c r="AC464" s="1163"/>
      <c r="AD464" s="1155"/>
      <c r="AE464" s="1164"/>
      <c r="AF464" s="1165"/>
      <c r="AG464" s="1166"/>
      <c r="AH464" s="1167"/>
      <c r="AI464" s="1166"/>
      <c r="AJ464" s="1685"/>
      <c r="AK464" s="329" t="e">
        <f>U464+X464+Z464+AB464+#REF!+#REF!+AD464</f>
        <v>#REF!</v>
      </c>
      <c r="AL464" s="96"/>
      <c r="AM464" s="95"/>
      <c r="AN464" s="96"/>
    </row>
    <row r="465" spans="1:40" s="56" customFormat="1" ht="22.5" customHeight="1">
      <c r="A465" s="122"/>
      <c r="B465" s="123"/>
      <c r="C465" s="97"/>
      <c r="D465" s="98"/>
      <c r="E465" s="1584"/>
      <c r="F465" s="1016"/>
      <c r="G465" s="418"/>
      <c r="H465" s="419"/>
      <c r="I465" s="420"/>
      <c r="J465" s="728"/>
      <c r="K465" s="420"/>
      <c r="L465" s="387"/>
      <c r="M465" s="422"/>
      <c r="N465" s="423"/>
      <c r="O465" s="422"/>
      <c r="P465" s="513"/>
      <c r="Q465" s="422"/>
      <c r="R465" s="448"/>
      <c r="S465" s="422"/>
      <c r="T465" s="217"/>
      <c r="U465" s="98"/>
      <c r="V465" s="99"/>
      <c r="W465" s="216"/>
      <c r="X465" s="286"/>
      <c r="Y465" s="1052"/>
      <c r="Z465" s="295"/>
      <c r="AA465" s="1052"/>
      <c r="AB465" s="320"/>
      <c r="AC465" s="281"/>
      <c r="AD465" s="247"/>
      <c r="AE465" s="141"/>
      <c r="AF465" s="322"/>
      <c r="AG465" s="100"/>
      <c r="AH465" s="101"/>
      <c r="AI465" s="102"/>
      <c r="AJ465" s="1685"/>
      <c r="AK465" s="258" t="e">
        <f>U465+X465+Z465+AB465+#REF!+#REF!+AD465</f>
        <v>#REF!</v>
      </c>
      <c r="AL465" s="100" t="e">
        <f>AF465/D465</f>
        <v>#DIV/0!</v>
      </c>
      <c r="AM465" s="101" t="e">
        <f>E465*AK465</f>
        <v>#REF!</v>
      </c>
      <c r="AN465" s="102" t="e">
        <f>AM465*1/$E$895</f>
        <v>#REF!</v>
      </c>
    </row>
    <row r="466" spans="1:40" s="56" customFormat="1" ht="32.1" customHeight="1">
      <c r="A466" s="665" t="s">
        <v>794</v>
      </c>
      <c r="B466" s="664" t="s">
        <v>795</v>
      </c>
      <c r="C466" s="369" t="s">
        <v>94</v>
      </c>
      <c r="D466" s="617">
        <v>450</v>
      </c>
      <c r="E466" s="959">
        <v>48138</v>
      </c>
      <c r="F466" s="957">
        <f t="shared" ref="F466:F474" si="498">D466*E466</f>
        <v>21662100</v>
      </c>
      <c r="G466" s="390">
        <f t="shared" ref="G466:G474" si="499">F466*1/$F$884</f>
        <v>8.5157268551354554E-4</v>
      </c>
      <c r="H466" s="394">
        <f t="shared" ref="H466" si="500">IF(D466-AF466&lt;0,AF466-D466,0)</f>
        <v>0</v>
      </c>
      <c r="I466" s="392">
        <f t="shared" ref="I466" si="501">E466*H466</f>
        <v>0</v>
      </c>
      <c r="J466" s="723">
        <v>0</v>
      </c>
      <c r="K466" s="392">
        <f t="shared" ref="K466" si="502">E466*J466</f>
        <v>0</v>
      </c>
      <c r="L466" s="394">
        <f t="shared" ref="L466" si="503">IF(AF466=0,D466,0)</f>
        <v>0</v>
      </c>
      <c r="M466" s="395">
        <f t="shared" ref="M466" si="504">L466*E466</f>
        <v>0</v>
      </c>
      <c r="N466" s="396"/>
      <c r="O466" s="395"/>
      <c r="P466" s="952">
        <f t="shared" ref="P466" si="505">D466+H466+J466-L466</f>
        <v>450</v>
      </c>
      <c r="Q466" s="395">
        <f t="shared" ref="Q466" si="506">E466*P466</f>
        <v>21662100</v>
      </c>
      <c r="R466" s="1088">
        <f t="shared" ref="R466" si="507">AF466</f>
        <v>450</v>
      </c>
      <c r="S466" s="395">
        <f t="shared" ref="S466" si="508">E466*R466</f>
        <v>21662100</v>
      </c>
      <c r="T466" s="232"/>
      <c r="U466" s="1084">
        <v>450</v>
      </c>
      <c r="V466" s="777">
        <f t="shared" ref="V466" si="509">E466*U466</f>
        <v>21662100</v>
      </c>
      <c r="W466" s="218"/>
      <c r="X466" s="282">
        <v>0</v>
      </c>
      <c r="Y466" s="783">
        <f t="shared" ref="Y466" si="510">E466*X466</f>
        <v>0</v>
      </c>
      <c r="Z466" s="282">
        <v>0</v>
      </c>
      <c r="AA466" s="783">
        <f t="shared" ref="AA466" si="511">E466*Z466</f>
        <v>0</v>
      </c>
      <c r="AB466" s="321"/>
      <c r="AC466" s="297"/>
      <c r="AD466" s="552"/>
      <c r="AE466" s="551"/>
      <c r="AF466" s="865">
        <f t="shared" ref="AF466" si="512">U466+X466+Z466</f>
        <v>450</v>
      </c>
      <c r="AG466" s="142">
        <f t="shared" ref="AG466" si="513">AF466/D466</f>
        <v>1</v>
      </c>
      <c r="AH466" s="790">
        <f t="shared" ref="AH466" si="514">E466*AF466</f>
        <v>21662100</v>
      </c>
      <c r="AI466" s="553">
        <f t="shared" ref="AI466:AI474" si="515">AH466*1/$E$895</f>
        <v>8.5157268551354554E-4</v>
      </c>
      <c r="AJ466" s="1685"/>
      <c r="AK466" s="258" t="e">
        <f>U466+X466+Z466+AB466+#REF!+#REF!+AD466</f>
        <v>#REF!</v>
      </c>
      <c r="AL466" s="100">
        <f>AF466/D466</f>
        <v>1</v>
      </c>
      <c r="AM466" s="101" t="e">
        <f>E466*AK466</f>
        <v>#REF!</v>
      </c>
      <c r="AN466" s="102" t="e">
        <f>AM466*1/$E$895</f>
        <v>#REF!</v>
      </c>
    </row>
    <row r="467" spans="1:40" s="56" customFormat="1" ht="60.95" customHeight="1">
      <c r="A467" s="665" t="s">
        <v>796</v>
      </c>
      <c r="B467" s="664" t="s">
        <v>797</v>
      </c>
      <c r="C467" s="369" t="s">
        <v>94</v>
      </c>
      <c r="D467" s="617">
        <v>2800</v>
      </c>
      <c r="E467" s="959">
        <v>157620</v>
      </c>
      <c r="F467" s="957">
        <f t="shared" si="498"/>
        <v>441336000</v>
      </c>
      <c r="G467" s="390">
        <f t="shared" si="499"/>
        <v>1.7349642127670269E-2</v>
      </c>
      <c r="H467" s="394">
        <f t="shared" ref="H467:H474" si="516">IF(D467-AF467&lt;0,AF467-D467,0)</f>
        <v>0</v>
      </c>
      <c r="I467" s="392">
        <f t="shared" ref="I467:I474" si="517">E467*H467</f>
        <v>0</v>
      </c>
      <c r="J467" s="723">
        <v>0</v>
      </c>
      <c r="K467" s="392">
        <f t="shared" ref="K467:K474" si="518">E467*J467</f>
        <v>0</v>
      </c>
      <c r="L467" s="394">
        <f t="shared" ref="L467:L474" si="519">IF(AF467=0,D467,0)</f>
        <v>0</v>
      </c>
      <c r="M467" s="395">
        <f t="shared" ref="M467:M474" si="520">L467*E467</f>
        <v>0</v>
      </c>
      <c r="N467" s="396"/>
      <c r="O467" s="395"/>
      <c r="P467" s="952">
        <f t="shared" ref="P467:P474" si="521">D467+H467+J467-L467</f>
        <v>2800</v>
      </c>
      <c r="Q467" s="395">
        <f t="shared" ref="Q467:Q474" si="522">E467*P467</f>
        <v>441336000</v>
      </c>
      <c r="R467" s="1088">
        <f t="shared" ref="R467:R474" si="523">AF467</f>
        <v>2800</v>
      </c>
      <c r="S467" s="395">
        <f t="shared" ref="S467:S474" si="524">E467*R467</f>
        <v>441336000</v>
      </c>
      <c r="T467" s="232"/>
      <c r="U467" s="1084">
        <v>2800</v>
      </c>
      <c r="V467" s="777">
        <f t="shared" ref="V467:V474" si="525">E467*U467</f>
        <v>441336000</v>
      </c>
      <c r="W467" s="218"/>
      <c r="X467" s="282">
        <v>0</v>
      </c>
      <c r="Y467" s="783">
        <f t="shared" ref="Y467:Y474" si="526">E467*X467</f>
        <v>0</v>
      </c>
      <c r="Z467" s="282">
        <v>0</v>
      </c>
      <c r="AA467" s="783">
        <f t="shared" ref="AA467:AA474" si="527">E467*Z467</f>
        <v>0</v>
      </c>
      <c r="AB467" s="321"/>
      <c r="AC467" s="297"/>
      <c r="AD467" s="552"/>
      <c r="AE467" s="551"/>
      <c r="AF467" s="865">
        <f t="shared" ref="AF467:AF474" si="528">U467+X467+Z467</f>
        <v>2800</v>
      </c>
      <c r="AG467" s="142">
        <f t="shared" ref="AG467:AG474" si="529">AF467/D467</f>
        <v>1</v>
      </c>
      <c r="AH467" s="790">
        <f t="shared" ref="AH467:AH474" si="530">E467*AF467</f>
        <v>441336000</v>
      </c>
      <c r="AI467" s="553">
        <f t="shared" si="515"/>
        <v>1.7349642127670269E-2</v>
      </c>
      <c r="AJ467" s="1685"/>
      <c r="AK467" s="258"/>
      <c r="AL467" s="100"/>
      <c r="AM467" s="101"/>
      <c r="AN467" s="102"/>
    </row>
    <row r="468" spans="1:40" s="56" customFormat="1" ht="26.1" customHeight="1">
      <c r="A468" s="665" t="s">
        <v>798</v>
      </c>
      <c r="B468" s="664" t="s">
        <v>799</v>
      </c>
      <c r="C468" s="369" t="s">
        <v>94</v>
      </c>
      <c r="D468" s="617">
        <v>2800</v>
      </c>
      <c r="E468" s="959">
        <v>26092.5</v>
      </c>
      <c r="F468" s="957">
        <f t="shared" si="498"/>
        <v>73059000</v>
      </c>
      <c r="G468" s="390">
        <f t="shared" si="499"/>
        <v>2.87206913599947E-3</v>
      </c>
      <c r="H468" s="394">
        <f t="shared" si="516"/>
        <v>0</v>
      </c>
      <c r="I468" s="392">
        <f t="shared" si="517"/>
        <v>0</v>
      </c>
      <c r="J468" s="723">
        <v>0</v>
      </c>
      <c r="K468" s="392">
        <f t="shared" si="518"/>
        <v>0</v>
      </c>
      <c r="L468" s="394">
        <f t="shared" si="519"/>
        <v>0</v>
      </c>
      <c r="M468" s="395">
        <f t="shared" si="520"/>
        <v>0</v>
      </c>
      <c r="N468" s="396"/>
      <c r="O468" s="395"/>
      <c r="P468" s="952">
        <f t="shared" si="521"/>
        <v>2800</v>
      </c>
      <c r="Q468" s="395">
        <f t="shared" si="522"/>
        <v>73059000</v>
      </c>
      <c r="R468" s="1088">
        <f t="shared" si="523"/>
        <v>2800</v>
      </c>
      <c r="S468" s="395">
        <f t="shared" si="524"/>
        <v>73059000</v>
      </c>
      <c r="T468" s="232"/>
      <c r="U468" s="1084">
        <v>2800</v>
      </c>
      <c r="V468" s="777">
        <f t="shared" si="525"/>
        <v>73059000</v>
      </c>
      <c r="W468" s="218"/>
      <c r="X468" s="282">
        <v>0</v>
      </c>
      <c r="Y468" s="783">
        <f t="shared" si="526"/>
        <v>0</v>
      </c>
      <c r="Z468" s="282">
        <v>0</v>
      </c>
      <c r="AA468" s="783">
        <f t="shared" si="527"/>
        <v>0</v>
      </c>
      <c r="AB468" s="321"/>
      <c r="AC468" s="297"/>
      <c r="AD468" s="552"/>
      <c r="AE468" s="551"/>
      <c r="AF468" s="865">
        <f t="shared" si="528"/>
        <v>2800</v>
      </c>
      <c r="AG468" s="142">
        <f t="shared" si="529"/>
        <v>1</v>
      </c>
      <c r="AH468" s="790">
        <f t="shared" si="530"/>
        <v>73059000</v>
      </c>
      <c r="AI468" s="553">
        <f t="shared" si="515"/>
        <v>2.87206913599947E-3</v>
      </c>
      <c r="AJ468" s="1685"/>
      <c r="AK468" s="258"/>
      <c r="AL468" s="100"/>
      <c r="AM468" s="101"/>
      <c r="AN468" s="102"/>
    </row>
    <row r="469" spans="1:40" s="56" customFormat="1" ht="26.1" customHeight="1">
      <c r="A469" s="665" t="s">
        <v>800</v>
      </c>
      <c r="B469" s="664" t="s">
        <v>801</v>
      </c>
      <c r="C469" s="369" t="s">
        <v>135</v>
      </c>
      <c r="D469" s="617">
        <v>456</v>
      </c>
      <c r="E469" s="959">
        <v>95850</v>
      </c>
      <c r="F469" s="957">
        <f t="shared" si="498"/>
        <v>43707600</v>
      </c>
      <c r="G469" s="390">
        <f t="shared" si="499"/>
        <v>1.7182174539565342E-3</v>
      </c>
      <c r="H469" s="394">
        <f t="shared" si="516"/>
        <v>0</v>
      </c>
      <c r="I469" s="392">
        <f t="shared" si="517"/>
        <v>0</v>
      </c>
      <c r="J469" s="723">
        <v>0</v>
      </c>
      <c r="K469" s="392">
        <f t="shared" si="518"/>
        <v>0</v>
      </c>
      <c r="L469" s="394">
        <f t="shared" si="519"/>
        <v>0</v>
      </c>
      <c r="M469" s="395">
        <f t="shared" si="520"/>
        <v>0</v>
      </c>
      <c r="N469" s="396"/>
      <c r="O469" s="395"/>
      <c r="P469" s="952">
        <f t="shared" si="521"/>
        <v>456</v>
      </c>
      <c r="Q469" s="395">
        <f t="shared" si="522"/>
        <v>43707600</v>
      </c>
      <c r="R469" s="1088">
        <f t="shared" si="523"/>
        <v>456</v>
      </c>
      <c r="S469" s="395">
        <f t="shared" si="524"/>
        <v>43707600</v>
      </c>
      <c r="T469" s="232"/>
      <c r="U469" s="1084">
        <v>456</v>
      </c>
      <c r="V469" s="777">
        <f t="shared" si="525"/>
        <v>43707600</v>
      </c>
      <c r="W469" s="218"/>
      <c r="X469" s="282">
        <v>0</v>
      </c>
      <c r="Y469" s="783">
        <f t="shared" si="526"/>
        <v>0</v>
      </c>
      <c r="Z469" s="282">
        <v>0</v>
      </c>
      <c r="AA469" s="783">
        <f t="shared" si="527"/>
        <v>0</v>
      </c>
      <c r="AB469" s="321"/>
      <c r="AC469" s="297"/>
      <c r="AD469" s="552"/>
      <c r="AE469" s="551"/>
      <c r="AF469" s="865">
        <f t="shared" si="528"/>
        <v>456</v>
      </c>
      <c r="AG469" s="142">
        <f t="shared" si="529"/>
        <v>1</v>
      </c>
      <c r="AH469" s="790">
        <f t="shared" si="530"/>
        <v>43707600</v>
      </c>
      <c r="AI469" s="553">
        <f t="shared" si="515"/>
        <v>1.7182174539565342E-3</v>
      </c>
      <c r="AJ469" s="1685"/>
      <c r="AK469" s="258"/>
      <c r="AL469" s="100"/>
      <c r="AM469" s="101"/>
      <c r="AN469" s="102"/>
    </row>
    <row r="470" spans="1:40" s="56" customFormat="1" ht="26.1" customHeight="1">
      <c r="A470" s="665" t="s">
        <v>802</v>
      </c>
      <c r="B470" s="664" t="s">
        <v>803</v>
      </c>
      <c r="C470" s="369" t="s">
        <v>135</v>
      </c>
      <c r="D470" s="617">
        <v>356</v>
      </c>
      <c r="E470" s="959">
        <v>24495</v>
      </c>
      <c r="F470" s="957">
        <f t="shared" si="498"/>
        <v>8720220</v>
      </c>
      <c r="G470" s="390">
        <f t="shared" si="499"/>
        <v>3.4280615285078224E-4</v>
      </c>
      <c r="H470" s="394">
        <f t="shared" si="516"/>
        <v>0</v>
      </c>
      <c r="I470" s="392">
        <f t="shared" si="517"/>
        <v>0</v>
      </c>
      <c r="J470" s="723">
        <v>0</v>
      </c>
      <c r="K470" s="392">
        <f t="shared" si="518"/>
        <v>0</v>
      </c>
      <c r="L470" s="394">
        <f t="shared" si="519"/>
        <v>0</v>
      </c>
      <c r="M470" s="395">
        <f t="shared" si="520"/>
        <v>0</v>
      </c>
      <c r="N470" s="396"/>
      <c r="O470" s="395"/>
      <c r="P470" s="952">
        <f t="shared" si="521"/>
        <v>356</v>
      </c>
      <c r="Q470" s="395">
        <f t="shared" si="522"/>
        <v>8720220</v>
      </c>
      <c r="R470" s="1088">
        <f t="shared" si="523"/>
        <v>356</v>
      </c>
      <c r="S470" s="395">
        <f t="shared" si="524"/>
        <v>8720220</v>
      </c>
      <c r="T470" s="232"/>
      <c r="U470" s="1084">
        <v>356</v>
      </c>
      <c r="V470" s="777">
        <f t="shared" si="525"/>
        <v>8720220</v>
      </c>
      <c r="W470" s="218"/>
      <c r="X470" s="282">
        <v>0</v>
      </c>
      <c r="Y470" s="783">
        <f t="shared" si="526"/>
        <v>0</v>
      </c>
      <c r="Z470" s="282">
        <v>0</v>
      </c>
      <c r="AA470" s="783">
        <f t="shared" si="527"/>
        <v>0</v>
      </c>
      <c r="AB470" s="321"/>
      <c r="AC470" s="297"/>
      <c r="AD470" s="552"/>
      <c r="AE470" s="551"/>
      <c r="AF470" s="865">
        <f t="shared" si="528"/>
        <v>356</v>
      </c>
      <c r="AG470" s="142">
        <f t="shared" si="529"/>
        <v>1</v>
      </c>
      <c r="AH470" s="790">
        <f t="shared" si="530"/>
        <v>8720220</v>
      </c>
      <c r="AI470" s="553">
        <f t="shared" si="515"/>
        <v>3.4280615285078224E-4</v>
      </c>
      <c r="AJ470" s="1685"/>
      <c r="AK470" s="258"/>
      <c r="AL470" s="100"/>
      <c r="AM470" s="101"/>
      <c r="AN470" s="102"/>
    </row>
    <row r="471" spans="1:40" s="56" customFormat="1" ht="26.1" customHeight="1">
      <c r="A471" s="665" t="s">
        <v>804</v>
      </c>
      <c r="B471" s="664" t="s">
        <v>805</v>
      </c>
      <c r="C471" s="369" t="s">
        <v>94</v>
      </c>
      <c r="D471" s="617">
        <v>100</v>
      </c>
      <c r="E471" s="959">
        <v>47925</v>
      </c>
      <c r="F471" s="957">
        <f t="shared" si="498"/>
        <v>4792500</v>
      </c>
      <c r="G471" s="390">
        <f t="shared" si="499"/>
        <v>1.8840103661804105E-4</v>
      </c>
      <c r="H471" s="394">
        <f t="shared" si="516"/>
        <v>0</v>
      </c>
      <c r="I471" s="392">
        <f t="shared" si="517"/>
        <v>0</v>
      </c>
      <c r="J471" s="723">
        <v>0</v>
      </c>
      <c r="K471" s="392">
        <f t="shared" si="518"/>
        <v>0</v>
      </c>
      <c r="L471" s="394">
        <f t="shared" si="519"/>
        <v>0</v>
      </c>
      <c r="M471" s="395">
        <f t="shared" si="520"/>
        <v>0</v>
      </c>
      <c r="N471" s="396"/>
      <c r="O471" s="395"/>
      <c r="P471" s="952">
        <f t="shared" si="521"/>
        <v>100</v>
      </c>
      <c r="Q471" s="395">
        <f t="shared" si="522"/>
        <v>4792500</v>
      </c>
      <c r="R471" s="1088">
        <f t="shared" si="523"/>
        <v>100</v>
      </c>
      <c r="S471" s="395">
        <f t="shared" si="524"/>
        <v>4792500</v>
      </c>
      <c r="T471" s="232"/>
      <c r="U471" s="1084">
        <v>100</v>
      </c>
      <c r="V471" s="777">
        <f t="shared" si="525"/>
        <v>4792500</v>
      </c>
      <c r="W471" s="218"/>
      <c r="X471" s="282">
        <v>0</v>
      </c>
      <c r="Y471" s="783">
        <f t="shared" si="526"/>
        <v>0</v>
      </c>
      <c r="Z471" s="282">
        <v>0</v>
      </c>
      <c r="AA471" s="783">
        <f t="shared" si="527"/>
        <v>0</v>
      </c>
      <c r="AB471" s="321"/>
      <c r="AC471" s="297"/>
      <c r="AD471" s="552"/>
      <c r="AE471" s="551"/>
      <c r="AF471" s="865">
        <f t="shared" si="528"/>
        <v>100</v>
      </c>
      <c r="AG471" s="142">
        <f t="shared" si="529"/>
        <v>1</v>
      </c>
      <c r="AH471" s="790">
        <f t="shared" si="530"/>
        <v>4792500</v>
      </c>
      <c r="AI471" s="553">
        <f t="shared" si="515"/>
        <v>1.8840103661804105E-4</v>
      </c>
      <c r="AJ471" s="1685"/>
      <c r="AK471" s="258"/>
      <c r="AL471" s="100"/>
      <c r="AM471" s="101"/>
      <c r="AN471" s="102"/>
    </row>
    <row r="472" spans="1:40" s="56" customFormat="1" ht="26.1" customHeight="1">
      <c r="A472" s="665" t="s">
        <v>806</v>
      </c>
      <c r="B472" s="664" t="s">
        <v>807</v>
      </c>
      <c r="C472" s="369" t="s">
        <v>94</v>
      </c>
      <c r="D472" s="617">
        <v>50</v>
      </c>
      <c r="E472" s="959">
        <v>189570</v>
      </c>
      <c r="F472" s="957">
        <f t="shared" si="498"/>
        <v>9478500</v>
      </c>
      <c r="G472" s="390">
        <f t="shared" si="499"/>
        <v>3.7261538353345898E-4</v>
      </c>
      <c r="H472" s="394">
        <f t="shared" si="516"/>
        <v>0</v>
      </c>
      <c r="I472" s="392">
        <f t="shared" si="517"/>
        <v>0</v>
      </c>
      <c r="J472" s="723">
        <v>0</v>
      </c>
      <c r="K472" s="392">
        <f t="shared" si="518"/>
        <v>0</v>
      </c>
      <c r="L472" s="394">
        <f t="shared" si="519"/>
        <v>0</v>
      </c>
      <c r="M472" s="395">
        <f t="shared" si="520"/>
        <v>0</v>
      </c>
      <c r="N472" s="396"/>
      <c r="O472" s="395"/>
      <c r="P472" s="952">
        <f t="shared" si="521"/>
        <v>50</v>
      </c>
      <c r="Q472" s="395">
        <f t="shared" si="522"/>
        <v>9478500</v>
      </c>
      <c r="R472" s="1088">
        <f t="shared" si="523"/>
        <v>50</v>
      </c>
      <c r="S472" s="395">
        <f t="shared" si="524"/>
        <v>9478500</v>
      </c>
      <c r="T472" s="232"/>
      <c r="U472" s="1084">
        <v>50</v>
      </c>
      <c r="V472" s="777">
        <f t="shared" si="525"/>
        <v>9478500</v>
      </c>
      <c r="W472" s="218"/>
      <c r="X472" s="282">
        <v>0</v>
      </c>
      <c r="Y472" s="783">
        <f t="shared" si="526"/>
        <v>0</v>
      </c>
      <c r="Z472" s="282">
        <v>0</v>
      </c>
      <c r="AA472" s="783">
        <f t="shared" si="527"/>
        <v>0</v>
      </c>
      <c r="AB472" s="321"/>
      <c r="AC472" s="297"/>
      <c r="AD472" s="552"/>
      <c r="AE472" s="551"/>
      <c r="AF472" s="865">
        <f t="shared" si="528"/>
        <v>50</v>
      </c>
      <c r="AG472" s="142">
        <f t="shared" si="529"/>
        <v>1</v>
      </c>
      <c r="AH472" s="790">
        <f t="shared" si="530"/>
        <v>9478500</v>
      </c>
      <c r="AI472" s="553">
        <f t="shared" si="515"/>
        <v>3.7261538353345898E-4</v>
      </c>
      <c r="AJ472" s="1685"/>
      <c r="AK472" s="258"/>
      <c r="AL472" s="100"/>
      <c r="AM472" s="101"/>
      <c r="AN472" s="102"/>
    </row>
    <row r="473" spans="1:40" s="56" customFormat="1" ht="26.1" customHeight="1">
      <c r="A473" s="665" t="s">
        <v>808</v>
      </c>
      <c r="B473" s="664" t="s">
        <v>809</v>
      </c>
      <c r="C473" s="369" t="s">
        <v>94</v>
      </c>
      <c r="D473" s="617">
        <v>987.38521800000001</v>
      </c>
      <c r="E473" s="959">
        <v>101707.5</v>
      </c>
      <c r="F473" s="957">
        <f t="shared" si="498"/>
        <v>100424482.059735</v>
      </c>
      <c r="G473" s="390">
        <f t="shared" si="499"/>
        <v>3.9478511261103683E-3</v>
      </c>
      <c r="H473" s="394">
        <f t="shared" si="516"/>
        <v>0</v>
      </c>
      <c r="I473" s="392">
        <f t="shared" si="517"/>
        <v>0</v>
      </c>
      <c r="J473" s="723">
        <v>0</v>
      </c>
      <c r="K473" s="392">
        <f t="shared" si="518"/>
        <v>0</v>
      </c>
      <c r="L473" s="394">
        <f t="shared" si="519"/>
        <v>0</v>
      </c>
      <c r="M473" s="395">
        <f t="shared" si="520"/>
        <v>0</v>
      </c>
      <c r="N473" s="396"/>
      <c r="O473" s="395"/>
      <c r="P473" s="952">
        <f t="shared" si="521"/>
        <v>987.38521800000001</v>
      </c>
      <c r="Q473" s="395">
        <f t="shared" si="522"/>
        <v>100424482.059735</v>
      </c>
      <c r="R473" s="1088">
        <f t="shared" si="523"/>
        <v>987.38521800000001</v>
      </c>
      <c r="S473" s="395">
        <f t="shared" si="524"/>
        <v>100424482.059735</v>
      </c>
      <c r="T473" s="232"/>
      <c r="U473" s="1084">
        <v>987.38521800000001</v>
      </c>
      <c r="V473" s="777">
        <f t="shared" si="525"/>
        <v>100424482.059735</v>
      </c>
      <c r="W473" s="218"/>
      <c r="X473" s="282">
        <v>0</v>
      </c>
      <c r="Y473" s="783">
        <f t="shared" si="526"/>
        <v>0</v>
      </c>
      <c r="Z473" s="282">
        <v>0</v>
      </c>
      <c r="AA473" s="783">
        <f t="shared" si="527"/>
        <v>0</v>
      </c>
      <c r="AB473" s="321"/>
      <c r="AC473" s="297"/>
      <c r="AD473" s="552"/>
      <c r="AE473" s="551"/>
      <c r="AF473" s="865">
        <f t="shared" si="528"/>
        <v>987.38521800000001</v>
      </c>
      <c r="AG473" s="142">
        <f t="shared" si="529"/>
        <v>1</v>
      </c>
      <c r="AH473" s="790">
        <f t="shared" si="530"/>
        <v>100424482.059735</v>
      </c>
      <c r="AI473" s="553">
        <f t="shared" si="515"/>
        <v>3.9478511261103683E-3</v>
      </c>
      <c r="AJ473" s="1685"/>
      <c r="AK473" s="258"/>
      <c r="AL473" s="100"/>
      <c r="AM473" s="101"/>
      <c r="AN473" s="102"/>
    </row>
    <row r="474" spans="1:40" s="56" customFormat="1" ht="26.1" customHeight="1">
      <c r="A474" s="637" t="s">
        <v>810</v>
      </c>
      <c r="B474" s="368" t="s">
        <v>811</v>
      </c>
      <c r="C474" s="369" t="s">
        <v>94</v>
      </c>
      <c r="D474" s="617">
        <v>300</v>
      </c>
      <c r="E474" s="959">
        <v>133125</v>
      </c>
      <c r="F474" s="957">
        <f t="shared" si="498"/>
        <v>39937500</v>
      </c>
      <c r="G474" s="424">
        <f t="shared" si="499"/>
        <v>1.5700086384836753E-3</v>
      </c>
      <c r="H474" s="852">
        <f t="shared" si="516"/>
        <v>0</v>
      </c>
      <c r="I474" s="425">
        <f t="shared" si="517"/>
        <v>0</v>
      </c>
      <c r="J474" s="855">
        <v>0</v>
      </c>
      <c r="K474" s="425">
        <f t="shared" si="518"/>
        <v>0</v>
      </c>
      <c r="L474" s="394">
        <f t="shared" si="519"/>
        <v>0</v>
      </c>
      <c r="M474" s="426">
        <f t="shared" si="520"/>
        <v>0</v>
      </c>
      <c r="N474" s="427"/>
      <c r="O474" s="426"/>
      <c r="P474" s="952">
        <f t="shared" si="521"/>
        <v>300</v>
      </c>
      <c r="Q474" s="426">
        <f t="shared" si="522"/>
        <v>39937500</v>
      </c>
      <c r="R474" s="1088">
        <f t="shared" si="523"/>
        <v>300</v>
      </c>
      <c r="S474" s="426">
        <f t="shared" si="524"/>
        <v>39937500</v>
      </c>
      <c r="T474" s="853"/>
      <c r="U474" s="1084">
        <v>300</v>
      </c>
      <c r="V474" s="1035">
        <f t="shared" si="525"/>
        <v>39937500</v>
      </c>
      <c r="W474" s="854"/>
      <c r="X474" s="763">
        <v>0</v>
      </c>
      <c r="Y474" s="784">
        <f t="shared" si="526"/>
        <v>0</v>
      </c>
      <c r="Z474" s="282">
        <v>0</v>
      </c>
      <c r="AA474" s="784">
        <f t="shared" si="527"/>
        <v>0</v>
      </c>
      <c r="AB474" s="321"/>
      <c r="AC474" s="768"/>
      <c r="AD474" s="850"/>
      <c r="AE474" s="551"/>
      <c r="AF474" s="865">
        <f t="shared" si="528"/>
        <v>300</v>
      </c>
      <c r="AG474" s="103">
        <f t="shared" si="529"/>
        <v>1</v>
      </c>
      <c r="AH474" s="792">
        <f t="shared" si="530"/>
        <v>39937500</v>
      </c>
      <c r="AI474" s="550">
        <f t="shared" si="515"/>
        <v>1.5700086384836753E-3</v>
      </c>
      <c r="AJ474" s="1685"/>
      <c r="AK474" s="258" t="e">
        <f>U474+X474+Z474+AB474+#REF!+#REF!+AD474</f>
        <v>#REF!</v>
      </c>
      <c r="AL474" s="100">
        <f>AF474/D474</f>
        <v>1</v>
      </c>
      <c r="AM474" s="101" t="e">
        <f>E474*AK474</f>
        <v>#REF!</v>
      </c>
      <c r="AN474" s="102" t="e">
        <f>AM474*1/$E$895</f>
        <v>#REF!</v>
      </c>
    </row>
    <row r="475" spans="1:40" s="56" customFormat="1" ht="21.75" customHeight="1">
      <c r="A475" s="638"/>
      <c r="B475" s="639"/>
      <c r="C475" s="640"/>
      <c r="D475" s="640"/>
      <c r="E475" s="1573"/>
      <c r="F475" s="1014"/>
      <c r="G475" s="428"/>
      <c r="H475" s="429"/>
      <c r="I475" s="430"/>
      <c r="J475" s="431"/>
      <c r="K475" s="430"/>
      <c r="L475" s="541"/>
      <c r="M475" s="432"/>
      <c r="N475" s="433"/>
      <c r="O475" s="432"/>
      <c r="P475" s="514"/>
      <c r="Q475" s="432"/>
      <c r="R475" s="464"/>
      <c r="S475" s="432"/>
      <c r="T475" s="220"/>
      <c r="U475" s="108"/>
      <c r="V475" s="109"/>
      <c r="W475" s="219"/>
      <c r="X475" s="283"/>
      <c r="Y475" s="1053"/>
      <c r="Z475" s="540"/>
      <c r="AA475" s="1053"/>
      <c r="AB475" s="529"/>
      <c r="AC475" s="284"/>
      <c r="AD475" s="660"/>
      <c r="AE475" s="650"/>
      <c r="AF475" s="533"/>
      <c r="AG475" s="661"/>
      <c r="AH475" s="791"/>
      <c r="AI475" s="662"/>
      <c r="AJ475" s="1685"/>
      <c r="AK475" s="258"/>
      <c r="AL475" s="542"/>
      <c r="AM475" s="543"/>
      <c r="AN475" s="544"/>
    </row>
    <row r="476" spans="1:40" s="337" customFormat="1" ht="32.1" customHeight="1">
      <c r="A476" s="1112"/>
      <c r="B476" s="1113" t="s">
        <v>812</v>
      </c>
      <c r="C476" s="1114"/>
      <c r="D476" s="1115"/>
      <c r="E476" s="1586"/>
      <c r="F476" s="1116">
        <f>SUM(F465:F474)</f>
        <v>743117902.05973506</v>
      </c>
      <c r="G476" s="1117"/>
      <c r="H476" s="1118"/>
      <c r="I476" s="1119">
        <f>SUM(I465:I474)</f>
        <v>0</v>
      </c>
      <c r="J476" s="1120"/>
      <c r="K476" s="1119">
        <f>SUM(K465:K474)</f>
        <v>0</v>
      </c>
      <c r="L476" s="1121"/>
      <c r="M476" s="1122">
        <f>SUM(M465:M474)</f>
        <v>0</v>
      </c>
      <c r="N476" s="1123"/>
      <c r="O476" s="1124"/>
      <c r="P476" s="1125"/>
      <c r="Q476" s="1124">
        <f>SUM(Q465:Q474)</f>
        <v>743117902.05973506</v>
      </c>
      <c r="R476" s="1126"/>
      <c r="S476" s="1124">
        <f>SUM(S465:S474)</f>
        <v>743117902.05973506</v>
      </c>
      <c r="T476" s="1127"/>
      <c r="U476" s="1128"/>
      <c r="V476" s="1129">
        <f>SUM(V465:V474)</f>
        <v>743117902.05973506</v>
      </c>
      <c r="W476" s="1130"/>
      <c r="X476" s="1131"/>
      <c r="Y476" s="1132">
        <f>SUM(Y465:Y474)</f>
        <v>0</v>
      </c>
      <c r="Z476" s="1133"/>
      <c r="AA476" s="1132">
        <f>SUM(AA465:AA474)</f>
        <v>0</v>
      </c>
      <c r="AB476" s="1134"/>
      <c r="AC476" s="1135">
        <f>SUM(AC465:AC474)</f>
        <v>0</v>
      </c>
      <c r="AD476" s="1136"/>
      <c r="AE476" s="1133">
        <f>SUM(AE465:AE474)</f>
        <v>0</v>
      </c>
      <c r="AF476" s="1137"/>
      <c r="AG476" s="1138"/>
      <c r="AH476" s="1129">
        <f>SUM(AH465:AH474)</f>
        <v>743117902.05973506</v>
      </c>
      <c r="AI476" s="1138"/>
      <c r="AJ476" s="1685"/>
      <c r="AK476" s="329" t="e">
        <f>U476+X476+Z476+AB476+#REF!+#REF!+AD476</f>
        <v>#REF!</v>
      </c>
      <c r="AL476" s="333"/>
      <c r="AM476" s="340" t="e">
        <f>SUM(AM465:AM474)</f>
        <v>#REF!</v>
      </c>
      <c r="AN476" s="333"/>
    </row>
    <row r="477" spans="1:40" s="56" customFormat="1" ht="21.95" customHeight="1">
      <c r="A477" s="77"/>
      <c r="B477" s="183"/>
      <c r="C477" s="71"/>
      <c r="D477" s="70"/>
      <c r="E477" s="1593"/>
      <c r="F477" s="1015">
        <f>F476*1/$F$884</f>
        <v>2.9213183740736146E-2</v>
      </c>
      <c r="G477" s="455">
        <f>SUM(G466:G474)</f>
        <v>2.9213183740736143E-2</v>
      </c>
      <c r="H477" s="456"/>
      <c r="I477" s="457"/>
      <c r="J477" s="458"/>
      <c r="K477" s="459"/>
      <c r="L477" s="460"/>
      <c r="M477" s="461"/>
      <c r="N477" s="462"/>
      <c r="O477" s="465"/>
      <c r="P477" s="521"/>
      <c r="Q477" s="465"/>
      <c r="R477" s="522"/>
      <c r="S477" s="465"/>
      <c r="T477" s="233"/>
      <c r="U477" s="993"/>
      <c r="V477" s="1034"/>
      <c r="W477" s="237"/>
      <c r="X477" s="302"/>
      <c r="Y477" s="1059"/>
      <c r="Z477" s="299"/>
      <c r="AA477" s="1077"/>
      <c r="AB477" s="530"/>
      <c r="AC477" s="318"/>
      <c r="AD477" s="251"/>
      <c r="AE477" s="208"/>
      <c r="AF477" s="539"/>
      <c r="AG477" s="146">
        <f>AH476*1/F476</f>
        <v>1</v>
      </c>
      <c r="AH477" s="132"/>
      <c r="AI477" s="143">
        <f>SUM(AI466:AI474)</f>
        <v>2.9213183740736143E-2</v>
      </c>
      <c r="AJ477" s="1685"/>
      <c r="AK477" s="258" t="e">
        <f>U477+X477+Z477+AB477+#REF!+#REF!+AD477</f>
        <v>#REF!</v>
      </c>
      <c r="AL477" s="146" t="e">
        <f>AM476*1/F476</f>
        <v>#REF!</v>
      </c>
      <c r="AM477" s="132"/>
      <c r="AN477" s="143" t="e">
        <f>SUM(AN474:AN474)</f>
        <v>#REF!</v>
      </c>
    </row>
    <row r="478" spans="1:40" s="337" customFormat="1" ht="30.95" customHeight="1">
      <c r="A478" s="1139">
        <v>15</v>
      </c>
      <c r="B478" s="1140" t="s">
        <v>813</v>
      </c>
      <c r="C478" s="1141"/>
      <c r="D478" s="1142"/>
      <c r="E478" s="1583"/>
      <c r="F478" s="1143"/>
      <c r="G478" s="1144"/>
      <c r="H478" s="1145"/>
      <c r="I478" s="1146"/>
      <c r="J478" s="1147"/>
      <c r="K478" s="1148"/>
      <c r="L478" s="1149"/>
      <c r="M478" s="1150"/>
      <c r="N478" s="1151"/>
      <c r="O478" s="1150"/>
      <c r="P478" s="1152"/>
      <c r="Q478" s="1150"/>
      <c r="R478" s="1153"/>
      <c r="S478" s="1150"/>
      <c r="T478" s="1154"/>
      <c r="U478" s="1155"/>
      <c r="V478" s="1156"/>
      <c r="W478" s="1157"/>
      <c r="X478" s="1158"/>
      <c r="Y478" s="1159"/>
      <c r="Z478" s="1160"/>
      <c r="AA478" s="1161"/>
      <c r="AB478" s="1162"/>
      <c r="AC478" s="1163"/>
      <c r="AD478" s="1155"/>
      <c r="AE478" s="1164"/>
      <c r="AF478" s="1165"/>
      <c r="AG478" s="1166"/>
      <c r="AH478" s="1167"/>
      <c r="AI478" s="1166"/>
      <c r="AJ478" s="1685"/>
      <c r="AK478" s="329" t="e">
        <f>U478+X478+Z478+AB478+#REF!+#REF!+AD478</f>
        <v>#REF!</v>
      </c>
      <c r="AL478" s="96"/>
      <c r="AM478" s="95"/>
      <c r="AN478" s="96"/>
    </row>
    <row r="479" spans="1:40" s="56" customFormat="1" ht="22.5" customHeight="1">
      <c r="A479" s="122"/>
      <c r="B479" s="123"/>
      <c r="C479" s="97"/>
      <c r="D479" s="98"/>
      <c r="E479" s="1584"/>
      <c r="F479" s="1016"/>
      <c r="G479" s="418"/>
      <c r="H479" s="419"/>
      <c r="I479" s="420"/>
      <c r="J479" s="728"/>
      <c r="K479" s="420"/>
      <c r="L479" s="387"/>
      <c r="M479" s="422"/>
      <c r="N479" s="423"/>
      <c r="O479" s="422"/>
      <c r="P479" s="513"/>
      <c r="Q479" s="422"/>
      <c r="R479" s="448"/>
      <c r="S479" s="422"/>
      <c r="T479" s="217"/>
      <c r="U479" s="98"/>
      <c r="V479" s="99"/>
      <c r="W479" s="216"/>
      <c r="X479" s="286"/>
      <c r="Y479" s="1052"/>
      <c r="Z479" s="295"/>
      <c r="AA479" s="1052"/>
      <c r="AB479" s="320"/>
      <c r="AC479" s="281"/>
      <c r="AD479" s="247"/>
      <c r="AE479" s="141"/>
      <c r="AF479" s="322"/>
      <c r="AG479" s="100"/>
      <c r="AH479" s="101"/>
      <c r="AI479" s="102"/>
      <c r="AJ479" s="1685"/>
      <c r="AK479" s="258" t="e">
        <f>U479+X479+Z479+AB479+#REF!+#REF!+AD479</f>
        <v>#REF!</v>
      </c>
      <c r="AL479" s="100" t="e">
        <f>AF479/D479</f>
        <v>#DIV/0!</v>
      </c>
      <c r="AM479" s="101" t="e">
        <f>E479*AK479</f>
        <v>#REF!</v>
      </c>
      <c r="AN479" s="102" t="e">
        <f>AM479*1/$E$895</f>
        <v>#REF!</v>
      </c>
    </row>
    <row r="480" spans="1:40" s="56" customFormat="1" ht="44.1" customHeight="1">
      <c r="A480" s="665" t="s">
        <v>814</v>
      </c>
      <c r="B480" s="664" t="s">
        <v>815</v>
      </c>
      <c r="C480" s="369" t="s">
        <v>50</v>
      </c>
      <c r="D480" s="617">
        <v>110</v>
      </c>
      <c r="E480" s="959">
        <v>846675</v>
      </c>
      <c r="F480" s="957">
        <f t="shared" ref="F480:F486" si="531">D480*E480</f>
        <v>93134250</v>
      </c>
      <c r="G480" s="390">
        <f t="shared" ref="G480:G486" si="532">F480*1/$F$884</f>
        <v>3.6612601449439309E-3</v>
      </c>
      <c r="H480" s="394">
        <f t="shared" ref="H480:H486" si="533">IF(D480-AF480&lt;0,AF480-D480,0)</f>
        <v>0</v>
      </c>
      <c r="I480" s="392">
        <f t="shared" ref="I480:I486" si="534">E480*H480</f>
        <v>0</v>
      </c>
      <c r="J480" s="723">
        <v>0</v>
      </c>
      <c r="K480" s="392">
        <f t="shared" ref="K480:K486" si="535">E480*J480</f>
        <v>0</v>
      </c>
      <c r="L480" s="394">
        <f t="shared" ref="L480:L486" si="536">IF(AF480=0,D480,0)</f>
        <v>0</v>
      </c>
      <c r="M480" s="395">
        <f t="shared" ref="M480:M486" si="537">L480*E480</f>
        <v>0</v>
      </c>
      <c r="N480" s="396"/>
      <c r="O480" s="395"/>
      <c r="P480" s="952">
        <f t="shared" ref="P480:P486" si="538">D480+H480+J480-L480</f>
        <v>110</v>
      </c>
      <c r="Q480" s="395">
        <f t="shared" ref="Q480:Q486" si="539">E480*P480</f>
        <v>93134250</v>
      </c>
      <c r="R480" s="1088">
        <f t="shared" ref="R480:R486" si="540">AF480</f>
        <v>110</v>
      </c>
      <c r="S480" s="395">
        <f t="shared" ref="S480:S486" si="541">E480*R480</f>
        <v>93134250</v>
      </c>
      <c r="T480" s="232"/>
      <c r="U480" s="1084">
        <v>110</v>
      </c>
      <c r="V480" s="777">
        <f t="shared" ref="V480:V486" si="542">E480*U480</f>
        <v>93134250</v>
      </c>
      <c r="W480" s="218"/>
      <c r="X480" s="282">
        <v>0</v>
      </c>
      <c r="Y480" s="783">
        <f t="shared" ref="Y480:Y486" si="543">E480*X480</f>
        <v>0</v>
      </c>
      <c r="Z480" s="282">
        <v>0</v>
      </c>
      <c r="AA480" s="783">
        <f t="shared" ref="AA480:AA486" si="544">E480*Z480</f>
        <v>0</v>
      </c>
      <c r="AB480" s="321"/>
      <c r="AC480" s="297"/>
      <c r="AD480" s="552"/>
      <c r="AE480" s="551"/>
      <c r="AF480" s="865">
        <f t="shared" ref="AF480:AF486" si="545">U480+X480+Z480</f>
        <v>110</v>
      </c>
      <c r="AG480" s="142">
        <f t="shared" ref="AG480:AG486" si="546">AF480/D480</f>
        <v>1</v>
      </c>
      <c r="AH480" s="790">
        <f t="shared" ref="AH480:AH486" si="547">E480*AF480</f>
        <v>93134250</v>
      </c>
      <c r="AI480" s="553">
        <f t="shared" ref="AI480:AI486" si="548">AH480*1/$E$895</f>
        <v>3.6612601449439309E-3</v>
      </c>
      <c r="AJ480" s="1685"/>
      <c r="AK480" s="258" t="e">
        <f>U480+X480+Z480+AB480+#REF!+#REF!+AD480</f>
        <v>#REF!</v>
      </c>
      <c r="AL480" s="100">
        <f>AF480/D480</f>
        <v>1</v>
      </c>
      <c r="AM480" s="101" t="e">
        <f>E480*AK480</f>
        <v>#REF!</v>
      </c>
      <c r="AN480" s="102" t="e">
        <f>AM480*1/$E$895</f>
        <v>#REF!</v>
      </c>
    </row>
    <row r="481" spans="1:40" s="56" customFormat="1" ht="26.1" customHeight="1">
      <c r="A481" s="665" t="s">
        <v>816</v>
      </c>
      <c r="B481" s="664" t="s">
        <v>817</v>
      </c>
      <c r="C481" s="369" t="s">
        <v>50</v>
      </c>
      <c r="D481" s="617">
        <v>110</v>
      </c>
      <c r="E481" s="959">
        <v>335475</v>
      </c>
      <c r="F481" s="957">
        <f t="shared" si="531"/>
        <v>36902250</v>
      </c>
      <c r="G481" s="390">
        <f t="shared" si="532"/>
        <v>1.4506879819589161E-3</v>
      </c>
      <c r="H481" s="394">
        <f t="shared" si="533"/>
        <v>0</v>
      </c>
      <c r="I481" s="392">
        <f t="shared" si="534"/>
        <v>0</v>
      </c>
      <c r="J481" s="723">
        <v>0</v>
      </c>
      <c r="K481" s="392">
        <f t="shared" si="535"/>
        <v>0</v>
      </c>
      <c r="L481" s="394">
        <f t="shared" si="536"/>
        <v>0</v>
      </c>
      <c r="M481" s="395">
        <f t="shared" si="537"/>
        <v>0</v>
      </c>
      <c r="N481" s="396"/>
      <c r="O481" s="395"/>
      <c r="P481" s="952">
        <f t="shared" si="538"/>
        <v>110</v>
      </c>
      <c r="Q481" s="395">
        <f t="shared" si="539"/>
        <v>36902250</v>
      </c>
      <c r="R481" s="1088">
        <f t="shared" si="540"/>
        <v>110</v>
      </c>
      <c r="S481" s="395">
        <f t="shared" si="541"/>
        <v>36902250</v>
      </c>
      <c r="T481" s="232"/>
      <c r="U481" s="1084">
        <v>110</v>
      </c>
      <c r="V481" s="777">
        <f t="shared" si="542"/>
        <v>36902250</v>
      </c>
      <c r="W481" s="218"/>
      <c r="X481" s="282">
        <v>0</v>
      </c>
      <c r="Y481" s="783">
        <f t="shared" si="543"/>
        <v>0</v>
      </c>
      <c r="Z481" s="282">
        <v>0</v>
      </c>
      <c r="AA481" s="783">
        <f t="shared" si="544"/>
        <v>0</v>
      </c>
      <c r="AB481" s="321"/>
      <c r="AC481" s="297"/>
      <c r="AD481" s="552"/>
      <c r="AE481" s="551"/>
      <c r="AF481" s="865">
        <f t="shared" si="545"/>
        <v>110</v>
      </c>
      <c r="AG481" s="142">
        <f t="shared" si="546"/>
        <v>1</v>
      </c>
      <c r="AH481" s="790">
        <f t="shared" si="547"/>
        <v>36902250</v>
      </c>
      <c r="AI481" s="553">
        <f t="shared" si="548"/>
        <v>1.4506879819589161E-3</v>
      </c>
      <c r="AJ481" s="1685"/>
      <c r="AK481" s="258"/>
      <c r="AL481" s="100"/>
      <c r="AM481" s="101"/>
      <c r="AN481" s="102"/>
    </row>
    <row r="482" spans="1:40" s="56" customFormat="1" ht="26.1" customHeight="1">
      <c r="A482" s="665" t="s">
        <v>818</v>
      </c>
      <c r="B482" s="664" t="s">
        <v>819</v>
      </c>
      <c r="C482" s="369" t="s">
        <v>50</v>
      </c>
      <c r="D482" s="617">
        <v>110</v>
      </c>
      <c r="E482" s="959">
        <v>101175</v>
      </c>
      <c r="F482" s="957">
        <f t="shared" si="531"/>
        <v>11129250</v>
      </c>
      <c r="G482" s="390">
        <f t="shared" si="532"/>
        <v>4.3750907392411752E-4</v>
      </c>
      <c r="H482" s="394">
        <f t="shared" si="533"/>
        <v>0</v>
      </c>
      <c r="I482" s="392">
        <f t="shared" si="534"/>
        <v>0</v>
      </c>
      <c r="J482" s="723">
        <v>0</v>
      </c>
      <c r="K482" s="392">
        <f t="shared" si="535"/>
        <v>0</v>
      </c>
      <c r="L482" s="394">
        <f t="shared" si="536"/>
        <v>0</v>
      </c>
      <c r="M482" s="395">
        <f t="shared" si="537"/>
        <v>0</v>
      </c>
      <c r="N482" s="396"/>
      <c r="O482" s="395"/>
      <c r="P482" s="952">
        <f t="shared" si="538"/>
        <v>110</v>
      </c>
      <c r="Q482" s="395">
        <f t="shared" si="539"/>
        <v>11129250</v>
      </c>
      <c r="R482" s="1088">
        <f t="shared" si="540"/>
        <v>110</v>
      </c>
      <c r="S482" s="395">
        <f t="shared" si="541"/>
        <v>11129250</v>
      </c>
      <c r="T482" s="232"/>
      <c r="U482" s="1084">
        <v>110</v>
      </c>
      <c r="V482" s="777">
        <f t="shared" si="542"/>
        <v>11129250</v>
      </c>
      <c r="W482" s="218"/>
      <c r="X482" s="282">
        <v>0</v>
      </c>
      <c r="Y482" s="783">
        <f t="shared" si="543"/>
        <v>0</v>
      </c>
      <c r="Z482" s="282">
        <v>0</v>
      </c>
      <c r="AA482" s="783">
        <f t="shared" si="544"/>
        <v>0</v>
      </c>
      <c r="AB482" s="321"/>
      <c r="AC482" s="297"/>
      <c r="AD482" s="552"/>
      <c r="AE482" s="551"/>
      <c r="AF482" s="865">
        <f t="shared" si="545"/>
        <v>110</v>
      </c>
      <c r="AG482" s="142">
        <f t="shared" si="546"/>
        <v>1</v>
      </c>
      <c r="AH482" s="790">
        <f t="shared" si="547"/>
        <v>11129250</v>
      </c>
      <c r="AI482" s="553">
        <f t="shared" si="548"/>
        <v>4.3750907392411752E-4</v>
      </c>
      <c r="AJ482" s="1685"/>
      <c r="AK482" s="258"/>
      <c r="AL482" s="100"/>
      <c r="AM482" s="101"/>
      <c r="AN482" s="102"/>
    </row>
    <row r="483" spans="1:40" s="56" customFormat="1" ht="26.1" customHeight="1">
      <c r="A483" s="665" t="s">
        <v>820</v>
      </c>
      <c r="B483" s="664" t="s">
        <v>821</v>
      </c>
      <c r="C483" s="369" t="s">
        <v>50</v>
      </c>
      <c r="D483" s="617">
        <v>60</v>
      </c>
      <c r="E483" s="959">
        <v>1049025</v>
      </c>
      <c r="F483" s="957">
        <f t="shared" si="531"/>
        <v>62941500</v>
      </c>
      <c r="G483" s="390">
        <f t="shared" si="532"/>
        <v>2.4743336142502722E-3</v>
      </c>
      <c r="H483" s="394">
        <f t="shared" si="533"/>
        <v>0</v>
      </c>
      <c r="I483" s="392">
        <f t="shared" si="534"/>
        <v>0</v>
      </c>
      <c r="J483" s="723">
        <v>0</v>
      </c>
      <c r="K483" s="392">
        <f t="shared" si="535"/>
        <v>0</v>
      </c>
      <c r="L483" s="394">
        <f t="shared" si="536"/>
        <v>0</v>
      </c>
      <c r="M483" s="395">
        <f t="shared" si="537"/>
        <v>0</v>
      </c>
      <c r="N483" s="396"/>
      <c r="O483" s="395"/>
      <c r="P483" s="952">
        <f t="shared" si="538"/>
        <v>60</v>
      </c>
      <c r="Q483" s="395">
        <f t="shared" si="539"/>
        <v>62941500</v>
      </c>
      <c r="R483" s="1088">
        <f t="shared" si="540"/>
        <v>60</v>
      </c>
      <c r="S483" s="395">
        <f t="shared" si="541"/>
        <v>62941500</v>
      </c>
      <c r="T483" s="232"/>
      <c r="U483" s="1084">
        <v>60</v>
      </c>
      <c r="V483" s="777">
        <f t="shared" si="542"/>
        <v>62941500</v>
      </c>
      <c r="W483" s="218"/>
      <c r="X483" s="282">
        <v>0</v>
      </c>
      <c r="Y483" s="783">
        <f t="shared" si="543"/>
        <v>0</v>
      </c>
      <c r="Z483" s="282">
        <v>0</v>
      </c>
      <c r="AA483" s="783">
        <f t="shared" si="544"/>
        <v>0</v>
      </c>
      <c r="AB483" s="321"/>
      <c r="AC483" s="297"/>
      <c r="AD483" s="552"/>
      <c r="AE483" s="551"/>
      <c r="AF483" s="865">
        <f t="shared" si="545"/>
        <v>60</v>
      </c>
      <c r="AG483" s="142">
        <f t="shared" si="546"/>
        <v>1</v>
      </c>
      <c r="AH483" s="790">
        <f t="shared" si="547"/>
        <v>62941500</v>
      </c>
      <c r="AI483" s="553">
        <f t="shared" si="548"/>
        <v>2.4743336142502722E-3</v>
      </c>
      <c r="AJ483" s="1685"/>
      <c r="AK483" s="258"/>
      <c r="AL483" s="100"/>
      <c r="AM483" s="101"/>
      <c r="AN483" s="102"/>
    </row>
    <row r="484" spans="1:40" s="56" customFormat="1" ht="26.1" customHeight="1">
      <c r="A484" s="665" t="s">
        <v>822</v>
      </c>
      <c r="B484" s="664" t="s">
        <v>817</v>
      </c>
      <c r="C484" s="369" t="s">
        <v>50</v>
      </c>
      <c r="D484" s="617">
        <v>29.999997819948007</v>
      </c>
      <c r="E484" s="959">
        <v>335475</v>
      </c>
      <c r="F484" s="957">
        <f t="shared" si="531"/>
        <v>10064249.268647058</v>
      </c>
      <c r="G484" s="390">
        <f t="shared" si="532"/>
        <v>3.9564214814720233E-4</v>
      </c>
      <c r="H484" s="394">
        <f t="shared" si="533"/>
        <v>0</v>
      </c>
      <c r="I484" s="392">
        <f t="shared" si="534"/>
        <v>0</v>
      </c>
      <c r="J484" s="723">
        <v>0</v>
      </c>
      <c r="K484" s="392">
        <f t="shared" si="535"/>
        <v>0</v>
      </c>
      <c r="L484" s="394">
        <f t="shared" si="536"/>
        <v>0</v>
      </c>
      <c r="M484" s="395">
        <f t="shared" si="537"/>
        <v>0</v>
      </c>
      <c r="N484" s="396"/>
      <c r="O484" s="395"/>
      <c r="P484" s="952">
        <f t="shared" si="538"/>
        <v>29.999997819948007</v>
      </c>
      <c r="Q484" s="395">
        <f t="shared" si="539"/>
        <v>10064249.268647058</v>
      </c>
      <c r="R484" s="1088">
        <f t="shared" si="540"/>
        <v>29.999997819948007</v>
      </c>
      <c r="S484" s="395">
        <f t="shared" si="541"/>
        <v>10064249.268647058</v>
      </c>
      <c r="T484" s="232"/>
      <c r="U484" s="1084">
        <v>29.999997819948007</v>
      </c>
      <c r="V484" s="777">
        <f t="shared" si="542"/>
        <v>10064249.268647058</v>
      </c>
      <c r="W484" s="218"/>
      <c r="X484" s="282">
        <v>0</v>
      </c>
      <c r="Y484" s="783">
        <f t="shared" si="543"/>
        <v>0</v>
      </c>
      <c r="Z484" s="282">
        <v>0</v>
      </c>
      <c r="AA484" s="783">
        <f t="shared" si="544"/>
        <v>0</v>
      </c>
      <c r="AB484" s="321"/>
      <c r="AC484" s="297"/>
      <c r="AD484" s="552"/>
      <c r="AE484" s="551"/>
      <c r="AF484" s="865">
        <f t="shared" si="545"/>
        <v>29.999997819948007</v>
      </c>
      <c r="AG484" s="142">
        <f t="shared" si="546"/>
        <v>1</v>
      </c>
      <c r="AH484" s="790">
        <f t="shared" si="547"/>
        <v>10064249.268647058</v>
      </c>
      <c r="AI484" s="553">
        <f t="shared" si="548"/>
        <v>3.9564214814720233E-4</v>
      </c>
      <c r="AJ484" s="1685"/>
      <c r="AK484" s="258"/>
      <c r="AL484" s="100"/>
      <c r="AM484" s="101"/>
      <c r="AN484" s="102"/>
    </row>
    <row r="485" spans="1:40" s="56" customFormat="1" ht="26.1" customHeight="1">
      <c r="A485" s="665" t="s">
        <v>823</v>
      </c>
      <c r="B485" s="664" t="s">
        <v>819</v>
      </c>
      <c r="C485" s="369" t="s">
        <v>50</v>
      </c>
      <c r="D485" s="617">
        <v>60</v>
      </c>
      <c r="E485" s="959">
        <v>101175</v>
      </c>
      <c r="F485" s="957">
        <f t="shared" si="531"/>
        <v>6070500</v>
      </c>
      <c r="G485" s="390">
        <f t="shared" si="532"/>
        <v>2.3864131304951865E-4</v>
      </c>
      <c r="H485" s="394">
        <f t="shared" si="533"/>
        <v>0</v>
      </c>
      <c r="I485" s="392">
        <f t="shared" si="534"/>
        <v>0</v>
      </c>
      <c r="J485" s="723">
        <v>0</v>
      </c>
      <c r="K485" s="392">
        <f t="shared" si="535"/>
        <v>0</v>
      </c>
      <c r="L485" s="394">
        <f t="shared" si="536"/>
        <v>0</v>
      </c>
      <c r="M485" s="395">
        <f t="shared" si="537"/>
        <v>0</v>
      </c>
      <c r="N485" s="396"/>
      <c r="O485" s="395"/>
      <c r="P485" s="952">
        <f t="shared" si="538"/>
        <v>60</v>
      </c>
      <c r="Q485" s="395">
        <f t="shared" si="539"/>
        <v>6070500</v>
      </c>
      <c r="R485" s="1088">
        <f t="shared" si="540"/>
        <v>60</v>
      </c>
      <c r="S485" s="395">
        <f t="shared" si="541"/>
        <v>6070500</v>
      </c>
      <c r="T485" s="232"/>
      <c r="U485" s="1084">
        <v>60</v>
      </c>
      <c r="V485" s="777">
        <f t="shared" si="542"/>
        <v>6070500</v>
      </c>
      <c r="W485" s="218"/>
      <c r="X485" s="282">
        <v>0</v>
      </c>
      <c r="Y485" s="783">
        <f t="shared" si="543"/>
        <v>0</v>
      </c>
      <c r="Z485" s="282">
        <v>0</v>
      </c>
      <c r="AA485" s="783">
        <f t="shared" si="544"/>
        <v>0</v>
      </c>
      <c r="AB485" s="321"/>
      <c r="AC485" s="297"/>
      <c r="AD485" s="552"/>
      <c r="AE485" s="551"/>
      <c r="AF485" s="865">
        <f t="shared" si="545"/>
        <v>60</v>
      </c>
      <c r="AG485" s="142">
        <f t="shared" si="546"/>
        <v>1</v>
      </c>
      <c r="AH485" s="790">
        <f t="shared" si="547"/>
        <v>6070500</v>
      </c>
      <c r="AI485" s="553">
        <f t="shared" si="548"/>
        <v>2.3864131304951865E-4</v>
      </c>
      <c r="AJ485" s="1685"/>
      <c r="AK485" s="258"/>
      <c r="AL485" s="100"/>
      <c r="AM485" s="101"/>
      <c r="AN485" s="102"/>
    </row>
    <row r="486" spans="1:40" s="56" customFormat="1" ht="26.1" customHeight="1">
      <c r="A486" s="665" t="s">
        <v>824</v>
      </c>
      <c r="B486" s="664" t="s">
        <v>825</v>
      </c>
      <c r="C486" s="369" t="s">
        <v>50</v>
      </c>
      <c r="D486" s="617">
        <v>60</v>
      </c>
      <c r="E486" s="959">
        <v>292875</v>
      </c>
      <c r="F486" s="957">
        <f t="shared" si="531"/>
        <v>17572500</v>
      </c>
      <c r="G486" s="390">
        <f t="shared" si="532"/>
        <v>6.9080380093281717E-4</v>
      </c>
      <c r="H486" s="394">
        <f t="shared" si="533"/>
        <v>0</v>
      </c>
      <c r="I486" s="392">
        <f t="shared" si="534"/>
        <v>0</v>
      </c>
      <c r="J486" s="723">
        <v>0</v>
      </c>
      <c r="K486" s="392">
        <f t="shared" si="535"/>
        <v>0</v>
      </c>
      <c r="L486" s="394">
        <f t="shared" si="536"/>
        <v>0</v>
      </c>
      <c r="M486" s="395">
        <f t="shared" si="537"/>
        <v>0</v>
      </c>
      <c r="N486" s="396"/>
      <c r="O486" s="395"/>
      <c r="P486" s="952">
        <f t="shared" si="538"/>
        <v>60</v>
      </c>
      <c r="Q486" s="395">
        <f t="shared" si="539"/>
        <v>17572500</v>
      </c>
      <c r="R486" s="1088">
        <f t="shared" si="540"/>
        <v>60</v>
      </c>
      <c r="S486" s="395">
        <f t="shared" si="541"/>
        <v>17572500</v>
      </c>
      <c r="T486" s="232"/>
      <c r="U486" s="1084">
        <v>60</v>
      </c>
      <c r="V486" s="777">
        <f t="shared" si="542"/>
        <v>17572500</v>
      </c>
      <c r="W486" s="218"/>
      <c r="X486" s="282">
        <v>0</v>
      </c>
      <c r="Y486" s="783">
        <f t="shared" si="543"/>
        <v>0</v>
      </c>
      <c r="Z486" s="282">
        <v>0</v>
      </c>
      <c r="AA486" s="783">
        <f t="shared" si="544"/>
        <v>0</v>
      </c>
      <c r="AB486" s="321"/>
      <c r="AC486" s="297"/>
      <c r="AD486" s="552"/>
      <c r="AE486" s="551"/>
      <c r="AF486" s="865">
        <f t="shared" si="545"/>
        <v>60</v>
      </c>
      <c r="AG486" s="142">
        <f t="shared" si="546"/>
        <v>1</v>
      </c>
      <c r="AH486" s="790">
        <f t="shared" si="547"/>
        <v>17572500</v>
      </c>
      <c r="AI486" s="553">
        <f t="shared" si="548"/>
        <v>6.9080380093281717E-4</v>
      </c>
      <c r="AJ486" s="1685"/>
      <c r="AK486" s="258"/>
      <c r="AL486" s="100"/>
      <c r="AM486" s="101"/>
      <c r="AN486" s="102"/>
    </row>
    <row r="487" spans="1:40" s="56" customFormat="1" ht="21.75" customHeight="1">
      <c r="A487" s="638"/>
      <c r="B487" s="639"/>
      <c r="C487" s="640"/>
      <c r="D487" s="640"/>
      <c r="E487" s="1573"/>
      <c r="F487" s="1014"/>
      <c r="G487" s="428"/>
      <c r="H487" s="429"/>
      <c r="I487" s="430"/>
      <c r="J487" s="431"/>
      <c r="K487" s="430"/>
      <c r="L487" s="541"/>
      <c r="M487" s="432"/>
      <c r="N487" s="433"/>
      <c r="O487" s="432"/>
      <c r="P487" s="514"/>
      <c r="Q487" s="432"/>
      <c r="R487" s="464"/>
      <c r="S487" s="432"/>
      <c r="T487" s="220"/>
      <c r="U487" s="108"/>
      <c r="V487" s="109"/>
      <c r="W487" s="219"/>
      <c r="X487" s="283"/>
      <c r="Y487" s="1053"/>
      <c r="Z487" s="540"/>
      <c r="AA487" s="1053"/>
      <c r="AB487" s="529"/>
      <c r="AC487" s="284"/>
      <c r="AD487" s="660"/>
      <c r="AE487" s="650"/>
      <c r="AF487" s="533"/>
      <c r="AG487" s="661"/>
      <c r="AH487" s="791"/>
      <c r="AI487" s="662"/>
      <c r="AJ487" s="1685"/>
      <c r="AK487" s="258"/>
      <c r="AL487" s="542"/>
      <c r="AM487" s="543"/>
      <c r="AN487" s="544"/>
    </row>
    <row r="488" spans="1:40" s="337" customFormat="1" ht="36" customHeight="1">
      <c r="A488" s="1112"/>
      <c r="B488" s="1113" t="s">
        <v>826</v>
      </c>
      <c r="C488" s="1114"/>
      <c r="D488" s="1115"/>
      <c r="E488" s="1586"/>
      <c r="F488" s="1116">
        <f>SUM(F479:F486)</f>
        <v>237814499.26864704</v>
      </c>
      <c r="G488" s="1117"/>
      <c r="H488" s="1118"/>
      <c r="I488" s="1119">
        <f>SUM(I479:I486)</f>
        <v>0</v>
      </c>
      <c r="J488" s="1120" t="s">
        <v>827</v>
      </c>
      <c r="K488" s="1119">
        <f>SUM(K479:K486)</f>
        <v>0</v>
      </c>
      <c r="L488" s="1121"/>
      <c r="M488" s="1122">
        <f>SUM(M479:M486)</f>
        <v>0</v>
      </c>
      <c r="N488" s="1123"/>
      <c r="O488" s="1124"/>
      <c r="P488" s="1125"/>
      <c r="Q488" s="1124">
        <f>SUM(Q479:Q486)</f>
        <v>237814499.26864704</v>
      </c>
      <c r="R488" s="1126"/>
      <c r="S488" s="1124">
        <f>SUM(S479:S486)</f>
        <v>237814499.26864704</v>
      </c>
      <c r="T488" s="1127"/>
      <c r="U488" s="1128"/>
      <c r="V488" s="1129">
        <f>SUM(V479:V486)</f>
        <v>237814499.26864704</v>
      </c>
      <c r="W488" s="1130"/>
      <c r="X488" s="1131"/>
      <c r="Y488" s="1132">
        <f>SUM(Y479:Y486)</f>
        <v>0</v>
      </c>
      <c r="Z488" s="1133"/>
      <c r="AA488" s="1132">
        <f>SUM(AA479:AA486)</f>
        <v>0</v>
      </c>
      <c r="AB488" s="1134"/>
      <c r="AC488" s="1135">
        <f>SUM(AC479:AC486)</f>
        <v>0</v>
      </c>
      <c r="AD488" s="1136"/>
      <c r="AE488" s="1133">
        <f>SUM(AE479:AE486)</f>
        <v>0</v>
      </c>
      <c r="AF488" s="1137"/>
      <c r="AG488" s="1138"/>
      <c r="AH488" s="1129">
        <f>SUM(AH479:AH486)</f>
        <v>237814499.26864704</v>
      </c>
      <c r="AI488" s="1138"/>
      <c r="AJ488" s="1685"/>
      <c r="AK488" s="329" t="e">
        <f>U488+X488+Z488+AB488+#REF!+#REF!+AD488</f>
        <v>#REF!</v>
      </c>
      <c r="AL488" s="333"/>
      <c r="AM488" s="340" t="e">
        <f>SUM(AM479:AM486)</f>
        <v>#REF!</v>
      </c>
      <c r="AN488" s="333"/>
    </row>
    <row r="489" spans="1:40" s="56" customFormat="1" ht="21.95" customHeight="1">
      <c r="A489" s="77"/>
      <c r="B489" s="183"/>
      <c r="C489" s="71"/>
      <c r="D489" s="70"/>
      <c r="E489" s="1593"/>
      <c r="F489" s="1015">
        <f>F488*1/$F$884</f>
        <v>9.3488780772067754E-3</v>
      </c>
      <c r="G489" s="455">
        <f>SUM(G480:G486)</f>
        <v>9.3488780772067754E-3</v>
      </c>
      <c r="H489" s="456"/>
      <c r="I489" s="457"/>
      <c r="J489" s="458" t="s">
        <v>828</v>
      </c>
      <c r="K489" s="459"/>
      <c r="L489" s="460"/>
      <c r="M489" s="461"/>
      <c r="N489" s="462"/>
      <c r="O489" s="465"/>
      <c r="P489" s="521"/>
      <c r="Q489" s="465"/>
      <c r="R489" s="522"/>
      <c r="S489" s="465"/>
      <c r="T489" s="233"/>
      <c r="U489" s="993"/>
      <c r="V489" s="1034"/>
      <c r="W489" s="237"/>
      <c r="X489" s="302"/>
      <c r="Y489" s="1059"/>
      <c r="Z489" s="299"/>
      <c r="AA489" s="1077"/>
      <c r="AB489" s="530"/>
      <c r="AC489" s="318"/>
      <c r="AD489" s="251"/>
      <c r="AE489" s="208"/>
      <c r="AF489" s="539"/>
      <c r="AG489" s="146">
        <f>AH488*1/F488</f>
        <v>1</v>
      </c>
      <c r="AH489" s="132"/>
      <c r="AI489" s="143">
        <f>SUM(AI480:AI486)</f>
        <v>9.3488780772067754E-3</v>
      </c>
      <c r="AJ489" s="1685"/>
      <c r="AK489" s="258" t="e">
        <f>U489+X489+Z489+AB489+#REF!+#REF!+AD489</f>
        <v>#REF!</v>
      </c>
      <c r="AL489" s="146" t="e">
        <f>AM488*1/F488</f>
        <v>#REF!</v>
      </c>
      <c r="AM489" s="132"/>
      <c r="AN489" s="143" t="e">
        <f>SUM(#REF!)</f>
        <v>#REF!</v>
      </c>
    </row>
    <row r="490" spans="1:40" s="337" customFormat="1" ht="29.1" customHeight="1">
      <c r="A490" s="1139">
        <v>16</v>
      </c>
      <c r="B490" s="1140" t="s">
        <v>829</v>
      </c>
      <c r="C490" s="1141"/>
      <c r="D490" s="1142"/>
      <c r="E490" s="1583"/>
      <c r="F490" s="1143"/>
      <c r="G490" s="1144"/>
      <c r="H490" s="1145"/>
      <c r="I490" s="1146"/>
      <c r="J490" s="1147"/>
      <c r="K490" s="1148"/>
      <c r="L490" s="1149"/>
      <c r="M490" s="1150"/>
      <c r="N490" s="1151"/>
      <c r="O490" s="1150"/>
      <c r="P490" s="1152"/>
      <c r="Q490" s="1150"/>
      <c r="R490" s="1153"/>
      <c r="S490" s="1150"/>
      <c r="T490" s="1154"/>
      <c r="U490" s="1155"/>
      <c r="V490" s="1156"/>
      <c r="W490" s="1157"/>
      <c r="X490" s="1158"/>
      <c r="Y490" s="1159"/>
      <c r="Z490" s="1160"/>
      <c r="AA490" s="1161"/>
      <c r="AB490" s="1162"/>
      <c r="AC490" s="1163"/>
      <c r="AD490" s="1155"/>
      <c r="AE490" s="1164"/>
      <c r="AF490" s="1165"/>
      <c r="AG490" s="1166"/>
      <c r="AH490" s="1167"/>
      <c r="AI490" s="1166"/>
      <c r="AJ490" s="1685"/>
      <c r="AK490" s="329" t="e">
        <f>U490+X490+Z490+AB490+#REF!+#REF!+AD490</f>
        <v>#REF!</v>
      </c>
      <c r="AL490" s="96"/>
      <c r="AM490" s="95"/>
      <c r="AN490" s="96"/>
    </row>
    <row r="491" spans="1:40" s="56" customFormat="1" ht="22.5" customHeight="1">
      <c r="A491" s="122"/>
      <c r="B491" s="123"/>
      <c r="C491" s="97"/>
      <c r="D491" s="98"/>
      <c r="E491" s="1584"/>
      <c r="F491" s="1016"/>
      <c r="G491" s="418"/>
      <c r="H491" s="419"/>
      <c r="I491" s="420"/>
      <c r="J491" s="728"/>
      <c r="K491" s="420"/>
      <c r="L491" s="387"/>
      <c r="M491" s="422"/>
      <c r="N491" s="423"/>
      <c r="O491" s="422"/>
      <c r="P491" s="513"/>
      <c r="Q491" s="422"/>
      <c r="R491" s="448"/>
      <c r="S491" s="422"/>
      <c r="T491" s="217"/>
      <c r="U491" s="98"/>
      <c r="V491" s="99"/>
      <c r="W491" s="216"/>
      <c r="X491" s="286"/>
      <c r="Y491" s="1052"/>
      <c r="Z491" s="295"/>
      <c r="AA491" s="1052"/>
      <c r="AB491" s="320"/>
      <c r="AC491" s="281"/>
      <c r="AD491" s="247"/>
      <c r="AE491" s="141"/>
      <c r="AF491" s="322"/>
      <c r="AG491" s="100"/>
      <c r="AH491" s="101"/>
      <c r="AI491" s="102"/>
      <c r="AJ491" s="1685"/>
      <c r="AK491" s="258" t="e">
        <f>U491+X491+Z491+AB491+#REF!+#REF!+AD491</f>
        <v>#REF!</v>
      </c>
      <c r="AL491" s="100" t="e">
        <f>AF491/D491</f>
        <v>#DIV/0!</v>
      </c>
      <c r="AM491" s="101" t="e">
        <f>E491*AK491</f>
        <v>#REF!</v>
      </c>
      <c r="AN491" s="102" t="e">
        <f>AM491*1/$E$895</f>
        <v>#REF!</v>
      </c>
    </row>
    <row r="492" spans="1:40" s="56" customFormat="1" ht="71.099999999999994" customHeight="1">
      <c r="A492" s="665" t="s">
        <v>830</v>
      </c>
      <c r="B492" s="664" t="s">
        <v>831</v>
      </c>
      <c r="C492" s="369" t="s">
        <v>50</v>
      </c>
      <c r="D492" s="617">
        <v>20</v>
      </c>
      <c r="E492" s="959">
        <v>2449500</v>
      </c>
      <c r="F492" s="957">
        <f t="shared" ref="F492" si="549">D492*E492</f>
        <v>48990000</v>
      </c>
      <c r="G492" s="390">
        <f t="shared" ref="G492:G504" si="550">F492*1/$F$884</f>
        <v>1.9258772632066417E-3</v>
      </c>
      <c r="H492" s="394">
        <f t="shared" ref="H492" si="551">IF(D492-AF492&lt;0,AF492-D492,0)</f>
        <v>0</v>
      </c>
      <c r="I492" s="392">
        <f t="shared" ref="I492" si="552">E492*H492</f>
        <v>0</v>
      </c>
      <c r="J492" s="723">
        <v>0</v>
      </c>
      <c r="K492" s="392">
        <f t="shared" ref="K492" si="553">E492*J492</f>
        <v>0</v>
      </c>
      <c r="L492" s="394">
        <f t="shared" ref="L492" si="554">IF(AF492=0,D492,0)</f>
        <v>0</v>
      </c>
      <c r="M492" s="395">
        <f t="shared" ref="M492" si="555">L492*E492</f>
        <v>0</v>
      </c>
      <c r="N492" s="396"/>
      <c r="O492" s="395"/>
      <c r="P492" s="952">
        <f t="shared" ref="P492" si="556">D492+H492+J492-L492</f>
        <v>20</v>
      </c>
      <c r="Q492" s="395">
        <f t="shared" ref="Q492" si="557">E492*P492</f>
        <v>48990000</v>
      </c>
      <c r="R492" s="1088">
        <f t="shared" ref="R492" si="558">AF492</f>
        <v>20</v>
      </c>
      <c r="S492" s="395">
        <f t="shared" ref="S492" si="559">E492*R492</f>
        <v>48990000</v>
      </c>
      <c r="T492" s="232"/>
      <c r="U492" s="1084">
        <v>20</v>
      </c>
      <c r="V492" s="777">
        <f t="shared" ref="V492" si="560">E492*U492</f>
        <v>48990000</v>
      </c>
      <c r="W492" s="218"/>
      <c r="X492" s="282">
        <v>0</v>
      </c>
      <c r="Y492" s="783">
        <f t="shared" ref="Y492" si="561">E492*X492</f>
        <v>0</v>
      </c>
      <c r="Z492" s="282">
        <v>0</v>
      </c>
      <c r="AA492" s="783">
        <f t="shared" ref="AA492" si="562">E492*Z492</f>
        <v>0</v>
      </c>
      <c r="AB492" s="321"/>
      <c r="AC492" s="297"/>
      <c r="AD492" s="552"/>
      <c r="AE492" s="551"/>
      <c r="AF492" s="865">
        <f t="shared" ref="AF492" si="563">U492+X492+Z492</f>
        <v>20</v>
      </c>
      <c r="AG492" s="142">
        <f t="shared" ref="AG492" si="564">AF492/D492</f>
        <v>1</v>
      </c>
      <c r="AH492" s="790">
        <f t="shared" ref="AH492" si="565">E492*AF492</f>
        <v>48990000</v>
      </c>
      <c r="AI492" s="553">
        <f t="shared" ref="AI492:AI504" si="566">AH492*1/$E$895</f>
        <v>1.9258772632066417E-3</v>
      </c>
      <c r="AJ492" s="1685"/>
      <c r="AK492" s="258" t="e">
        <f>U492+X492+Z492+AB492+#REF!+#REF!+AD492</f>
        <v>#REF!</v>
      </c>
      <c r="AL492" s="100">
        <f>AF492/D492</f>
        <v>1</v>
      </c>
      <c r="AM492" s="101" t="e">
        <f>E492*AK492</f>
        <v>#REF!</v>
      </c>
      <c r="AN492" s="102" t="e">
        <f>AM492*1/$E$895</f>
        <v>#REF!</v>
      </c>
    </row>
    <row r="493" spans="1:40" s="56" customFormat="1" ht="66" customHeight="1">
      <c r="A493" s="665" t="s">
        <v>832</v>
      </c>
      <c r="B493" s="664" t="s">
        <v>833</v>
      </c>
      <c r="C493" s="369" t="s">
        <v>50</v>
      </c>
      <c r="D493" s="617">
        <v>40</v>
      </c>
      <c r="E493" s="959">
        <v>580425</v>
      </c>
      <c r="F493" s="957">
        <f t="shared" ref="F493:F504" si="567">D493*E493</f>
        <v>23217000</v>
      </c>
      <c r="G493" s="390">
        <f t="shared" si="550"/>
        <v>9.1269835517184331E-4</v>
      </c>
      <c r="H493" s="394">
        <f t="shared" ref="H493:H504" si="568">IF(D493-AF493&lt;0,AF493-D493,0)</f>
        <v>0</v>
      </c>
      <c r="I493" s="392">
        <f t="shared" ref="I493:I504" si="569">E493*H493</f>
        <v>0</v>
      </c>
      <c r="J493" s="723">
        <v>0</v>
      </c>
      <c r="K493" s="392">
        <f t="shared" ref="K493:K504" si="570">E493*J493</f>
        <v>0</v>
      </c>
      <c r="L493" s="394">
        <f t="shared" ref="L493:L504" si="571">IF(AF493=0,D493,0)</f>
        <v>0</v>
      </c>
      <c r="M493" s="395">
        <f t="shared" ref="M493:M504" si="572">L493*E493</f>
        <v>0</v>
      </c>
      <c r="N493" s="396"/>
      <c r="O493" s="395"/>
      <c r="P493" s="952">
        <f t="shared" ref="P493:P504" si="573">D493+H493+J493-L493</f>
        <v>40</v>
      </c>
      <c r="Q493" s="395">
        <f t="shared" ref="Q493:Q504" si="574">E493*P493</f>
        <v>23217000</v>
      </c>
      <c r="R493" s="1088">
        <f t="shared" ref="R493:R504" si="575">AF493</f>
        <v>40</v>
      </c>
      <c r="S493" s="395">
        <f t="shared" ref="S493:S504" si="576">E493*R493</f>
        <v>23217000</v>
      </c>
      <c r="T493" s="232"/>
      <c r="U493" s="1084">
        <v>40</v>
      </c>
      <c r="V493" s="777">
        <f t="shared" ref="V493:V504" si="577">E493*U493</f>
        <v>23217000</v>
      </c>
      <c r="W493" s="218"/>
      <c r="X493" s="282">
        <v>0</v>
      </c>
      <c r="Y493" s="783">
        <f t="shared" ref="Y493:Y504" si="578">E493*X493</f>
        <v>0</v>
      </c>
      <c r="Z493" s="282">
        <v>0</v>
      </c>
      <c r="AA493" s="783">
        <f t="shared" ref="AA493:AA504" si="579">E493*Z493</f>
        <v>0</v>
      </c>
      <c r="AB493" s="321"/>
      <c r="AC493" s="297"/>
      <c r="AD493" s="552"/>
      <c r="AE493" s="551"/>
      <c r="AF493" s="865">
        <f t="shared" ref="AF493:AF504" si="580">U493+X493+Z493</f>
        <v>40</v>
      </c>
      <c r="AG493" s="142">
        <f t="shared" ref="AG493:AG504" si="581">AF493/D493</f>
        <v>1</v>
      </c>
      <c r="AH493" s="790">
        <f t="shared" ref="AH493:AH504" si="582">E493*AF493</f>
        <v>23217000</v>
      </c>
      <c r="AI493" s="553">
        <f t="shared" si="566"/>
        <v>9.1269835517184331E-4</v>
      </c>
      <c r="AJ493" s="1685"/>
      <c r="AK493" s="258"/>
      <c r="AL493" s="100"/>
      <c r="AM493" s="101"/>
      <c r="AN493" s="102"/>
    </row>
    <row r="494" spans="1:40" s="56" customFormat="1" ht="50.1" customHeight="1">
      <c r="A494" s="665" t="s">
        <v>834</v>
      </c>
      <c r="B494" s="664" t="s">
        <v>835</v>
      </c>
      <c r="C494" s="369" t="s">
        <v>50</v>
      </c>
      <c r="D494" s="617">
        <v>17</v>
      </c>
      <c r="E494" s="959">
        <v>431325</v>
      </c>
      <c r="F494" s="957">
        <f t="shared" si="567"/>
        <v>7332525</v>
      </c>
      <c r="G494" s="390">
        <f t="shared" si="550"/>
        <v>2.8825358602560281E-4</v>
      </c>
      <c r="H494" s="394">
        <f t="shared" si="568"/>
        <v>0</v>
      </c>
      <c r="I494" s="392">
        <f t="shared" si="569"/>
        <v>0</v>
      </c>
      <c r="J494" s="723">
        <v>0</v>
      </c>
      <c r="K494" s="392">
        <f t="shared" si="570"/>
        <v>0</v>
      </c>
      <c r="L494" s="394">
        <f t="shared" si="571"/>
        <v>0</v>
      </c>
      <c r="M494" s="395">
        <f t="shared" si="572"/>
        <v>0</v>
      </c>
      <c r="N494" s="396"/>
      <c r="O494" s="395"/>
      <c r="P494" s="952">
        <f t="shared" si="573"/>
        <v>17</v>
      </c>
      <c r="Q494" s="395">
        <f t="shared" si="574"/>
        <v>7332525</v>
      </c>
      <c r="R494" s="1088">
        <f t="shared" si="575"/>
        <v>17</v>
      </c>
      <c r="S494" s="395">
        <f t="shared" si="576"/>
        <v>7332525</v>
      </c>
      <c r="T494" s="232"/>
      <c r="U494" s="1084">
        <v>17</v>
      </c>
      <c r="V494" s="777">
        <f t="shared" si="577"/>
        <v>7332525</v>
      </c>
      <c r="W494" s="218"/>
      <c r="X494" s="282">
        <v>0</v>
      </c>
      <c r="Y494" s="783">
        <f t="shared" si="578"/>
        <v>0</v>
      </c>
      <c r="Z494" s="282">
        <v>0</v>
      </c>
      <c r="AA494" s="783">
        <f t="shared" si="579"/>
        <v>0</v>
      </c>
      <c r="AB494" s="321"/>
      <c r="AC494" s="297"/>
      <c r="AD494" s="552"/>
      <c r="AE494" s="551"/>
      <c r="AF494" s="865">
        <f t="shared" si="580"/>
        <v>17</v>
      </c>
      <c r="AG494" s="142">
        <f t="shared" si="581"/>
        <v>1</v>
      </c>
      <c r="AH494" s="790">
        <f t="shared" si="582"/>
        <v>7332525</v>
      </c>
      <c r="AI494" s="553">
        <f t="shared" si="566"/>
        <v>2.8825358602560281E-4</v>
      </c>
      <c r="AJ494" s="1685"/>
      <c r="AK494" s="258"/>
      <c r="AL494" s="100"/>
      <c r="AM494" s="101"/>
      <c r="AN494" s="102"/>
    </row>
    <row r="495" spans="1:40" s="56" customFormat="1" ht="33.950000000000003" customHeight="1">
      <c r="A495" s="665" t="s">
        <v>836</v>
      </c>
      <c r="B495" s="664" t="s">
        <v>837</v>
      </c>
      <c r="C495" s="369" t="s">
        <v>94</v>
      </c>
      <c r="D495" s="617">
        <v>45.2142935919221</v>
      </c>
      <c r="E495" s="959">
        <v>575100</v>
      </c>
      <c r="F495" s="957">
        <f t="shared" si="567"/>
        <v>26002740.244714402</v>
      </c>
      <c r="G495" s="390">
        <f t="shared" si="550"/>
        <v>1.022210373920469E-3</v>
      </c>
      <c r="H495" s="394">
        <f t="shared" si="568"/>
        <v>0</v>
      </c>
      <c r="I495" s="392">
        <f t="shared" si="569"/>
        <v>0</v>
      </c>
      <c r="J495" s="723">
        <v>0</v>
      </c>
      <c r="K495" s="392">
        <f t="shared" si="570"/>
        <v>0</v>
      </c>
      <c r="L495" s="394">
        <f t="shared" si="571"/>
        <v>0</v>
      </c>
      <c r="M495" s="395">
        <f t="shared" si="572"/>
        <v>0</v>
      </c>
      <c r="N495" s="396"/>
      <c r="O495" s="395"/>
      <c r="P495" s="952">
        <f t="shared" si="573"/>
        <v>45.2142935919221</v>
      </c>
      <c r="Q495" s="395">
        <f t="shared" si="574"/>
        <v>26002740.244714402</v>
      </c>
      <c r="R495" s="1088">
        <f t="shared" si="575"/>
        <v>45.2142935919221</v>
      </c>
      <c r="S495" s="395">
        <f t="shared" si="576"/>
        <v>26002740.244714402</v>
      </c>
      <c r="T495" s="232"/>
      <c r="U495" s="1084">
        <v>45.2142935919221</v>
      </c>
      <c r="V495" s="777">
        <f t="shared" si="577"/>
        <v>26002740.244714402</v>
      </c>
      <c r="W495" s="218"/>
      <c r="X495" s="282">
        <v>0</v>
      </c>
      <c r="Y495" s="783">
        <f t="shared" si="578"/>
        <v>0</v>
      </c>
      <c r="Z495" s="282">
        <v>0</v>
      </c>
      <c r="AA495" s="783">
        <f t="shared" si="579"/>
        <v>0</v>
      </c>
      <c r="AB495" s="321"/>
      <c r="AC495" s="297"/>
      <c r="AD495" s="552"/>
      <c r="AE495" s="551"/>
      <c r="AF495" s="865">
        <f t="shared" si="580"/>
        <v>45.2142935919221</v>
      </c>
      <c r="AG495" s="142">
        <f t="shared" si="581"/>
        <v>1</v>
      </c>
      <c r="AH495" s="790">
        <f t="shared" si="582"/>
        <v>26002740.244714402</v>
      </c>
      <c r="AI495" s="553">
        <f t="shared" si="566"/>
        <v>1.022210373920469E-3</v>
      </c>
      <c r="AJ495" s="1685"/>
      <c r="AK495" s="258"/>
      <c r="AL495" s="100"/>
      <c r="AM495" s="101"/>
      <c r="AN495" s="102"/>
    </row>
    <row r="496" spans="1:40" s="56" customFormat="1" ht="48" customHeight="1">
      <c r="A496" s="665" t="s">
        <v>838</v>
      </c>
      <c r="B496" s="664" t="s">
        <v>839</v>
      </c>
      <c r="C496" s="369" t="s">
        <v>50</v>
      </c>
      <c r="D496" s="617">
        <v>85</v>
      </c>
      <c r="E496" s="959">
        <v>431325</v>
      </c>
      <c r="F496" s="957">
        <f t="shared" si="567"/>
        <v>36662625</v>
      </c>
      <c r="G496" s="390">
        <f t="shared" si="550"/>
        <v>1.4412679301280141E-3</v>
      </c>
      <c r="H496" s="394">
        <f t="shared" si="568"/>
        <v>0</v>
      </c>
      <c r="I496" s="392">
        <f t="shared" si="569"/>
        <v>0</v>
      </c>
      <c r="J496" s="723">
        <v>0</v>
      </c>
      <c r="K496" s="392">
        <f t="shared" si="570"/>
        <v>0</v>
      </c>
      <c r="L496" s="394">
        <f t="shared" si="571"/>
        <v>0</v>
      </c>
      <c r="M496" s="395">
        <f t="shared" si="572"/>
        <v>0</v>
      </c>
      <c r="N496" s="396"/>
      <c r="O496" s="395"/>
      <c r="P496" s="952">
        <f t="shared" si="573"/>
        <v>85</v>
      </c>
      <c r="Q496" s="395">
        <f t="shared" si="574"/>
        <v>36662625</v>
      </c>
      <c r="R496" s="1088">
        <f t="shared" si="575"/>
        <v>85</v>
      </c>
      <c r="S496" s="395">
        <f t="shared" si="576"/>
        <v>36662625</v>
      </c>
      <c r="T496" s="232"/>
      <c r="U496" s="1084">
        <v>85</v>
      </c>
      <c r="V496" s="777">
        <f t="shared" si="577"/>
        <v>36662625</v>
      </c>
      <c r="W496" s="218"/>
      <c r="X496" s="282">
        <v>0</v>
      </c>
      <c r="Y496" s="783">
        <f t="shared" si="578"/>
        <v>0</v>
      </c>
      <c r="Z496" s="282">
        <v>0</v>
      </c>
      <c r="AA496" s="783">
        <f t="shared" si="579"/>
        <v>0</v>
      </c>
      <c r="AB496" s="321"/>
      <c r="AC496" s="297"/>
      <c r="AD496" s="552"/>
      <c r="AE496" s="551"/>
      <c r="AF496" s="865">
        <f t="shared" si="580"/>
        <v>85</v>
      </c>
      <c r="AG496" s="142">
        <f t="shared" si="581"/>
        <v>1</v>
      </c>
      <c r="AH496" s="790">
        <f t="shared" si="582"/>
        <v>36662625</v>
      </c>
      <c r="AI496" s="553">
        <f t="shared" si="566"/>
        <v>1.4412679301280141E-3</v>
      </c>
      <c r="AJ496" s="1685"/>
      <c r="AK496" s="258"/>
      <c r="AL496" s="100"/>
      <c r="AM496" s="101"/>
      <c r="AN496" s="102"/>
    </row>
    <row r="497" spans="1:40" s="56" customFormat="1" ht="53.1" customHeight="1">
      <c r="A497" s="665" t="s">
        <v>840</v>
      </c>
      <c r="B497" s="664" t="s">
        <v>841</v>
      </c>
      <c r="C497" s="369" t="s">
        <v>50</v>
      </c>
      <c r="D497" s="617">
        <v>72</v>
      </c>
      <c r="E497" s="959">
        <v>3727500</v>
      </c>
      <c r="F497" s="957">
        <f t="shared" si="567"/>
        <v>268380000</v>
      </c>
      <c r="G497" s="390">
        <f t="shared" si="550"/>
        <v>1.0550458050610298E-2</v>
      </c>
      <c r="H497" s="394">
        <f t="shared" si="568"/>
        <v>0</v>
      </c>
      <c r="I497" s="392">
        <f t="shared" si="569"/>
        <v>0</v>
      </c>
      <c r="J497" s="723">
        <v>0</v>
      </c>
      <c r="K497" s="392">
        <f t="shared" si="570"/>
        <v>0</v>
      </c>
      <c r="L497" s="394">
        <f t="shared" si="571"/>
        <v>0</v>
      </c>
      <c r="M497" s="395">
        <f t="shared" si="572"/>
        <v>0</v>
      </c>
      <c r="N497" s="396"/>
      <c r="O497" s="395"/>
      <c r="P497" s="952">
        <f t="shared" si="573"/>
        <v>72</v>
      </c>
      <c r="Q497" s="395">
        <f t="shared" si="574"/>
        <v>268380000</v>
      </c>
      <c r="R497" s="1088">
        <f t="shared" si="575"/>
        <v>72</v>
      </c>
      <c r="S497" s="395">
        <f t="shared" si="576"/>
        <v>268380000</v>
      </c>
      <c r="T497" s="232"/>
      <c r="U497" s="1084">
        <v>72</v>
      </c>
      <c r="V497" s="777">
        <f t="shared" si="577"/>
        <v>268380000</v>
      </c>
      <c r="W497" s="218"/>
      <c r="X497" s="282">
        <v>0</v>
      </c>
      <c r="Y497" s="783">
        <f t="shared" si="578"/>
        <v>0</v>
      </c>
      <c r="Z497" s="282">
        <v>0</v>
      </c>
      <c r="AA497" s="783">
        <f t="shared" si="579"/>
        <v>0</v>
      </c>
      <c r="AB497" s="321"/>
      <c r="AC497" s="297"/>
      <c r="AD497" s="552"/>
      <c r="AE497" s="551"/>
      <c r="AF497" s="865">
        <f t="shared" si="580"/>
        <v>72</v>
      </c>
      <c r="AG497" s="142">
        <f t="shared" si="581"/>
        <v>1</v>
      </c>
      <c r="AH497" s="790">
        <f t="shared" si="582"/>
        <v>268380000</v>
      </c>
      <c r="AI497" s="553">
        <f t="shared" si="566"/>
        <v>1.0550458050610298E-2</v>
      </c>
      <c r="AJ497" s="1685"/>
      <c r="AK497" s="258"/>
      <c r="AL497" s="100"/>
      <c r="AM497" s="101"/>
      <c r="AN497" s="102"/>
    </row>
    <row r="498" spans="1:40" s="56" customFormat="1" ht="47.1" customHeight="1">
      <c r="A498" s="665" t="s">
        <v>842</v>
      </c>
      <c r="B498" s="664" t="s">
        <v>843</v>
      </c>
      <c r="C498" s="369" t="s">
        <v>135</v>
      </c>
      <c r="D498" s="617">
        <v>20</v>
      </c>
      <c r="E498" s="959">
        <v>221520</v>
      </c>
      <c r="F498" s="957">
        <f t="shared" si="567"/>
        <v>4430400</v>
      </c>
      <c r="G498" s="390">
        <f t="shared" si="550"/>
        <v>1.7416629162912239E-4</v>
      </c>
      <c r="H498" s="394">
        <f t="shared" si="568"/>
        <v>0</v>
      </c>
      <c r="I498" s="392">
        <f t="shared" si="569"/>
        <v>0</v>
      </c>
      <c r="J498" s="723">
        <v>0</v>
      </c>
      <c r="K498" s="392">
        <f t="shared" si="570"/>
        <v>0</v>
      </c>
      <c r="L498" s="394">
        <f t="shared" si="571"/>
        <v>0</v>
      </c>
      <c r="M498" s="395">
        <f t="shared" si="572"/>
        <v>0</v>
      </c>
      <c r="N498" s="396"/>
      <c r="O498" s="395"/>
      <c r="P498" s="952">
        <f t="shared" si="573"/>
        <v>20</v>
      </c>
      <c r="Q498" s="395">
        <f t="shared" si="574"/>
        <v>4430400</v>
      </c>
      <c r="R498" s="1088">
        <f t="shared" si="575"/>
        <v>20</v>
      </c>
      <c r="S498" s="395">
        <f t="shared" si="576"/>
        <v>4430400</v>
      </c>
      <c r="T498" s="232"/>
      <c r="U498" s="1084">
        <v>20</v>
      </c>
      <c r="V498" s="777">
        <f t="shared" si="577"/>
        <v>4430400</v>
      </c>
      <c r="W498" s="218"/>
      <c r="X498" s="282">
        <v>0</v>
      </c>
      <c r="Y498" s="783">
        <f t="shared" si="578"/>
        <v>0</v>
      </c>
      <c r="Z498" s="282">
        <v>0</v>
      </c>
      <c r="AA498" s="783">
        <f t="shared" si="579"/>
        <v>0</v>
      </c>
      <c r="AB498" s="321"/>
      <c r="AC498" s="297"/>
      <c r="AD498" s="552"/>
      <c r="AE498" s="551"/>
      <c r="AF498" s="865">
        <f t="shared" si="580"/>
        <v>20</v>
      </c>
      <c r="AG498" s="142">
        <f t="shared" si="581"/>
        <v>1</v>
      </c>
      <c r="AH498" s="790">
        <f t="shared" si="582"/>
        <v>4430400</v>
      </c>
      <c r="AI498" s="553">
        <f t="shared" si="566"/>
        <v>1.7416629162912239E-4</v>
      </c>
      <c r="AJ498" s="1685"/>
      <c r="AK498" s="258"/>
      <c r="AL498" s="100"/>
      <c r="AM498" s="101"/>
      <c r="AN498" s="102"/>
    </row>
    <row r="499" spans="1:40" s="56" customFormat="1" ht="51" customHeight="1">
      <c r="A499" s="665" t="s">
        <v>844</v>
      </c>
      <c r="B499" s="664" t="s">
        <v>845</v>
      </c>
      <c r="C499" s="369" t="s">
        <v>50</v>
      </c>
      <c r="D499" s="617">
        <v>2</v>
      </c>
      <c r="E499" s="959">
        <v>133125</v>
      </c>
      <c r="F499" s="957">
        <f t="shared" si="567"/>
        <v>266250</v>
      </c>
      <c r="G499" s="390">
        <f t="shared" si="550"/>
        <v>1.0466724256557836E-5</v>
      </c>
      <c r="H499" s="394">
        <f t="shared" si="568"/>
        <v>0</v>
      </c>
      <c r="I499" s="392">
        <f t="shared" si="569"/>
        <v>0</v>
      </c>
      <c r="J499" s="723">
        <v>0</v>
      </c>
      <c r="K499" s="392">
        <f t="shared" si="570"/>
        <v>0</v>
      </c>
      <c r="L499" s="394">
        <f t="shared" si="571"/>
        <v>0</v>
      </c>
      <c r="M499" s="395">
        <f t="shared" si="572"/>
        <v>0</v>
      </c>
      <c r="N499" s="396"/>
      <c r="O499" s="395"/>
      <c r="P499" s="952">
        <f t="shared" si="573"/>
        <v>2</v>
      </c>
      <c r="Q499" s="395">
        <f t="shared" si="574"/>
        <v>266250</v>
      </c>
      <c r="R499" s="1088">
        <f t="shared" si="575"/>
        <v>2</v>
      </c>
      <c r="S499" s="395">
        <f t="shared" si="576"/>
        <v>266250</v>
      </c>
      <c r="T499" s="232"/>
      <c r="U499" s="1084">
        <v>2</v>
      </c>
      <c r="V499" s="777">
        <f t="shared" si="577"/>
        <v>266250</v>
      </c>
      <c r="W499" s="218"/>
      <c r="X499" s="282">
        <v>0</v>
      </c>
      <c r="Y499" s="783">
        <f t="shared" si="578"/>
        <v>0</v>
      </c>
      <c r="Z499" s="282">
        <v>0</v>
      </c>
      <c r="AA499" s="783">
        <f t="shared" si="579"/>
        <v>0</v>
      </c>
      <c r="AB499" s="321"/>
      <c r="AC499" s="297"/>
      <c r="AD499" s="552"/>
      <c r="AE499" s="551"/>
      <c r="AF499" s="865">
        <f t="shared" si="580"/>
        <v>2</v>
      </c>
      <c r="AG499" s="142">
        <f t="shared" si="581"/>
        <v>1</v>
      </c>
      <c r="AH499" s="790">
        <f t="shared" si="582"/>
        <v>266250</v>
      </c>
      <c r="AI499" s="553">
        <f t="shared" si="566"/>
        <v>1.0466724256557836E-5</v>
      </c>
      <c r="AJ499" s="1685"/>
      <c r="AK499" s="258"/>
      <c r="AL499" s="100"/>
      <c r="AM499" s="101"/>
      <c r="AN499" s="102"/>
    </row>
    <row r="500" spans="1:40" s="56" customFormat="1" ht="51" customHeight="1">
      <c r="A500" s="665" t="s">
        <v>846</v>
      </c>
      <c r="B500" s="664" t="s">
        <v>847</v>
      </c>
      <c r="C500" s="369" t="s">
        <v>94</v>
      </c>
      <c r="D500" s="617">
        <v>125</v>
      </c>
      <c r="E500" s="959">
        <v>260925</v>
      </c>
      <c r="F500" s="957">
        <f t="shared" si="567"/>
        <v>32615625</v>
      </c>
      <c r="G500" s="390">
        <f t="shared" si="550"/>
        <v>1.282173721428335E-3</v>
      </c>
      <c r="H500" s="394">
        <f t="shared" si="568"/>
        <v>0</v>
      </c>
      <c r="I500" s="392">
        <f t="shared" si="569"/>
        <v>0</v>
      </c>
      <c r="J500" s="723">
        <v>0</v>
      </c>
      <c r="K500" s="392">
        <f t="shared" si="570"/>
        <v>0</v>
      </c>
      <c r="L500" s="394">
        <f t="shared" si="571"/>
        <v>0</v>
      </c>
      <c r="M500" s="395">
        <f t="shared" si="572"/>
        <v>0</v>
      </c>
      <c r="N500" s="396"/>
      <c r="O500" s="395"/>
      <c r="P500" s="952">
        <f t="shared" si="573"/>
        <v>125</v>
      </c>
      <c r="Q500" s="395">
        <f t="shared" si="574"/>
        <v>32615625</v>
      </c>
      <c r="R500" s="1088">
        <f t="shared" si="575"/>
        <v>125</v>
      </c>
      <c r="S500" s="395">
        <f t="shared" si="576"/>
        <v>32615625</v>
      </c>
      <c r="T500" s="232"/>
      <c r="U500" s="1084">
        <v>125</v>
      </c>
      <c r="V500" s="777">
        <f t="shared" si="577"/>
        <v>32615625</v>
      </c>
      <c r="W500" s="218"/>
      <c r="X500" s="282">
        <v>0</v>
      </c>
      <c r="Y500" s="783">
        <f t="shared" si="578"/>
        <v>0</v>
      </c>
      <c r="Z500" s="282">
        <v>0</v>
      </c>
      <c r="AA500" s="783">
        <f t="shared" si="579"/>
        <v>0</v>
      </c>
      <c r="AB500" s="321"/>
      <c r="AC500" s="297"/>
      <c r="AD500" s="552"/>
      <c r="AE500" s="551"/>
      <c r="AF500" s="865">
        <f t="shared" si="580"/>
        <v>125</v>
      </c>
      <c r="AG500" s="142">
        <f t="shared" si="581"/>
        <v>1</v>
      </c>
      <c r="AH500" s="790">
        <f t="shared" si="582"/>
        <v>32615625</v>
      </c>
      <c r="AI500" s="553">
        <f t="shared" si="566"/>
        <v>1.282173721428335E-3</v>
      </c>
      <c r="AJ500" s="1685"/>
      <c r="AK500" s="258"/>
      <c r="AL500" s="100"/>
      <c r="AM500" s="101"/>
      <c r="AN500" s="102"/>
    </row>
    <row r="501" spans="1:40" s="56" customFormat="1" ht="66" customHeight="1">
      <c r="A501" s="665" t="s">
        <v>848</v>
      </c>
      <c r="B501" s="664" t="s">
        <v>849</v>
      </c>
      <c r="C501" s="369" t="s">
        <v>50</v>
      </c>
      <c r="D501" s="617">
        <v>85</v>
      </c>
      <c r="E501" s="959">
        <v>1757250</v>
      </c>
      <c r="F501" s="957">
        <f t="shared" si="567"/>
        <v>149366250</v>
      </c>
      <c r="G501" s="390">
        <f t="shared" si="550"/>
        <v>5.8718323079289458E-3</v>
      </c>
      <c r="H501" s="394">
        <f t="shared" si="568"/>
        <v>0</v>
      </c>
      <c r="I501" s="392">
        <f t="shared" si="569"/>
        <v>0</v>
      </c>
      <c r="J501" s="723">
        <v>0</v>
      </c>
      <c r="K501" s="392">
        <f t="shared" si="570"/>
        <v>0</v>
      </c>
      <c r="L501" s="394">
        <f t="shared" si="571"/>
        <v>0</v>
      </c>
      <c r="M501" s="395">
        <f t="shared" si="572"/>
        <v>0</v>
      </c>
      <c r="N501" s="396"/>
      <c r="O501" s="395"/>
      <c r="P501" s="952">
        <f t="shared" si="573"/>
        <v>85</v>
      </c>
      <c r="Q501" s="395">
        <f t="shared" si="574"/>
        <v>149366250</v>
      </c>
      <c r="R501" s="1088">
        <f t="shared" si="575"/>
        <v>85</v>
      </c>
      <c r="S501" s="395">
        <f t="shared" si="576"/>
        <v>149366250</v>
      </c>
      <c r="T501" s="232"/>
      <c r="U501" s="1084">
        <v>85</v>
      </c>
      <c r="V501" s="777">
        <f t="shared" si="577"/>
        <v>149366250</v>
      </c>
      <c r="W501" s="218"/>
      <c r="X501" s="282">
        <v>0</v>
      </c>
      <c r="Y501" s="783">
        <f t="shared" si="578"/>
        <v>0</v>
      </c>
      <c r="Z501" s="282">
        <v>0</v>
      </c>
      <c r="AA501" s="783">
        <f t="shared" si="579"/>
        <v>0</v>
      </c>
      <c r="AB501" s="321"/>
      <c r="AC501" s="297"/>
      <c r="AD501" s="552"/>
      <c r="AE501" s="551"/>
      <c r="AF501" s="865">
        <f t="shared" si="580"/>
        <v>85</v>
      </c>
      <c r="AG501" s="142">
        <f t="shared" si="581"/>
        <v>1</v>
      </c>
      <c r="AH501" s="790">
        <f t="shared" si="582"/>
        <v>149366250</v>
      </c>
      <c r="AI501" s="553">
        <f t="shared" si="566"/>
        <v>5.8718323079289458E-3</v>
      </c>
      <c r="AJ501" s="1685"/>
      <c r="AK501" s="258"/>
      <c r="AL501" s="100"/>
      <c r="AM501" s="101"/>
      <c r="AN501" s="102"/>
    </row>
    <row r="502" spans="1:40" s="56" customFormat="1" ht="30.95" customHeight="1">
      <c r="A502" s="665" t="s">
        <v>850</v>
      </c>
      <c r="B502" s="664" t="s">
        <v>851</v>
      </c>
      <c r="C502" s="369" t="s">
        <v>135</v>
      </c>
      <c r="D502" s="617">
        <v>120</v>
      </c>
      <c r="E502" s="959">
        <v>335475</v>
      </c>
      <c r="F502" s="957">
        <f t="shared" si="567"/>
        <v>40257000</v>
      </c>
      <c r="G502" s="390">
        <f t="shared" si="550"/>
        <v>1.5825687075915447E-3</v>
      </c>
      <c r="H502" s="394">
        <f t="shared" si="568"/>
        <v>0</v>
      </c>
      <c r="I502" s="392">
        <f t="shared" si="569"/>
        <v>0</v>
      </c>
      <c r="J502" s="723">
        <v>0</v>
      </c>
      <c r="K502" s="392">
        <f t="shared" si="570"/>
        <v>0</v>
      </c>
      <c r="L502" s="394">
        <f t="shared" si="571"/>
        <v>0</v>
      </c>
      <c r="M502" s="395">
        <f t="shared" si="572"/>
        <v>0</v>
      </c>
      <c r="N502" s="396"/>
      <c r="O502" s="395"/>
      <c r="P502" s="952">
        <f t="shared" si="573"/>
        <v>120</v>
      </c>
      <c r="Q502" s="395">
        <f t="shared" si="574"/>
        <v>40257000</v>
      </c>
      <c r="R502" s="1088">
        <f t="shared" si="575"/>
        <v>120</v>
      </c>
      <c r="S502" s="395">
        <f t="shared" si="576"/>
        <v>40257000</v>
      </c>
      <c r="T502" s="232"/>
      <c r="U502" s="1084">
        <v>120</v>
      </c>
      <c r="V502" s="777">
        <f t="shared" si="577"/>
        <v>40257000</v>
      </c>
      <c r="W502" s="218"/>
      <c r="X502" s="282">
        <v>0</v>
      </c>
      <c r="Y502" s="783">
        <f t="shared" si="578"/>
        <v>0</v>
      </c>
      <c r="Z502" s="282">
        <v>0</v>
      </c>
      <c r="AA502" s="783">
        <f t="shared" si="579"/>
        <v>0</v>
      </c>
      <c r="AB502" s="321"/>
      <c r="AC502" s="297"/>
      <c r="AD502" s="552"/>
      <c r="AE502" s="551"/>
      <c r="AF502" s="865">
        <f t="shared" si="580"/>
        <v>120</v>
      </c>
      <c r="AG502" s="142">
        <f t="shared" si="581"/>
        <v>1</v>
      </c>
      <c r="AH502" s="790">
        <f t="shared" si="582"/>
        <v>40257000</v>
      </c>
      <c r="AI502" s="553">
        <f t="shared" si="566"/>
        <v>1.5825687075915447E-3</v>
      </c>
      <c r="AJ502" s="1685"/>
      <c r="AK502" s="258"/>
      <c r="AL502" s="100"/>
      <c r="AM502" s="101"/>
      <c r="AN502" s="102"/>
    </row>
    <row r="503" spans="1:40" s="56" customFormat="1" ht="45.95" customHeight="1">
      <c r="A503" s="665" t="s">
        <v>852</v>
      </c>
      <c r="B503" s="664" t="s">
        <v>845</v>
      </c>
      <c r="C503" s="369" t="s">
        <v>50</v>
      </c>
      <c r="D503" s="617">
        <v>3</v>
      </c>
      <c r="E503" s="959">
        <v>1331250</v>
      </c>
      <c r="F503" s="957">
        <f t="shared" si="567"/>
        <v>3993750</v>
      </c>
      <c r="G503" s="390">
        <f t="shared" si="550"/>
        <v>1.5700086384836753E-4</v>
      </c>
      <c r="H503" s="394">
        <f t="shared" si="568"/>
        <v>0</v>
      </c>
      <c r="I503" s="392">
        <f t="shared" si="569"/>
        <v>0</v>
      </c>
      <c r="J503" s="723">
        <v>0</v>
      </c>
      <c r="K503" s="392">
        <f t="shared" si="570"/>
        <v>0</v>
      </c>
      <c r="L503" s="394">
        <f t="shared" si="571"/>
        <v>0</v>
      </c>
      <c r="M503" s="395">
        <f t="shared" si="572"/>
        <v>0</v>
      </c>
      <c r="N503" s="396"/>
      <c r="O503" s="395"/>
      <c r="P503" s="952">
        <f t="shared" si="573"/>
        <v>3</v>
      </c>
      <c r="Q503" s="395">
        <f t="shared" si="574"/>
        <v>3993750</v>
      </c>
      <c r="R503" s="1088">
        <f t="shared" si="575"/>
        <v>3</v>
      </c>
      <c r="S503" s="395">
        <f t="shared" si="576"/>
        <v>3993750</v>
      </c>
      <c r="T503" s="232"/>
      <c r="U503" s="1084">
        <v>3</v>
      </c>
      <c r="V503" s="777">
        <f t="shared" si="577"/>
        <v>3993750</v>
      </c>
      <c r="W503" s="218"/>
      <c r="X503" s="282">
        <v>0</v>
      </c>
      <c r="Y503" s="783">
        <f t="shared" si="578"/>
        <v>0</v>
      </c>
      <c r="Z503" s="282">
        <v>0</v>
      </c>
      <c r="AA503" s="783">
        <f t="shared" si="579"/>
        <v>0</v>
      </c>
      <c r="AB503" s="321"/>
      <c r="AC503" s="297"/>
      <c r="AD503" s="552"/>
      <c r="AE503" s="551"/>
      <c r="AF503" s="865">
        <f t="shared" si="580"/>
        <v>3</v>
      </c>
      <c r="AG503" s="142">
        <f t="shared" si="581"/>
        <v>1</v>
      </c>
      <c r="AH503" s="790">
        <f t="shared" si="582"/>
        <v>3993750</v>
      </c>
      <c r="AI503" s="553">
        <f t="shared" si="566"/>
        <v>1.5700086384836753E-4</v>
      </c>
      <c r="AJ503" s="1685"/>
      <c r="AK503" s="258"/>
      <c r="AL503" s="100"/>
      <c r="AM503" s="101"/>
      <c r="AN503" s="102"/>
    </row>
    <row r="504" spans="1:40" s="56" customFormat="1" ht="42.95" customHeight="1">
      <c r="A504" s="665" t="s">
        <v>853</v>
      </c>
      <c r="B504" s="664" t="s">
        <v>847</v>
      </c>
      <c r="C504" s="369" t="s">
        <v>94</v>
      </c>
      <c r="D504" s="617">
        <v>120</v>
      </c>
      <c r="E504" s="959">
        <v>282225</v>
      </c>
      <c r="F504" s="957">
        <f t="shared" si="567"/>
        <v>33867000</v>
      </c>
      <c r="G504" s="390">
        <f t="shared" si="550"/>
        <v>1.3313673254341568E-3</v>
      </c>
      <c r="H504" s="394">
        <f t="shared" si="568"/>
        <v>0</v>
      </c>
      <c r="I504" s="392">
        <f t="shared" si="569"/>
        <v>0</v>
      </c>
      <c r="J504" s="723">
        <v>0</v>
      </c>
      <c r="K504" s="392">
        <f t="shared" si="570"/>
        <v>0</v>
      </c>
      <c r="L504" s="394">
        <f t="shared" si="571"/>
        <v>0</v>
      </c>
      <c r="M504" s="395">
        <f t="shared" si="572"/>
        <v>0</v>
      </c>
      <c r="N504" s="396"/>
      <c r="O504" s="395"/>
      <c r="P504" s="952">
        <f t="shared" si="573"/>
        <v>120</v>
      </c>
      <c r="Q504" s="395">
        <f t="shared" si="574"/>
        <v>33867000</v>
      </c>
      <c r="R504" s="1088">
        <f t="shared" si="575"/>
        <v>120</v>
      </c>
      <c r="S504" s="395">
        <f t="shared" si="576"/>
        <v>33867000</v>
      </c>
      <c r="T504" s="232"/>
      <c r="U504" s="1084">
        <v>120</v>
      </c>
      <c r="V504" s="777">
        <f t="shared" si="577"/>
        <v>33867000</v>
      </c>
      <c r="W504" s="218"/>
      <c r="X504" s="282">
        <v>0</v>
      </c>
      <c r="Y504" s="783">
        <f t="shared" si="578"/>
        <v>0</v>
      </c>
      <c r="Z504" s="282">
        <v>0</v>
      </c>
      <c r="AA504" s="783">
        <f t="shared" si="579"/>
        <v>0</v>
      </c>
      <c r="AB504" s="321"/>
      <c r="AC504" s="297"/>
      <c r="AD504" s="552"/>
      <c r="AE504" s="551"/>
      <c r="AF504" s="865">
        <f t="shared" si="580"/>
        <v>120</v>
      </c>
      <c r="AG504" s="142">
        <f t="shared" si="581"/>
        <v>1</v>
      </c>
      <c r="AH504" s="790">
        <f t="shared" si="582"/>
        <v>33867000</v>
      </c>
      <c r="AI504" s="553">
        <f t="shared" si="566"/>
        <v>1.3313673254341568E-3</v>
      </c>
      <c r="AJ504" s="1685"/>
      <c r="AK504" s="258"/>
      <c r="AL504" s="100"/>
      <c r="AM504" s="101"/>
      <c r="AN504" s="102"/>
    </row>
    <row r="505" spans="1:40" s="56" customFormat="1" ht="21.75" customHeight="1">
      <c r="A505" s="638"/>
      <c r="B505" s="639"/>
      <c r="C505" s="640"/>
      <c r="D505" s="640"/>
      <c r="E505" s="1573"/>
      <c r="F505" s="1014"/>
      <c r="G505" s="428"/>
      <c r="H505" s="429"/>
      <c r="I505" s="430"/>
      <c r="J505" s="431"/>
      <c r="K505" s="430"/>
      <c r="L505" s="541"/>
      <c r="M505" s="432"/>
      <c r="N505" s="433"/>
      <c r="O505" s="432"/>
      <c r="P505" s="514"/>
      <c r="Q505" s="432"/>
      <c r="R505" s="464"/>
      <c r="S505" s="432"/>
      <c r="T505" s="220"/>
      <c r="U505" s="108"/>
      <c r="V505" s="109"/>
      <c r="W505" s="219"/>
      <c r="X505" s="283"/>
      <c r="Y505" s="1053"/>
      <c r="Z505" s="540"/>
      <c r="AA505" s="1053"/>
      <c r="AB505" s="529"/>
      <c r="AC505" s="284"/>
      <c r="AD505" s="660"/>
      <c r="AE505" s="650"/>
      <c r="AF505" s="533"/>
      <c r="AG505" s="661"/>
      <c r="AH505" s="791"/>
      <c r="AI505" s="662"/>
      <c r="AJ505" s="1685"/>
      <c r="AK505" s="258"/>
      <c r="AL505" s="542"/>
      <c r="AM505" s="543"/>
      <c r="AN505" s="544"/>
    </row>
    <row r="506" spans="1:40" s="337" customFormat="1" ht="33.950000000000003" customHeight="1">
      <c r="A506" s="1112"/>
      <c r="B506" s="1113" t="s">
        <v>854</v>
      </c>
      <c r="C506" s="1114"/>
      <c r="D506" s="1115"/>
      <c r="E506" s="1586"/>
      <c r="F506" s="1116">
        <f>SUM(F491:F504)</f>
        <v>675381165.24471438</v>
      </c>
      <c r="G506" s="1117"/>
      <c r="H506" s="1118"/>
      <c r="I506" s="1119">
        <f>SUM(I491:I504)</f>
        <v>0</v>
      </c>
      <c r="J506" s="1120"/>
      <c r="K506" s="1119">
        <f>SUM(K491:K504)</f>
        <v>0</v>
      </c>
      <c r="L506" s="1121"/>
      <c r="M506" s="1122">
        <f>SUM(M491:M504)</f>
        <v>0</v>
      </c>
      <c r="N506" s="1123"/>
      <c r="O506" s="1124"/>
      <c r="P506" s="1125"/>
      <c r="Q506" s="1124">
        <f>SUM(Q491:Q504)</f>
        <v>675381165.24471438</v>
      </c>
      <c r="R506" s="1126"/>
      <c r="S506" s="1124">
        <f>SUM(S491:S504)</f>
        <v>675381165.24471438</v>
      </c>
      <c r="T506" s="1127"/>
      <c r="U506" s="1128"/>
      <c r="V506" s="1129">
        <f>SUM(V491:V504)</f>
        <v>675381165.24471438</v>
      </c>
      <c r="W506" s="1130"/>
      <c r="X506" s="1131"/>
      <c r="Y506" s="1132">
        <f>SUM(Y491:Y504)</f>
        <v>0</v>
      </c>
      <c r="Z506" s="1133"/>
      <c r="AA506" s="1132">
        <f>SUM(AA491:AA504)</f>
        <v>0</v>
      </c>
      <c r="AB506" s="1134"/>
      <c r="AC506" s="1135">
        <f>SUM(AC491:AC504)</f>
        <v>0</v>
      </c>
      <c r="AD506" s="1136"/>
      <c r="AE506" s="1133">
        <f>SUM(AE491:AE504)</f>
        <v>0</v>
      </c>
      <c r="AF506" s="1137"/>
      <c r="AG506" s="1138"/>
      <c r="AH506" s="1129">
        <f>SUM(AH491:AH504)</f>
        <v>675381165.24471438</v>
      </c>
      <c r="AI506" s="1138"/>
      <c r="AJ506" s="1685"/>
      <c r="AK506" s="329" t="e">
        <f>U506+X506+Z506+AB506+#REF!+#REF!+AD506</f>
        <v>#REF!</v>
      </c>
      <c r="AL506" s="333"/>
      <c r="AM506" s="340" t="e">
        <f>SUM(AM491:AM504)</f>
        <v>#REF!</v>
      </c>
      <c r="AN506" s="333"/>
    </row>
    <row r="507" spans="1:40" s="56" customFormat="1" ht="21.95" customHeight="1">
      <c r="A507" s="77"/>
      <c r="B507" s="183"/>
      <c r="C507" s="71"/>
      <c r="D507" s="70"/>
      <c r="E507" s="1593"/>
      <c r="F507" s="1015">
        <f>F506*1/$F$884</f>
        <v>2.6550341501179898E-2</v>
      </c>
      <c r="G507" s="455">
        <f>SUM(G492:G504)</f>
        <v>2.6550341501179898E-2</v>
      </c>
      <c r="H507" s="456"/>
      <c r="I507" s="457"/>
      <c r="J507" s="458"/>
      <c r="K507" s="459"/>
      <c r="L507" s="460"/>
      <c r="M507" s="461"/>
      <c r="N507" s="462"/>
      <c r="O507" s="465"/>
      <c r="P507" s="521"/>
      <c r="Q507" s="465"/>
      <c r="R507" s="522"/>
      <c r="S507" s="465"/>
      <c r="T507" s="233"/>
      <c r="U507" s="993"/>
      <c r="V507" s="1034"/>
      <c r="W507" s="237"/>
      <c r="X507" s="302"/>
      <c r="Y507" s="1059"/>
      <c r="Z507" s="299"/>
      <c r="AA507" s="1077"/>
      <c r="AB507" s="530"/>
      <c r="AC507" s="318"/>
      <c r="AD507" s="251"/>
      <c r="AE507" s="208"/>
      <c r="AF507" s="539"/>
      <c r="AG507" s="146">
        <f>AH506*1/F506</f>
        <v>1</v>
      </c>
      <c r="AH507" s="132"/>
      <c r="AI507" s="143">
        <f>SUM(AI492:AI504)</f>
        <v>2.6550341501179898E-2</v>
      </c>
      <c r="AJ507" s="1685"/>
      <c r="AK507" s="258" t="e">
        <f>U507+X507+Z507+AB507+#REF!+#REF!+AD507</f>
        <v>#REF!</v>
      </c>
      <c r="AL507" s="146" t="e">
        <f>AM506*1/F506</f>
        <v>#REF!</v>
      </c>
      <c r="AM507" s="132"/>
      <c r="AN507" s="143" t="e">
        <f>SUM(#REF!)</f>
        <v>#REF!</v>
      </c>
    </row>
    <row r="508" spans="1:40" s="337" customFormat="1" ht="30.95" customHeight="1">
      <c r="A508" s="1139">
        <v>17</v>
      </c>
      <c r="B508" s="1140" t="s">
        <v>855</v>
      </c>
      <c r="C508" s="1141"/>
      <c r="D508" s="1142"/>
      <c r="E508" s="1583"/>
      <c r="F508" s="1143"/>
      <c r="G508" s="1144"/>
      <c r="H508" s="1145"/>
      <c r="I508" s="1146"/>
      <c r="J508" s="1147"/>
      <c r="K508" s="1148"/>
      <c r="L508" s="1149"/>
      <c r="M508" s="1150"/>
      <c r="N508" s="1151"/>
      <c r="O508" s="1150"/>
      <c r="P508" s="1152"/>
      <c r="Q508" s="1150"/>
      <c r="R508" s="1153"/>
      <c r="S508" s="1150"/>
      <c r="T508" s="1154"/>
      <c r="U508" s="1155"/>
      <c r="V508" s="1156"/>
      <c r="W508" s="1157"/>
      <c r="X508" s="1158"/>
      <c r="Y508" s="1159"/>
      <c r="Z508" s="1160"/>
      <c r="AA508" s="1161"/>
      <c r="AB508" s="1162"/>
      <c r="AC508" s="1163"/>
      <c r="AD508" s="1155"/>
      <c r="AE508" s="1164"/>
      <c r="AF508" s="1165"/>
      <c r="AG508" s="1166"/>
      <c r="AH508" s="1167"/>
      <c r="AI508" s="1166"/>
      <c r="AJ508" s="1685"/>
      <c r="AK508" s="329" t="e">
        <f>U508+X508+Z508+AB508+#REF!+#REF!+AD508</f>
        <v>#REF!</v>
      </c>
      <c r="AL508" s="96"/>
      <c r="AM508" s="95"/>
      <c r="AN508" s="96"/>
    </row>
    <row r="509" spans="1:40" s="56" customFormat="1" ht="22.5" customHeight="1">
      <c r="A509" s="122"/>
      <c r="B509" s="123"/>
      <c r="C509" s="97"/>
      <c r="D509" s="98"/>
      <c r="E509" s="1584"/>
      <c r="F509" s="1016"/>
      <c r="G509" s="418"/>
      <c r="H509" s="419"/>
      <c r="I509" s="420"/>
      <c r="J509" s="728"/>
      <c r="K509" s="420"/>
      <c r="L509" s="387"/>
      <c r="M509" s="422"/>
      <c r="N509" s="423"/>
      <c r="O509" s="422"/>
      <c r="P509" s="513"/>
      <c r="Q509" s="422"/>
      <c r="R509" s="448"/>
      <c r="S509" s="422"/>
      <c r="T509" s="217"/>
      <c r="U509" s="98"/>
      <c r="V509" s="99"/>
      <c r="W509" s="216"/>
      <c r="X509" s="286"/>
      <c r="Y509" s="1052"/>
      <c r="Z509" s="295"/>
      <c r="AA509" s="1052"/>
      <c r="AB509" s="320"/>
      <c r="AC509" s="281"/>
      <c r="AD509" s="247"/>
      <c r="AE509" s="141"/>
      <c r="AF509" s="322"/>
      <c r="AG509" s="100"/>
      <c r="AH509" s="101"/>
      <c r="AI509" s="102"/>
      <c r="AJ509" s="1685"/>
      <c r="AK509" s="258" t="e">
        <f>U509+X509+Z509+AB509+#REF!+#REF!+AD509</f>
        <v>#REF!</v>
      </c>
      <c r="AL509" s="100" t="e">
        <f>AF509/D509</f>
        <v>#DIV/0!</v>
      </c>
      <c r="AM509" s="101" t="e">
        <f>E509*AK509</f>
        <v>#REF!</v>
      </c>
      <c r="AN509" s="102" t="e">
        <f>AM509*1/$E$895</f>
        <v>#REF!</v>
      </c>
    </row>
    <row r="510" spans="1:40" s="56" customFormat="1" ht="24" customHeight="1">
      <c r="A510" s="665" t="s">
        <v>856</v>
      </c>
      <c r="B510" s="664" t="s">
        <v>857</v>
      </c>
      <c r="C510" s="369" t="s">
        <v>94</v>
      </c>
      <c r="D510" s="617">
        <v>457</v>
      </c>
      <c r="E510" s="959">
        <v>132592.5</v>
      </c>
      <c r="F510" s="957">
        <f t="shared" ref="F510:F512" si="583">D510*E510</f>
        <v>60594772.5</v>
      </c>
      <c r="G510" s="390">
        <f>F510*1/$F$884</f>
        <v>2.3820799066529715E-3</v>
      </c>
      <c r="H510" s="394">
        <f t="shared" ref="H510:H512" si="584">IF(D510-AF510&lt;0,AF510-D510,0)</f>
        <v>0</v>
      </c>
      <c r="I510" s="392">
        <f t="shared" ref="I510:I512" si="585">E510*H510</f>
        <v>0</v>
      </c>
      <c r="J510" s="723">
        <v>0</v>
      </c>
      <c r="K510" s="392">
        <f t="shared" ref="K510:K512" si="586">E510*J510</f>
        <v>0</v>
      </c>
      <c r="L510" s="394">
        <f t="shared" ref="L510:L512" si="587">IF(AF510=0,D510,0)</f>
        <v>0</v>
      </c>
      <c r="M510" s="395">
        <f t="shared" ref="M510:M512" si="588">L510*E510</f>
        <v>0</v>
      </c>
      <c r="N510" s="396"/>
      <c r="O510" s="395"/>
      <c r="P510" s="952">
        <f t="shared" ref="P510:P512" si="589">D510+H510+J510-L510</f>
        <v>457</v>
      </c>
      <c r="Q510" s="395">
        <f t="shared" ref="Q510:Q512" si="590">E510*P510</f>
        <v>60594772.5</v>
      </c>
      <c r="R510" s="1088">
        <f t="shared" ref="R510:R512" si="591">AF510</f>
        <v>457</v>
      </c>
      <c r="S510" s="395">
        <f t="shared" ref="S510:S512" si="592">E510*R510</f>
        <v>60594772.5</v>
      </c>
      <c r="T510" s="232"/>
      <c r="U510" s="1084">
        <v>457</v>
      </c>
      <c r="V510" s="777">
        <f t="shared" ref="V510:V512" si="593">E510*U510</f>
        <v>60594772.5</v>
      </c>
      <c r="W510" s="218"/>
      <c r="X510" s="282">
        <v>0</v>
      </c>
      <c r="Y510" s="783">
        <f t="shared" ref="Y510:Y512" si="594">E510*X510</f>
        <v>0</v>
      </c>
      <c r="Z510" s="282">
        <v>0</v>
      </c>
      <c r="AA510" s="783">
        <f t="shared" ref="AA510:AA512" si="595">E510*Z510</f>
        <v>0</v>
      </c>
      <c r="AB510" s="321"/>
      <c r="AC510" s="297"/>
      <c r="AD510" s="552"/>
      <c r="AE510" s="551"/>
      <c r="AF510" s="865">
        <f t="shared" ref="AF510:AF512" si="596">U510+X510+Z510</f>
        <v>457</v>
      </c>
      <c r="AG510" s="142">
        <f t="shared" ref="AG510:AG512" si="597">AF510/D510</f>
        <v>1</v>
      </c>
      <c r="AH510" s="790">
        <f t="shared" ref="AH510:AH512" si="598">E510*AF510</f>
        <v>60594772.5</v>
      </c>
      <c r="AI510" s="553">
        <f>AH510*1/$E$895</f>
        <v>2.3820799066529715E-3</v>
      </c>
      <c r="AJ510" s="1685"/>
      <c r="AK510" s="258" t="e">
        <f>U510+X510+Z510+AB510+#REF!+#REF!+AD510</f>
        <v>#REF!</v>
      </c>
      <c r="AL510" s="100">
        <f>AF510/D510</f>
        <v>1</v>
      </c>
      <c r="AM510" s="101" t="e">
        <f>E510*AK510</f>
        <v>#REF!</v>
      </c>
      <c r="AN510" s="102" t="e">
        <f>AM510*1/$E$895</f>
        <v>#REF!</v>
      </c>
    </row>
    <row r="511" spans="1:40" s="56" customFormat="1" ht="24" customHeight="1">
      <c r="A511" s="665" t="s">
        <v>858</v>
      </c>
      <c r="B511" s="664" t="s">
        <v>859</v>
      </c>
      <c r="C511" s="369" t="s">
        <v>94</v>
      </c>
      <c r="D511" s="617">
        <v>457</v>
      </c>
      <c r="E511" s="959">
        <v>38872.5</v>
      </c>
      <c r="F511" s="957">
        <f t="shared" si="583"/>
        <v>17764732.5</v>
      </c>
      <c r="G511" s="390">
        <f>F511*1/$F$884</f>
        <v>6.9836077584605187E-4</v>
      </c>
      <c r="H511" s="394">
        <f t="shared" si="584"/>
        <v>0</v>
      </c>
      <c r="I511" s="392">
        <f t="shared" si="585"/>
        <v>0</v>
      </c>
      <c r="J511" s="723">
        <v>0</v>
      </c>
      <c r="K511" s="392">
        <f t="shared" si="586"/>
        <v>0</v>
      </c>
      <c r="L511" s="394">
        <f t="shared" si="587"/>
        <v>0</v>
      </c>
      <c r="M511" s="395">
        <f t="shared" si="588"/>
        <v>0</v>
      </c>
      <c r="N511" s="396"/>
      <c r="O511" s="395"/>
      <c r="P511" s="952">
        <f t="shared" si="589"/>
        <v>457</v>
      </c>
      <c r="Q511" s="395">
        <f t="shared" si="590"/>
        <v>17764732.5</v>
      </c>
      <c r="R511" s="1088">
        <f t="shared" si="591"/>
        <v>457</v>
      </c>
      <c r="S511" s="395">
        <f t="shared" si="592"/>
        <v>17764732.5</v>
      </c>
      <c r="T511" s="232"/>
      <c r="U511" s="1084">
        <v>457</v>
      </c>
      <c r="V511" s="777">
        <f t="shared" si="593"/>
        <v>17764732.5</v>
      </c>
      <c r="W511" s="218"/>
      <c r="X511" s="282">
        <v>0</v>
      </c>
      <c r="Y511" s="783">
        <f t="shared" si="594"/>
        <v>0</v>
      </c>
      <c r="Z511" s="282">
        <v>0</v>
      </c>
      <c r="AA511" s="783">
        <f t="shared" si="595"/>
        <v>0</v>
      </c>
      <c r="AB511" s="321"/>
      <c r="AC511" s="297"/>
      <c r="AD511" s="552"/>
      <c r="AE511" s="551"/>
      <c r="AF511" s="865">
        <f t="shared" si="596"/>
        <v>457</v>
      </c>
      <c r="AG511" s="142">
        <f t="shared" si="597"/>
        <v>1</v>
      </c>
      <c r="AH511" s="790">
        <f t="shared" si="598"/>
        <v>17764732.5</v>
      </c>
      <c r="AI511" s="553">
        <f>AH511*1/$E$895</f>
        <v>6.9836077584605187E-4</v>
      </c>
      <c r="AJ511" s="1685"/>
      <c r="AK511" s="258"/>
      <c r="AL511" s="100"/>
      <c r="AM511" s="101"/>
      <c r="AN511" s="102"/>
    </row>
    <row r="512" spans="1:40" s="56" customFormat="1" ht="24" customHeight="1">
      <c r="A512" s="665" t="s">
        <v>860</v>
      </c>
      <c r="B512" s="664" t="s">
        <v>861</v>
      </c>
      <c r="C512" s="369" t="s">
        <v>94</v>
      </c>
      <c r="D512" s="617">
        <v>440.28465035311609</v>
      </c>
      <c r="E512" s="959">
        <v>1309950</v>
      </c>
      <c r="F512" s="957">
        <f t="shared" si="583"/>
        <v>576750877.73006439</v>
      </c>
      <c r="G512" s="390">
        <f>F512*1/$F$884</f>
        <v>2.2673023105833943E-2</v>
      </c>
      <c r="H512" s="394">
        <f t="shared" si="584"/>
        <v>0</v>
      </c>
      <c r="I512" s="392">
        <f t="shared" si="585"/>
        <v>0</v>
      </c>
      <c r="J512" s="723">
        <v>0</v>
      </c>
      <c r="K512" s="392">
        <f t="shared" si="586"/>
        <v>0</v>
      </c>
      <c r="L512" s="394">
        <f t="shared" si="587"/>
        <v>0</v>
      </c>
      <c r="M512" s="395">
        <f t="shared" si="588"/>
        <v>0</v>
      </c>
      <c r="N512" s="396"/>
      <c r="O512" s="395"/>
      <c r="P512" s="952">
        <f t="shared" si="589"/>
        <v>440.28465035311609</v>
      </c>
      <c r="Q512" s="395">
        <f t="shared" si="590"/>
        <v>576750877.73006439</v>
      </c>
      <c r="R512" s="1088">
        <f t="shared" si="591"/>
        <v>440.28465035311609</v>
      </c>
      <c r="S512" s="395">
        <f t="shared" si="592"/>
        <v>576750877.73006439</v>
      </c>
      <c r="T512" s="232"/>
      <c r="U512" s="1084">
        <v>440.28465035311609</v>
      </c>
      <c r="V512" s="777">
        <f t="shared" si="593"/>
        <v>576750877.73006439</v>
      </c>
      <c r="W512" s="218"/>
      <c r="X512" s="282">
        <v>0</v>
      </c>
      <c r="Y512" s="783">
        <f t="shared" si="594"/>
        <v>0</v>
      </c>
      <c r="Z512" s="282">
        <v>0</v>
      </c>
      <c r="AA512" s="783">
        <f t="shared" si="595"/>
        <v>0</v>
      </c>
      <c r="AB512" s="321"/>
      <c r="AC512" s="297"/>
      <c r="AD512" s="552"/>
      <c r="AE512" s="551"/>
      <c r="AF512" s="865">
        <f t="shared" si="596"/>
        <v>440.28465035311609</v>
      </c>
      <c r="AG512" s="142">
        <f t="shared" si="597"/>
        <v>1</v>
      </c>
      <c r="AH512" s="790">
        <f t="shared" si="598"/>
        <v>576750877.73006439</v>
      </c>
      <c r="AI512" s="553">
        <f>AH512*1/$E$895</f>
        <v>2.2673023105833943E-2</v>
      </c>
      <c r="AJ512" s="1685"/>
      <c r="AK512" s="258"/>
      <c r="AL512" s="100"/>
      <c r="AM512" s="101"/>
      <c r="AN512" s="102"/>
    </row>
    <row r="513" spans="1:40" s="56" customFormat="1" ht="21.75" customHeight="1">
      <c r="A513" s="638"/>
      <c r="B513" s="639"/>
      <c r="C513" s="640"/>
      <c r="D513" s="640"/>
      <c r="E513" s="1573"/>
      <c r="F513" s="1014"/>
      <c r="G513" s="428"/>
      <c r="H513" s="429"/>
      <c r="I513" s="430"/>
      <c r="J513" s="431"/>
      <c r="K513" s="430"/>
      <c r="L513" s="541"/>
      <c r="M513" s="432"/>
      <c r="N513" s="433"/>
      <c r="O513" s="432"/>
      <c r="P513" s="514"/>
      <c r="Q513" s="432"/>
      <c r="R513" s="464"/>
      <c r="S513" s="432"/>
      <c r="T513" s="220"/>
      <c r="U513" s="108"/>
      <c r="V513" s="109"/>
      <c r="W513" s="219"/>
      <c r="X513" s="283"/>
      <c r="Y513" s="1053"/>
      <c r="Z513" s="540"/>
      <c r="AA513" s="1053"/>
      <c r="AB513" s="529"/>
      <c r="AC513" s="284"/>
      <c r="AD513" s="660"/>
      <c r="AE513" s="650"/>
      <c r="AF513" s="533"/>
      <c r="AG513" s="661"/>
      <c r="AH513" s="791"/>
      <c r="AI513" s="662"/>
      <c r="AJ513" s="1685"/>
      <c r="AK513" s="258"/>
      <c r="AL513" s="542"/>
      <c r="AM513" s="543"/>
      <c r="AN513" s="544"/>
    </row>
    <row r="514" spans="1:40" s="337" customFormat="1" ht="30" customHeight="1">
      <c r="A514" s="1112"/>
      <c r="B514" s="1113" t="s">
        <v>862</v>
      </c>
      <c r="C514" s="1114"/>
      <c r="D514" s="1115"/>
      <c r="E514" s="1586"/>
      <c r="F514" s="1116">
        <f>SUM(F509:F512)</f>
        <v>655110382.73006439</v>
      </c>
      <c r="G514" s="1117"/>
      <c r="H514" s="1118"/>
      <c r="I514" s="1119">
        <f>SUM(I509:I512)</f>
        <v>0</v>
      </c>
      <c r="J514" s="1120"/>
      <c r="K514" s="1119">
        <f>SUM(K509:K512)</f>
        <v>0</v>
      </c>
      <c r="L514" s="1121"/>
      <c r="M514" s="1122">
        <f>SUM(M509:M512)</f>
        <v>0</v>
      </c>
      <c r="N514" s="1123"/>
      <c r="O514" s="1124"/>
      <c r="P514" s="1125"/>
      <c r="Q514" s="1124">
        <f>SUM(Q509:Q512)</f>
        <v>655110382.73006439</v>
      </c>
      <c r="R514" s="1126"/>
      <c r="S514" s="1124">
        <f>SUM(S509:S512)</f>
        <v>655110382.73006439</v>
      </c>
      <c r="T514" s="1127"/>
      <c r="U514" s="1128"/>
      <c r="V514" s="1129">
        <f>SUM(V509:V512)</f>
        <v>655110382.73006439</v>
      </c>
      <c r="W514" s="1130"/>
      <c r="X514" s="1131"/>
      <c r="Y514" s="1132">
        <f>SUM(Y509:Y512)</f>
        <v>0</v>
      </c>
      <c r="Z514" s="1133"/>
      <c r="AA514" s="1132">
        <f>SUM(AA509:AA512)</f>
        <v>0</v>
      </c>
      <c r="AB514" s="1134"/>
      <c r="AC514" s="1135">
        <f>SUM(AC509:AC512)</f>
        <v>0</v>
      </c>
      <c r="AD514" s="1136"/>
      <c r="AE514" s="1133">
        <f>SUM(AE509:AE512)</f>
        <v>0</v>
      </c>
      <c r="AF514" s="1137"/>
      <c r="AG514" s="1138"/>
      <c r="AH514" s="1129">
        <f>SUM(AH509:AH512)</f>
        <v>655110382.73006439</v>
      </c>
      <c r="AI514" s="1138"/>
      <c r="AJ514" s="1685"/>
      <c r="AK514" s="329" t="e">
        <f>U514+X514+Z514+AB514+#REF!+#REF!+AD514</f>
        <v>#REF!</v>
      </c>
      <c r="AL514" s="333"/>
      <c r="AM514" s="340" t="e">
        <f>SUM(AM509:AM512)</f>
        <v>#REF!</v>
      </c>
      <c r="AN514" s="333"/>
    </row>
    <row r="515" spans="1:40" s="56" customFormat="1" ht="21.95" customHeight="1">
      <c r="A515" s="77"/>
      <c r="B515" s="183"/>
      <c r="C515" s="71"/>
      <c r="D515" s="70"/>
      <c r="E515" s="1593"/>
      <c r="F515" s="1015">
        <f>F514*1/$F$884</f>
        <v>2.5753463788332966E-2</v>
      </c>
      <c r="G515" s="455">
        <f>SUM(G510:G512)</f>
        <v>2.5753463788332966E-2</v>
      </c>
      <c r="H515" s="456"/>
      <c r="I515" s="457"/>
      <c r="J515" s="458"/>
      <c r="K515" s="459"/>
      <c r="L515" s="460"/>
      <c r="M515" s="461"/>
      <c r="N515" s="462"/>
      <c r="O515" s="465"/>
      <c r="P515" s="521"/>
      <c r="Q515" s="465"/>
      <c r="R515" s="522"/>
      <c r="S515" s="465"/>
      <c r="T515" s="233"/>
      <c r="U515" s="993"/>
      <c r="V515" s="1034"/>
      <c r="W515" s="237"/>
      <c r="X515" s="302"/>
      <c r="Y515" s="1059"/>
      <c r="Z515" s="299"/>
      <c r="AA515" s="1077"/>
      <c r="AB515" s="530"/>
      <c r="AC515" s="318"/>
      <c r="AD515" s="251"/>
      <c r="AE515" s="208"/>
      <c r="AF515" s="539"/>
      <c r="AG515" s="146">
        <f>AH514*1/F514</f>
        <v>1</v>
      </c>
      <c r="AH515" s="132"/>
      <c r="AI515" s="143">
        <f>SUM(AI510:AI512)</f>
        <v>2.5753463788332966E-2</v>
      </c>
      <c r="AJ515" s="1685"/>
      <c r="AK515" s="258" t="e">
        <f>U515+X515+Z515+AB515+#REF!+#REF!+AD515</f>
        <v>#REF!</v>
      </c>
      <c r="AL515" s="146" t="e">
        <f>AM514*1/F514</f>
        <v>#REF!</v>
      </c>
      <c r="AM515" s="132"/>
      <c r="AN515" s="143" t="e">
        <f>SUM(#REF!)</f>
        <v>#REF!</v>
      </c>
    </row>
    <row r="516" spans="1:40" s="337" customFormat="1" ht="30.95" customHeight="1">
      <c r="A516" s="1139">
        <v>18</v>
      </c>
      <c r="B516" s="1140" t="s">
        <v>863</v>
      </c>
      <c r="C516" s="1141"/>
      <c r="D516" s="1142"/>
      <c r="E516" s="1583"/>
      <c r="F516" s="1143"/>
      <c r="G516" s="1144"/>
      <c r="H516" s="1145"/>
      <c r="I516" s="1146"/>
      <c r="J516" s="1147"/>
      <c r="K516" s="1148"/>
      <c r="L516" s="1149"/>
      <c r="M516" s="1150"/>
      <c r="N516" s="1151"/>
      <c r="O516" s="1150"/>
      <c r="P516" s="1152"/>
      <c r="Q516" s="1150"/>
      <c r="R516" s="1153"/>
      <c r="S516" s="1150"/>
      <c r="T516" s="1154"/>
      <c r="U516" s="1155"/>
      <c r="V516" s="1156"/>
      <c r="W516" s="1157"/>
      <c r="X516" s="1158"/>
      <c r="Y516" s="1159"/>
      <c r="Z516" s="1160"/>
      <c r="AA516" s="1161"/>
      <c r="AB516" s="1162"/>
      <c r="AC516" s="1163"/>
      <c r="AD516" s="1155"/>
      <c r="AE516" s="1164"/>
      <c r="AF516" s="1165"/>
      <c r="AG516" s="1166"/>
      <c r="AH516" s="1167"/>
      <c r="AI516" s="1166"/>
      <c r="AJ516" s="1685"/>
      <c r="AK516" s="329" t="e">
        <f>U516+X516+Z516+AB516+#REF!+#REF!+AD516</f>
        <v>#REF!</v>
      </c>
      <c r="AL516" s="96"/>
      <c r="AM516" s="95"/>
      <c r="AN516" s="96"/>
    </row>
    <row r="517" spans="1:40" s="56" customFormat="1" ht="22.5" customHeight="1">
      <c r="A517" s="122"/>
      <c r="B517" s="123"/>
      <c r="C517" s="97"/>
      <c r="D517" s="98"/>
      <c r="E517" s="1584"/>
      <c r="F517" s="1016"/>
      <c r="G517" s="418"/>
      <c r="H517" s="419"/>
      <c r="I517" s="420"/>
      <c r="J517" s="728"/>
      <c r="K517" s="420"/>
      <c r="L517" s="387"/>
      <c r="M517" s="422"/>
      <c r="N517" s="423"/>
      <c r="O517" s="422"/>
      <c r="P517" s="513"/>
      <c r="Q517" s="422"/>
      <c r="R517" s="448"/>
      <c r="S517" s="422"/>
      <c r="T517" s="217"/>
      <c r="U517" s="98"/>
      <c r="V517" s="99"/>
      <c r="W517" s="216"/>
      <c r="X517" s="286"/>
      <c r="Y517" s="1052"/>
      <c r="Z517" s="295"/>
      <c r="AA517" s="1052"/>
      <c r="AB517" s="320"/>
      <c r="AC517" s="281"/>
      <c r="AD517" s="247"/>
      <c r="AE517" s="141"/>
      <c r="AF517" s="322"/>
      <c r="AG517" s="100"/>
      <c r="AH517" s="101"/>
      <c r="AI517" s="102"/>
      <c r="AJ517" s="1685"/>
      <c r="AK517" s="258" t="e">
        <f>U517+X517+Z517+AB517+#REF!+#REF!+AD517</f>
        <v>#REF!</v>
      </c>
      <c r="AL517" s="100" t="e">
        <f>AF517/D517</f>
        <v>#DIV/0!</v>
      </c>
      <c r="AM517" s="101" t="e">
        <f>E517*AK517</f>
        <v>#REF!</v>
      </c>
      <c r="AN517" s="102" t="e">
        <f>AM517*1/$E$895</f>
        <v>#REF!</v>
      </c>
    </row>
    <row r="518" spans="1:40" s="56" customFormat="1" ht="24" customHeight="1">
      <c r="A518" s="665" t="s">
        <v>864</v>
      </c>
      <c r="B518" s="1568" t="s">
        <v>865</v>
      </c>
      <c r="C518" s="369" t="s">
        <v>50</v>
      </c>
      <c r="D518" s="617">
        <v>110</v>
      </c>
      <c r="E518" s="959">
        <v>1033050</v>
      </c>
      <c r="F518" s="957">
        <f t="shared" ref="F518:F533" si="599">D518*E518</f>
        <v>113635500</v>
      </c>
      <c r="G518" s="390">
        <f t="shared" ref="G518:G533" si="600">F518*1/$F$884</f>
        <v>4.4671979126988844E-3</v>
      </c>
      <c r="H518" s="394">
        <f t="shared" ref="H518:H533" si="601">IF(D518-AF518&lt;0,AF518-D518,0)</f>
        <v>0</v>
      </c>
      <c r="I518" s="392">
        <f t="shared" ref="I518:I533" si="602">E518*H518</f>
        <v>0</v>
      </c>
      <c r="J518" s="1558">
        <f t="shared" ref="J518:J533" si="603">IF(D518-AF518&gt;0,AF518-D518,0)</f>
        <v>-87</v>
      </c>
      <c r="K518" s="392">
        <f t="shared" ref="K518:K533" si="604">E518*J518</f>
        <v>-89875350</v>
      </c>
      <c r="L518" s="394">
        <f t="shared" ref="L518:L533" si="605">IF(AF518=0,D518,0)</f>
        <v>0</v>
      </c>
      <c r="M518" s="395">
        <f t="shared" ref="M518:M533" si="606">L518*E518</f>
        <v>0</v>
      </c>
      <c r="N518" s="396"/>
      <c r="O518" s="395"/>
      <c r="P518" s="952">
        <f t="shared" ref="P518:P533" si="607">D518+H518+J518-L518</f>
        <v>23</v>
      </c>
      <c r="Q518" s="395">
        <f t="shared" ref="Q518:Q533" si="608">E518*P518</f>
        <v>23760150</v>
      </c>
      <c r="R518" s="1088">
        <f t="shared" ref="R518:R533" si="609">AF518</f>
        <v>23</v>
      </c>
      <c r="S518" s="395">
        <f t="shared" ref="S518:S533" si="610">E518*R518</f>
        <v>23760150</v>
      </c>
      <c r="T518" s="232"/>
      <c r="U518" s="1084">
        <v>23</v>
      </c>
      <c r="V518" s="777">
        <f t="shared" ref="V518:V533" si="611">E518*U518</f>
        <v>23760150</v>
      </c>
      <c r="W518" s="218"/>
      <c r="X518" s="282">
        <v>0</v>
      </c>
      <c r="Y518" s="783">
        <f t="shared" ref="Y518:Y533" si="612">E518*X518</f>
        <v>0</v>
      </c>
      <c r="Z518" s="282">
        <v>0</v>
      </c>
      <c r="AA518" s="783">
        <f t="shared" ref="AA518:AA533" si="613">E518*Z518</f>
        <v>0</v>
      </c>
      <c r="AB518" s="321"/>
      <c r="AC518" s="297"/>
      <c r="AD518" s="552"/>
      <c r="AE518" s="551"/>
      <c r="AF518" s="865">
        <f t="shared" ref="AF518:AF533" si="614">U518+X518+Z518</f>
        <v>23</v>
      </c>
      <c r="AG518" s="142">
        <f t="shared" ref="AG518:AG533" si="615">AF518/D518</f>
        <v>0.20909090909090908</v>
      </c>
      <c r="AH518" s="790">
        <f t="shared" ref="AH518:AH533" si="616">E518*AF518</f>
        <v>23760150</v>
      </c>
      <c r="AI518" s="553">
        <f t="shared" ref="AI518:AI533" si="617">AH518*1/$E$895</f>
        <v>9.3405047265522124E-4</v>
      </c>
      <c r="AJ518" s="1685"/>
      <c r="AK518" s="258" t="e">
        <f>U518+X518+Z518+AB518+#REF!+#REF!+AD518</f>
        <v>#REF!</v>
      </c>
      <c r="AL518" s="100">
        <f>AF518/D518</f>
        <v>0.20909090909090908</v>
      </c>
      <c r="AM518" s="101" t="e">
        <f>E518*AK518</f>
        <v>#REF!</v>
      </c>
      <c r="AN518" s="102" t="e">
        <f>AM518*1/$E$895</f>
        <v>#REF!</v>
      </c>
    </row>
    <row r="519" spans="1:40" s="56" customFormat="1" ht="24" customHeight="1">
      <c r="A519" s="665" t="s">
        <v>866</v>
      </c>
      <c r="B519" s="1568" t="s">
        <v>867</v>
      </c>
      <c r="C519" s="369" t="s">
        <v>50</v>
      </c>
      <c r="D519" s="617">
        <v>31</v>
      </c>
      <c r="E519" s="959">
        <v>292875</v>
      </c>
      <c r="F519" s="957">
        <f t="shared" si="599"/>
        <v>9079125</v>
      </c>
      <c r="G519" s="390">
        <f t="shared" si="600"/>
        <v>3.5691529714862219E-4</v>
      </c>
      <c r="H519" s="1626">
        <f t="shared" si="601"/>
        <v>16</v>
      </c>
      <c r="I519" s="392">
        <f t="shared" si="602"/>
        <v>4686000</v>
      </c>
      <c r="J519" s="723">
        <f t="shared" si="603"/>
        <v>0</v>
      </c>
      <c r="K519" s="392">
        <f t="shared" si="604"/>
        <v>0</v>
      </c>
      <c r="L519" s="394">
        <f t="shared" si="605"/>
        <v>0</v>
      </c>
      <c r="M519" s="395">
        <f t="shared" si="606"/>
        <v>0</v>
      </c>
      <c r="N519" s="396"/>
      <c r="O519" s="395"/>
      <c r="P519" s="952">
        <f t="shared" si="607"/>
        <v>47</v>
      </c>
      <c r="Q519" s="395">
        <f t="shared" si="608"/>
        <v>13765125</v>
      </c>
      <c r="R519" s="1088">
        <f t="shared" si="609"/>
        <v>47</v>
      </c>
      <c r="S519" s="395">
        <f t="shared" si="610"/>
        <v>13765125</v>
      </c>
      <c r="T519" s="232"/>
      <c r="U519" s="1084">
        <v>47</v>
      </c>
      <c r="V519" s="777">
        <f t="shared" si="611"/>
        <v>13765125</v>
      </c>
      <c r="W519" s="218"/>
      <c r="X519" s="282">
        <v>0</v>
      </c>
      <c r="Y519" s="783">
        <f t="shared" si="612"/>
        <v>0</v>
      </c>
      <c r="Z519" s="282">
        <v>0</v>
      </c>
      <c r="AA519" s="783">
        <f t="shared" si="613"/>
        <v>0</v>
      </c>
      <c r="AB519" s="321"/>
      <c r="AC519" s="297"/>
      <c r="AD519" s="552"/>
      <c r="AE519" s="551"/>
      <c r="AF519" s="865">
        <f t="shared" si="614"/>
        <v>47</v>
      </c>
      <c r="AG519" s="142">
        <f t="shared" si="615"/>
        <v>1.5161290322580645</v>
      </c>
      <c r="AH519" s="790">
        <f t="shared" si="616"/>
        <v>13765125</v>
      </c>
      <c r="AI519" s="553">
        <f t="shared" si="617"/>
        <v>5.4112964406404006E-4</v>
      </c>
      <c r="AJ519" s="1685"/>
      <c r="AK519" s="258"/>
      <c r="AL519" s="100"/>
      <c r="AM519" s="101"/>
      <c r="AN519" s="102"/>
    </row>
    <row r="520" spans="1:40" s="56" customFormat="1" ht="24" customHeight="1">
      <c r="A520" s="665" t="s">
        <v>868</v>
      </c>
      <c r="B520" s="1560" t="s">
        <v>869</v>
      </c>
      <c r="C520" s="369" t="s">
        <v>50</v>
      </c>
      <c r="D520" s="617">
        <v>32</v>
      </c>
      <c r="E520" s="959">
        <v>325357.5</v>
      </c>
      <c r="F520" s="957">
        <f t="shared" si="599"/>
        <v>10411440</v>
      </c>
      <c r="G520" s="390">
        <f t="shared" si="600"/>
        <v>4.0929078532843762E-4</v>
      </c>
      <c r="H520" s="394">
        <f t="shared" si="601"/>
        <v>0</v>
      </c>
      <c r="I520" s="392">
        <f t="shared" si="602"/>
        <v>0</v>
      </c>
      <c r="J520" s="723">
        <v>0</v>
      </c>
      <c r="K520" s="392">
        <f t="shared" si="604"/>
        <v>0</v>
      </c>
      <c r="L520" s="1559">
        <f t="shared" si="605"/>
        <v>32</v>
      </c>
      <c r="M520" s="395">
        <f t="shared" si="606"/>
        <v>10411440</v>
      </c>
      <c r="N520" s="396"/>
      <c r="O520" s="395"/>
      <c r="P520" s="615">
        <f t="shared" si="607"/>
        <v>0</v>
      </c>
      <c r="Q520" s="395">
        <f t="shared" si="608"/>
        <v>0</v>
      </c>
      <c r="R520" s="394">
        <f t="shared" si="609"/>
        <v>0</v>
      </c>
      <c r="S520" s="395">
        <f t="shared" si="610"/>
        <v>0</v>
      </c>
      <c r="T520" s="232"/>
      <c r="U520" s="1554">
        <v>0</v>
      </c>
      <c r="V520" s="777">
        <f t="shared" si="611"/>
        <v>0</v>
      </c>
      <c r="W520" s="218"/>
      <c r="X520" s="282">
        <v>0</v>
      </c>
      <c r="Y520" s="783">
        <f t="shared" si="612"/>
        <v>0</v>
      </c>
      <c r="Z520" s="282">
        <v>0</v>
      </c>
      <c r="AA520" s="783">
        <f t="shared" si="613"/>
        <v>0</v>
      </c>
      <c r="AB520" s="321"/>
      <c r="AC520" s="297"/>
      <c r="AD520" s="552"/>
      <c r="AE520" s="551"/>
      <c r="AF520" s="1553">
        <f t="shared" si="614"/>
        <v>0</v>
      </c>
      <c r="AG520" s="142">
        <f t="shared" si="615"/>
        <v>0</v>
      </c>
      <c r="AH520" s="790">
        <f t="shared" si="616"/>
        <v>0</v>
      </c>
      <c r="AI520" s="553">
        <f t="shared" si="617"/>
        <v>0</v>
      </c>
      <c r="AJ520" s="1685"/>
      <c r="AK520" s="258"/>
      <c r="AL520" s="100"/>
      <c r="AM520" s="101"/>
      <c r="AN520" s="102"/>
    </row>
    <row r="521" spans="1:40" s="56" customFormat="1" ht="24" customHeight="1">
      <c r="A521" s="665" t="s">
        <v>870</v>
      </c>
      <c r="B521" s="1568" t="s">
        <v>871</v>
      </c>
      <c r="C521" s="369" t="s">
        <v>50</v>
      </c>
      <c r="D521" s="617">
        <v>14</v>
      </c>
      <c r="E521" s="959">
        <v>1278000</v>
      </c>
      <c r="F521" s="957">
        <f t="shared" si="599"/>
        <v>17892000</v>
      </c>
      <c r="G521" s="390">
        <f t="shared" si="600"/>
        <v>7.0336387004068656E-4</v>
      </c>
      <c r="H521" s="1626">
        <f t="shared" si="601"/>
        <v>14</v>
      </c>
      <c r="I521" s="392">
        <f t="shared" si="602"/>
        <v>17892000</v>
      </c>
      <c r="J521" s="723">
        <f t="shared" si="603"/>
        <v>0</v>
      </c>
      <c r="K521" s="392">
        <f t="shared" si="604"/>
        <v>0</v>
      </c>
      <c r="L521" s="394">
        <f t="shared" si="605"/>
        <v>0</v>
      </c>
      <c r="M521" s="395">
        <f t="shared" si="606"/>
        <v>0</v>
      </c>
      <c r="N521" s="396"/>
      <c r="O521" s="395"/>
      <c r="P521" s="952">
        <f t="shared" si="607"/>
        <v>28</v>
      </c>
      <c r="Q521" s="395">
        <f t="shared" si="608"/>
        <v>35784000</v>
      </c>
      <c r="R521" s="1088">
        <f t="shared" si="609"/>
        <v>28</v>
      </c>
      <c r="S521" s="395">
        <f t="shared" si="610"/>
        <v>35784000</v>
      </c>
      <c r="T521" s="232"/>
      <c r="U521" s="1084">
        <v>28</v>
      </c>
      <c r="V521" s="777">
        <f t="shared" si="611"/>
        <v>35784000</v>
      </c>
      <c r="W521" s="218"/>
      <c r="X521" s="282">
        <v>0</v>
      </c>
      <c r="Y521" s="783">
        <f t="shared" si="612"/>
        <v>0</v>
      </c>
      <c r="Z521" s="282">
        <v>0</v>
      </c>
      <c r="AA521" s="783">
        <f t="shared" si="613"/>
        <v>0</v>
      </c>
      <c r="AB521" s="321"/>
      <c r="AC521" s="297"/>
      <c r="AD521" s="552"/>
      <c r="AE521" s="551"/>
      <c r="AF521" s="865">
        <f t="shared" si="614"/>
        <v>28</v>
      </c>
      <c r="AG521" s="142">
        <f t="shared" si="615"/>
        <v>2</v>
      </c>
      <c r="AH521" s="790">
        <f t="shared" si="616"/>
        <v>35784000</v>
      </c>
      <c r="AI521" s="553">
        <f t="shared" si="617"/>
        <v>1.4067277400813731E-3</v>
      </c>
      <c r="AJ521" s="1685"/>
      <c r="AK521" s="258"/>
      <c r="AL521" s="100"/>
      <c r="AM521" s="101"/>
      <c r="AN521" s="102"/>
    </row>
    <row r="522" spans="1:40" s="56" customFormat="1" ht="24" customHeight="1">
      <c r="A522" s="665" t="s">
        <v>872</v>
      </c>
      <c r="B522" s="1560" t="s">
        <v>873</v>
      </c>
      <c r="C522" s="369" t="s">
        <v>50</v>
      </c>
      <c r="D522" s="617">
        <v>78</v>
      </c>
      <c r="E522" s="959">
        <v>431325</v>
      </c>
      <c r="F522" s="957">
        <f t="shared" si="599"/>
        <v>33643350</v>
      </c>
      <c r="G522" s="390">
        <f t="shared" si="600"/>
        <v>1.322575277058648E-3</v>
      </c>
      <c r="H522" s="394">
        <f t="shared" si="601"/>
        <v>0</v>
      </c>
      <c r="I522" s="392">
        <f t="shared" si="602"/>
        <v>0</v>
      </c>
      <c r="J522" s="723">
        <v>0</v>
      </c>
      <c r="K522" s="392">
        <f t="shared" si="604"/>
        <v>0</v>
      </c>
      <c r="L522" s="1559">
        <f t="shared" si="605"/>
        <v>78</v>
      </c>
      <c r="M522" s="395">
        <f t="shared" si="606"/>
        <v>33643350</v>
      </c>
      <c r="N522" s="396"/>
      <c r="O522" s="395"/>
      <c r="P522" s="615">
        <f t="shared" si="607"/>
        <v>0</v>
      </c>
      <c r="Q522" s="395">
        <f t="shared" si="608"/>
        <v>0</v>
      </c>
      <c r="R522" s="394">
        <f t="shared" si="609"/>
        <v>0</v>
      </c>
      <c r="S522" s="395">
        <f t="shared" si="610"/>
        <v>0</v>
      </c>
      <c r="T522" s="232"/>
      <c r="U522" s="1554">
        <v>0</v>
      </c>
      <c r="V522" s="777">
        <f t="shared" si="611"/>
        <v>0</v>
      </c>
      <c r="W522" s="218"/>
      <c r="X522" s="282">
        <v>0</v>
      </c>
      <c r="Y522" s="783">
        <f t="shared" si="612"/>
        <v>0</v>
      </c>
      <c r="Z522" s="282">
        <v>0</v>
      </c>
      <c r="AA522" s="783">
        <f t="shared" si="613"/>
        <v>0</v>
      </c>
      <c r="AB522" s="321"/>
      <c r="AC522" s="297"/>
      <c r="AD522" s="552"/>
      <c r="AE522" s="551"/>
      <c r="AF522" s="1553">
        <f t="shared" si="614"/>
        <v>0</v>
      </c>
      <c r="AG522" s="142">
        <f t="shared" si="615"/>
        <v>0</v>
      </c>
      <c r="AH522" s="790">
        <f t="shared" si="616"/>
        <v>0</v>
      </c>
      <c r="AI522" s="553">
        <f t="shared" si="617"/>
        <v>0</v>
      </c>
      <c r="AJ522" s="1685"/>
      <c r="AK522" s="258"/>
      <c r="AL522" s="100"/>
      <c r="AM522" s="101"/>
      <c r="AN522" s="102"/>
    </row>
    <row r="523" spans="1:40" s="56" customFormat="1" ht="24" customHeight="1">
      <c r="A523" s="665" t="s">
        <v>874</v>
      </c>
      <c r="B523" s="1560" t="s">
        <v>875</v>
      </c>
      <c r="C523" s="369" t="s">
        <v>50</v>
      </c>
      <c r="D523" s="617">
        <v>110</v>
      </c>
      <c r="E523" s="959">
        <v>363165</v>
      </c>
      <c r="F523" s="957">
        <f t="shared" si="599"/>
        <v>39948150</v>
      </c>
      <c r="G523" s="390">
        <f t="shared" si="600"/>
        <v>1.5704273074539376E-3</v>
      </c>
      <c r="H523" s="394">
        <f t="shared" si="601"/>
        <v>0</v>
      </c>
      <c r="I523" s="392">
        <f t="shared" si="602"/>
        <v>0</v>
      </c>
      <c r="J523" s="723">
        <v>0</v>
      </c>
      <c r="K523" s="392">
        <f t="shared" si="604"/>
        <v>0</v>
      </c>
      <c r="L523" s="1559">
        <f t="shared" si="605"/>
        <v>110</v>
      </c>
      <c r="M523" s="395">
        <f t="shared" si="606"/>
        <v>39948150</v>
      </c>
      <c r="N523" s="396"/>
      <c r="O523" s="395"/>
      <c r="P523" s="615">
        <f t="shared" si="607"/>
        <v>0</v>
      </c>
      <c r="Q523" s="395">
        <f t="shared" si="608"/>
        <v>0</v>
      </c>
      <c r="R523" s="394">
        <f t="shared" si="609"/>
        <v>0</v>
      </c>
      <c r="S523" s="395">
        <f t="shared" si="610"/>
        <v>0</v>
      </c>
      <c r="T523" s="232"/>
      <c r="U523" s="1554">
        <v>0</v>
      </c>
      <c r="V523" s="777">
        <f t="shared" si="611"/>
        <v>0</v>
      </c>
      <c r="W523" s="218"/>
      <c r="X523" s="282">
        <v>0</v>
      </c>
      <c r="Y523" s="783">
        <f t="shared" si="612"/>
        <v>0</v>
      </c>
      <c r="Z523" s="282">
        <v>0</v>
      </c>
      <c r="AA523" s="783">
        <f t="shared" si="613"/>
        <v>0</v>
      </c>
      <c r="AB523" s="321"/>
      <c r="AC523" s="297"/>
      <c r="AD523" s="552"/>
      <c r="AE523" s="551"/>
      <c r="AF523" s="1553">
        <f t="shared" si="614"/>
        <v>0</v>
      </c>
      <c r="AG523" s="142">
        <f t="shared" si="615"/>
        <v>0</v>
      </c>
      <c r="AH523" s="790">
        <f t="shared" si="616"/>
        <v>0</v>
      </c>
      <c r="AI523" s="553">
        <f t="shared" si="617"/>
        <v>0</v>
      </c>
      <c r="AJ523" s="1685"/>
      <c r="AK523" s="258"/>
      <c r="AL523" s="100"/>
      <c r="AM523" s="101"/>
      <c r="AN523" s="102"/>
    </row>
    <row r="524" spans="1:40" s="56" customFormat="1" ht="33" customHeight="1">
      <c r="A524" s="665" t="s">
        <v>876</v>
      </c>
      <c r="B524" s="664" t="s">
        <v>877</v>
      </c>
      <c r="C524" s="369" t="s">
        <v>50</v>
      </c>
      <c r="D524" s="617">
        <v>7</v>
      </c>
      <c r="E524" s="959">
        <v>2024565</v>
      </c>
      <c r="F524" s="957">
        <f t="shared" si="599"/>
        <v>14171955</v>
      </c>
      <c r="G524" s="390">
        <f t="shared" si="600"/>
        <v>5.5712279872806054E-4</v>
      </c>
      <c r="H524" s="394">
        <f t="shared" si="601"/>
        <v>0</v>
      </c>
      <c r="I524" s="392">
        <f t="shared" si="602"/>
        <v>0</v>
      </c>
      <c r="J524" s="723">
        <f t="shared" si="603"/>
        <v>0</v>
      </c>
      <c r="K524" s="392">
        <f t="shared" si="604"/>
        <v>0</v>
      </c>
      <c r="L524" s="394">
        <f t="shared" si="605"/>
        <v>0</v>
      </c>
      <c r="M524" s="395">
        <f t="shared" si="606"/>
        <v>0</v>
      </c>
      <c r="N524" s="396"/>
      <c r="O524" s="395"/>
      <c r="P524" s="952">
        <f t="shared" si="607"/>
        <v>7</v>
      </c>
      <c r="Q524" s="395">
        <f t="shared" si="608"/>
        <v>14171955</v>
      </c>
      <c r="R524" s="1088">
        <f t="shared" si="609"/>
        <v>7</v>
      </c>
      <c r="S524" s="395">
        <f t="shared" si="610"/>
        <v>14171955</v>
      </c>
      <c r="T524" s="232"/>
      <c r="U524" s="1084">
        <v>7</v>
      </c>
      <c r="V524" s="777">
        <f t="shared" si="611"/>
        <v>14171955</v>
      </c>
      <c r="W524" s="218"/>
      <c r="X524" s="282">
        <v>0</v>
      </c>
      <c r="Y524" s="783">
        <f t="shared" si="612"/>
        <v>0</v>
      </c>
      <c r="Z524" s="282">
        <v>0</v>
      </c>
      <c r="AA524" s="783">
        <f t="shared" si="613"/>
        <v>0</v>
      </c>
      <c r="AB524" s="321"/>
      <c r="AC524" s="297"/>
      <c r="AD524" s="552"/>
      <c r="AE524" s="551"/>
      <c r="AF524" s="865">
        <f t="shared" si="614"/>
        <v>7</v>
      </c>
      <c r="AG524" s="142">
        <f t="shared" si="615"/>
        <v>1</v>
      </c>
      <c r="AH524" s="790">
        <f t="shared" si="616"/>
        <v>14171955</v>
      </c>
      <c r="AI524" s="553">
        <f t="shared" si="617"/>
        <v>5.5712279872806054E-4</v>
      </c>
      <c r="AJ524" s="1685"/>
      <c r="AK524" s="258"/>
      <c r="AL524" s="100"/>
      <c r="AM524" s="101"/>
      <c r="AN524" s="102"/>
    </row>
    <row r="525" spans="1:40" s="56" customFormat="1" ht="24" customHeight="1">
      <c r="A525" s="665" t="s">
        <v>878</v>
      </c>
      <c r="B525" s="1560" t="s">
        <v>879</v>
      </c>
      <c r="C525" s="369" t="s">
        <v>50</v>
      </c>
      <c r="D525" s="617">
        <v>23</v>
      </c>
      <c r="E525" s="959">
        <v>193830</v>
      </c>
      <c r="F525" s="957">
        <f t="shared" si="599"/>
        <v>4458090</v>
      </c>
      <c r="G525" s="390">
        <f t="shared" si="600"/>
        <v>1.7525483095180439E-4</v>
      </c>
      <c r="H525" s="394">
        <f t="shared" si="601"/>
        <v>0</v>
      </c>
      <c r="I525" s="392">
        <f t="shared" si="602"/>
        <v>0</v>
      </c>
      <c r="J525" s="723">
        <v>0</v>
      </c>
      <c r="K525" s="392">
        <f t="shared" si="604"/>
        <v>0</v>
      </c>
      <c r="L525" s="1559">
        <f t="shared" si="605"/>
        <v>23</v>
      </c>
      <c r="M525" s="395">
        <f t="shared" si="606"/>
        <v>4458090</v>
      </c>
      <c r="N525" s="396"/>
      <c r="O525" s="395"/>
      <c r="P525" s="615">
        <f t="shared" si="607"/>
        <v>0</v>
      </c>
      <c r="Q525" s="395">
        <f t="shared" si="608"/>
        <v>0</v>
      </c>
      <c r="R525" s="394">
        <f t="shared" si="609"/>
        <v>0</v>
      </c>
      <c r="S525" s="395">
        <f t="shared" si="610"/>
        <v>0</v>
      </c>
      <c r="T525" s="232"/>
      <c r="U525" s="1554">
        <v>0</v>
      </c>
      <c r="V525" s="777">
        <f t="shared" si="611"/>
        <v>0</v>
      </c>
      <c r="W525" s="218"/>
      <c r="X525" s="282">
        <v>0</v>
      </c>
      <c r="Y525" s="783">
        <f t="shared" si="612"/>
        <v>0</v>
      </c>
      <c r="Z525" s="282">
        <v>0</v>
      </c>
      <c r="AA525" s="783">
        <f t="shared" si="613"/>
        <v>0</v>
      </c>
      <c r="AB525" s="321"/>
      <c r="AC525" s="297"/>
      <c r="AD525" s="552"/>
      <c r="AE525" s="551"/>
      <c r="AF525" s="1553">
        <f t="shared" si="614"/>
        <v>0</v>
      </c>
      <c r="AG525" s="142">
        <f t="shared" si="615"/>
        <v>0</v>
      </c>
      <c r="AH525" s="790">
        <f t="shared" si="616"/>
        <v>0</v>
      </c>
      <c r="AI525" s="553">
        <f t="shared" si="617"/>
        <v>0</v>
      </c>
      <c r="AJ525" s="1685"/>
      <c r="AK525" s="258"/>
      <c r="AL525" s="100"/>
      <c r="AM525" s="101"/>
      <c r="AN525" s="102"/>
    </row>
    <row r="526" spans="1:40" s="56" customFormat="1" ht="24" customHeight="1">
      <c r="A526" s="665" t="s">
        <v>880</v>
      </c>
      <c r="B526" s="1568" t="s">
        <v>881</v>
      </c>
      <c r="C526" s="369" t="s">
        <v>50</v>
      </c>
      <c r="D526" s="617">
        <v>35</v>
      </c>
      <c r="E526" s="959">
        <v>308850</v>
      </c>
      <c r="F526" s="957">
        <f t="shared" si="599"/>
        <v>10809750</v>
      </c>
      <c r="G526" s="390">
        <f t="shared" si="600"/>
        <v>4.2494900481624814E-4</v>
      </c>
      <c r="H526" s="394">
        <f t="shared" si="601"/>
        <v>0</v>
      </c>
      <c r="I526" s="392">
        <f t="shared" si="602"/>
        <v>0</v>
      </c>
      <c r="J526" s="1558">
        <f t="shared" si="603"/>
        <v>-30</v>
      </c>
      <c r="K526" s="392">
        <f t="shared" si="604"/>
        <v>-9265500</v>
      </c>
      <c r="L526" s="394">
        <f t="shared" si="605"/>
        <v>0</v>
      </c>
      <c r="M526" s="395">
        <f t="shared" si="606"/>
        <v>0</v>
      </c>
      <c r="N526" s="396"/>
      <c r="O526" s="395"/>
      <c r="P526" s="952">
        <f t="shared" si="607"/>
        <v>5</v>
      </c>
      <c r="Q526" s="395">
        <f t="shared" si="608"/>
        <v>1544250</v>
      </c>
      <c r="R526" s="1088">
        <f t="shared" si="609"/>
        <v>5</v>
      </c>
      <c r="S526" s="395">
        <f t="shared" si="610"/>
        <v>1544250</v>
      </c>
      <c r="T526" s="232"/>
      <c r="U526" s="1084">
        <v>5</v>
      </c>
      <c r="V526" s="777">
        <f t="shared" si="611"/>
        <v>1544250</v>
      </c>
      <c r="W526" s="218"/>
      <c r="X526" s="282">
        <v>0</v>
      </c>
      <c r="Y526" s="783">
        <f t="shared" si="612"/>
        <v>0</v>
      </c>
      <c r="Z526" s="282">
        <v>0</v>
      </c>
      <c r="AA526" s="783">
        <f t="shared" si="613"/>
        <v>0</v>
      </c>
      <c r="AB526" s="321"/>
      <c r="AC526" s="297"/>
      <c r="AD526" s="552"/>
      <c r="AE526" s="551"/>
      <c r="AF526" s="865">
        <f t="shared" si="614"/>
        <v>5</v>
      </c>
      <c r="AG526" s="142">
        <f t="shared" si="615"/>
        <v>0.14285714285714285</v>
      </c>
      <c r="AH526" s="790">
        <f t="shared" si="616"/>
        <v>1544250</v>
      </c>
      <c r="AI526" s="553">
        <f t="shared" si="617"/>
        <v>6.0707000688035451E-5</v>
      </c>
      <c r="AJ526" s="1685"/>
      <c r="AK526" s="258"/>
      <c r="AL526" s="100"/>
      <c r="AM526" s="101"/>
      <c r="AN526" s="102"/>
    </row>
    <row r="527" spans="1:40" s="56" customFormat="1" ht="24" customHeight="1">
      <c r="A527" s="665" t="s">
        <v>882</v>
      </c>
      <c r="B527" s="664" t="s">
        <v>883</v>
      </c>
      <c r="C527" s="369" t="s">
        <v>50</v>
      </c>
      <c r="D527" s="617">
        <v>44</v>
      </c>
      <c r="E527" s="959">
        <v>257730</v>
      </c>
      <c r="F527" s="957">
        <f t="shared" si="599"/>
        <v>11340120</v>
      </c>
      <c r="G527" s="390">
        <f t="shared" si="600"/>
        <v>4.4579871953531134E-4</v>
      </c>
      <c r="H527" s="394">
        <f t="shared" si="601"/>
        <v>0</v>
      </c>
      <c r="I527" s="392">
        <f t="shared" si="602"/>
        <v>0</v>
      </c>
      <c r="J527" s="1558">
        <f t="shared" si="603"/>
        <v>-40</v>
      </c>
      <c r="K527" s="392">
        <f t="shared" si="604"/>
        <v>-10309200</v>
      </c>
      <c r="L527" s="394">
        <f t="shared" si="605"/>
        <v>0</v>
      </c>
      <c r="M527" s="395">
        <f t="shared" si="606"/>
        <v>0</v>
      </c>
      <c r="N527" s="396"/>
      <c r="O527" s="395"/>
      <c r="P527" s="952">
        <f t="shared" si="607"/>
        <v>4</v>
      </c>
      <c r="Q527" s="395">
        <f t="shared" si="608"/>
        <v>1030920</v>
      </c>
      <c r="R527" s="1088">
        <f t="shared" si="609"/>
        <v>4</v>
      </c>
      <c r="S527" s="395">
        <f t="shared" si="610"/>
        <v>1030920</v>
      </c>
      <c r="T527" s="232"/>
      <c r="U527" s="1084">
        <v>4</v>
      </c>
      <c r="V527" s="777">
        <f t="shared" si="611"/>
        <v>1030920</v>
      </c>
      <c r="W527" s="218"/>
      <c r="X527" s="282">
        <v>0</v>
      </c>
      <c r="Y527" s="783">
        <f t="shared" si="612"/>
        <v>0</v>
      </c>
      <c r="Z527" s="282">
        <v>0</v>
      </c>
      <c r="AA527" s="783">
        <f t="shared" si="613"/>
        <v>0</v>
      </c>
      <c r="AB527" s="321"/>
      <c r="AC527" s="297"/>
      <c r="AD527" s="552"/>
      <c r="AE527" s="551"/>
      <c r="AF527" s="865">
        <f t="shared" si="614"/>
        <v>4</v>
      </c>
      <c r="AG527" s="142">
        <f t="shared" si="615"/>
        <v>9.0909090909090912E-2</v>
      </c>
      <c r="AH527" s="790">
        <f t="shared" si="616"/>
        <v>1030920</v>
      </c>
      <c r="AI527" s="553">
        <f t="shared" si="617"/>
        <v>4.0527156321391941E-5</v>
      </c>
      <c r="AJ527" s="1685"/>
      <c r="AK527" s="258"/>
      <c r="AL527" s="100"/>
      <c r="AM527" s="101"/>
      <c r="AN527" s="102"/>
    </row>
    <row r="528" spans="1:40" s="56" customFormat="1" ht="24" customHeight="1">
      <c r="A528" s="665" t="s">
        <v>884</v>
      </c>
      <c r="B528" s="1568" t="s">
        <v>885</v>
      </c>
      <c r="C528" s="369" t="s">
        <v>50</v>
      </c>
      <c r="D528" s="617">
        <v>49.999997999999998</v>
      </c>
      <c r="E528" s="959">
        <v>303525</v>
      </c>
      <c r="F528" s="957">
        <f t="shared" ref="F528:F530" si="618">D528*E528</f>
        <v>15176249.39295</v>
      </c>
      <c r="G528" s="390">
        <f t="shared" si="600"/>
        <v>5.966032587596653E-4</v>
      </c>
      <c r="H528" s="394">
        <f t="shared" ref="H528:H530" si="619">IF(D528-AF528&lt;0,AF528-D528,0)</f>
        <v>0</v>
      </c>
      <c r="I528" s="392">
        <f t="shared" ref="I528:I530" si="620">E528*H528</f>
        <v>0</v>
      </c>
      <c r="J528" s="1558">
        <f t="shared" si="603"/>
        <v>-45.999997999999998</v>
      </c>
      <c r="K528" s="392">
        <f t="shared" ref="K528:K530" si="621">E528*J528</f>
        <v>-13962149.39295</v>
      </c>
      <c r="L528" s="394">
        <f t="shared" ref="L528:L530" si="622">IF(AF528=0,D528,0)</f>
        <v>0</v>
      </c>
      <c r="M528" s="395">
        <f t="shared" ref="M528:M530" si="623">L528*E528</f>
        <v>0</v>
      </c>
      <c r="N528" s="396"/>
      <c r="O528" s="395"/>
      <c r="P528" s="952">
        <f t="shared" ref="P528:P530" si="624">D528+H528+J528-L528</f>
        <v>4</v>
      </c>
      <c r="Q528" s="395">
        <f t="shared" ref="Q528:Q530" si="625">E528*P528</f>
        <v>1214100</v>
      </c>
      <c r="R528" s="1088">
        <f t="shared" ref="R528:R530" si="626">AF528</f>
        <v>4</v>
      </c>
      <c r="S528" s="395">
        <f t="shared" ref="S528:S530" si="627">E528*R528</f>
        <v>1214100</v>
      </c>
      <c r="T528" s="232"/>
      <c r="U528" s="1084">
        <v>4</v>
      </c>
      <c r="V528" s="777">
        <f t="shared" ref="V528:V530" si="628">E528*U528</f>
        <v>1214100</v>
      </c>
      <c r="W528" s="218"/>
      <c r="X528" s="282">
        <v>0</v>
      </c>
      <c r="Y528" s="783">
        <f t="shared" ref="Y528:Y530" si="629">E528*X528</f>
        <v>0</v>
      </c>
      <c r="Z528" s="282">
        <v>0</v>
      </c>
      <c r="AA528" s="783">
        <f t="shared" ref="AA528:AA530" si="630">E528*Z528</f>
        <v>0</v>
      </c>
      <c r="AB528" s="321"/>
      <c r="AC528" s="297"/>
      <c r="AD528" s="552"/>
      <c r="AE528" s="551"/>
      <c r="AF528" s="865">
        <f t="shared" ref="AF528:AF530" si="631">U528+X528+Z528</f>
        <v>4</v>
      </c>
      <c r="AG528" s="142">
        <f t="shared" ref="AG528:AG530" si="632">AF528/D528</f>
        <v>8.0000003200000128E-2</v>
      </c>
      <c r="AH528" s="790">
        <f t="shared" ref="AH528:AH530" si="633">E528*AF528</f>
        <v>1214100</v>
      </c>
      <c r="AI528" s="553">
        <f t="shared" si="617"/>
        <v>4.7728262609903734E-5</v>
      </c>
      <c r="AJ528" s="1685"/>
      <c r="AK528" s="258"/>
      <c r="AL528" s="100"/>
      <c r="AM528" s="101"/>
      <c r="AN528" s="102"/>
    </row>
    <row r="529" spans="1:40" s="56" customFormat="1" ht="24" customHeight="1">
      <c r="A529" s="665" t="s">
        <v>886</v>
      </c>
      <c r="B529" s="1568" t="s">
        <v>887</v>
      </c>
      <c r="C529" s="369" t="s">
        <v>50</v>
      </c>
      <c r="D529" s="617">
        <v>12</v>
      </c>
      <c r="E529" s="959">
        <v>1282260</v>
      </c>
      <c r="F529" s="957">
        <f t="shared" si="618"/>
        <v>15387120</v>
      </c>
      <c r="G529" s="390">
        <f t="shared" si="600"/>
        <v>6.0489292823499049E-4</v>
      </c>
      <c r="H529" s="1626">
        <f t="shared" si="619"/>
        <v>3</v>
      </c>
      <c r="I529" s="392">
        <f t="shared" si="620"/>
        <v>3846780</v>
      </c>
      <c r="J529" s="723">
        <f t="shared" si="603"/>
        <v>0</v>
      </c>
      <c r="K529" s="392">
        <f t="shared" si="621"/>
        <v>0</v>
      </c>
      <c r="L529" s="394">
        <f t="shared" si="622"/>
        <v>0</v>
      </c>
      <c r="M529" s="395">
        <f t="shared" si="623"/>
        <v>0</v>
      </c>
      <c r="N529" s="396"/>
      <c r="O529" s="395"/>
      <c r="P529" s="952">
        <f t="shared" si="624"/>
        <v>15</v>
      </c>
      <c r="Q529" s="395">
        <f t="shared" si="625"/>
        <v>19233900</v>
      </c>
      <c r="R529" s="1088">
        <f t="shared" si="626"/>
        <v>15</v>
      </c>
      <c r="S529" s="395">
        <f t="shared" si="627"/>
        <v>19233900</v>
      </c>
      <c r="T529" s="232"/>
      <c r="U529" s="1084">
        <v>15</v>
      </c>
      <c r="V529" s="777">
        <f t="shared" si="628"/>
        <v>19233900</v>
      </c>
      <c r="W529" s="218"/>
      <c r="X529" s="282">
        <v>0</v>
      </c>
      <c r="Y529" s="783">
        <f t="shared" si="629"/>
        <v>0</v>
      </c>
      <c r="Z529" s="282">
        <v>0</v>
      </c>
      <c r="AA529" s="783">
        <f t="shared" si="630"/>
        <v>0</v>
      </c>
      <c r="AB529" s="321"/>
      <c r="AC529" s="297"/>
      <c r="AD529" s="552"/>
      <c r="AE529" s="551"/>
      <c r="AF529" s="865">
        <f t="shared" si="631"/>
        <v>15</v>
      </c>
      <c r="AG529" s="142">
        <f t="shared" si="632"/>
        <v>1.25</v>
      </c>
      <c r="AH529" s="790">
        <f t="shared" si="633"/>
        <v>19233900</v>
      </c>
      <c r="AI529" s="553">
        <f t="shared" si="617"/>
        <v>7.5611616029373806E-4</v>
      </c>
      <c r="AJ529" s="1685"/>
      <c r="AK529" s="258"/>
      <c r="AL529" s="100"/>
      <c r="AM529" s="101"/>
      <c r="AN529" s="102"/>
    </row>
    <row r="530" spans="1:40" s="56" customFormat="1" ht="24" customHeight="1">
      <c r="A530" s="665" t="s">
        <v>888</v>
      </c>
      <c r="B530" s="1568" t="s">
        <v>889</v>
      </c>
      <c r="C530" s="369" t="s">
        <v>50</v>
      </c>
      <c r="D530" s="617">
        <v>110</v>
      </c>
      <c r="E530" s="959">
        <v>641130</v>
      </c>
      <c r="F530" s="957">
        <f t="shared" si="618"/>
        <v>70524300</v>
      </c>
      <c r="G530" s="390">
        <f t="shared" si="600"/>
        <v>2.7724259210770395E-3</v>
      </c>
      <c r="H530" s="394">
        <f t="shared" si="619"/>
        <v>0</v>
      </c>
      <c r="I530" s="392">
        <f t="shared" si="620"/>
        <v>0</v>
      </c>
      <c r="J530" s="1558">
        <f t="shared" si="603"/>
        <v>-82</v>
      </c>
      <c r="K530" s="392">
        <f t="shared" si="621"/>
        <v>-52572660</v>
      </c>
      <c r="L530" s="394">
        <f t="shared" si="622"/>
        <v>0</v>
      </c>
      <c r="M530" s="395">
        <f t="shared" si="623"/>
        <v>0</v>
      </c>
      <c r="N530" s="396"/>
      <c r="O530" s="395"/>
      <c r="P530" s="952">
        <f t="shared" si="624"/>
        <v>28</v>
      </c>
      <c r="Q530" s="395">
        <f t="shared" si="625"/>
        <v>17951640</v>
      </c>
      <c r="R530" s="1088">
        <f t="shared" si="626"/>
        <v>28</v>
      </c>
      <c r="S530" s="395">
        <f t="shared" si="627"/>
        <v>17951640</v>
      </c>
      <c r="T530" s="232"/>
      <c r="U530" s="1084">
        <v>28</v>
      </c>
      <c r="V530" s="777">
        <f t="shared" si="628"/>
        <v>17951640</v>
      </c>
      <c r="W530" s="218"/>
      <c r="X530" s="282">
        <v>0</v>
      </c>
      <c r="Y530" s="783">
        <f t="shared" si="629"/>
        <v>0</v>
      </c>
      <c r="Z530" s="282">
        <v>0</v>
      </c>
      <c r="AA530" s="783">
        <f t="shared" si="630"/>
        <v>0</v>
      </c>
      <c r="AB530" s="321"/>
      <c r="AC530" s="297"/>
      <c r="AD530" s="552"/>
      <c r="AE530" s="551"/>
      <c r="AF530" s="865">
        <f t="shared" si="631"/>
        <v>28</v>
      </c>
      <c r="AG530" s="142">
        <f t="shared" si="632"/>
        <v>0.25454545454545452</v>
      </c>
      <c r="AH530" s="790">
        <f t="shared" si="633"/>
        <v>17951640</v>
      </c>
      <c r="AI530" s="553">
        <f t="shared" si="617"/>
        <v>7.0570841627415554E-4</v>
      </c>
      <c r="AJ530" s="1685"/>
      <c r="AK530" s="258"/>
      <c r="AL530" s="100"/>
      <c r="AM530" s="101"/>
      <c r="AN530" s="102"/>
    </row>
    <row r="531" spans="1:40" s="56" customFormat="1" ht="24" customHeight="1">
      <c r="A531" s="665" t="s">
        <v>890</v>
      </c>
      <c r="B531" s="1568" t="s">
        <v>891</v>
      </c>
      <c r="C531" s="369" t="s">
        <v>50</v>
      </c>
      <c r="D531" s="617">
        <v>63</v>
      </c>
      <c r="E531" s="959">
        <v>495225</v>
      </c>
      <c r="F531" s="957">
        <f t="shared" si="599"/>
        <v>31199175</v>
      </c>
      <c r="G531" s="390">
        <f t="shared" si="600"/>
        <v>1.2264907483834472E-3</v>
      </c>
      <c r="H531" s="1626">
        <f t="shared" si="601"/>
        <v>1</v>
      </c>
      <c r="I531" s="392">
        <f t="shared" si="602"/>
        <v>495225</v>
      </c>
      <c r="J531" s="723">
        <f t="shared" si="603"/>
        <v>0</v>
      </c>
      <c r="K531" s="392">
        <f t="shared" si="604"/>
        <v>0</v>
      </c>
      <c r="L531" s="394">
        <f t="shared" si="605"/>
        <v>0</v>
      </c>
      <c r="M531" s="395">
        <f t="shared" si="606"/>
        <v>0</v>
      </c>
      <c r="N531" s="396"/>
      <c r="O531" s="395"/>
      <c r="P531" s="952">
        <f t="shared" si="607"/>
        <v>64</v>
      </c>
      <c r="Q531" s="395">
        <f t="shared" si="608"/>
        <v>31694400</v>
      </c>
      <c r="R531" s="1088">
        <f t="shared" si="609"/>
        <v>64</v>
      </c>
      <c r="S531" s="395">
        <f t="shared" si="610"/>
        <v>31694400</v>
      </c>
      <c r="T531" s="232"/>
      <c r="U531" s="1084">
        <v>64</v>
      </c>
      <c r="V531" s="777">
        <f t="shared" si="611"/>
        <v>31694400</v>
      </c>
      <c r="W531" s="218"/>
      <c r="X531" s="282">
        <v>0</v>
      </c>
      <c r="Y531" s="783">
        <f t="shared" si="612"/>
        <v>0</v>
      </c>
      <c r="Z531" s="282">
        <v>0</v>
      </c>
      <c r="AA531" s="783">
        <f t="shared" si="613"/>
        <v>0</v>
      </c>
      <c r="AB531" s="321"/>
      <c r="AC531" s="297"/>
      <c r="AD531" s="552"/>
      <c r="AE531" s="551"/>
      <c r="AF531" s="865">
        <f t="shared" si="614"/>
        <v>64</v>
      </c>
      <c r="AG531" s="142">
        <f t="shared" si="615"/>
        <v>1.0158730158730158</v>
      </c>
      <c r="AH531" s="790">
        <f t="shared" si="616"/>
        <v>31694400</v>
      </c>
      <c r="AI531" s="553">
        <f t="shared" si="617"/>
        <v>1.2459588555006449E-3</v>
      </c>
      <c r="AJ531" s="1685"/>
      <c r="AK531" s="258"/>
      <c r="AL531" s="100"/>
      <c r="AM531" s="101"/>
      <c r="AN531" s="102"/>
    </row>
    <row r="532" spans="1:40" s="56" customFormat="1" ht="24" customHeight="1">
      <c r="A532" s="665" t="s">
        <v>892</v>
      </c>
      <c r="B532" s="1560" t="s">
        <v>893</v>
      </c>
      <c r="C532" s="369" t="s">
        <v>50</v>
      </c>
      <c r="D532" s="617">
        <v>78</v>
      </c>
      <c r="E532" s="959">
        <v>410025</v>
      </c>
      <c r="F532" s="957">
        <f t="shared" si="599"/>
        <v>31981950</v>
      </c>
      <c r="G532" s="390">
        <f t="shared" si="600"/>
        <v>1.2572629176977271E-3</v>
      </c>
      <c r="H532" s="394">
        <f t="shared" si="601"/>
        <v>0</v>
      </c>
      <c r="I532" s="392">
        <f t="shared" si="602"/>
        <v>0</v>
      </c>
      <c r="J532" s="723">
        <v>0</v>
      </c>
      <c r="K532" s="392">
        <f t="shared" si="604"/>
        <v>0</v>
      </c>
      <c r="L532" s="1559">
        <f t="shared" si="605"/>
        <v>78</v>
      </c>
      <c r="M532" s="395">
        <f t="shared" si="606"/>
        <v>31981950</v>
      </c>
      <c r="N532" s="396"/>
      <c r="O532" s="395"/>
      <c r="P532" s="615">
        <f t="shared" si="607"/>
        <v>0</v>
      </c>
      <c r="Q532" s="395">
        <f t="shared" si="608"/>
        <v>0</v>
      </c>
      <c r="R532" s="394">
        <f t="shared" si="609"/>
        <v>0</v>
      </c>
      <c r="S532" s="395">
        <f t="shared" si="610"/>
        <v>0</v>
      </c>
      <c r="T532" s="232"/>
      <c r="U532" s="1554">
        <v>0</v>
      </c>
      <c r="V532" s="777">
        <f t="shared" si="611"/>
        <v>0</v>
      </c>
      <c r="W532" s="218"/>
      <c r="X532" s="282">
        <v>0</v>
      </c>
      <c r="Y532" s="783">
        <f t="shared" si="612"/>
        <v>0</v>
      </c>
      <c r="Z532" s="282">
        <v>0</v>
      </c>
      <c r="AA532" s="783">
        <f t="shared" si="613"/>
        <v>0</v>
      </c>
      <c r="AB532" s="321"/>
      <c r="AC532" s="297"/>
      <c r="AD532" s="552"/>
      <c r="AE532" s="551"/>
      <c r="AF532" s="1553">
        <f t="shared" si="614"/>
        <v>0</v>
      </c>
      <c r="AG532" s="142">
        <f t="shared" si="615"/>
        <v>0</v>
      </c>
      <c r="AH532" s="790">
        <f t="shared" si="616"/>
        <v>0</v>
      </c>
      <c r="AI532" s="553">
        <f t="shared" si="617"/>
        <v>0</v>
      </c>
      <c r="AJ532" s="1685"/>
      <c r="AK532" s="258"/>
      <c r="AL532" s="100"/>
      <c r="AM532" s="101"/>
      <c r="AN532" s="102"/>
    </row>
    <row r="533" spans="1:40" s="56" customFormat="1" ht="24" customHeight="1">
      <c r="A533" s="665" t="s">
        <v>894</v>
      </c>
      <c r="B533" s="1568" t="s">
        <v>895</v>
      </c>
      <c r="C533" s="369" t="s">
        <v>50</v>
      </c>
      <c r="D533" s="617">
        <v>35</v>
      </c>
      <c r="E533" s="959">
        <v>83070</v>
      </c>
      <c r="F533" s="957">
        <f t="shared" si="599"/>
        <v>2907450</v>
      </c>
      <c r="G533" s="390">
        <f t="shared" si="600"/>
        <v>1.1429662888161157E-4</v>
      </c>
      <c r="H533" s="394">
        <f t="shared" si="601"/>
        <v>0</v>
      </c>
      <c r="I533" s="392">
        <f t="shared" si="602"/>
        <v>0</v>
      </c>
      <c r="J533" s="1558">
        <f t="shared" si="603"/>
        <v>-30</v>
      </c>
      <c r="K533" s="392">
        <f t="shared" si="604"/>
        <v>-2492100</v>
      </c>
      <c r="L533" s="394">
        <f t="shared" si="605"/>
        <v>0</v>
      </c>
      <c r="M533" s="395">
        <f t="shared" si="606"/>
        <v>0</v>
      </c>
      <c r="N533" s="396"/>
      <c r="O533" s="395"/>
      <c r="P533" s="952">
        <f t="shared" si="607"/>
        <v>5</v>
      </c>
      <c r="Q533" s="395">
        <f t="shared" si="608"/>
        <v>415350</v>
      </c>
      <c r="R533" s="1088">
        <f t="shared" si="609"/>
        <v>5</v>
      </c>
      <c r="S533" s="395">
        <f t="shared" si="610"/>
        <v>415350</v>
      </c>
      <c r="T533" s="232"/>
      <c r="U533" s="1084">
        <v>5</v>
      </c>
      <c r="V533" s="777">
        <f t="shared" si="611"/>
        <v>415350</v>
      </c>
      <c r="W533" s="218"/>
      <c r="X533" s="282">
        <v>0</v>
      </c>
      <c r="Y533" s="783">
        <f t="shared" si="612"/>
        <v>0</v>
      </c>
      <c r="Z533" s="282">
        <v>0</v>
      </c>
      <c r="AA533" s="783">
        <f t="shared" si="613"/>
        <v>0</v>
      </c>
      <c r="AB533" s="321"/>
      <c r="AC533" s="297"/>
      <c r="AD533" s="552"/>
      <c r="AE533" s="551"/>
      <c r="AF533" s="865">
        <f t="shared" si="614"/>
        <v>5</v>
      </c>
      <c r="AG533" s="142">
        <f t="shared" si="615"/>
        <v>0.14285714285714285</v>
      </c>
      <c r="AH533" s="790">
        <f t="shared" si="616"/>
        <v>415350</v>
      </c>
      <c r="AI533" s="553">
        <f t="shared" si="617"/>
        <v>1.6328089840230223E-5</v>
      </c>
      <c r="AJ533" s="1685"/>
      <c r="AK533" s="258"/>
      <c r="AL533" s="100"/>
      <c r="AM533" s="101"/>
      <c r="AN533" s="102"/>
    </row>
    <row r="534" spans="1:40" s="56" customFormat="1" ht="21.75" customHeight="1">
      <c r="A534" s="638"/>
      <c r="B534" s="639"/>
      <c r="C534" s="640"/>
      <c r="D534" s="640"/>
      <c r="E534" s="1573"/>
      <c r="F534" s="1014"/>
      <c r="G534" s="428"/>
      <c r="H534" s="429"/>
      <c r="I534" s="430"/>
      <c r="J534" s="431"/>
      <c r="K534" s="430"/>
      <c r="L534" s="541"/>
      <c r="M534" s="432"/>
      <c r="N534" s="433"/>
      <c r="O534" s="432"/>
      <c r="P534" s="514"/>
      <c r="Q534" s="432"/>
      <c r="R534" s="464"/>
      <c r="S534" s="432"/>
      <c r="T534" s="220"/>
      <c r="U534" s="108"/>
      <c r="V534" s="109"/>
      <c r="W534" s="219"/>
      <c r="X534" s="283"/>
      <c r="Y534" s="1053"/>
      <c r="Z534" s="540"/>
      <c r="AA534" s="1053"/>
      <c r="AB534" s="529"/>
      <c r="AC534" s="284"/>
      <c r="AD534" s="660"/>
      <c r="AE534" s="650"/>
      <c r="AF534" s="533"/>
      <c r="AG534" s="661"/>
      <c r="AH534" s="791"/>
      <c r="AI534" s="662"/>
      <c r="AJ534" s="1685"/>
      <c r="AK534" s="258"/>
      <c r="AL534" s="542"/>
      <c r="AM534" s="543"/>
      <c r="AN534" s="544"/>
    </row>
    <row r="535" spans="1:40" s="337" customFormat="1" ht="33.950000000000003" customHeight="1">
      <c r="A535" s="1112"/>
      <c r="B535" s="1113" t="s">
        <v>896</v>
      </c>
      <c r="C535" s="1114"/>
      <c r="D535" s="1115"/>
      <c r="E535" s="1586"/>
      <c r="F535" s="1116">
        <f>SUM(F517:F533)</f>
        <v>432565724.39295</v>
      </c>
      <c r="G535" s="1117"/>
      <c r="H535" s="1118"/>
      <c r="I535" s="1119">
        <f>SUM(I517:I533)</f>
        <v>26920005</v>
      </c>
      <c r="J535" s="1120"/>
      <c r="K535" s="1119">
        <f>SUM(K517:K533)</f>
        <v>-178476959.39295</v>
      </c>
      <c r="L535" s="1121"/>
      <c r="M535" s="1122">
        <f>SUM(M517:M533)</f>
        <v>120442980</v>
      </c>
      <c r="N535" s="1123"/>
      <c r="O535" s="1124"/>
      <c r="P535" s="1125"/>
      <c r="Q535" s="1122">
        <f>SUM(Q517:Q533)</f>
        <v>160565790</v>
      </c>
      <c r="R535" s="1126"/>
      <c r="S535" s="1124">
        <f>SUM(S517:S533)</f>
        <v>160565790</v>
      </c>
      <c r="T535" s="1127"/>
      <c r="U535" s="1128"/>
      <c r="V535" s="1129">
        <f>SUM(V517:V533)</f>
        <v>160565790</v>
      </c>
      <c r="W535" s="1130"/>
      <c r="X535" s="1131"/>
      <c r="Y535" s="1132">
        <f>SUM(Y517:Y533)</f>
        <v>0</v>
      </c>
      <c r="Z535" s="1133"/>
      <c r="AA535" s="1132">
        <f>SUM(AA517:AA533)</f>
        <v>0</v>
      </c>
      <c r="AB535" s="1134"/>
      <c r="AC535" s="1135">
        <f>SUM(AC517:AC533)</f>
        <v>0</v>
      </c>
      <c r="AD535" s="1136"/>
      <c r="AE535" s="1133">
        <f>SUM(AE517:AE533)</f>
        <v>0</v>
      </c>
      <c r="AF535" s="1137"/>
      <c r="AG535" s="1138"/>
      <c r="AH535" s="1129">
        <f>SUM(AH517:AH533)</f>
        <v>160565790</v>
      </c>
      <c r="AI535" s="1138"/>
      <c r="AJ535" s="1685"/>
      <c r="AK535" s="329" t="e">
        <f>U535+X535+Z535+AB535+#REF!+#REF!+AD535</f>
        <v>#REF!</v>
      </c>
      <c r="AL535" s="333"/>
      <c r="AM535" s="340" t="e">
        <f>SUM(AM517:AM533)</f>
        <v>#REF!</v>
      </c>
      <c r="AN535" s="333"/>
    </row>
    <row r="536" spans="1:40" s="56" customFormat="1" ht="21.95" customHeight="1">
      <c r="A536" s="77"/>
      <c r="B536" s="183"/>
      <c r="C536" s="71"/>
      <c r="D536" s="70"/>
      <c r="E536" s="1593"/>
      <c r="F536" s="1015">
        <f>F535*1/$F$884</f>
        <v>1.7004868206795122E-2</v>
      </c>
      <c r="G536" s="455">
        <f>SUM(G518:G533)</f>
        <v>1.7004868206795122E-2</v>
      </c>
      <c r="H536" s="456"/>
      <c r="I536" s="457"/>
      <c r="J536" s="458"/>
      <c r="K536" s="459"/>
      <c r="L536" s="460"/>
      <c r="M536" s="461"/>
      <c r="N536" s="462"/>
      <c r="O536" s="465"/>
      <c r="P536" s="521"/>
      <c r="Q536" s="465"/>
      <c r="R536" s="522"/>
      <c r="S536" s="465"/>
      <c r="T536" s="233"/>
      <c r="U536" s="993"/>
      <c r="V536" s="1034"/>
      <c r="W536" s="237"/>
      <c r="X536" s="302"/>
      <c r="Y536" s="1059"/>
      <c r="Z536" s="299"/>
      <c r="AA536" s="1077"/>
      <c r="AB536" s="530"/>
      <c r="AC536" s="318"/>
      <c r="AD536" s="251"/>
      <c r="AE536" s="208"/>
      <c r="AF536" s="539"/>
      <c r="AG536" s="146">
        <f>AH535*1/F535</f>
        <v>0.37119397341371257</v>
      </c>
      <c r="AH536" s="132"/>
      <c r="AI536" s="143">
        <f>SUM(AI518:AI533)</f>
        <v>6.3121045970567936E-3</v>
      </c>
      <c r="AJ536" s="1685"/>
      <c r="AK536" s="258" t="e">
        <f>U536+X536+Z536+AB536+#REF!+#REF!+AD536</f>
        <v>#REF!</v>
      </c>
      <c r="AL536" s="146" t="e">
        <f>AM535*1/F535</f>
        <v>#REF!</v>
      </c>
      <c r="AM536" s="132"/>
      <c r="AN536" s="143" t="e">
        <f>SUM(#REF!)</f>
        <v>#REF!</v>
      </c>
    </row>
    <row r="537" spans="1:40" s="337" customFormat="1" ht="26.1" customHeight="1">
      <c r="A537" s="1139">
        <v>19</v>
      </c>
      <c r="B537" s="1140" t="s">
        <v>897</v>
      </c>
      <c r="C537" s="1141"/>
      <c r="D537" s="1142"/>
      <c r="E537" s="1583"/>
      <c r="F537" s="1143"/>
      <c r="G537" s="1144"/>
      <c r="H537" s="1145"/>
      <c r="I537" s="1146"/>
      <c r="J537" s="1147"/>
      <c r="K537" s="1148"/>
      <c r="L537" s="1149"/>
      <c r="M537" s="1150"/>
      <c r="N537" s="1151"/>
      <c r="O537" s="1150"/>
      <c r="P537" s="1152"/>
      <c r="Q537" s="1150"/>
      <c r="R537" s="1153"/>
      <c r="S537" s="1150"/>
      <c r="T537" s="1154"/>
      <c r="U537" s="1155"/>
      <c r="V537" s="1156"/>
      <c r="W537" s="1157"/>
      <c r="X537" s="1158"/>
      <c r="Y537" s="1159"/>
      <c r="Z537" s="1160"/>
      <c r="AA537" s="1161"/>
      <c r="AB537" s="1162"/>
      <c r="AC537" s="1163"/>
      <c r="AD537" s="1155"/>
      <c r="AE537" s="1164"/>
      <c r="AF537" s="1165"/>
      <c r="AG537" s="1166"/>
      <c r="AH537" s="1167"/>
      <c r="AI537" s="1166"/>
      <c r="AJ537" s="1685"/>
      <c r="AK537" s="329" t="e">
        <f>U537+X537+Z537+AB537+#REF!+#REF!+AD537</f>
        <v>#REF!</v>
      </c>
      <c r="AL537" s="96"/>
      <c r="AM537" s="95"/>
      <c r="AN537" s="96"/>
    </row>
    <row r="538" spans="1:40" s="56" customFormat="1" ht="22.5" customHeight="1">
      <c r="A538" s="122"/>
      <c r="B538" s="123"/>
      <c r="C538" s="97"/>
      <c r="D538" s="98"/>
      <c r="E538" s="1584"/>
      <c r="F538" s="1016"/>
      <c r="G538" s="418"/>
      <c r="H538" s="419"/>
      <c r="I538" s="420"/>
      <c r="J538" s="728"/>
      <c r="K538" s="420"/>
      <c r="L538" s="387"/>
      <c r="M538" s="422"/>
      <c r="N538" s="423"/>
      <c r="O538" s="422"/>
      <c r="P538" s="513"/>
      <c r="Q538" s="422"/>
      <c r="R538" s="448"/>
      <c r="S538" s="422"/>
      <c r="T538" s="217"/>
      <c r="U538" s="98"/>
      <c r="V538" s="99"/>
      <c r="W538" s="216"/>
      <c r="X538" s="286"/>
      <c r="Y538" s="1052"/>
      <c r="Z538" s="295"/>
      <c r="AA538" s="1052"/>
      <c r="AB538" s="320"/>
      <c r="AC538" s="281"/>
      <c r="AD538" s="247"/>
      <c r="AE538" s="141"/>
      <c r="AF538" s="322"/>
      <c r="AG538" s="100"/>
      <c r="AH538" s="101"/>
      <c r="AI538" s="102"/>
      <c r="AJ538" s="1685"/>
      <c r="AK538" s="258" t="e">
        <f>U538+X538+Z538+AB538+#REF!+#REF!+AD538</f>
        <v>#REF!</v>
      </c>
      <c r="AL538" s="100" t="e">
        <f>AF538/D538</f>
        <v>#DIV/0!</v>
      </c>
      <c r="AM538" s="101" t="e">
        <f>E538*AK538</f>
        <v>#REF!</v>
      </c>
      <c r="AN538" s="102" t="e">
        <f>AM538*1/$E$895</f>
        <v>#REF!</v>
      </c>
    </row>
    <row r="539" spans="1:40" s="56" customFormat="1" ht="24" customHeight="1">
      <c r="A539" s="665" t="s">
        <v>898</v>
      </c>
      <c r="B539" s="664" t="s">
        <v>899</v>
      </c>
      <c r="C539" s="369" t="s">
        <v>94</v>
      </c>
      <c r="D539" s="617">
        <v>618</v>
      </c>
      <c r="E539" s="959">
        <v>7135.5</v>
      </c>
      <c r="F539" s="957">
        <f t="shared" ref="F539:F546" si="634">D539*E539</f>
        <v>4409739</v>
      </c>
      <c r="G539" s="390">
        <f t="shared" ref="G539:G546" si="635">F539*1/$F$884</f>
        <v>1.733540738268135E-4</v>
      </c>
      <c r="H539" s="394">
        <f t="shared" ref="H539:H546" si="636">IF(D539-AF539&lt;0,AF539-D539,0)</f>
        <v>0</v>
      </c>
      <c r="I539" s="392">
        <f t="shared" ref="I539:I546" si="637">E539*H539</f>
        <v>0</v>
      </c>
      <c r="J539" s="723">
        <v>0</v>
      </c>
      <c r="K539" s="392">
        <f t="shared" ref="K539:K546" si="638">E539*J539</f>
        <v>0</v>
      </c>
      <c r="L539" s="394">
        <f t="shared" ref="L539:L546" si="639">IF(AF539=0,D539,0)</f>
        <v>0</v>
      </c>
      <c r="M539" s="395">
        <f t="shared" ref="M539:M546" si="640">L539*E539</f>
        <v>0</v>
      </c>
      <c r="N539" s="396"/>
      <c r="O539" s="395"/>
      <c r="P539" s="952">
        <f t="shared" ref="P539:P546" si="641">D539+H539+J539-L539</f>
        <v>618</v>
      </c>
      <c r="Q539" s="395">
        <f t="shared" ref="Q539:Q546" si="642">E539*P539</f>
        <v>4409739</v>
      </c>
      <c r="R539" s="1088">
        <f t="shared" ref="R539:R546" si="643">AF539</f>
        <v>618</v>
      </c>
      <c r="S539" s="395">
        <f t="shared" ref="S539:S546" si="644">E539*R539</f>
        <v>4409739</v>
      </c>
      <c r="T539" s="232"/>
      <c r="U539" s="1084">
        <v>618</v>
      </c>
      <c r="V539" s="777">
        <f t="shared" ref="V539:V546" si="645">E539*U539</f>
        <v>4409739</v>
      </c>
      <c r="W539" s="218"/>
      <c r="X539" s="282">
        <v>0</v>
      </c>
      <c r="Y539" s="783">
        <f t="shared" ref="Y539:Y546" si="646">E539*X539</f>
        <v>0</v>
      </c>
      <c r="Z539" s="282">
        <v>0</v>
      </c>
      <c r="AA539" s="783">
        <f t="shared" ref="AA539:AA546" si="647">E539*Z539</f>
        <v>0</v>
      </c>
      <c r="AB539" s="321"/>
      <c r="AC539" s="297"/>
      <c r="AD539" s="552"/>
      <c r="AE539" s="551"/>
      <c r="AF539" s="865">
        <f t="shared" ref="AF539:AF546" si="648">U539+X539+Z539</f>
        <v>618</v>
      </c>
      <c r="AG539" s="142">
        <f t="shared" ref="AG539:AG546" si="649">AF539/D539</f>
        <v>1</v>
      </c>
      <c r="AH539" s="790">
        <f t="shared" ref="AH539:AH546" si="650">E539*AF539</f>
        <v>4409739</v>
      </c>
      <c r="AI539" s="553">
        <f t="shared" ref="AI539:AI546" si="651">AH539*1/$E$895</f>
        <v>1.733540738268135E-4</v>
      </c>
      <c r="AJ539" s="1685"/>
      <c r="AK539" s="258" t="e">
        <f>U539+X539+Z539+AB539+#REF!+#REF!+AD539</f>
        <v>#REF!</v>
      </c>
      <c r="AL539" s="100">
        <f>AF539/D539</f>
        <v>1</v>
      </c>
      <c r="AM539" s="101" t="e">
        <f>E539*AK539</f>
        <v>#REF!</v>
      </c>
      <c r="AN539" s="102" t="e">
        <f>AM539*1/$E$895</f>
        <v>#REF!</v>
      </c>
    </row>
    <row r="540" spans="1:40" s="56" customFormat="1" ht="24" customHeight="1">
      <c r="A540" s="665" t="s">
        <v>900</v>
      </c>
      <c r="B540" s="664" t="s">
        <v>901</v>
      </c>
      <c r="C540" s="369" t="s">
        <v>94</v>
      </c>
      <c r="D540" s="617">
        <v>618</v>
      </c>
      <c r="E540" s="959">
        <v>14377.5</v>
      </c>
      <c r="F540" s="957">
        <f t="shared" si="634"/>
        <v>8885295</v>
      </c>
      <c r="G540" s="390">
        <f t="shared" si="635"/>
        <v>3.4929552188984808E-4</v>
      </c>
      <c r="H540" s="394">
        <f t="shared" si="636"/>
        <v>0</v>
      </c>
      <c r="I540" s="392">
        <f t="shared" si="637"/>
        <v>0</v>
      </c>
      <c r="J540" s="723">
        <v>0</v>
      </c>
      <c r="K540" s="392">
        <f t="shared" si="638"/>
        <v>0</v>
      </c>
      <c r="L540" s="394">
        <f t="shared" si="639"/>
        <v>0</v>
      </c>
      <c r="M540" s="395">
        <f t="shared" si="640"/>
        <v>0</v>
      </c>
      <c r="N540" s="396"/>
      <c r="O540" s="395"/>
      <c r="P540" s="952">
        <f t="shared" si="641"/>
        <v>618</v>
      </c>
      <c r="Q540" s="395">
        <f t="shared" si="642"/>
        <v>8885295</v>
      </c>
      <c r="R540" s="1088">
        <f t="shared" si="643"/>
        <v>618</v>
      </c>
      <c r="S540" s="395">
        <f t="shared" si="644"/>
        <v>8885295</v>
      </c>
      <c r="T540" s="232"/>
      <c r="U540" s="1084">
        <v>618</v>
      </c>
      <c r="V540" s="777">
        <f t="shared" si="645"/>
        <v>8885295</v>
      </c>
      <c r="W540" s="218"/>
      <c r="X540" s="282">
        <v>0</v>
      </c>
      <c r="Y540" s="783">
        <f t="shared" si="646"/>
        <v>0</v>
      </c>
      <c r="Z540" s="282">
        <v>0</v>
      </c>
      <c r="AA540" s="783">
        <f t="shared" si="647"/>
        <v>0</v>
      </c>
      <c r="AB540" s="321"/>
      <c r="AC540" s="297"/>
      <c r="AD540" s="552"/>
      <c r="AE540" s="551"/>
      <c r="AF540" s="865">
        <f t="shared" si="648"/>
        <v>618</v>
      </c>
      <c r="AG540" s="142">
        <f t="shared" si="649"/>
        <v>1</v>
      </c>
      <c r="AH540" s="790">
        <f t="shared" si="650"/>
        <v>8885295</v>
      </c>
      <c r="AI540" s="553">
        <f t="shared" si="651"/>
        <v>3.4929552188984808E-4</v>
      </c>
      <c r="AJ540" s="1685"/>
      <c r="AK540" s="258"/>
      <c r="AL540" s="100"/>
      <c r="AM540" s="101"/>
      <c r="AN540" s="102"/>
    </row>
    <row r="541" spans="1:40" s="56" customFormat="1" ht="24" customHeight="1">
      <c r="A541" s="665" t="s">
        <v>902</v>
      </c>
      <c r="B541" s="664" t="s">
        <v>903</v>
      </c>
      <c r="C541" s="369" t="s">
        <v>94</v>
      </c>
      <c r="D541" s="617">
        <v>1345.9739424660193</v>
      </c>
      <c r="E541" s="959">
        <v>45262.5</v>
      </c>
      <c r="F541" s="957">
        <f t="shared" si="634"/>
        <v>60922145.570868194</v>
      </c>
      <c r="G541" s="390">
        <f t="shared" si="635"/>
        <v>2.3949494790916569E-3</v>
      </c>
      <c r="H541" s="394">
        <f t="shared" si="636"/>
        <v>0</v>
      </c>
      <c r="I541" s="392">
        <f t="shared" si="637"/>
        <v>0</v>
      </c>
      <c r="J541" s="723">
        <v>0</v>
      </c>
      <c r="K541" s="392">
        <f t="shared" si="638"/>
        <v>0</v>
      </c>
      <c r="L541" s="394">
        <f t="shared" si="639"/>
        <v>0</v>
      </c>
      <c r="M541" s="395">
        <f t="shared" si="640"/>
        <v>0</v>
      </c>
      <c r="N541" s="396"/>
      <c r="O541" s="395"/>
      <c r="P541" s="952">
        <f t="shared" si="641"/>
        <v>1345.9739424660193</v>
      </c>
      <c r="Q541" s="395">
        <f t="shared" si="642"/>
        <v>60922145.570868194</v>
      </c>
      <c r="R541" s="1088">
        <f t="shared" si="643"/>
        <v>1345.9739424660193</v>
      </c>
      <c r="S541" s="395">
        <f t="shared" si="644"/>
        <v>60922145.570868194</v>
      </c>
      <c r="T541" s="232"/>
      <c r="U541" s="1084">
        <v>1345.9739424660193</v>
      </c>
      <c r="V541" s="777">
        <f t="shared" si="645"/>
        <v>60922145.570868194</v>
      </c>
      <c r="W541" s="218"/>
      <c r="X541" s="282">
        <v>0</v>
      </c>
      <c r="Y541" s="783">
        <f t="shared" si="646"/>
        <v>0</v>
      </c>
      <c r="Z541" s="282">
        <v>0</v>
      </c>
      <c r="AA541" s="783">
        <f t="shared" si="647"/>
        <v>0</v>
      </c>
      <c r="AB541" s="321"/>
      <c r="AC541" s="297"/>
      <c r="AD541" s="552"/>
      <c r="AE541" s="551"/>
      <c r="AF541" s="865">
        <f t="shared" si="648"/>
        <v>1345.9739424660193</v>
      </c>
      <c r="AG541" s="142">
        <f t="shared" si="649"/>
        <v>1</v>
      </c>
      <c r="AH541" s="790">
        <f t="shared" si="650"/>
        <v>60922145.570868194</v>
      </c>
      <c r="AI541" s="553">
        <f t="shared" si="651"/>
        <v>2.3949494790916569E-3</v>
      </c>
      <c r="AJ541" s="1685"/>
      <c r="AK541" s="258"/>
      <c r="AL541" s="100"/>
      <c r="AM541" s="101"/>
      <c r="AN541" s="102"/>
    </row>
    <row r="542" spans="1:40" s="56" customFormat="1" ht="24" customHeight="1">
      <c r="A542" s="665" t="s">
        <v>904</v>
      </c>
      <c r="B542" s="664" t="s">
        <v>905</v>
      </c>
      <c r="C542" s="369" t="s">
        <v>135</v>
      </c>
      <c r="D542" s="617">
        <v>230</v>
      </c>
      <c r="E542" s="959">
        <v>39937.5</v>
      </c>
      <c r="F542" s="957">
        <f t="shared" si="634"/>
        <v>9185625</v>
      </c>
      <c r="G542" s="390">
        <f t="shared" si="635"/>
        <v>3.6110198685124532E-4</v>
      </c>
      <c r="H542" s="394">
        <f t="shared" si="636"/>
        <v>0</v>
      </c>
      <c r="I542" s="392">
        <f t="shared" si="637"/>
        <v>0</v>
      </c>
      <c r="J542" s="723">
        <v>0</v>
      </c>
      <c r="K542" s="392">
        <f t="shared" si="638"/>
        <v>0</v>
      </c>
      <c r="L542" s="394">
        <f t="shared" si="639"/>
        <v>0</v>
      </c>
      <c r="M542" s="395">
        <f t="shared" si="640"/>
        <v>0</v>
      </c>
      <c r="N542" s="396"/>
      <c r="O542" s="395"/>
      <c r="P542" s="952">
        <f t="shared" si="641"/>
        <v>230</v>
      </c>
      <c r="Q542" s="395">
        <f t="shared" si="642"/>
        <v>9185625</v>
      </c>
      <c r="R542" s="1088">
        <f t="shared" si="643"/>
        <v>230</v>
      </c>
      <c r="S542" s="395">
        <f t="shared" si="644"/>
        <v>9185625</v>
      </c>
      <c r="T542" s="232"/>
      <c r="U542" s="1084">
        <v>230</v>
      </c>
      <c r="V542" s="777">
        <f t="shared" si="645"/>
        <v>9185625</v>
      </c>
      <c r="W542" s="218"/>
      <c r="X542" s="282">
        <v>0</v>
      </c>
      <c r="Y542" s="783">
        <f t="shared" si="646"/>
        <v>0</v>
      </c>
      <c r="Z542" s="282">
        <v>0</v>
      </c>
      <c r="AA542" s="783">
        <f t="shared" si="647"/>
        <v>0</v>
      </c>
      <c r="AB542" s="321"/>
      <c r="AC542" s="297"/>
      <c r="AD542" s="552"/>
      <c r="AE542" s="551"/>
      <c r="AF542" s="865">
        <f t="shared" si="648"/>
        <v>230</v>
      </c>
      <c r="AG542" s="142">
        <f t="shared" si="649"/>
        <v>1</v>
      </c>
      <c r="AH542" s="790">
        <f t="shared" si="650"/>
        <v>9185625</v>
      </c>
      <c r="AI542" s="553">
        <f t="shared" si="651"/>
        <v>3.6110198685124532E-4</v>
      </c>
      <c r="AJ542" s="1685"/>
      <c r="AK542" s="258"/>
      <c r="AL542" s="100"/>
      <c r="AM542" s="101"/>
      <c r="AN542" s="102"/>
    </row>
    <row r="543" spans="1:40" s="56" customFormat="1" ht="24" customHeight="1">
      <c r="A543" s="665" t="s">
        <v>906</v>
      </c>
      <c r="B543" s="664" t="s">
        <v>907</v>
      </c>
      <c r="C543" s="369" t="s">
        <v>135</v>
      </c>
      <c r="D543" s="617">
        <v>896</v>
      </c>
      <c r="E543" s="959">
        <v>37275</v>
      </c>
      <c r="F543" s="957">
        <f t="shared" si="634"/>
        <v>33398400</v>
      </c>
      <c r="G543" s="390">
        <f t="shared" si="635"/>
        <v>1.3129458907426149E-3</v>
      </c>
      <c r="H543" s="394">
        <f t="shared" si="636"/>
        <v>0</v>
      </c>
      <c r="I543" s="392">
        <f t="shared" si="637"/>
        <v>0</v>
      </c>
      <c r="J543" s="723">
        <v>0</v>
      </c>
      <c r="K543" s="392">
        <f t="shared" si="638"/>
        <v>0</v>
      </c>
      <c r="L543" s="394">
        <f t="shared" si="639"/>
        <v>0</v>
      </c>
      <c r="M543" s="395">
        <f t="shared" si="640"/>
        <v>0</v>
      </c>
      <c r="N543" s="396"/>
      <c r="O543" s="395"/>
      <c r="P543" s="952">
        <f t="shared" si="641"/>
        <v>896</v>
      </c>
      <c r="Q543" s="395">
        <f t="shared" si="642"/>
        <v>33398400</v>
      </c>
      <c r="R543" s="1088">
        <f t="shared" si="643"/>
        <v>896</v>
      </c>
      <c r="S543" s="395">
        <f t="shared" si="644"/>
        <v>33398400</v>
      </c>
      <c r="T543" s="232"/>
      <c r="U543" s="1084">
        <v>896</v>
      </c>
      <c r="V543" s="777">
        <f t="shared" si="645"/>
        <v>33398400</v>
      </c>
      <c r="W543" s="218"/>
      <c r="X543" s="282">
        <v>0</v>
      </c>
      <c r="Y543" s="783">
        <f t="shared" si="646"/>
        <v>0</v>
      </c>
      <c r="Z543" s="282">
        <v>0</v>
      </c>
      <c r="AA543" s="783">
        <f t="shared" si="647"/>
        <v>0</v>
      </c>
      <c r="AB543" s="321"/>
      <c r="AC543" s="297"/>
      <c r="AD543" s="552"/>
      <c r="AE543" s="551"/>
      <c r="AF543" s="865">
        <f t="shared" si="648"/>
        <v>896</v>
      </c>
      <c r="AG543" s="142">
        <f t="shared" si="649"/>
        <v>1</v>
      </c>
      <c r="AH543" s="790">
        <f t="shared" si="650"/>
        <v>33398400</v>
      </c>
      <c r="AI543" s="553">
        <f t="shared" si="651"/>
        <v>1.3129458907426149E-3</v>
      </c>
      <c r="AJ543" s="1685"/>
      <c r="AK543" s="258"/>
      <c r="AL543" s="100"/>
      <c r="AM543" s="101"/>
      <c r="AN543" s="102"/>
    </row>
    <row r="544" spans="1:40" s="56" customFormat="1" ht="24" customHeight="1">
      <c r="A544" s="665" t="s">
        <v>908</v>
      </c>
      <c r="B544" s="664" t="s">
        <v>909</v>
      </c>
      <c r="C544" s="369" t="s">
        <v>94</v>
      </c>
      <c r="D544" s="617">
        <v>3256</v>
      </c>
      <c r="E544" s="959">
        <v>31417.5</v>
      </c>
      <c r="F544" s="957">
        <f t="shared" si="634"/>
        <v>102295380</v>
      </c>
      <c r="G544" s="390">
        <f t="shared" si="635"/>
        <v>4.021399193163573E-3</v>
      </c>
      <c r="H544" s="394">
        <f t="shared" si="636"/>
        <v>0</v>
      </c>
      <c r="I544" s="392">
        <f t="shared" si="637"/>
        <v>0</v>
      </c>
      <c r="J544" s="723">
        <v>0</v>
      </c>
      <c r="K544" s="392">
        <f t="shared" si="638"/>
        <v>0</v>
      </c>
      <c r="L544" s="394">
        <f t="shared" si="639"/>
        <v>0</v>
      </c>
      <c r="M544" s="395">
        <f t="shared" si="640"/>
        <v>0</v>
      </c>
      <c r="N544" s="396"/>
      <c r="O544" s="395"/>
      <c r="P544" s="952">
        <f t="shared" si="641"/>
        <v>3256</v>
      </c>
      <c r="Q544" s="395">
        <f t="shared" si="642"/>
        <v>102295380</v>
      </c>
      <c r="R544" s="1088">
        <f t="shared" si="643"/>
        <v>3256</v>
      </c>
      <c r="S544" s="395">
        <f t="shared" si="644"/>
        <v>102295380</v>
      </c>
      <c r="T544" s="232"/>
      <c r="U544" s="1084">
        <v>3256</v>
      </c>
      <c r="V544" s="777">
        <f t="shared" si="645"/>
        <v>102295380</v>
      </c>
      <c r="W544" s="218"/>
      <c r="X544" s="282">
        <v>0</v>
      </c>
      <c r="Y544" s="783">
        <f t="shared" si="646"/>
        <v>0</v>
      </c>
      <c r="Z544" s="282">
        <v>0</v>
      </c>
      <c r="AA544" s="783">
        <f t="shared" si="647"/>
        <v>0</v>
      </c>
      <c r="AB544" s="321"/>
      <c r="AC544" s="297"/>
      <c r="AD544" s="552"/>
      <c r="AE544" s="551"/>
      <c r="AF544" s="865">
        <f t="shared" si="648"/>
        <v>3256</v>
      </c>
      <c r="AG544" s="142">
        <f t="shared" si="649"/>
        <v>1</v>
      </c>
      <c r="AH544" s="790">
        <f t="shared" si="650"/>
        <v>102295380</v>
      </c>
      <c r="AI544" s="553">
        <f t="shared" si="651"/>
        <v>4.021399193163573E-3</v>
      </c>
      <c r="AJ544" s="1685"/>
      <c r="AK544" s="258"/>
      <c r="AL544" s="100"/>
      <c r="AM544" s="101"/>
      <c r="AN544" s="102"/>
    </row>
    <row r="545" spans="1:40" s="56" customFormat="1" ht="24" customHeight="1">
      <c r="A545" s="665" t="s">
        <v>910</v>
      </c>
      <c r="B545" s="664" t="s">
        <v>911</v>
      </c>
      <c r="C545" s="369" t="s">
        <v>94</v>
      </c>
      <c r="D545" s="617">
        <v>3512</v>
      </c>
      <c r="E545" s="959">
        <v>25826.25</v>
      </c>
      <c r="F545" s="957">
        <f t="shared" si="634"/>
        <v>90701790</v>
      </c>
      <c r="G545" s="390">
        <f t="shared" si="635"/>
        <v>3.5656361521360187E-3</v>
      </c>
      <c r="H545" s="394">
        <f t="shared" si="636"/>
        <v>0</v>
      </c>
      <c r="I545" s="392">
        <f t="shared" si="637"/>
        <v>0</v>
      </c>
      <c r="J545" s="723">
        <v>0</v>
      </c>
      <c r="K545" s="392">
        <f t="shared" si="638"/>
        <v>0</v>
      </c>
      <c r="L545" s="394">
        <f t="shared" si="639"/>
        <v>0</v>
      </c>
      <c r="M545" s="395">
        <f t="shared" si="640"/>
        <v>0</v>
      </c>
      <c r="N545" s="396"/>
      <c r="O545" s="395"/>
      <c r="P545" s="952">
        <f t="shared" si="641"/>
        <v>3512</v>
      </c>
      <c r="Q545" s="395">
        <f t="shared" si="642"/>
        <v>90701790</v>
      </c>
      <c r="R545" s="1088">
        <f t="shared" si="643"/>
        <v>3512</v>
      </c>
      <c r="S545" s="395">
        <f t="shared" si="644"/>
        <v>90701790</v>
      </c>
      <c r="T545" s="232"/>
      <c r="U545" s="1084">
        <v>3512</v>
      </c>
      <c r="V545" s="777">
        <f t="shared" si="645"/>
        <v>90701790</v>
      </c>
      <c r="W545" s="218"/>
      <c r="X545" s="282">
        <v>0</v>
      </c>
      <c r="Y545" s="783">
        <f t="shared" si="646"/>
        <v>0</v>
      </c>
      <c r="Z545" s="282">
        <v>0</v>
      </c>
      <c r="AA545" s="783">
        <f t="shared" si="647"/>
        <v>0</v>
      </c>
      <c r="AB545" s="321"/>
      <c r="AC545" s="297"/>
      <c r="AD545" s="552"/>
      <c r="AE545" s="551"/>
      <c r="AF545" s="865">
        <f t="shared" si="648"/>
        <v>3512</v>
      </c>
      <c r="AG545" s="142">
        <f t="shared" si="649"/>
        <v>1</v>
      </c>
      <c r="AH545" s="790">
        <f t="shared" si="650"/>
        <v>90701790</v>
      </c>
      <c r="AI545" s="553">
        <f t="shared" si="651"/>
        <v>3.5656361521360187E-3</v>
      </c>
      <c r="AJ545" s="1685"/>
      <c r="AK545" s="258"/>
      <c r="AL545" s="100"/>
      <c r="AM545" s="101"/>
      <c r="AN545" s="102"/>
    </row>
    <row r="546" spans="1:40" s="56" customFormat="1" ht="24" customHeight="1">
      <c r="A546" s="665" t="s">
        <v>912</v>
      </c>
      <c r="B546" s="664" t="s">
        <v>913</v>
      </c>
      <c r="C546" s="369" t="s">
        <v>94</v>
      </c>
      <c r="D546" s="617">
        <v>420</v>
      </c>
      <c r="E546" s="959">
        <v>19809</v>
      </c>
      <c r="F546" s="957">
        <f t="shared" si="634"/>
        <v>8319780</v>
      </c>
      <c r="G546" s="390">
        <f t="shared" si="635"/>
        <v>3.2706419956891924E-4</v>
      </c>
      <c r="H546" s="394">
        <f t="shared" si="636"/>
        <v>0</v>
      </c>
      <c r="I546" s="392">
        <f t="shared" si="637"/>
        <v>0</v>
      </c>
      <c r="J546" s="723">
        <v>0</v>
      </c>
      <c r="K546" s="392">
        <f t="shared" si="638"/>
        <v>0</v>
      </c>
      <c r="L546" s="394">
        <f t="shared" si="639"/>
        <v>0</v>
      </c>
      <c r="M546" s="395">
        <f t="shared" si="640"/>
        <v>0</v>
      </c>
      <c r="N546" s="396"/>
      <c r="O546" s="395"/>
      <c r="P546" s="952">
        <f t="shared" si="641"/>
        <v>420</v>
      </c>
      <c r="Q546" s="395">
        <f t="shared" si="642"/>
        <v>8319780</v>
      </c>
      <c r="R546" s="1088">
        <f t="shared" si="643"/>
        <v>420</v>
      </c>
      <c r="S546" s="395">
        <f t="shared" si="644"/>
        <v>8319780</v>
      </c>
      <c r="T546" s="232"/>
      <c r="U546" s="1084">
        <v>420</v>
      </c>
      <c r="V546" s="777">
        <f t="shared" si="645"/>
        <v>8319780</v>
      </c>
      <c r="W546" s="218"/>
      <c r="X546" s="282">
        <v>0</v>
      </c>
      <c r="Y546" s="783">
        <f t="shared" si="646"/>
        <v>0</v>
      </c>
      <c r="Z546" s="282">
        <v>0</v>
      </c>
      <c r="AA546" s="783">
        <f t="shared" si="647"/>
        <v>0</v>
      </c>
      <c r="AB546" s="321"/>
      <c r="AC546" s="297"/>
      <c r="AD546" s="552"/>
      <c r="AE546" s="551"/>
      <c r="AF546" s="865">
        <f t="shared" si="648"/>
        <v>420</v>
      </c>
      <c r="AG546" s="142">
        <f t="shared" si="649"/>
        <v>1</v>
      </c>
      <c r="AH546" s="790">
        <f t="shared" si="650"/>
        <v>8319780</v>
      </c>
      <c r="AI546" s="553">
        <f t="shared" si="651"/>
        <v>3.2706419956891924E-4</v>
      </c>
      <c r="AJ546" s="1685"/>
      <c r="AK546" s="258"/>
      <c r="AL546" s="100"/>
      <c r="AM546" s="101"/>
      <c r="AN546" s="102"/>
    </row>
    <row r="547" spans="1:40" s="56" customFormat="1" ht="21.75" customHeight="1">
      <c r="A547" s="638"/>
      <c r="B547" s="639"/>
      <c r="C547" s="640"/>
      <c r="D547" s="640"/>
      <c r="E547" s="1573"/>
      <c r="F547" s="1014"/>
      <c r="G547" s="428"/>
      <c r="H547" s="429"/>
      <c r="I547" s="430"/>
      <c r="J547" s="431"/>
      <c r="K547" s="430"/>
      <c r="L547" s="541"/>
      <c r="M547" s="432"/>
      <c r="N547" s="433"/>
      <c r="O547" s="432"/>
      <c r="P547" s="514"/>
      <c r="Q547" s="432"/>
      <c r="R547" s="464"/>
      <c r="S547" s="432"/>
      <c r="T547" s="220"/>
      <c r="U547" s="108"/>
      <c r="V547" s="109"/>
      <c r="W547" s="219"/>
      <c r="X547" s="283"/>
      <c r="Y547" s="1053"/>
      <c r="Z547" s="540"/>
      <c r="AA547" s="1053"/>
      <c r="AB547" s="529"/>
      <c r="AC547" s="284"/>
      <c r="AD547" s="660"/>
      <c r="AE547" s="650"/>
      <c r="AF547" s="533"/>
      <c r="AG547" s="661"/>
      <c r="AH547" s="791"/>
      <c r="AI547" s="662"/>
      <c r="AJ547" s="1685"/>
      <c r="AK547" s="258"/>
      <c r="AL547" s="542"/>
      <c r="AM547" s="543"/>
      <c r="AN547" s="544"/>
    </row>
    <row r="548" spans="1:40" s="337" customFormat="1" ht="33" customHeight="1">
      <c r="A548" s="1112"/>
      <c r="B548" s="1113" t="s">
        <v>914</v>
      </c>
      <c r="C548" s="1114"/>
      <c r="D548" s="1115"/>
      <c r="E548" s="1586"/>
      <c r="F548" s="1116">
        <f>SUM(F538:F546)</f>
        <v>318118154.57086819</v>
      </c>
      <c r="G548" s="1117"/>
      <c r="H548" s="1118"/>
      <c r="I548" s="1119">
        <f>SUM(I538:I546)</f>
        <v>0</v>
      </c>
      <c r="J548" s="1120"/>
      <c r="K548" s="1119">
        <f>SUM(K538:K546)</f>
        <v>0</v>
      </c>
      <c r="L548" s="1121"/>
      <c r="M548" s="1122">
        <f>SUM(M538:M546)</f>
        <v>0</v>
      </c>
      <c r="N548" s="1123"/>
      <c r="O548" s="1124"/>
      <c r="P548" s="1125"/>
      <c r="Q548" s="1124">
        <f>SUM(Q538:Q546)</f>
        <v>318118154.57086819</v>
      </c>
      <c r="R548" s="1126"/>
      <c r="S548" s="1124">
        <f>SUM(S538:S546)</f>
        <v>318118154.57086819</v>
      </c>
      <c r="T548" s="1127"/>
      <c r="U548" s="1128"/>
      <c r="V548" s="1129">
        <f>SUM(V538:V546)</f>
        <v>318118154.57086819</v>
      </c>
      <c r="W548" s="1130"/>
      <c r="X548" s="1131"/>
      <c r="Y548" s="1132">
        <f>SUM(Y538:Y546)</f>
        <v>0</v>
      </c>
      <c r="Z548" s="1133"/>
      <c r="AA548" s="1132">
        <f>SUM(AA538:AA546)</f>
        <v>0</v>
      </c>
      <c r="AB548" s="1134"/>
      <c r="AC548" s="1135">
        <f>SUM(AC538:AC546)</f>
        <v>0</v>
      </c>
      <c r="AD548" s="1136"/>
      <c r="AE548" s="1133">
        <f>SUM(AE538:AE546)</f>
        <v>0</v>
      </c>
      <c r="AF548" s="1137"/>
      <c r="AG548" s="1138"/>
      <c r="AH548" s="1129">
        <f>SUM(AH538:AH546)</f>
        <v>318118154.57086819</v>
      </c>
      <c r="AI548" s="1138"/>
      <c r="AJ548" s="1685"/>
      <c r="AK548" s="329" t="e">
        <f>U548+X548+Z548+AB548+#REF!+#REF!+AD548</f>
        <v>#REF!</v>
      </c>
      <c r="AL548" s="333"/>
      <c r="AM548" s="340" t="e">
        <f>SUM(AM538:AM546)</f>
        <v>#REF!</v>
      </c>
      <c r="AN548" s="333"/>
    </row>
    <row r="549" spans="1:40" s="56" customFormat="1" ht="21.95" customHeight="1">
      <c r="A549" s="77"/>
      <c r="B549" s="183"/>
      <c r="C549" s="71"/>
      <c r="D549" s="70"/>
      <c r="E549" s="1593"/>
      <c r="F549" s="1015">
        <f>F548*1/$F$884</f>
        <v>1.250574649727069E-2</v>
      </c>
      <c r="G549" s="455">
        <f>SUM(G539:G546)</f>
        <v>1.2505746497270688E-2</v>
      </c>
      <c r="H549" s="456"/>
      <c r="I549" s="457"/>
      <c r="J549" s="458"/>
      <c r="K549" s="459"/>
      <c r="L549" s="460"/>
      <c r="M549" s="461"/>
      <c r="N549" s="462"/>
      <c r="O549" s="465"/>
      <c r="P549" s="521"/>
      <c r="Q549" s="465"/>
      <c r="R549" s="522"/>
      <c r="S549" s="465"/>
      <c r="T549" s="233"/>
      <c r="U549" s="993"/>
      <c r="V549" s="1034"/>
      <c r="W549" s="237"/>
      <c r="X549" s="302"/>
      <c r="Y549" s="1059"/>
      <c r="Z549" s="299"/>
      <c r="AA549" s="1077"/>
      <c r="AB549" s="530"/>
      <c r="AC549" s="318"/>
      <c r="AD549" s="251"/>
      <c r="AE549" s="208"/>
      <c r="AF549" s="539"/>
      <c r="AG549" s="146">
        <f>AH548*1/F548</f>
        <v>1</v>
      </c>
      <c r="AH549" s="132"/>
      <c r="AI549" s="143">
        <f>SUM(AI539:AI546)</f>
        <v>1.2505746497270688E-2</v>
      </c>
      <c r="AJ549" s="1685"/>
      <c r="AK549" s="258" t="e">
        <f>U549+X549+Z549+AB549+#REF!+#REF!+AD549</f>
        <v>#REF!</v>
      </c>
      <c r="AL549" s="146" t="e">
        <f>AM548*1/F548</f>
        <v>#REF!</v>
      </c>
      <c r="AM549" s="132"/>
      <c r="AN549" s="143" t="e">
        <f>SUM(#REF!)</f>
        <v>#REF!</v>
      </c>
    </row>
    <row r="550" spans="1:40" s="337" customFormat="1" ht="38.1" customHeight="1">
      <c r="A550" s="1139">
        <v>20</v>
      </c>
      <c r="B550" s="1140" t="s">
        <v>915</v>
      </c>
      <c r="C550" s="1141"/>
      <c r="D550" s="1142"/>
      <c r="E550" s="1583"/>
      <c r="F550" s="1143"/>
      <c r="G550" s="1144"/>
      <c r="H550" s="1145"/>
      <c r="I550" s="1146"/>
      <c r="J550" s="1147"/>
      <c r="K550" s="1148"/>
      <c r="L550" s="1149"/>
      <c r="M550" s="1150"/>
      <c r="N550" s="1151"/>
      <c r="O550" s="1150"/>
      <c r="P550" s="1152"/>
      <c r="Q550" s="1150"/>
      <c r="R550" s="1153"/>
      <c r="S550" s="1150"/>
      <c r="T550" s="1154"/>
      <c r="U550" s="1155"/>
      <c r="V550" s="1156"/>
      <c r="W550" s="1157"/>
      <c r="X550" s="1158"/>
      <c r="Y550" s="1159"/>
      <c r="Z550" s="1160"/>
      <c r="AA550" s="1161"/>
      <c r="AB550" s="1162"/>
      <c r="AC550" s="1163"/>
      <c r="AD550" s="1155"/>
      <c r="AE550" s="1164"/>
      <c r="AF550" s="1165"/>
      <c r="AG550" s="1166"/>
      <c r="AH550" s="1167"/>
      <c r="AI550" s="1166"/>
      <c r="AJ550" s="1685"/>
      <c r="AK550" s="329" t="e">
        <f>U550+X550+Z550+AB550+#REF!+#REF!+AD550</f>
        <v>#REF!</v>
      </c>
      <c r="AL550" s="96"/>
      <c r="AM550" s="95"/>
      <c r="AN550" s="96"/>
    </row>
    <row r="551" spans="1:40" s="56" customFormat="1" ht="22.5" customHeight="1">
      <c r="A551" s="122"/>
      <c r="B551" s="123"/>
      <c r="C551" s="97"/>
      <c r="D551" s="98"/>
      <c r="E551" s="1584"/>
      <c r="F551" s="1016"/>
      <c r="G551" s="418"/>
      <c r="H551" s="419"/>
      <c r="I551" s="420"/>
      <c r="J551" s="728"/>
      <c r="K551" s="420"/>
      <c r="L551" s="387"/>
      <c r="M551" s="422"/>
      <c r="N551" s="423"/>
      <c r="O551" s="422"/>
      <c r="P551" s="513"/>
      <c r="Q551" s="422"/>
      <c r="R551" s="448"/>
      <c r="S551" s="422"/>
      <c r="T551" s="217"/>
      <c r="U551" s="98"/>
      <c r="V551" s="99"/>
      <c r="W551" s="216"/>
      <c r="X551" s="286"/>
      <c r="Y551" s="1052"/>
      <c r="Z551" s="295"/>
      <c r="AA551" s="1052"/>
      <c r="AB551" s="320"/>
      <c r="AC551" s="281"/>
      <c r="AD551" s="247"/>
      <c r="AE551" s="141"/>
      <c r="AF551" s="322"/>
      <c r="AG551" s="100"/>
      <c r="AH551" s="101"/>
      <c r="AI551" s="102"/>
      <c r="AJ551" s="1685"/>
      <c r="AK551" s="258" t="e">
        <f>U551+X551+Z551+AB551+#REF!+#REF!+AD551</f>
        <v>#REF!</v>
      </c>
      <c r="AL551" s="100" t="e">
        <f>AF551/D551</f>
        <v>#DIV/0!</v>
      </c>
      <c r="AM551" s="101" t="e">
        <f>E551*AK551</f>
        <v>#REF!</v>
      </c>
      <c r="AN551" s="102" t="e">
        <f>AM551*1/$E$895</f>
        <v>#REF!</v>
      </c>
    </row>
    <row r="552" spans="1:40" s="56" customFormat="1" ht="24" customHeight="1">
      <c r="A552" s="665" t="s">
        <v>916</v>
      </c>
      <c r="B552" s="664" t="s">
        <v>917</v>
      </c>
      <c r="C552" s="369" t="s">
        <v>85</v>
      </c>
      <c r="D552" s="617">
        <v>56.125232094044897</v>
      </c>
      <c r="E552" s="959">
        <v>116236.9222846098</v>
      </c>
      <c r="F552" s="957">
        <f t="shared" ref="F552:F559" si="652">D552*E552</f>
        <v>6523824.2411211841</v>
      </c>
      <c r="G552" s="390">
        <f t="shared" ref="G552:G559" si="653">F552*1/$F$884</f>
        <v>2.56462232601176E-4</v>
      </c>
      <c r="H552" s="394">
        <f t="shared" ref="H552:H559" si="654">IF(D552-AF552&lt;0,AF552-D552,0)</f>
        <v>0</v>
      </c>
      <c r="I552" s="392">
        <f t="shared" ref="I552:I559" si="655">E552*H552</f>
        <v>0</v>
      </c>
      <c r="J552" s="723">
        <v>0</v>
      </c>
      <c r="K552" s="392">
        <f t="shared" ref="K552:K559" si="656">E552*J552</f>
        <v>0</v>
      </c>
      <c r="L552" s="1559">
        <f t="shared" ref="L552:L559" si="657">IF(AF552=0,D552,0)</f>
        <v>56.125232094044897</v>
      </c>
      <c r="M552" s="395">
        <f t="shared" ref="M552:M559" si="658">L552*E552</f>
        <v>6523824.2411211841</v>
      </c>
      <c r="N552" s="396"/>
      <c r="O552" s="395"/>
      <c r="P552" s="952">
        <f t="shared" ref="P552:P559" si="659">D552+H552+J552-L552</f>
        <v>0</v>
      </c>
      <c r="Q552" s="395">
        <f t="shared" ref="Q552:Q559" si="660">E552*P552</f>
        <v>0</v>
      </c>
      <c r="R552" s="1088">
        <f t="shared" ref="R552:R559" si="661">AF552</f>
        <v>0</v>
      </c>
      <c r="S552" s="395">
        <f t="shared" ref="S552:S559" si="662">E552*R552</f>
        <v>0</v>
      </c>
      <c r="T552" s="232"/>
      <c r="U552" s="1554">
        <v>0</v>
      </c>
      <c r="V552" s="777">
        <f t="shared" ref="V552:V559" si="663">E552*U552</f>
        <v>0</v>
      </c>
      <c r="W552" s="218"/>
      <c r="X552" s="282">
        <v>0</v>
      </c>
      <c r="Y552" s="783">
        <f t="shared" ref="Y552:Y559" si="664">E552*X552</f>
        <v>0</v>
      </c>
      <c r="Z552" s="282">
        <v>0</v>
      </c>
      <c r="AA552" s="783">
        <f t="shared" ref="AA552:AA559" si="665">E552*Z552</f>
        <v>0</v>
      </c>
      <c r="AB552" s="321"/>
      <c r="AC552" s="297"/>
      <c r="AD552" s="552"/>
      <c r="AE552" s="551"/>
      <c r="AF552" s="865">
        <f t="shared" ref="AF552:AF559" si="666">U552+X552+Z552</f>
        <v>0</v>
      </c>
      <c r="AG552" s="142">
        <f t="shared" ref="AG552:AG559" si="667">AF552/D552</f>
        <v>0</v>
      </c>
      <c r="AH552" s="790">
        <f t="shared" ref="AH552:AH559" si="668">E552*AF552</f>
        <v>0</v>
      </c>
      <c r="AI552" s="553">
        <f t="shared" ref="AI552:AI559" si="669">AH552*1/$E$895</f>
        <v>0</v>
      </c>
      <c r="AJ552" s="1685"/>
      <c r="AK552" s="258" t="e">
        <f>U552+X552+Z552+AB552+#REF!+#REF!+AD552</f>
        <v>#REF!</v>
      </c>
      <c r="AL552" s="100">
        <f>AF552/D552</f>
        <v>0</v>
      </c>
      <c r="AM552" s="101" t="e">
        <f>E552*AK552</f>
        <v>#REF!</v>
      </c>
      <c r="AN552" s="102" t="e">
        <f>AM552*1/$E$895</f>
        <v>#REF!</v>
      </c>
    </row>
    <row r="553" spans="1:40" s="56" customFormat="1" ht="24" customHeight="1">
      <c r="A553" s="665" t="s">
        <v>918</v>
      </c>
      <c r="B553" s="664" t="s">
        <v>919</v>
      </c>
      <c r="C553" s="369" t="s">
        <v>94</v>
      </c>
      <c r="D553" s="617">
        <v>45</v>
      </c>
      <c r="E553" s="959">
        <v>26625</v>
      </c>
      <c r="F553" s="957">
        <f t="shared" si="652"/>
        <v>1198125</v>
      </c>
      <c r="G553" s="390">
        <f t="shared" si="653"/>
        <v>4.7100259154510263E-5</v>
      </c>
      <c r="H553" s="394">
        <f t="shared" si="654"/>
        <v>0</v>
      </c>
      <c r="I553" s="392">
        <f t="shared" si="655"/>
        <v>0</v>
      </c>
      <c r="J553" s="723">
        <v>0</v>
      </c>
      <c r="K553" s="392">
        <f t="shared" si="656"/>
        <v>0</v>
      </c>
      <c r="L553" s="1559">
        <f t="shared" si="657"/>
        <v>45</v>
      </c>
      <c r="M553" s="395">
        <f t="shared" si="658"/>
        <v>1198125</v>
      </c>
      <c r="N553" s="396"/>
      <c r="O553" s="395"/>
      <c r="P553" s="952">
        <f t="shared" si="659"/>
        <v>0</v>
      </c>
      <c r="Q553" s="395">
        <f t="shared" si="660"/>
        <v>0</v>
      </c>
      <c r="R553" s="1088">
        <f t="shared" si="661"/>
        <v>0</v>
      </c>
      <c r="S553" s="395">
        <f t="shared" si="662"/>
        <v>0</v>
      </c>
      <c r="T553" s="232"/>
      <c r="U553" s="1554">
        <v>0</v>
      </c>
      <c r="V553" s="777">
        <f t="shared" si="663"/>
        <v>0</v>
      </c>
      <c r="W553" s="218"/>
      <c r="X553" s="282">
        <v>0</v>
      </c>
      <c r="Y553" s="783">
        <f t="shared" si="664"/>
        <v>0</v>
      </c>
      <c r="Z553" s="282">
        <v>0</v>
      </c>
      <c r="AA553" s="783">
        <f t="shared" si="665"/>
        <v>0</v>
      </c>
      <c r="AB553" s="321"/>
      <c r="AC553" s="297"/>
      <c r="AD553" s="552"/>
      <c r="AE553" s="551"/>
      <c r="AF553" s="865">
        <f t="shared" si="666"/>
        <v>0</v>
      </c>
      <c r="AG553" s="142">
        <f t="shared" si="667"/>
        <v>0</v>
      </c>
      <c r="AH553" s="790">
        <f t="shared" si="668"/>
        <v>0</v>
      </c>
      <c r="AI553" s="553">
        <f t="shared" si="669"/>
        <v>0</v>
      </c>
      <c r="AJ553" s="1685"/>
      <c r="AK553" s="258"/>
      <c r="AL553" s="100"/>
      <c r="AM553" s="101"/>
      <c r="AN553" s="102"/>
    </row>
    <row r="554" spans="1:40" s="56" customFormat="1" ht="24" customHeight="1">
      <c r="A554" s="665" t="s">
        <v>920</v>
      </c>
      <c r="B554" s="664" t="s">
        <v>921</v>
      </c>
      <c r="C554" s="369" t="s">
        <v>50</v>
      </c>
      <c r="D554" s="617">
        <v>2</v>
      </c>
      <c r="E554" s="959">
        <v>186375</v>
      </c>
      <c r="F554" s="957">
        <f t="shared" si="652"/>
        <v>372750</v>
      </c>
      <c r="G554" s="390">
        <f t="shared" si="653"/>
        <v>1.465341395918097E-5</v>
      </c>
      <c r="H554" s="394">
        <f t="shared" si="654"/>
        <v>0</v>
      </c>
      <c r="I554" s="392">
        <f t="shared" si="655"/>
        <v>0</v>
      </c>
      <c r="J554" s="723">
        <v>0</v>
      </c>
      <c r="K554" s="392">
        <f t="shared" si="656"/>
        <v>0</v>
      </c>
      <c r="L554" s="1559">
        <f t="shared" si="657"/>
        <v>2</v>
      </c>
      <c r="M554" s="395">
        <f t="shared" si="658"/>
        <v>372750</v>
      </c>
      <c r="N554" s="396"/>
      <c r="O554" s="395"/>
      <c r="P554" s="952">
        <f t="shared" si="659"/>
        <v>0</v>
      </c>
      <c r="Q554" s="395">
        <f t="shared" si="660"/>
        <v>0</v>
      </c>
      <c r="R554" s="1088">
        <f t="shared" si="661"/>
        <v>0</v>
      </c>
      <c r="S554" s="395">
        <f t="shared" si="662"/>
        <v>0</v>
      </c>
      <c r="T554" s="232"/>
      <c r="U554" s="1554">
        <v>0</v>
      </c>
      <c r="V554" s="777">
        <f t="shared" si="663"/>
        <v>0</v>
      </c>
      <c r="W554" s="218"/>
      <c r="X554" s="282">
        <v>0</v>
      </c>
      <c r="Y554" s="783">
        <f t="shared" si="664"/>
        <v>0</v>
      </c>
      <c r="Z554" s="282">
        <v>0</v>
      </c>
      <c r="AA554" s="783">
        <f t="shared" si="665"/>
        <v>0</v>
      </c>
      <c r="AB554" s="321"/>
      <c r="AC554" s="297"/>
      <c r="AD554" s="552"/>
      <c r="AE554" s="551"/>
      <c r="AF554" s="865">
        <f t="shared" si="666"/>
        <v>0</v>
      </c>
      <c r="AG554" s="142">
        <f t="shared" si="667"/>
        <v>0</v>
      </c>
      <c r="AH554" s="790">
        <f t="shared" si="668"/>
        <v>0</v>
      </c>
      <c r="AI554" s="553">
        <f t="shared" si="669"/>
        <v>0</v>
      </c>
      <c r="AJ554" s="1685"/>
      <c r="AK554" s="258"/>
      <c r="AL554" s="100"/>
      <c r="AM554" s="101"/>
      <c r="AN554" s="102"/>
    </row>
    <row r="555" spans="1:40" s="56" customFormat="1" ht="24" customHeight="1">
      <c r="A555" s="665" t="s">
        <v>922</v>
      </c>
      <c r="B555" s="664" t="s">
        <v>923</v>
      </c>
      <c r="C555" s="369" t="s">
        <v>50</v>
      </c>
      <c r="D555" s="617">
        <v>9</v>
      </c>
      <c r="E555" s="959">
        <v>44730</v>
      </c>
      <c r="F555" s="957">
        <f t="shared" si="652"/>
        <v>402570</v>
      </c>
      <c r="G555" s="390">
        <f t="shared" si="653"/>
        <v>1.5825687075915448E-5</v>
      </c>
      <c r="H555" s="394">
        <f t="shared" si="654"/>
        <v>0</v>
      </c>
      <c r="I555" s="392">
        <f t="shared" si="655"/>
        <v>0</v>
      </c>
      <c r="J555" s="723">
        <v>0</v>
      </c>
      <c r="K555" s="392">
        <f t="shared" si="656"/>
        <v>0</v>
      </c>
      <c r="L555" s="1559">
        <f t="shared" si="657"/>
        <v>9</v>
      </c>
      <c r="M555" s="395">
        <f t="shared" si="658"/>
        <v>402570</v>
      </c>
      <c r="N555" s="396"/>
      <c r="O555" s="395"/>
      <c r="P555" s="952">
        <f t="shared" si="659"/>
        <v>0</v>
      </c>
      <c r="Q555" s="395">
        <f t="shared" si="660"/>
        <v>0</v>
      </c>
      <c r="R555" s="1088">
        <f t="shared" si="661"/>
        <v>0</v>
      </c>
      <c r="S555" s="395">
        <f t="shared" si="662"/>
        <v>0</v>
      </c>
      <c r="T555" s="232"/>
      <c r="U555" s="1554">
        <v>0</v>
      </c>
      <c r="V555" s="777">
        <f t="shared" si="663"/>
        <v>0</v>
      </c>
      <c r="W555" s="218"/>
      <c r="X555" s="282">
        <v>0</v>
      </c>
      <c r="Y555" s="783">
        <f t="shared" si="664"/>
        <v>0</v>
      </c>
      <c r="Z555" s="282">
        <v>0</v>
      </c>
      <c r="AA555" s="783">
        <f t="shared" si="665"/>
        <v>0</v>
      </c>
      <c r="AB555" s="321"/>
      <c r="AC555" s="297"/>
      <c r="AD555" s="552"/>
      <c r="AE555" s="551"/>
      <c r="AF555" s="865">
        <f t="shared" si="666"/>
        <v>0</v>
      </c>
      <c r="AG555" s="142">
        <f t="shared" si="667"/>
        <v>0</v>
      </c>
      <c r="AH555" s="790">
        <f t="shared" si="668"/>
        <v>0</v>
      </c>
      <c r="AI555" s="553">
        <f t="shared" si="669"/>
        <v>0</v>
      </c>
      <c r="AJ555" s="1685"/>
      <c r="AK555" s="258"/>
      <c r="AL555" s="100"/>
      <c r="AM555" s="101"/>
      <c r="AN555" s="102"/>
    </row>
    <row r="556" spans="1:40" s="56" customFormat="1" ht="24" customHeight="1">
      <c r="A556" s="665" t="s">
        <v>924</v>
      </c>
      <c r="B556" s="664" t="s">
        <v>925</v>
      </c>
      <c r="C556" s="369" t="s">
        <v>50</v>
      </c>
      <c r="D556" s="617">
        <v>2</v>
      </c>
      <c r="E556" s="959">
        <v>56445</v>
      </c>
      <c r="F556" s="957">
        <f t="shared" si="652"/>
        <v>112890</v>
      </c>
      <c r="G556" s="390">
        <f t="shared" si="653"/>
        <v>4.437891084780522E-6</v>
      </c>
      <c r="H556" s="394">
        <f t="shared" si="654"/>
        <v>0</v>
      </c>
      <c r="I556" s="392">
        <f t="shared" si="655"/>
        <v>0</v>
      </c>
      <c r="J556" s="723">
        <v>0</v>
      </c>
      <c r="K556" s="392">
        <f t="shared" si="656"/>
        <v>0</v>
      </c>
      <c r="L556" s="1559">
        <f t="shared" si="657"/>
        <v>2</v>
      </c>
      <c r="M556" s="395">
        <f t="shared" si="658"/>
        <v>112890</v>
      </c>
      <c r="N556" s="396"/>
      <c r="O556" s="395"/>
      <c r="P556" s="952">
        <f t="shared" si="659"/>
        <v>0</v>
      </c>
      <c r="Q556" s="395">
        <f t="shared" si="660"/>
        <v>0</v>
      </c>
      <c r="R556" s="1088">
        <f t="shared" si="661"/>
        <v>0</v>
      </c>
      <c r="S556" s="395">
        <f t="shared" si="662"/>
        <v>0</v>
      </c>
      <c r="T556" s="232"/>
      <c r="U556" s="1554">
        <v>0</v>
      </c>
      <c r="V556" s="777">
        <f t="shared" si="663"/>
        <v>0</v>
      </c>
      <c r="W556" s="218"/>
      <c r="X556" s="282">
        <v>0</v>
      </c>
      <c r="Y556" s="783">
        <f t="shared" si="664"/>
        <v>0</v>
      </c>
      <c r="Z556" s="282">
        <v>0</v>
      </c>
      <c r="AA556" s="783">
        <f t="shared" si="665"/>
        <v>0</v>
      </c>
      <c r="AB556" s="321"/>
      <c r="AC556" s="297"/>
      <c r="AD556" s="552"/>
      <c r="AE556" s="551"/>
      <c r="AF556" s="865">
        <f t="shared" si="666"/>
        <v>0</v>
      </c>
      <c r="AG556" s="142">
        <f t="shared" si="667"/>
        <v>0</v>
      </c>
      <c r="AH556" s="790">
        <f t="shared" si="668"/>
        <v>0</v>
      </c>
      <c r="AI556" s="553">
        <f t="shared" si="669"/>
        <v>0</v>
      </c>
      <c r="AJ556" s="1685"/>
      <c r="AK556" s="258"/>
      <c r="AL556" s="100"/>
      <c r="AM556" s="101"/>
      <c r="AN556" s="102"/>
    </row>
    <row r="557" spans="1:40" s="56" customFormat="1" ht="24" customHeight="1">
      <c r="A557" s="665" t="s">
        <v>926</v>
      </c>
      <c r="B557" s="664" t="s">
        <v>927</v>
      </c>
      <c r="C557" s="369" t="s">
        <v>94</v>
      </c>
      <c r="D557" s="617">
        <v>77.746490295502525</v>
      </c>
      <c r="E557" s="959">
        <v>44730</v>
      </c>
      <c r="F557" s="957">
        <f t="shared" si="652"/>
        <v>3477600.510917828</v>
      </c>
      <c r="G557" s="390">
        <f t="shared" si="653"/>
        <v>1.3671018074081333E-4</v>
      </c>
      <c r="H557" s="394">
        <f t="shared" si="654"/>
        <v>0</v>
      </c>
      <c r="I557" s="392">
        <f t="shared" si="655"/>
        <v>0</v>
      </c>
      <c r="J557" s="723">
        <v>0</v>
      </c>
      <c r="K557" s="392">
        <f t="shared" si="656"/>
        <v>0</v>
      </c>
      <c r="L557" s="1559">
        <f t="shared" si="657"/>
        <v>77.746490295502525</v>
      </c>
      <c r="M557" s="395">
        <f t="shared" si="658"/>
        <v>3477600.510917828</v>
      </c>
      <c r="N557" s="396"/>
      <c r="O557" s="395"/>
      <c r="P557" s="952">
        <f t="shared" si="659"/>
        <v>0</v>
      </c>
      <c r="Q557" s="395">
        <f t="shared" si="660"/>
        <v>0</v>
      </c>
      <c r="R557" s="1088">
        <f t="shared" si="661"/>
        <v>0</v>
      </c>
      <c r="S557" s="395">
        <f t="shared" si="662"/>
        <v>0</v>
      </c>
      <c r="T557" s="232"/>
      <c r="U557" s="1554">
        <v>0</v>
      </c>
      <c r="V557" s="777">
        <f t="shared" si="663"/>
        <v>0</v>
      </c>
      <c r="W557" s="218"/>
      <c r="X557" s="282">
        <v>0</v>
      </c>
      <c r="Y557" s="783">
        <f t="shared" si="664"/>
        <v>0</v>
      </c>
      <c r="Z557" s="282">
        <v>0</v>
      </c>
      <c r="AA557" s="783">
        <f t="shared" si="665"/>
        <v>0</v>
      </c>
      <c r="AB557" s="321"/>
      <c r="AC557" s="297"/>
      <c r="AD557" s="552"/>
      <c r="AE557" s="551"/>
      <c r="AF557" s="865">
        <f t="shared" si="666"/>
        <v>0</v>
      </c>
      <c r="AG557" s="142">
        <f t="shared" si="667"/>
        <v>0</v>
      </c>
      <c r="AH557" s="790">
        <f t="shared" si="668"/>
        <v>0</v>
      </c>
      <c r="AI557" s="553">
        <f t="shared" si="669"/>
        <v>0</v>
      </c>
      <c r="AJ557" s="1685"/>
      <c r="AK557" s="258"/>
      <c r="AL557" s="100"/>
      <c r="AM557" s="101"/>
      <c r="AN557" s="102"/>
    </row>
    <row r="558" spans="1:40" s="56" customFormat="1" ht="24" customHeight="1">
      <c r="A558" s="665" t="s">
        <v>928</v>
      </c>
      <c r="B558" s="664" t="s">
        <v>929</v>
      </c>
      <c r="C558" s="369" t="s">
        <v>135</v>
      </c>
      <c r="D558" s="617">
        <v>151.08127766818927</v>
      </c>
      <c r="E558" s="959">
        <v>76680</v>
      </c>
      <c r="F558" s="957">
        <f t="shared" si="652"/>
        <v>11584912.371596754</v>
      </c>
      <c r="G558" s="390">
        <f t="shared" si="653"/>
        <v>4.5542190922023926E-4</v>
      </c>
      <c r="H558" s="394">
        <f t="shared" si="654"/>
        <v>0</v>
      </c>
      <c r="I558" s="392">
        <f t="shared" si="655"/>
        <v>0</v>
      </c>
      <c r="J558" s="723">
        <v>0</v>
      </c>
      <c r="K558" s="392">
        <f t="shared" si="656"/>
        <v>0</v>
      </c>
      <c r="L558" s="394">
        <f t="shared" si="657"/>
        <v>0</v>
      </c>
      <c r="M558" s="395">
        <f t="shared" si="658"/>
        <v>0</v>
      </c>
      <c r="N558" s="396"/>
      <c r="O558" s="395"/>
      <c r="P558" s="952">
        <f t="shared" si="659"/>
        <v>151.08127766818927</v>
      </c>
      <c r="Q558" s="395">
        <f t="shared" si="660"/>
        <v>11584912.371596754</v>
      </c>
      <c r="R558" s="1088">
        <f t="shared" si="661"/>
        <v>151.08127766818927</v>
      </c>
      <c r="S558" s="395">
        <f t="shared" si="662"/>
        <v>11584912.371596754</v>
      </c>
      <c r="T558" s="232"/>
      <c r="U558" s="1084">
        <v>151.08127766818927</v>
      </c>
      <c r="V558" s="777">
        <f t="shared" si="663"/>
        <v>11584912.371596754</v>
      </c>
      <c r="W558" s="218"/>
      <c r="X558" s="282">
        <v>0</v>
      </c>
      <c r="Y558" s="783">
        <f t="shared" si="664"/>
        <v>0</v>
      </c>
      <c r="Z558" s="282">
        <v>0</v>
      </c>
      <c r="AA558" s="783">
        <f t="shared" si="665"/>
        <v>0</v>
      </c>
      <c r="AB558" s="321"/>
      <c r="AC558" s="297"/>
      <c r="AD558" s="552"/>
      <c r="AE558" s="551"/>
      <c r="AF558" s="865">
        <f t="shared" si="666"/>
        <v>151.08127766818927</v>
      </c>
      <c r="AG558" s="142">
        <f t="shared" si="667"/>
        <v>1</v>
      </c>
      <c r="AH558" s="790">
        <f t="shared" si="668"/>
        <v>11584912.371596754</v>
      </c>
      <c r="AI558" s="553">
        <f t="shared" si="669"/>
        <v>4.5542190922023926E-4</v>
      </c>
      <c r="AJ558" s="1685"/>
      <c r="AK558" s="258"/>
      <c r="AL558" s="100"/>
      <c r="AM558" s="101"/>
      <c r="AN558" s="102"/>
    </row>
    <row r="559" spans="1:40" s="56" customFormat="1" ht="24" customHeight="1">
      <c r="A559" s="665" t="s">
        <v>930</v>
      </c>
      <c r="B559" s="664" t="s">
        <v>931</v>
      </c>
      <c r="C559" s="369" t="s">
        <v>94</v>
      </c>
      <c r="D559" s="617">
        <v>3.8873239436619711</v>
      </c>
      <c r="E559" s="959">
        <v>1357875</v>
      </c>
      <c r="F559" s="957">
        <f t="shared" si="652"/>
        <v>5278499.9999999991</v>
      </c>
      <c r="G559" s="390">
        <f t="shared" si="653"/>
        <v>2.0750649385254657E-4</v>
      </c>
      <c r="H559" s="394">
        <f t="shared" si="654"/>
        <v>0</v>
      </c>
      <c r="I559" s="392">
        <f t="shared" si="655"/>
        <v>0</v>
      </c>
      <c r="J559" s="723">
        <v>0</v>
      </c>
      <c r="K559" s="392">
        <f t="shared" si="656"/>
        <v>0</v>
      </c>
      <c r="L559" s="394">
        <f t="shared" si="657"/>
        <v>0</v>
      </c>
      <c r="M559" s="395">
        <f t="shared" si="658"/>
        <v>0</v>
      </c>
      <c r="N559" s="396"/>
      <c r="O559" s="395"/>
      <c r="P559" s="952">
        <f t="shared" si="659"/>
        <v>3.8873239436619711</v>
      </c>
      <c r="Q559" s="395">
        <f t="shared" si="660"/>
        <v>5278499.9999999991</v>
      </c>
      <c r="R559" s="1088">
        <f t="shared" si="661"/>
        <v>3.8873239436619711</v>
      </c>
      <c r="S559" s="395">
        <f t="shared" si="662"/>
        <v>5278499.9999999991</v>
      </c>
      <c r="T559" s="232"/>
      <c r="U559" s="1084">
        <v>3.8873239436619711</v>
      </c>
      <c r="V559" s="777">
        <f t="shared" si="663"/>
        <v>5278499.9999999991</v>
      </c>
      <c r="W559" s="218"/>
      <c r="X559" s="282">
        <v>0</v>
      </c>
      <c r="Y559" s="783">
        <f t="shared" si="664"/>
        <v>0</v>
      </c>
      <c r="Z559" s="282">
        <v>0</v>
      </c>
      <c r="AA559" s="783">
        <f t="shared" si="665"/>
        <v>0</v>
      </c>
      <c r="AB559" s="321"/>
      <c r="AC559" s="297"/>
      <c r="AD559" s="552"/>
      <c r="AE559" s="551"/>
      <c r="AF559" s="865">
        <f t="shared" si="666"/>
        <v>3.8873239436619711</v>
      </c>
      <c r="AG559" s="142">
        <f t="shared" si="667"/>
        <v>1</v>
      </c>
      <c r="AH559" s="790">
        <f t="shared" si="668"/>
        <v>5278499.9999999991</v>
      </c>
      <c r="AI559" s="553">
        <f t="shared" si="669"/>
        <v>2.0750649385254657E-4</v>
      </c>
      <c r="AJ559" s="1685"/>
      <c r="AK559" s="258"/>
      <c r="AL559" s="100"/>
      <c r="AM559" s="101"/>
      <c r="AN559" s="102"/>
    </row>
    <row r="560" spans="1:40" s="56" customFormat="1" ht="21.75" customHeight="1">
      <c r="A560" s="638"/>
      <c r="B560" s="639"/>
      <c r="C560" s="640"/>
      <c r="D560" s="640"/>
      <c r="E560" s="1573"/>
      <c r="F560" s="1014"/>
      <c r="G560" s="428"/>
      <c r="H560" s="429"/>
      <c r="I560" s="430"/>
      <c r="J560" s="431"/>
      <c r="K560" s="430"/>
      <c r="L560" s="541"/>
      <c r="M560" s="432"/>
      <c r="N560" s="433"/>
      <c r="O560" s="432"/>
      <c r="P560" s="514"/>
      <c r="Q560" s="432"/>
      <c r="R560" s="464"/>
      <c r="S560" s="432"/>
      <c r="T560" s="220"/>
      <c r="U560" s="108"/>
      <c r="V560" s="109"/>
      <c r="W560" s="219"/>
      <c r="X560" s="283"/>
      <c r="Y560" s="1053"/>
      <c r="Z560" s="540"/>
      <c r="AA560" s="1053"/>
      <c r="AB560" s="529"/>
      <c r="AC560" s="284"/>
      <c r="AD560" s="660"/>
      <c r="AE560" s="650"/>
      <c r="AF560" s="533"/>
      <c r="AG560" s="661"/>
      <c r="AH560" s="791"/>
      <c r="AI560" s="662"/>
      <c r="AJ560" s="1685"/>
      <c r="AK560" s="258"/>
      <c r="AL560" s="542"/>
      <c r="AM560" s="543"/>
      <c r="AN560" s="544"/>
    </row>
    <row r="561" spans="1:40" s="337" customFormat="1" ht="36" customHeight="1">
      <c r="A561" s="1112"/>
      <c r="B561" s="1113" t="s">
        <v>932</v>
      </c>
      <c r="C561" s="1114"/>
      <c r="D561" s="1115"/>
      <c r="E561" s="1586"/>
      <c r="F561" s="1116">
        <f>SUM(F551:F559)</f>
        <v>28951172.123635765</v>
      </c>
      <c r="G561" s="1117"/>
      <c r="H561" s="1118"/>
      <c r="I561" s="1119">
        <f>SUM(I551:I559)</f>
        <v>0</v>
      </c>
      <c r="J561" s="1120"/>
      <c r="K561" s="1119">
        <f>SUM(K551:K559)</f>
        <v>0</v>
      </c>
      <c r="L561" s="1121"/>
      <c r="M561" s="1122">
        <f>SUM(M551:M559)</f>
        <v>12087759.752039012</v>
      </c>
      <c r="N561" s="1123"/>
      <c r="O561" s="1124"/>
      <c r="P561" s="1125"/>
      <c r="Q561" s="1124">
        <f>SUM(Q551:Q559)</f>
        <v>16863412.371596754</v>
      </c>
      <c r="R561" s="1126"/>
      <c r="S561" s="1124">
        <f>SUM(S551:S559)</f>
        <v>16863412.371596754</v>
      </c>
      <c r="T561" s="1127"/>
      <c r="U561" s="1128"/>
      <c r="V561" s="1129">
        <f>SUM(V551:V559)</f>
        <v>16863412.371596754</v>
      </c>
      <c r="W561" s="1130"/>
      <c r="X561" s="1131"/>
      <c r="Y561" s="1132">
        <f>SUM(Y551:Y559)</f>
        <v>0</v>
      </c>
      <c r="Z561" s="1133"/>
      <c r="AA561" s="1132">
        <f>SUM(AA551:AA559)</f>
        <v>0</v>
      </c>
      <c r="AB561" s="1134"/>
      <c r="AC561" s="1135">
        <f>SUM(AC551:AC559)</f>
        <v>0</v>
      </c>
      <c r="AD561" s="1136"/>
      <c r="AE561" s="1133">
        <f>SUM(AE551:AE559)</f>
        <v>0</v>
      </c>
      <c r="AF561" s="1137"/>
      <c r="AG561" s="1138"/>
      <c r="AH561" s="1129">
        <f>SUM(AH551:AH559)</f>
        <v>16863412.371596754</v>
      </c>
      <c r="AI561" s="1138"/>
      <c r="AJ561" s="1685"/>
      <c r="AK561" s="329" t="e">
        <f>U561+X561+Z561+AB561+#REF!+#REF!+AD561</f>
        <v>#REF!</v>
      </c>
      <c r="AL561" s="333"/>
      <c r="AM561" s="340" t="e">
        <f>SUM(AM551:AM559)</f>
        <v>#REF!</v>
      </c>
      <c r="AN561" s="333"/>
    </row>
    <row r="562" spans="1:40" s="56" customFormat="1" ht="21.95" customHeight="1">
      <c r="A562" s="77"/>
      <c r="B562" s="183"/>
      <c r="C562" s="71"/>
      <c r="D562" s="70"/>
      <c r="E562" s="1593"/>
      <c r="F562" s="1015">
        <f>F561*1/$F$884</f>
        <v>1.1381180676891625E-3</v>
      </c>
      <c r="G562" s="455">
        <f>SUM(G552:G559)</f>
        <v>1.1381180676891625E-3</v>
      </c>
      <c r="H562" s="456"/>
      <c r="I562" s="457"/>
      <c r="J562" s="458"/>
      <c r="K562" s="459"/>
      <c r="L562" s="460"/>
      <c r="M562" s="461"/>
      <c r="N562" s="462"/>
      <c r="O562" s="465"/>
      <c r="P562" s="521"/>
      <c r="Q562" s="465"/>
      <c r="R562" s="522"/>
      <c r="S562" s="465"/>
      <c r="T562" s="233"/>
      <c r="U562" s="993"/>
      <c r="V562" s="1034"/>
      <c r="W562" s="237"/>
      <c r="X562" s="302"/>
      <c r="Y562" s="1059"/>
      <c r="Z562" s="299"/>
      <c r="AA562" s="1077"/>
      <c r="AB562" s="530"/>
      <c r="AC562" s="318"/>
      <c r="AD562" s="251"/>
      <c r="AE562" s="208"/>
      <c r="AF562" s="539"/>
      <c r="AG562" s="146">
        <f>AH561*1/F561</f>
        <v>0.58247770762377693</v>
      </c>
      <c r="AH562" s="132"/>
      <c r="AI562" s="143">
        <f>SUM(AI552:AI559)</f>
        <v>6.6292840307278578E-4</v>
      </c>
      <c r="AJ562" s="1685"/>
      <c r="AK562" s="258" t="e">
        <f>U562+X562+Z562+AB562+#REF!+#REF!+AD562</f>
        <v>#REF!</v>
      </c>
      <c r="AL562" s="146" t="e">
        <f>AM561*1/F561</f>
        <v>#REF!</v>
      </c>
      <c r="AM562" s="132"/>
      <c r="AN562" s="143" t="e">
        <f>SUM(#REF!)</f>
        <v>#REF!</v>
      </c>
    </row>
    <row r="563" spans="1:40" s="337" customFormat="1" ht="35.1" customHeight="1">
      <c r="A563" s="1139">
        <v>21</v>
      </c>
      <c r="B563" s="1140" t="s">
        <v>933</v>
      </c>
      <c r="C563" s="1141"/>
      <c r="D563" s="1142"/>
      <c r="E563" s="1583"/>
      <c r="F563" s="1143"/>
      <c r="G563" s="1144"/>
      <c r="H563" s="1145"/>
      <c r="I563" s="1146"/>
      <c r="J563" s="1147"/>
      <c r="K563" s="1148"/>
      <c r="L563" s="1149"/>
      <c r="M563" s="1150"/>
      <c r="N563" s="1151"/>
      <c r="O563" s="1150"/>
      <c r="P563" s="1152"/>
      <c r="Q563" s="1150"/>
      <c r="R563" s="1153"/>
      <c r="S563" s="1150"/>
      <c r="T563" s="1154"/>
      <c r="U563" s="1155"/>
      <c r="V563" s="1156"/>
      <c r="W563" s="1157"/>
      <c r="X563" s="1158"/>
      <c r="Y563" s="1159"/>
      <c r="Z563" s="1160"/>
      <c r="AA563" s="1161"/>
      <c r="AB563" s="1162"/>
      <c r="AC563" s="1163"/>
      <c r="AD563" s="1155"/>
      <c r="AE563" s="1164"/>
      <c r="AF563" s="1165"/>
      <c r="AG563" s="1166"/>
      <c r="AH563" s="1167"/>
      <c r="AI563" s="1166"/>
      <c r="AJ563" s="1685"/>
      <c r="AK563" s="329" t="e">
        <f>U563+X563+Z563+AB563+#REF!+#REF!+AD563</f>
        <v>#REF!</v>
      </c>
      <c r="AL563" s="96"/>
      <c r="AM563" s="95"/>
      <c r="AN563" s="96"/>
    </row>
    <row r="564" spans="1:40" s="56" customFormat="1" ht="22.5" customHeight="1">
      <c r="A564" s="122"/>
      <c r="B564" s="123"/>
      <c r="C564" s="97"/>
      <c r="D564" s="98"/>
      <c r="E564" s="1584"/>
      <c r="F564" s="1016"/>
      <c r="G564" s="418"/>
      <c r="H564" s="419"/>
      <c r="I564" s="420"/>
      <c r="J564" s="728"/>
      <c r="K564" s="420"/>
      <c r="L564" s="387"/>
      <c r="M564" s="422"/>
      <c r="N564" s="423"/>
      <c r="O564" s="422"/>
      <c r="P564" s="513"/>
      <c r="Q564" s="422"/>
      <c r="R564" s="448"/>
      <c r="S564" s="422"/>
      <c r="T564" s="217"/>
      <c r="U564" s="98"/>
      <c r="V564" s="99"/>
      <c r="W564" s="216"/>
      <c r="X564" s="286"/>
      <c r="Y564" s="1052"/>
      <c r="Z564" s="295"/>
      <c r="AA564" s="1052"/>
      <c r="AB564" s="320"/>
      <c r="AC564" s="281"/>
      <c r="AD564" s="247"/>
      <c r="AE564" s="141"/>
      <c r="AF564" s="322"/>
      <c r="AG564" s="100"/>
      <c r="AH564" s="101"/>
      <c r="AI564" s="102"/>
      <c r="AJ564" s="1685"/>
      <c r="AK564" s="258" t="e">
        <f>U564+X564+Z564+AB564+#REF!+#REF!+AD564</f>
        <v>#REF!</v>
      </c>
      <c r="AL564" s="100" t="e">
        <f>AF564/D564</f>
        <v>#DIV/0!</v>
      </c>
      <c r="AM564" s="101" t="e">
        <f>E564*AK564</f>
        <v>#REF!</v>
      </c>
      <c r="AN564" s="102" t="e">
        <f>AM564*1/$E$895</f>
        <v>#REF!</v>
      </c>
    </row>
    <row r="565" spans="1:40" s="56" customFormat="1" ht="24" customHeight="1">
      <c r="A565" s="665" t="s">
        <v>934</v>
      </c>
      <c r="B565" s="664" t="s">
        <v>935</v>
      </c>
      <c r="C565" s="369" t="s">
        <v>117</v>
      </c>
      <c r="D565" s="617">
        <v>15.661971809770352</v>
      </c>
      <c r="E565" s="959">
        <v>5271750</v>
      </c>
      <c r="F565" s="957">
        <f t="shared" ref="F565:F567" si="670">D565*E565</f>
        <v>82565999.888156846</v>
      </c>
      <c r="G565" s="390">
        <f>F565*1/$F$884</f>
        <v>3.2458048968875973E-3</v>
      </c>
      <c r="H565" s="394">
        <f t="shared" ref="H565:H567" si="671">IF(D565-AF565&lt;0,AF565-D565,0)</f>
        <v>0</v>
      </c>
      <c r="I565" s="392">
        <f t="shared" ref="I565:I567" si="672">E565*H565</f>
        <v>0</v>
      </c>
      <c r="J565" s="723">
        <f t="shared" ref="J565:J567" si="673">IF(D565-AF565&gt;0,AF565-D565,0)</f>
        <v>0</v>
      </c>
      <c r="K565" s="392">
        <f t="shared" ref="K565:K567" si="674">E565*J565</f>
        <v>0</v>
      </c>
      <c r="L565" s="394">
        <f t="shared" ref="L565:L567" si="675">IF(AF565=0,D565,0)</f>
        <v>0</v>
      </c>
      <c r="M565" s="395">
        <f t="shared" ref="M565:M567" si="676">L565*E565</f>
        <v>0</v>
      </c>
      <c r="N565" s="396"/>
      <c r="O565" s="395"/>
      <c r="P565" s="952">
        <f t="shared" ref="P565:P567" si="677">D565+H565+J565-L565</f>
        <v>15.661971809770352</v>
      </c>
      <c r="Q565" s="395">
        <f t="shared" ref="Q565:Q567" si="678">E565*P565</f>
        <v>82565999.888156846</v>
      </c>
      <c r="R565" s="1088">
        <f t="shared" ref="R565:R567" si="679">AF565</f>
        <v>15.661971809770352</v>
      </c>
      <c r="S565" s="395">
        <f t="shared" ref="S565:S567" si="680">E565*R565</f>
        <v>82565999.888156846</v>
      </c>
      <c r="T565" s="232"/>
      <c r="U565" s="1084">
        <v>15.661971809770352</v>
      </c>
      <c r="V565" s="947">
        <f t="shared" ref="V565:V567" si="681">E565*U565</f>
        <v>82565999.888156846</v>
      </c>
      <c r="W565" s="218"/>
      <c r="X565" s="282">
        <v>0</v>
      </c>
      <c r="Y565" s="783">
        <f t="shared" ref="Y565:Y567" si="682">E565*X565</f>
        <v>0</v>
      </c>
      <c r="Z565" s="282">
        <v>0</v>
      </c>
      <c r="AA565" s="783">
        <f t="shared" ref="AA565:AA567" si="683">E565*Z565</f>
        <v>0</v>
      </c>
      <c r="AB565" s="321"/>
      <c r="AC565" s="297"/>
      <c r="AD565" s="552"/>
      <c r="AE565" s="551"/>
      <c r="AF565" s="865">
        <f t="shared" ref="AF565:AF567" si="684">U565+X565+Z565</f>
        <v>15.661971809770352</v>
      </c>
      <c r="AG565" s="142">
        <f t="shared" ref="AG565:AG567" si="685">AF565/D565</f>
        <v>1</v>
      </c>
      <c r="AH565" s="790">
        <f t="shared" ref="AH565:AH567" si="686">E565*AF565</f>
        <v>82565999.888156846</v>
      </c>
      <c r="AI565" s="553">
        <f>AH565*1/$E$895</f>
        <v>3.2458048968875973E-3</v>
      </c>
      <c r="AJ565" s="1685"/>
      <c r="AK565" s="258" t="e">
        <f>U565+X565+Z565+AB565+#REF!+#REF!+AD565</f>
        <v>#REF!</v>
      </c>
      <c r="AL565" s="100">
        <f>AF565/D565</f>
        <v>1</v>
      </c>
      <c r="AM565" s="101" t="e">
        <f>E565*AK565</f>
        <v>#REF!</v>
      </c>
      <c r="AN565" s="102" t="e">
        <f>AM565*1/$E$895</f>
        <v>#REF!</v>
      </c>
    </row>
    <row r="566" spans="1:40" s="56" customFormat="1" ht="24" customHeight="1">
      <c r="A566" s="665" t="s">
        <v>936</v>
      </c>
      <c r="B566" s="664" t="s">
        <v>937</v>
      </c>
      <c r="C566" s="369" t="s">
        <v>94</v>
      </c>
      <c r="D566" s="617">
        <v>3600</v>
      </c>
      <c r="E566" s="959">
        <v>6603</v>
      </c>
      <c r="F566" s="957">
        <f t="shared" si="670"/>
        <v>23770800</v>
      </c>
      <c r="G566" s="390">
        <f>F566*1/$F$884</f>
        <v>9.3446914162548353E-4</v>
      </c>
      <c r="H566" s="394">
        <f t="shared" si="671"/>
        <v>0</v>
      </c>
      <c r="I566" s="392">
        <f t="shared" si="672"/>
        <v>0</v>
      </c>
      <c r="J566" s="723">
        <f t="shared" si="673"/>
        <v>0</v>
      </c>
      <c r="K566" s="392">
        <f t="shared" si="674"/>
        <v>0</v>
      </c>
      <c r="L566" s="394">
        <f t="shared" si="675"/>
        <v>0</v>
      </c>
      <c r="M566" s="395">
        <f t="shared" si="676"/>
        <v>0</v>
      </c>
      <c r="N566" s="396"/>
      <c r="O566" s="395"/>
      <c r="P566" s="952">
        <f t="shared" si="677"/>
        <v>3600</v>
      </c>
      <c r="Q566" s="395">
        <f t="shared" si="678"/>
        <v>23770800</v>
      </c>
      <c r="R566" s="1088">
        <f t="shared" si="679"/>
        <v>3600</v>
      </c>
      <c r="S566" s="395">
        <f t="shared" si="680"/>
        <v>23770800</v>
      </c>
      <c r="T566" s="232"/>
      <c r="U566" s="1084">
        <v>3600</v>
      </c>
      <c r="V566" s="777">
        <f t="shared" si="681"/>
        <v>23770800</v>
      </c>
      <c r="W566" s="218"/>
      <c r="X566" s="282">
        <v>0</v>
      </c>
      <c r="Y566" s="783">
        <f t="shared" si="682"/>
        <v>0</v>
      </c>
      <c r="Z566" s="282">
        <v>0</v>
      </c>
      <c r="AA566" s="783">
        <f t="shared" si="683"/>
        <v>0</v>
      </c>
      <c r="AB566" s="321"/>
      <c r="AC566" s="297"/>
      <c r="AD566" s="552"/>
      <c r="AE566" s="551"/>
      <c r="AF566" s="865">
        <f t="shared" si="684"/>
        <v>3600</v>
      </c>
      <c r="AG566" s="142">
        <f t="shared" si="685"/>
        <v>1</v>
      </c>
      <c r="AH566" s="790">
        <f t="shared" si="686"/>
        <v>23770800</v>
      </c>
      <c r="AI566" s="553">
        <f>AH566*1/$E$895</f>
        <v>9.3446914162548353E-4</v>
      </c>
      <c r="AJ566" s="1685"/>
      <c r="AK566" s="258"/>
      <c r="AL566" s="100"/>
      <c r="AM566" s="101"/>
      <c r="AN566" s="102"/>
    </row>
    <row r="567" spans="1:40" s="56" customFormat="1" ht="24" customHeight="1">
      <c r="A567" s="665" t="s">
        <v>938</v>
      </c>
      <c r="B567" s="664" t="s">
        <v>939</v>
      </c>
      <c r="C567" s="369" t="s">
        <v>94</v>
      </c>
      <c r="D567" s="617">
        <v>250</v>
      </c>
      <c r="E567" s="959">
        <v>154.42500000000001</v>
      </c>
      <c r="F567" s="957">
        <f t="shared" si="670"/>
        <v>38606.25</v>
      </c>
      <c r="G567" s="390">
        <f>F567*1/$F$884</f>
        <v>1.5176750172008861E-6</v>
      </c>
      <c r="H567" s="394">
        <f t="shared" si="671"/>
        <v>0</v>
      </c>
      <c r="I567" s="392">
        <f t="shared" si="672"/>
        <v>0</v>
      </c>
      <c r="J567" s="1640">
        <f t="shared" si="673"/>
        <v>-170.49081458827075</v>
      </c>
      <c r="K567" s="392">
        <f t="shared" si="674"/>
        <v>-26328.044042793714</v>
      </c>
      <c r="L567" s="394">
        <f t="shared" si="675"/>
        <v>0</v>
      </c>
      <c r="M567" s="395">
        <f t="shared" si="676"/>
        <v>0</v>
      </c>
      <c r="N567" s="396"/>
      <c r="O567" s="395"/>
      <c r="P567" s="952">
        <f t="shared" si="677"/>
        <v>79.509185411729248</v>
      </c>
      <c r="Q567" s="395">
        <f t="shared" si="678"/>
        <v>12278.20595720629</v>
      </c>
      <c r="R567" s="1088">
        <f t="shared" si="679"/>
        <v>79.509185411729248</v>
      </c>
      <c r="S567" s="395">
        <f t="shared" si="680"/>
        <v>12278.20595720629</v>
      </c>
      <c r="T567" s="232"/>
      <c r="U567" s="1084">
        <v>79.509185411729248</v>
      </c>
      <c r="V567" s="777">
        <f t="shared" si="681"/>
        <v>12278.20595720629</v>
      </c>
      <c r="W567" s="218"/>
      <c r="X567" s="282">
        <v>0</v>
      </c>
      <c r="Y567" s="783">
        <f t="shared" si="682"/>
        <v>0</v>
      </c>
      <c r="Z567" s="282">
        <v>0</v>
      </c>
      <c r="AA567" s="783">
        <f t="shared" si="683"/>
        <v>0</v>
      </c>
      <c r="AB567" s="321"/>
      <c r="AC567" s="297"/>
      <c r="AD567" s="552"/>
      <c r="AE567" s="551"/>
      <c r="AF567" s="865">
        <f t="shared" si="684"/>
        <v>79.509185411729248</v>
      </c>
      <c r="AG567" s="142">
        <f t="shared" si="685"/>
        <v>0.31803674164691698</v>
      </c>
      <c r="AH567" s="790">
        <f t="shared" si="686"/>
        <v>12278.20595720629</v>
      </c>
      <c r="AI567" s="553">
        <f>AH567*1/$E$895</f>
        <v>4.8267641734949856E-7</v>
      </c>
      <c r="AJ567" s="1685"/>
      <c r="AK567" s="258"/>
      <c r="AL567" s="100"/>
      <c r="AM567" s="101"/>
      <c r="AN567" s="102"/>
    </row>
    <row r="568" spans="1:40" s="56" customFormat="1" ht="21.75" customHeight="1">
      <c r="A568" s="638"/>
      <c r="B568" s="639"/>
      <c r="C568" s="640"/>
      <c r="D568" s="640"/>
      <c r="E568" s="1573"/>
      <c r="F568" s="1014"/>
      <c r="G568" s="428"/>
      <c r="H568" s="429"/>
      <c r="I568" s="430"/>
      <c r="J568" s="431"/>
      <c r="K568" s="430"/>
      <c r="L568" s="541"/>
      <c r="M568" s="432"/>
      <c r="N568" s="433"/>
      <c r="O568" s="432"/>
      <c r="P568" s="514"/>
      <c r="Q568" s="432"/>
      <c r="R568" s="464"/>
      <c r="S568" s="432"/>
      <c r="T568" s="220"/>
      <c r="U568" s="108"/>
      <c r="V568" s="109"/>
      <c r="W568" s="219"/>
      <c r="X568" s="283"/>
      <c r="Y568" s="1053"/>
      <c r="Z568" s="540"/>
      <c r="AA568" s="1053"/>
      <c r="AB568" s="529"/>
      <c r="AC568" s="284"/>
      <c r="AD568" s="660"/>
      <c r="AE568" s="650"/>
      <c r="AF568" s="533"/>
      <c r="AG568" s="661"/>
      <c r="AH568" s="791"/>
      <c r="AI568" s="662"/>
      <c r="AJ568" s="1685"/>
      <c r="AK568" s="258"/>
      <c r="AL568" s="542"/>
      <c r="AM568" s="543"/>
      <c r="AN568" s="544"/>
    </row>
    <row r="569" spans="1:40" s="337" customFormat="1" ht="36.950000000000003" customHeight="1">
      <c r="A569" s="1112"/>
      <c r="B569" s="1113" t="s">
        <v>940</v>
      </c>
      <c r="C569" s="1114"/>
      <c r="D569" s="1115"/>
      <c r="E569" s="1586"/>
      <c r="F569" s="1116">
        <f>SUM(F564:F567)</f>
        <v>106375406.13815685</v>
      </c>
      <c r="G569" s="1117"/>
      <c r="H569" s="1118"/>
      <c r="I569" s="1119">
        <f>SUM(I564:I567)</f>
        <v>0</v>
      </c>
      <c r="J569" s="1120"/>
      <c r="K569" s="1119">
        <f>SUM(K564:K567)</f>
        <v>-26328.044042793714</v>
      </c>
      <c r="L569" s="1121"/>
      <c r="M569" s="1122">
        <f>SUM(M564:M567)</f>
        <v>0</v>
      </c>
      <c r="N569" s="1123"/>
      <c r="O569" s="1124"/>
      <c r="P569" s="1125"/>
      <c r="Q569" s="1124">
        <f>SUM(Q564:Q567)</f>
        <v>106349078.09411405</v>
      </c>
      <c r="R569" s="1126"/>
      <c r="S569" s="1124">
        <f>SUM(S564:S567)</f>
        <v>106349078.09411405</v>
      </c>
      <c r="T569" s="1127"/>
      <c r="U569" s="1128"/>
      <c r="V569" s="1129">
        <f>SUM(V564:V567)</f>
        <v>106349078.09411405</v>
      </c>
      <c r="W569" s="1130"/>
      <c r="X569" s="1131"/>
      <c r="Y569" s="1132">
        <f>SUM(Y564:Y567)</f>
        <v>0</v>
      </c>
      <c r="Z569" s="1133"/>
      <c r="AA569" s="1132">
        <f>SUM(AA564:AA567)</f>
        <v>0</v>
      </c>
      <c r="AB569" s="1134"/>
      <c r="AC569" s="1135">
        <f>SUM(AC564:AC567)</f>
        <v>0</v>
      </c>
      <c r="AD569" s="1136"/>
      <c r="AE569" s="1133">
        <f>SUM(AE564:AE567)</f>
        <v>0</v>
      </c>
      <c r="AF569" s="1137"/>
      <c r="AG569" s="1138"/>
      <c r="AH569" s="1129">
        <f>SUM(AH564:AH567)</f>
        <v>106349078.09411405</v>
      </c>
      <c r="AI569" s="1138"/>
      <c r="AJ569" s="1685"/>
      <c r="AK569" s="329" t="e">
        <f>U569+X569+Z569+AB569+#REF!+#REF!+AD569</f>
        <v>#REF!</v>
      </c>
      <c r="AL569" s="333"/>
      <c r="AM569" s="340" t="e">
        <f>SUM(AM564:AM567)</f>
        <v>#REF!</v>
      </c>
      <c r="AN569" s="333"/>
    </row>
    <row r="570" spans="1:40" s="56" customFormat="1" ht="21.95" customHeight="1">
      <c r="A570" s="77"/>
      <c r="B570" s="183"/>
      <c r="C570" s="71"/>
      <c r="D570" s="70"/>
      <c r="E570" s="1593"/>
      <c r="F570" s="1015">
        <f>F569*1/$F$884</f>
        <v>4.1817917135302815E-3</v>
      </c>
      <c r="G570" s="455">
        <f>SUM(G565:G567)</f>
        <v>4.1817917135302815E-3</v>
      </c>
      <c r="H570" s="456"/>
      <c r="I570" s="457"/>
      <c r="J570" s="458"/>
      <c r="K570" s="459"/>
      <c r="L570" s="460"/>
      <c r="M570" s="461"/>
      <c r="N570" s="462"/>
      <c r="O570" s="465"/>
      <c r="P570" s="521"/>
      <c r="Q570" s="465"/>
      <c r="R570" s="522"/>
      <c r="S570" s="465"/>
      <c r="T570" s="233"/>
      <c r="U570" s="993"/>
      <c r="V570" s="1034"/>
      <c r="W570" s="237"/>
      <c r="X570" s="302"/>
      <c r="Y570" s="1059"/>
      <c r="Z570" s="299"/>
      <c r="AA570" s="1077"/>
      <c r="AB570" s="530"/>
      <c r="AC570" s="318"/>
      <c r="AD570" s="251"/>
      <c r="AE570" s="208"/>
      <c r="AF570" s="539"/>
      <c r="AG570" s="146">
        <f>AH569*1/F569</f>
        <v>0.99975249876829042</v>
      </c>
      <c r="AH570" s="132"/>
      <c r="AI570" s="143">
        <f>SUM(AI565:AI567)</f>
        <v>4.1807567149304307E-3</v>
      </c>
      <c r="AJ570" s="1685"/>
      <c r="AK570" s="258" t="e">
        <f>U570+X570+Z570+AB570+#REF!+#REF!+AD570</f>
        <v>#REF!</v>
      </c>
      <c r="AL570" s="146" t="e">
        <f>AM569*1/F569</f>
        <v>#REF!</v>
      </c>
      <c r="AM570" s="132"/>
      <c r="AN570" s="143" t="e">
        <f>SUM(#REF!)</f>
        <v>#REF!</v>
      </c>
    </row>
    <row r="571" spans="1:40" s="337" customFormat="1" ht="30.95" customHeight="1">
      <c r="A571" s="1139">
        <v>22</v>
      </c>
      <c r="B571" s="1140" t="s">
        <v>941</v>
      </c>
      <c r="C571" s="1141"/>
      <c r="D571" s="1142"/>
      <c r="E571" s="1583"/>
      <c r="F571" s="1143"/>
      <c r="G571" s="1144"/>
      <c r="H571" s="1145"/>
      <c r="I571" s="1146"/>
      <c r="J571" s="1147"/>
      <c r="K571" s="1148"/>
      <c r="L571" s="1149"/>
      <c r="M571" s="1150"/>
      <c r="N571" s="1151"/>
      <c r="O571" s="1150"/>
      <c r="P571" s="1152"/>
      <c r="Q571" s="1150"/>
      <c r="R571" s="1153"/>
      <c r="S571" s="1150"/>
      <c r="T571" s="1154"/>
      <c r="U571" s="1155"/>
      <c r="V571" s="1156"/>
      <c r="W571" s="1157"/>
      <c r="X571" s="1158"/>
      <c r="Y571" s="1159"/>
      <c r="Z571" s="1160"/>
      <c r="AA571" s="1161"/>
      <c r="AB571" s="1162"/>
      <c r="AC571" s="1163"/>
      <c r="AD571" s="1155"/>
      <c r="AE571" s="1164"/>
      <c r="AF571" s="1165"/>
      <c r="AG571" s="1166"/>
      <c r="AH571" s="1167"/>
      <c r="AI571" s="1166"/>
      <c r="AJ571" s="1685"/>
      <c r="AK571" s="329" t="e">
        <f>U571+X571+Z571+AB571+#REF!+#REF!+AD571</f>
        <v>#REF!</v>
      </c>
      <c r="AL571" s="96"/>
      <c r="AM571" s="95"/>
      <c r="AN571" s="96"/>
    </row>
    <row r="572" spans="1:40" s="56" customFormat="1" ht="22.5" customHeight="1">
      <c r="A572" s="122"/>
      <c r="B572" s="123"/>
      <c r="C572" s="97"/>
      <c r="D572" s="98"/>
      <c r="E572" s="1584"/>
      <c r="F572" s="1016"/>
      <c r="G572" s="418"/>
      <c r="H572" s="419"/>
      <c r="I572" s="420"/>
      <c r="J572" s="728"/>
      <c r="K572" s="420"/>
      <c r="L572" s="387"/>
      <c r="M572" s="422"/>
      <c r="N572" s="423"/>
      <c r="O572" s="422"/>
      <c r="P572" s="513"/>
      <c r="Q572" s="422"/>
      <c r="R572" s="448"/>
      <c r="S572" s="422"/>
      <c r="T572" s="217"/>
      <c r="U572" s="98"/>
      <c r="V572" s="99"/>
      <c r="W572" s="216"/>
      <c r="X572" s="286"/>
      <c r="Y572" s="1052"/>
      <c r="Z572" s="295"/>
      <c r="AA572" s="1052"/>
      <c r="AB572" s="320"/>
      <c r="AC572" s="281"/>
      <c r="AD572" s="247"/>
      <c r="AE572" s="141"/>
      <c r="AF572" s="322"/>
      <c r="AG572" s="100"/>
      <c r="AH572" s="101"/>
      <c r="AI572" s="102"/>
      <c r="AJ572" s="1685"/>
      <c r="AK572" s="258" t="e">
        <f>U572+X572+Z572+AB572+#REF!+#REF!+AD572</f>
        <v>#REF!</v>
      </c>
      <c r="AL572" s="100" t="e">
        <f>AF572/D572</f>
        <v>#DIV/0!</v>
      </c>
      <c r="AM572" s="101" t="e">
        <f>E572*AK572</f>
        <v>#REF!</v>
      </c>
      <c r="AN572" s="102" t="e">
        <f>AM572*1/$E$895</f>
        <v>#REF!</v>
      </c>
    </row>
    <row r="573" spans="1:40" s="56" customFormat="1" ht="22.5" customHeight="1">
      <c r="A573" s="827" t="s">
        <v>942</v>
      </c>
      <c r="B573" s="828" t="s">
        <v>943</v>
      </c>
      <c r="C573" s="829" t="s">
        <v>135</v>
      </c>
      <c r="D573" s="960">
        <v>340.14084507042259</v>
      </c>
      <c r="E573" s="1599">
        <v>27264</v>
      </c>
      <c r="F573" s="1017">
        <f t="shared" ref="F573:F600" si="687">D573*E573</f>
        <v>9273600.0000000019</v>
      </c>
      <c r="G573" s="832">
        <f t="shared" ref="G573:G600" si="688">F573*1/$F$884</f>
        <v>3.6456042841545453E-4</v>
      </c>
      <c r="H573" s="833">
        <f t="shared" ref="H573:H600" si="689">IF(D573-AF573&lt;0,AF573-D573,0)</f>
        <v>0</v>
      </c>
      <c r="I573" s="834">
        <f t="shared" ref="I573:I600" si="690">E573*H573</f>
        <v>0</v>
      </c>
      <c r="J573" s="835">
        <v>0</v>
      </c>
      <c r="K573" s="834">
        <f t="shared" ref="K573:K600" si="691">E573*J573</f>
        <v>0</v>
      </c>
      <c r="L573" s="836">
        <f t="shared" ref="L573:L600" si="692">IF(AF573=0,D573,0)</f>
        <v>0</v>
      </c>
      <c r="M573" s="837">
        <f t="shared" ref="M573:M600" si="693">L573*E573</f>
        <v>0</v>
      </c>
      <c r="N573" s="838"/>
      <c r="O573" s="837"/>
      <c r="P573" s="1083">
        <f t="shared" ref="P573:P600" si="694">D573+H573+J573-L573</f>
        <v>340.14084507042259</v>
      </c>
      <c r="Q573" s="837">
        <f t="shared" ref="Q573:Q600" si="695">E573*P573</f>
        <v>9273600.0000000019</v>
      </c>
      <c r="R573" s="1090">
        <f t="shared" ref="R573:R600" si="696">AF573</f>
        <v>340.14084507042259</v>
      </c>
      <c r="S573" s="837">
        <f t="shared" ref="S573:S600" si="697">E573*R573</f>
        <v>9273600.0000000019</v>
      </c>
      <c r="T573" s="841"/>
      <c r="U573" s="1087">
        <v>340.14084507042259</v>
      </c>
      <c r="V573" s="830">
        <f t="shared" ref="V573:V600" si="698">E573*U573</f>
        <v>9273600.0000000019</v>
      </c>
      <c r="W573" s="842"/>
      <c r="X573" s="843">
        <v>0</v>
      </c>
      <c r="Y573" s="1060">
        <f t="shared" ref="Y573:Y600" si="699">E573*X573</f>
        <v>0</v>
      </c>
      <c r="Z573" s="845">
        <v>0</v>
      </c>
      <c r="AA573" s="1060">
        <f t="shared" ref="AA573:AA600" si="700">E573*Z573</f>
        <v>0</v>
      </c>
      <c r="AB573" s="846"/>
      <c r="AC573" s="844"/>
      <c r="AD573" s="847"/>
      <c r="AE573" s="848"/>
      <c r="AF573" s="1081">
        <f t="shared" ref="AF573:AF600" si="701">U573+X573+Z573</f>
        <v>340.14084507042259</v>
      </c>
      <c r="AG573" s="344">
        <f t="shared" ref="AG573:AG600" si="702">AF573/D573</f>
        <v>1</v>
      </c>
      <c r="AH573" s="1012">
        <f t="shared" ref="AH573:AH600" si="703">E573*AF573</f>
        <v>9273600.0000000019</v>
      </c>
      <c r="AI573" s="342">
        <f t="shared" ref="AI573:AI600" si="704">AH573*1/$E$895</f>
        <v>3.6456042841545453E-4</v>
      </c>
      <c r="AJ573" s="1685"/>
      <c r="AK573" s="258"/>
      <c r="AL573" s="100"/>
      <c r="AM573" s="101"/>
      <c r="AN573" s="102"/>
    </row>
    <row r="574" spans="1:40" s="56" customFormat="1" ht="22.5" customHeight="1">
      <c r="A574" s="827" t="s">
        <v>944</v>
      </c>
      <c r="B574" s="828" t="s">
        <v>945</v>
      </c>
      <c r="C574" s="829" t="s">
        <v>135</v>
      </c>
      <c r="D574" s="960">
        <v>524.7887283010441</v>
      </c>
      <c r="E574" s="1599">
        <v>97980</v>
      </c>
      <c r="F574" s="1017">
        <f t="shared" si="687"/>
        <v>51418799.598936304</v>
      </c>
      <c r="G574" s="832">
        <f t="shared" si="688"/>
        <v>2.0213573596442177E-3</v>
      </c>
      <c r="H574" s="833">
        <f t="shared" si="689"/>
        <v>0</v>
      </c>
      <c r="I574" s="834">
        <f t="shared" si="690"/>
        <v>0</v>
      </c>
      <c r="J574" s="835">
        <v>0</v>
      </c>
      <c r="K574" s="834">
        <f t="shared" si="691"/>
        <v>0</v>
      </c>
      <c r="L574" s="836">
        <f t="shared" si="692"/>
        <v>0</v>
      </c>
      <c r="M574" s="837">
        <f t="shared" si="693"/>
        <v>0</v>
      </c>
      <c r="N574" s="838"/>
      <c r="O574" s="837"/>
      <c r="P574" s="1083">
        <f t="shared" si="694"/>
        <v>524.7887283010441</v>
      </c>
      <c r="Q574" s="837">
        <f t="shared" si="695"/>
        <v>51418799.598936304</v>
      </c>
      <c r="R574" s="1090">
        <f t="shared" si="696"/>
        <v>524.7887283010441</v>
      </c>
      <c r="S574" s="837">
        <f t="shared" si="697"/>
        <v>51418799.598936304</v>
      </c>
      <c r="T574" s="841"/>
      <c r="U574" s="1087">
        <v>524.7887283010441</v>
      </c>
      <c r="V574" s="830">
        <f t="shared" si="698"/>
        <v>51418799.598936304</v>
      </c>
      <c r="W574" s="842"/>
      <c r="X574" s="843">
        <v>0</v>
      </c>
      <c r="Y574" s="1060">
        <f t="shared" si="699"/>
        <v>0</v>
      </c>
      <c r="Z574" s="845">
        <v>0</v>
      </c>
      <c r="AA574" s="1060">
        <f t="shared" si="700"/>
        <v>0</v>
      </c>
      <c r="AB574" s="846"/>
      <c r="AC574" s="844"/>
      <c r="AD574" s="847"/>
      <c r="AE574" s="848"/>
      <c r="AF574" s="1081">
        <f t="shared" si="701"/>
        <v>524.7887283010441</v>
      </c>
      <c r="AG574" s="344">
        <f t="shared" si="702"/>
        <v>1</v>
      </c>
      <c r="AH574" s="1012">
        <f t="shared" si="703"/>
        <v>51418799.598936304</v>
      </c>
      <c r="AI574" s="342">
        <f t="shared" si="704"/>
        <v>2.0213573596442177E-3</v>
      </c>
      <c r="AJ574" s="1685"/>
      <c r="AK574" s="258"/>
      <c r="AL574" s="100"/>
      <c r="AM574" s="101"/>
      <c r="AN574" s="102"/>
    </row>
    <row r="575" spans="1:40" s="56" customFormat="1" ht="22.5" customHeight="1">
      <c r="A575" s="827" t="s">
        <v>946</v>
      </c>
      <c r="B575" s="828" t="s">
        <v>947</v>
      </c>
      <c r="C575" s="829" t="s">
        <v>135</v>
      </c>
      <c r="D575" s="960">
        <v>42.469015028101154</v>
      </c>
      <c r="E575" s="1599">
        <v>101175</v>
      </c>
      <c r="F575" s="1017">
        <f t="shared" si="687"/>
        <v>4296802.5954681346</v>
      </c>
      <c r="G575" s="832">
        <f t="shared" si="688"/>
        <v>1.6891435850376334E-4</v>
      </c>
      <c r="H575" s="833">
        <f t="shared" si="689"/>
        <v>0</v>
      </c>
      <c r="I575" s="834">
        <f t="shared" si="690"/>
        <v>0</v>
      </c>
      <c r="J575" s="835">
        <v>0</v>
      </c>
      <c r="K575" s="834">
        <f t="shared" si="691"/>
        <v>0</v>
      </c>
      <c r="L575" s="836">
        <f t="shared" si="692"/>
        <v>0</v>
      </c>
      <c r="M575" s="837">
        <f t="shared" si="693"/>
        <v>0</v>
      </c>
      <c r="N575" s="838"/>
      <c r="O575" s="837"/>
      <c r="P575" s="1083">
        <f t="shared" si="694"/>
        <v>42.469015028101154</v>
      </c>
      <c r="Q575" s="837">
        <f t="shared" si="695"/>
        <v>4296802.5954681346</v>
      </c>
      <c r="R575" s="1090">
        <f t="shared" si="696"/>
        <v>42.469015028101154</v>
      </c>
      <c r="S575" s="837">
        <f t="shared" si="697"/>
        <v>4296802.5954681346</v>
      </c>
      <c r="T575" s="841"/>
      <c r="U575" s="1087">
        <v>42.469015028101154</v>
      </c>
      <c r="V575" s="830">
        <f t="shared" si="698"/>
        <v>4296802.5954681346</v>
      </c>
      <c r="W575" s="842"/>
      <c r="X575" s="843">
        <v>0</v>
      </c>
      <c r="Y575" s="1060">
        <f t="shared" si="699"/>
        <v>0</v>
      </c>
      <c r="Z575" s="845">
        <v>0</v>
      </c>
      <c r="AA575" s="1060">
        <f t="shared" si="700"/>
        <v>0</v>
      </c>
      <c r="AB575" s="846"/>
      <c r="AC575" s="844"/>
      <c r="AD575" s="847"/>
      <c r="AE575" s="848"/>
      <c r="AF575" s="1081">
        <f t="shared" si="701"/>
        <v>42.469015028101154</v>
      </c>
      <c r="AG575" s="344">
        <f t="shared" si="702"/>
        <v>1</v>
      </c>
      <c r="AH575" s="1012">
        <f t="shared" si="703"/>
        <v>4296802.5954681346</v>
      </c>
      <c r="AI575" s="342">
        <f t="shared" si="704"/>
        <v>1.6891435850376334E-4</v>
      </c>
      <c r="AJ575" s="1685"/>
      <c r="AK575" s="258"/>
      <c r="AL575" s="100"/>
      <c r="AM575" s="101"/>
      <c r="AN575" s="102"/>
    </row>
    <row r="576" spans="1:40" s="56" customFormat="1" ht="22.5" customHeight="1">
      <c r="A576" s="827" t="s">
        <v>948</v>
      </c>
      <c r="B576" s="828" t="s">
        <v>949</v>
      </c>
      <c r="C576" s="829" t="s">
        <v>135</v>
      </c>
      <c r="D576" s="960">
        <v>212.07113295622835</v>
      </c>
      <c r="E576" s="1599">
        <v>161880</v>
      </c>
      <c r="F576" s="1017">
        <f t="shared" si="687"/>
        <v>34330075.002954245</v>
      </c>
      <c r="G576" s="832">
        <f t="shared" si="688"/>
        <v>1.3495715634286236E-3</v>
      </c>
      <c r="H576" s="833">
        <f t="shared" si="689"/>
        <v>0</v>
      </c>
      <c r="I576" s="834">
        <f t="shared" si="690"/>
        <v>0</v>
      </c>
      <c r="J576" s="835">
        <v>0</v>
      </c>
      <c r="K576" s="834">
        <f t="shared" si="691"/>
        <v>0</v>
      </c>
      <c r="L576" s="836">
        <f t="shared" si="692"/>
        <v>0</v>
      </c>
      <c r="M576" s="837">
        <f t="shared" si="693"/>
        <v>0</v>
      </c>
      <c r="N576" s="838"/>
      <c r="O576" s="837"/>
      <c r="P576" s="1083">
        <f t="shared" si="694"/>
        <v>212.07113295622835</v>
      </c>
      <c r="Q576" s="837">
        <f t="shared" si="695"/>
        <v>34330075.002954245</v>
      </c>
      <c r="R576" s="1090">
        <f t="shared" si="696"/>
        <v>212.07113295622835</v>
      </c>
      <c r="S576" s="837">
        <f t="shared" si="697"/>
        <v>34330075.002954245</v>
      </c>
      <c r="T576" s="841"/>
      <c r="U576" s="1087">
        <v>212.07113295622835</v>
      </c>
      <c r="V576" s="830">
        <f t="shared" si="698"/>
        <v>34330075.002954245</v>
      </c>
      <c r="W576" s="842"/>
      <c r="X576" s="843">
        <v>0</v>
      </c>
      <c r="Y576" s="1060">
        <f t="shared" si="699"/>
        <v>0</v>
      </c>
      <c r="Z576" s="845">
        <v>0</v>
      </c>
      <c r="AA576" s="1060">
        <f t="shared" si="700"/>
        <v>0</v>
      </c>
      <c r="AB576" s="846"/>
      <c r="AC576" s="844"/>
      <c r="AD576" s="847"/>
      <c r="AE576" s="848"/>
      <c r="AF576" s="1081">
        <f t="shared" si="701"/>
        <v>212.07113295622835</v>
      </c>
      <c r="AG576" s="344">
        <f t="shared" si="702"/>
        <v>1</v>
      </c>
      <c r="AH576" s="1012">
        <f t="shared" si="703"/>
        <v>34330075.002954245</v>
      </c>
      <c r="AI576" s="342">
        <f t="shared" si="704"/>
        <v>1.3495715634286236E-3</v>
      </c>
      <c r="AJ576" s="1685"/>
      <c r="AK576" s="258"/>
      <c r="AL576" s="100"/>
      <c r="AM576" s="101"/>
      <c r="AN576" s="102"/>
    </row>
    <row r="577" spans="1:40" s="56" customFormat="1" ht="22.5" customHeight="1">
      <c r="A577" s="827" t="s">
        <v>950</v>
      </c>
      <c r="B577" s="828" t="s">
        <v>951</v>
      </c>
      <c r="C577" s="829" t="s">
        <v>50</v>
      </c>
      <c r="D577" s="960">
        <v>1</v>
      </c>
      <c r="E577" s="1599">
        <v>1347225</v>
      </c>
      <c r="F577" s="1017">
        <f t="shared" si="687"/>
        <v>1347225</v>
      </c>
      <c r="G577" s="832">
        <f t="shared" si="688"/>
        <v>5.2961624738182651E-5</v>
      </c>
      <c r="H577" s="833">
        <f t="shared" si="689"/>
        <v>0</v>
      </c>
      <c r="I577" s="834">
        <f t="shared" si="690"/>
        <v>0</v>
      </c>
      <c r="J577" s="835">
        <v>0</v>
      </c>
      <c r="K577" s="834">
        <f t="shared" si="691"/>
        <v>0</v>
      </c>
      <c r="L577" s="836">
        <f t="shared" si="692"/>
        <v>0</v>
      </c>
      <c r="M577" s="837">
        <f t="shared" si="693"/>
        <v>0</v>
      </c>
      <c r="N577" s="838"/>
      <c r="O577" s="837"/>
      <c r="P577" s="1083">
        <f t="shared" si="694"/>
        <v>1</v>
      </c>
      <c r="Q577" s="837">
        <f t="shared" si="695"/>
        <v>1347225</v>
      </c>
      <c r="R577" s="1090">
        <f t="shared" si="696"/>
        <v>1</v>
      </c>
      <c r="S577" s="837">
        <f t="shared" si="697"/>
        <v>1347225</v>
      </c>
      <c r="T577" s="841"/>
      <c r="U577" s="1087">
        <v>1</v>
      </c>
      <c r="V577" s="830">
        <f t="shared" si="698"/>
        <v>1347225</v>
      </c>
      <c r="W577" s="842"/>
      <c r="X577" s="843">
        <v>0</v>
      </c>
      <c r="Y577" s="1060">
        <f t="shared" si="699"/>
        <v>0</v>
      </c>
      <c r="Z577" s="845">
        <v>0</v>
      </c>
      <c r="AA577" s="1060">
        <f t="shared" si="700"/>
        <v>0</v>
      </c>
      <c r="AB577" s="846"/>
      <c r="AC577" s="844"/>
      <c r="AD577" s="847"/>
      <c r="AE577" s="848"/>
      <c r="AF577" s="1081">
        <f t="shared" si="701"/>
        <v>1</v>
      </c>
      <c r="AG577" s="344">
        <f t="shared" si="702"/>
        <v>1</v>
      </c>
      <c r="AH577" s="1012">
        <f t="shared" si="703"/>
        <v>1347225</v>
      </c>
      <c r="AI577" s="342">
        <f t="shared" si="704"/>
        <v>5.2961624738182651E-5</v>
      </c>
      <c r="AJ577" s="1685"/>
      <c r="AK577" s="258"/>
      <c r="AL577" s="100"/>
      <c r="AM577" s="101"/>
      <c r="AN577" s="102"/>
    </row>
    <row r="578" spans="1:40" s="56" customFormat="1" ht="22.5" customHeight="1">
      <c r="A578" s="827" t="s">
        <v>952</v>
      </c>
      <c r="B578" s="828" t="s">
        <v>953</v>
      </c>
      <c r="C578" s="829" t="s">
        <v>50</v>
      </c>
      <c r="D578" s="960">
        <v>1</v>
      </c>
      <c r="E578" s="1599">
        <v>575100</v>
      </c>
      <c r="F578" s="1017">
        <f t="shared" si="687"/>
        <v>575100</v>
      </c>
      <c r="G578" s="832">
        <f t="shared" si="688"/>
        <v>2.2608124394164926E-5</v>
      </c>
      <c r="H578" s="833">
        <f t="shared" si="689"/>
        <v>0</v>
      </c>
      <c r="I578" s="834">
        <f t="shared" si="690"/>
        <v>0</v>
      </c>
      <c r="J578" s="835">
        <v>0</v>
      </c>
      <c r="K578" s="834">
        <f t="shared" si="691"/>
        <v>0</v>
      </c>
      <c r="L578" s="836">
        <f t="shared" si="692"/>
        <v>0</v>
      </c>
      <c r="M578" s="837">
        <f t="shared" si="693"/>
        <v>0</v>
      </c>
      <c r="N578" s="838"/>
      <c r="O578" s="837"/>
      <c r="P578" s="1083">
        <f t="shared" si="694"/>
        <v>1</v>
      </c>
      <c r="Q578" s="837">
        <f t="shared" si="695"/>
        <v>575100</v>
      </c>
      <c r="R578" s="1090">
        <f t="shared" si="696"/>
        <v>1</v>
      </c>
      <c r="S578" s="837">
        <f t="shared" si="697"/>
        <v>575100</v>
      </c>
      <c r="T578" s="841"/>
      <c r="U578" s="1087">
        <v>1</v>
      </c>
      <c r="V578" s="830">
        <f t="shared" si="698"/>
        <v>575100</v>
      </c>
      <c r="W578" s="842"/>
      <c r="X578" s="843">
        <v>0</v>
      </c>
      <c r="Y578" s="1060">
        <f t="shared" si="699"/>
        <v>0</v>
      </c>
      <c r="Z578" s="845">
        <v>0</v>
      </c>
      <c r="AA578" s="1060">
        <f t="shared" si="700"/>
        <v>0</v>
      </c>
      <c r="AB578" s="846"/>
      <c r="AC578" s="844"/>
      <c r="AD578" s="847"/>
      <c r="AE578" s="848"/>
      <c r="AF578" s="1081">
        <f t="shared" si="701"/>
        <v>1</v>
      </c>
      <c r="AG578" s="344">
        <f t="shared" si="702"/>
        <v>1</v>
      </c>
      <c r="AH578" s="1012">
        <f t="shared" si="703"/>
        <v>575100</v>
      </c>
      <c r="AI578" s="342">
        <f t="shared" si="704"/>
        <v>2.2608124394164926E-5</v>
      </c>
      <c r="AJ578" s="1685"/>
      <c r="AK578" s="258"/>
      <c r="AL578" s="100"/>
      <c r="AM578" s="101"/>
      <c r="AN578" s="102"/>
    </row>
    <row r="579" spans="1:40" s="56" customFormat="1" ht="22.5" customHeight="1">
      <c r="A579" s="827" t="s">
        <v>954</v>
      </c>
      <c r="B579" s="828" t="s">
        <v>955</v>
      </c>
      <c r="C579" s="829" t="s">
        <v>50</v>
      </c>
      <c r="D579" s="960">
        <v>1</v>
      </c>
      <c r="E579" s="1599">
        <v>1799850</v>
      </c>
      <c r="F579" s="1017">
        <f t="shared" si="687"/>
        <v>1799850</v>
      </c>
      <c r="G579" s="832">
        <f t="shared" si="688"/>
        <v>7.0755055974330974E-5</v>
      </c>
      <c r="H579" s="833">
        <f t="shared" si="689"/>
        <v>0</v>
      </c>
      <c r="I579" s="834">
        <f t="shared" si="690"/>
        <v>0</v>
      </c>
      <c r="J579" s="835">
        <v>0</v>
      </c>
      <c r="K579" s="834">
        <f t="shared" si="691"/>
        <v>0</v>
      </c>
      <c r="L579" s="836">
        <f t="shared" si="692"/>
        <v>0</v>
      </c>
      <c r="M579" s="837">
        <f t="shared" si="693"/>
        <v>0</v>
      </c>
      <c r="N579" s="838"/>
      <c r="O579" s="837"/>
      <c r="P579" s="1083">
        <f t="shared" si="694"/>
        <v>1</v>
      </c>
      <c r="Q579" s="837">
        <f t="shared" si="695"/>
        <v>1799850</v>
      </c>
      <c r="R579" s="1090">
        <f t="shared" si="696"/>
        <v>1</v>
      </c>
      <c r="S579" s="837">
        <f t="shared" si="697"/>
        <v>1799850</v>
      </c>
      <c r="T579" s="841"/>
      <c r="U579" s="1087">
        <v>1</v>
      </c>
      <c r="V579" s="830">
        <f t="shared" si="698"/>
        <v>1799850</v>
      </c>
      <c r="W579" s="842"/>
      <c r="X579" s="843">
        <v>0</v>
      </c>
      <c r="Y579" s="1060">
        <f t="shared" si="699"/>
        <v>0</v>
      </c>
      <c r="Z579" s="845">
        <v>0</v>
      </c>
      <c r="AA579" s="1060">
        <f t="shared" si="700"/>
        <v>0</v>
      </c>
      <c r="AB579" s="846"/>
      <c r="AC579" s="844"/>
      <c r="AD579" s="847"/>
      <c r="AE579" s="848"/>
      <c r="AF579" s="1081">
        <f t="shared" si="701"/>
        <v>1</v>
      </c>
      <c r="AG579" s="344">
        <f t="shared" si="702"/>
        <v>1</v>
      </c>
      <c r="AH579" s="1012">
        <f t="shared" si="703"/>
        <v>1799850</v>
      </c>
      <c r="AI579" s="342">
        <f t="shared" si="704"/>
        <v>7.0755055974330974E-5</v>
      </c>
      <c r="AJ579" s="1685"/>
      <c r="AK579" s="258"/>
      <c r="AL579" s="100"/>
      <c r="AM579" s="101"/>
      <c r="AN579" s="102"/>
    </row>
    <row r="580" spans="1:40" s="56" customFormat="1" ht="22.5" customHeight="1">
      <c r="A580" s="827" t="s">
        <v>956</v>
      </c>
      <c r="B580" s="828" t="s">
        <v>957</v>
      </c>
      <c r="C580" s="829" t="s">
        <v>50</v>
      </c>
      <c r="D580" s="960">
        <v>650</v>
      </c>
      <c r="E580" s="1599">
        <v>79875</v>
      </c>
      <c r="F580" s="1017">
        <f t="shared" si="687"/>
        <v>51918750</v>
      </c>
      <c r="G580" s="832">
        <f t="shared" si="688"/>
        <v>2.0410112300287778E-3</v>
      </c>
      <c r="H580" s="833">
        <f t="shared" si="689"/>
        <v>0</v>
      </c>
      <c r="I580" s="834">
        <f t="shared" si="690"/>
        <v>0</v>
      </c>
      <c r="J580" s="835">
        <v>0</v>
      </c>
      <c r="K580" s="834">
        <f t="shared" si="691"/>
        <v>0</v>
      </c>
      <c r="L580" s="836">
        <f t="shared" si="692"/>
        <v>0</v>
      </c>
      <c r="M580" s="837">
        <f t="shared" si="693"/>
        <v>0</v>
      </c>
      <c r="N580" s="838"/>
      <c r="O580" s="837"/>
      <c r="P580" s="1083">
        <f t="shared" si="694"/>
        <v>650</v>
      </c>
      <c r="Q580" s="837">
        <f t="shared" si="695"/>
        <v>51918750</v>
      </c>
      <c r="R580" s="1090">
        <f t="shared" si="696"/>
        <v>650</v>
      </c>
      <c r="S580" s="837">
        <f t="shared" si="697"/>
        <v>51918750</v>
      </c>
      <c r="T580" s="841"/>
      <c r="U580" s="1087">
        <v>650</v>
      </c>
      <c r="V580" s="830">
        <f t="shared" si="698"/>
        <v>51918750</v>
      </c>
      <c r="W580" s="842"/>
      <c r="X580" s="843">
        <v>0</v>
      </c>
      <c r="Y580" s="1060">
        <f t="shared" si="699"/>
        <v>0</v>
      </c>
      <c r="Z580" s="845">
        <v>0</v>
      </c>
      <c r="AA580" s="1060">
        <f t="shared" si="700"/>
        <v>0</v>
      </c>
      <c r="AB580" s="846"/>
      <c r="AC580" s="844"/>
      <c r="AD580" s="847"/>
      <c r="AE580" s="848"/>
      <c r="AF580" s="1081">
        <f t="shared" si="701"/>
        <v>650</v>
      </c>
      <c r="AG580" s="344">
        <f t="shared" si="702"/>
        <v>1</v>
      </c>
      <c r="AH580" s="1012">
        <f t="shared" si="703"/>
        <v>51918750</v>
      </c>
      <c r="AI580" s="342">
        <f t="shared" si="704"/>
        <v>2.0410112300287778E-3</v>
      </c>
      <c r="AJ580" s="1685"/>
      <c r="AK580" s="258"/>
      <c r="AL580" s="100"/>
      <c r="AM580" s="101"/>
      <c r="AN580" s="102"/>
    </row>
    <row r="581" spans="1:40" s="56" customFormat="1" ht="22.5" customHeight="1">
      <c r="A581" s="827" t="s">
        <v>958</v>
      </c>
      <c r="B581" s="828" t="s">
        <v>959</v>
      </c>
      <c r="C581" s="829" t="s">
        <v>50</v>
      </c>
      <c r="D581" s="960">
        <v>20</v>
      </c>
      <c r="E581" s="1599">
        <v>1640100</v>
      </c>
      <c r="F581" s="1017">
        <f t="shared" si="687"/>
        <v>32802000</v>
      </c>
      <c r="G581" s="832">
        <f t="shared" si="688"/>
        <v>1.2895004284079253E-3</v>
      </c>
      <c r="H581" s="833">
        <f t="shared" si="689"/>
        <v>0</v>
      </c>
      <c r="I581" s="834">
        <f t="shared" si="690"/>
        <v>0</v>
      </c>
      <c r="J581" s="835">
        <v>0</v>
      </c>
      <c r="K581" s="834">
        <f t="shared" si="691"/>
        <v>0</v>
      </c>
      <c r="L581" s="836">
        <f t="shared" si="692"/>
        <v>0</v>
      </c>
      <c r="M581" s="837">
        <f t="shared" si="693"/>
        <v>0</v>
      </c>
      <c r="N581" s="838"/>
      <c r="O581" s="837"/>
      <c r="P581" s="1083">
        <f t="shared" si="694"/>
        <v>20</v>
      </c>
      <c r="Q581" s="837">
        <f t="shared" si="695"/>
        <v>32802000</v>
      </c>
      <c r="R581" s="1090">
        <f t="shared" si="696"/>
        <v>20</v>
      </c>
      <c r="S581" s="837">
        <f t="shared" si="697"/>
        <v>32802000</v>
      </c>
      <c r="T581" s="841"/>
      <c r="U581" s="1087">
        <v>20</v>
      </c>
      <c r="V581" s="830">
        <f t="shared" si="698"/>
        <v>32802000</v>
      </c>
      <c r="W581" s="842"/>
      <c r="X581" s="843">
        <v>0</v>
      </c>
      <c r="Y581" s="1060">
        <f t="shared" si="699"/>
        <v>0</v>
      </c>
      <c r="Z581" s="845">
        <v>0</v>
      </c>
      <c r="AA581" s="1060">
        <f t="shared" si="700"/>
        <v>0</v>
      </c>
      <c r="AB581" s="846"/>
      <c r="AC581" s="844"/>
      <c r="AD581" s="847"/>
      <c r="AE581" s="848"/>
      <c r="AF581" s="1081">
        <f t="shared" si="701"/>
        <v>20</v>
      </c>
      <c r="AG581" s="344">
        <f t="shared" si="702"/>
        <v>1</v>
      </c>
      <c r="AH581" s="1012">
        <f t="shared" si="703"/>
        <v>32802000</v>
      </c>
      <c r="AI581" s="342">
        <f t="shared" si="704"/>
        <v>1.2895004284079253E-3</v>
      </c>
      <c r="AJ581" s="1685"/>
      <c r="AK581" s="258"/>
      <c r="AL581" s="100"/>
      <c r="AM581" s="101"/>
      <c r="AN581" s="102"/>
    </row>
    <row r="582" spans="1:40" s="56" customFormat="1" ht="22.5" customHeight="1">
      <c r="A582" s="827" t="s">
        <v>960</v>
      </c>
      <c r="B582" s="828" t="s">
        <v>961</v>
      </c>
      <c r="C582" s="829" t="s">
        <v>50</v>
      </c>
      <c r="D582" s="960">
        <v>30</v>
      </c>
      <c r="E582" s="1599">
        <v>90525</v>
      </c>
      <c r="F582" s="1017">
        <f t="shared" si="687"/>
        <v>2715750</v>
      </c>
      <c r="G582" s="832">
        <f t="shared" si="688"/>
        <v>1.0676058741688992E-4</v>
      </c>
      <c r="H582" s="833">
        <f t="shared" si="689"/>
        <v>0</v>
      </c>
      <c r="I582" s="834">
        <f t="shared" si="690"/>
        <v>0</v>
      </c>
      <c r="J582" s="835">
        <v>0</v>
      </c>
      <c r="K582" s="834">
        <f t="shared" si="691"/>
        <v>0</v>
      </c>
      <c r="L582" s="836">
        <f t="shared" si="692"/>
        <v>0</v>
      </c>
      <c r="M582" s="837">
        <f t="shared" si="693"/>
        <v>0</v>
      </c>
      <c r="N582" s="838"/>
      <c r="O582" s="837"/>
      <c r="P582" s="1083">
        <f t="shared" si="694"/>
        <v>30</v>
      </c>
      <c r="Q582" s="837">
        <f t="shared" si="695"/>
        <v>2715750</v>
      </c>
      <c r="R582" s="1090">
        <f t="shared" si="696"/>
        <v>30</v>
      </c>
      <c r="S582" s="837">
        <f t="shared" si="697"/>
        <v>2715750</v>
      </c>
      <c r="T582" s="841"/>
      <c r="U582" s="1087">
        <v>30</v>
      </c>
      <c r="V582" s="830">
        <f t="shared" si="698"/>
        <v>2715750</v>
      </c>
      <c r="W582" s="842"/>
      <c r="X582" s="843">
        <v>0</v>
      </c>
      <c r="Y582" s="1060">
        <f t="shared" si="699"/>
        <v>0</v>
      </c>
      <c r="Z582" s="845">
        <v>0</v>
      </c>
      <c r="AA582" s="1060">
        <f t="shared" si="700"/>
        <v>0</v>
      </c>
      <c r="AB582" s="846"/>
      <c r="AC582" s="844"/>
      <c r="AD582" s="847"/>
      <c r="AE582" s="848"/>
      <c r="AF582" s="1081">
        <f t="shared" si="701"/>
        <v>30</v>
      </c>
      <c r="AG582" s="344">
        <f t="shared" si="702"/>
        <v>1</v>
      </c>
      <c r="AH582" s="1012">
        <f t="shared" si="703"/>
        <v>2715750</v>
      </c>
      <c r="AI582" s="342">
        <f t="shared" si="704"/>
        <v>1.0676058741688992E-4</v>
      </c>
      <c r="AJ582" s="1685"/>
      <c r="AK582" s="258"/>
      <c r="AL582" s="100"/>
      <c r="AM582" s="101"/>
      <c r="AN582" s="102"/>
    </row>
    <row r="583" spans="1:40" s="56" customFormat="1" ht="22.5" customHeight="1">
      <c r="A583" s="827" t="s">
        <v>962</v>
      </c>
      <c r="B583" s="828" t="s">
        <v>963</v>
      </c>
      <c r="C583" s="829" t="s">
        <v>50</v>
      </c>
      <c r="D583" s="960">
        <v>35</v>
      </c>
      <c r="E583" s="1599">
        <v>69225</v>
      </c>
      <c r="F583" s="1017">
        <f t="shared" si="687"/>
        <v>2422875</v>
      </c>
      <c r="G583" s="832">
        <f t="shared" si="688"/>
        <v>9.5247190734676308E-5</v>
      </c>
      <c r="H583" s="833">
        <f t="shared" si="689"/>
        <v>0</v>
      </c>
      <c r="I583" s="834">
        <f t="shared" si="690"/>
        <v>0</v>
      </c>
      <c r="J583" s="835">
        <v>0</v>
      </c>
      <c r="K583" s="834">
        <f t="shared" si="691"/>
        <v>0</v>
      </c>
      <c r="L583" s="836">
        <f t="shared" si="692"/>
        <v>0</v>
      </c>
      <c r="M583" s="837">
        <f t="shared" si="693"/>
        <v>0</v>
      </c>
      <c r="N583" s="838"/>
      <c r="O583" s="837"/>
      <c r="P583" s="1083">
        <f t="shared" si="694"/>
        <v>35</v>
      </c>
      <c r="Q583" s="837">
        <f t="shared" si="695"/>
        <v>2422875</v>
      </c>
      <c r="R583" s="1090">
        <f t="shared" si="696"/>
        <v>35</v>
      </c>
      <c r="S583" s="837">
        <f t="shared" si="697"/>
        <v>2422875</v>
      </c>
      <c r="T583" s="841"/>
      <c r="U583" s="1087">
        <v>35</v>
      </c>
      <c r="V583" s="830">
        <f t="shared" si="698"/>
        <v>2422875</v>
      </c>
      <c r="W583" s="842"/>
      <c r="X583" s="843">
        <v>0</v>
      </c>
      <c r="Y583" s="1060">
        <f t="shared" si="699"/>
        <v>0</v>
      </c>
      <c r="Z583" s="845">
        <v>0</v>
      </c>
      <c r="AA583" s="1060">
        <f t="shared" si="700"/>
        <v>0</v>
      </c>
      <c r="AB583" s="846"/>
      <c r="AC583" s="844"/>
      <c r="AD583" s="847"/>
      <c r="AE583" s="848"/>
      <c r="AF583" s="1081">
        <f t="shared" si="701"/>
        <v>35</v>
      </c>
      <c r="AG583" s="344">
        <f t="shared" si="702"/>
        <v>1</v>
      </c>
      <c r="AH583" s="1012">
        <f t="shared" si="703"/>
        <v>2422875</v>
      </c>
      <c r="AI583" s="342">
        <f t="shared" si="704"/>
        <v>9.5247190734676308E-5</v>
      </c>
      <c r="AJ583" s="1685"/>
      <c r="AK583" s="258"/>
      <c r="AL583" s="100"/>
      <c r="AM583" s="101"/>
      <c r="AN583" s="102"/>
    </row>
    <row r="584" spans="1:40" s="56" customFormat="1" ht="22.5" customHeight="1">
      <c r="A584" s="827" t="s">
        <v>964</v>
      </c>
      <c r="B584" s="828" t="s">
        <v>965</v>
      </c>
      <c r="C584" s="829" t="s">
        <v>50</v>
      </c>
      <c r="D584" s="960">
        <v>13</v>
      </c>
      <c r="E584" s="1599">
        <v>62835</v>
      </c>
      <c r="F584" s="1017">
        <f t="shared" si="687"/>
        <v>816855</v>
      </c>
      <c r="G584" s="832">
        <f t="shared" si="688"/>
        <v>3.2111910019119438E-5</v>
      </c>
      <c r="H584" s="833">
        <f t="shared" si="689"/>
        <v>0</v>
      </c>
      <c r="I584" s="834">
        <f t="shared" si="690"/>
        <v>0</v>
      </c>
      <c r="J584" s="835">
        <v>0</v>
      </c>
      <c r="K584" s="834">
        <f t="shared" si="691"/>
        <v>0</v>
      </c>
      <c r="L584" s="836">
        <f t="shared" si="692"/>
        <v>0</v>
      </c>
      <c r="M584" s="837">
        <f t="shared" si="693"/>
        <v>0</v>
      </c>
      <c r="N584" s="838"/>
      <c r="O584" s="837"/>
      <c r="P584" s="1083">
        <f t="shared" si="694"/>
        <v>13</v>
      </c>
      <c r="Q584" s="837">
        <f t="shared" si="695"/>
        <v>816855</v>
      </c>
      <c r="R584" s="1090">
        <f t="shared" si="696"/>
        <v>13</v>
      </c>
      <c r="S584" s="837">
        <f t="shared" si="697"/>
        <v>816855</v>
      </c>
      <c r="T584" s="841"/>
      <c r="U584" s="1087">
        <v>13</v>
      </c>
      <c r="V584" s="830">
        <f t="shared" si="698"/>
        <v>816855</v>
      </c>
      <c r="W584" s="842"/>
      <c r="X584" s="843">
        <v>0</v>
      </c>
      <c r="Y584" s="1060">
        <f t="shared" si="699"/>
        <v>0</v>
      </c>
      <c r="Z584" s="845">
        <v>0</v>
      </c>
      <c r="AA584" s="1060">
        <f t="shared" si="700"/>
        <v>0</v>
      </c>
      <c r="AB584" s="846"/>
      <c r="AC584" s="844"/>
      <c r="AD584" s="847"/>
      <c r="AE584" s="848"/>
      <c r="AF584" s="1081">
        <f t="shared" si="701"/>
        <v>13</v>
      </c>
      <c r="AG584" s="344">
        <f t="shared" si="702"/>
        <v>1</v>
      </c>
      <c r="AH584" s="1012">
        <f t="shared" si="703"/>
        <v>816855</v>
      </c>
      <c r="AI584" s="342">
        <f t="shared" si="704"/>
        <v>3.2111910019119438E-5</v>
      </c>
      <c r="AJ584" s="1685"/>
      <c r="AK584" s="258"/>
      <c r="AL584" s="100"/>
      <c r="AM584" s="101"/>
      <c r="AN584" s="102"/>
    </row>
    <row r="585" spans="1:40" s="56" customFormat="1" ht="22.5" customHeight="1">
      <c r="A585" s="827" t="s">
        <v>966</v>
      </c>
      <c r="B585" s="828" t="s">
        <v>967</v>
      </c>
      <c r="C585" s="829" t="s">
        <v>50</v>
      </c>
      <c r="D585" s="960">
        <v>120</v>
      </c>
      <c r="E585" s="1599">
        <v>26625</v>
      </c>
      <c r="F585" s="1017">
        <f t="shared" si="687"/>
        <v>3195000</v>
      </c>
      <c r="G585" s="832">
        <f t="shared" si="688"/>
        <v>1.2560069107869402E-4</v>
      </c>
      <c r="H585" s="833">
        <f t="shared" si="689"/>
        <v>0</v>
      </c>
      <c r="I585" s="834">
        <f t="shared" si="690"/>
        <v>0</v>
      </c>
      <c r="J585" s="835">
        <v>0</v>
      </c>
      <c r="K585" s="834">
        <f t="shared" si="691"/>
        <v>0</v>
      </c>
      <c r="L585" s="836">
        <f t="shared" si="692"/>
        <v>0</v>
      </c>
      <c r="M585" s="837">
        <f t="shared" si="693"/>
        <v>0</v>
      </c>
      <c r="N585" s="838"/>
      <c r="O585" s="837"/>
      <c r="P585" s="1083">
        <f t="shared" si="694"/>
        <v>120</v>
      </c>
      <c r="Q585" s="837">
        <f t="shared" si="695"/>
        <v>3195000</v>
      </c>
      <c r="R585" s="1090">
        <f t="shared" si="696"/>
        <v>120</v>
      </c>
      <c r="S585" s="837">
        <f t="shared" si="697"/>
        <v>3195000</v>
      </c>
      <c r="T585" s="841"/>
      <c r="U585" s="1087">
        <v>120</v>
      </c>
      <c r="V585" s="830">
        <f t="shared" si="698"/>
        <v>3195000</v>
      </c>
      <c r="W585" s="842"/>
      <c r="X585" s="843">
        <v>0</v>
      </c>
      <c r="Y585" s="1060">
        <f t="shared" si="699"/>
        <v>0</v>
      </c>
      <c r="Z585" s="845">
        <v>0</v>
      </c>
      <c r="AA585" s="1060">
        <f t="shared" si="700"/>
        <v>0</v>
      </c>
      <c r="AB585" s="846"/>
      <c r="AC585" s="844"/>
      <c r="AD585" s="847"/>
      <c r="AE585" s="848"/>
      <c r="AF585" s="1081">
        <f t="shared" si="701"/>
        <v>120</v>
      </c>
      <c r="AG585" s="344">
        <f t="shared" si="702"/>
        <v>1</v>
      </c>
      <c r="AH585" s="1012">
        <f t="shared" si="703"/>
        <v>3195000</v>
      </c>
      <c r="AI585" s="342">
        <f t="shared" si="704"/>
        <v>1.2560069107869402E-4</v>
      </c>
      <c r="AJ585" s="1685"/>
      <c r="AK585" s="258"/>
      <c r="AL585" s="100"/>
      <c r="AM585" s="101"/>
      <c r="AN585" s="102"/>
    </row>
    <row r="586" spans="1:40" s="56" customFormat="1" ht="22.5" customHeight="1">
      <c r="A586" s="827" t="s">
        <v>968</v>
      </c>
      <c r="B586" s="828" t="s">
        <v>969</v>
      </c>
      <c r="C586" s="829" t="s">
        <v>50</v>
      </c>
      <c r="D586" s="960">
        <v>65</v>
      </c>
      <c r="E586" s="1599">
        <v>29820</v>
      </c>
      <c r="F586" s="1017">
        <f t="shared" si="687"/>
        <v>1938300</v>
      </c>
      <c r="G586" s="832">
        <f t="shared" si="688"/>
        <v>7.6197752587741044E-5</v>
      </c>
      <c r="H586" s="833">
        <f t="shared" si="689"/>
        <v>0</v>
      </c>
      <c r="I586" s="834">
        <f t="shared" si="690"/>
        <v>0</v>
      </c>
      <c r="J586" s="835">
        <v>0</v>
      </c>
      <c r="K586" s="834">
        <f t="shared" si="691"/>
        <v>0</v>
      </c>
      <c r="L586" s="836">
        <f t="shared" si="692"/>
        <v>0</v>
      </c>
      <c r="M586" s="837">
        <f t="shared" si="693"/>
        <v>0</v>
      </c>
      <c r="N586" s="838"/>
      <c r="O586" s="837"/>
      <c r="P586" s="1083">
        <f t="shared" si="694"/>
        <v>65</v>
      </c>
      <c r="Q586" s="837">
        <f t="shared" si="695"/>
        <v>1938300</v>
      </c>
      <c r="R586" s="1090">
        <f t="shared" si="696"/>
        <v>65</v>
      </c>
      <c r="S586" s="837">
        <f t="shared" si="697"/>
        <v>1938300</v>
      </c>
      <c r="T586" s="841"/>
      <c r="U586" s="1087">
        <v>65</v>
      </c>
      <c r="V586" s="830">
        <f t="shared" si="698"/>
        <v>1938300</v>
      </c>
      <c r="W586" s="842"/>
      <c r="X586" s="843">
        <v>0</v>
      </c>
      <c r="Y586" s="1060">
        <f t="shared" si="699"/>
        <v>0</v>
      </c>
      <c r="Z586" s="845">
        <v>0</v>
      </c>
      <c r="AA586" s="1060">
        <f t="shared" si="700"/>
        <v>0</v>
      </c>
      <c r="AB586" s="846"/>
      <c r="AC586" s="844"/>
      <c r="AD586" s="847"/>
      <c r="AE586" s="848"/>
      <c r="AF586" s="1081">
        <f t="shared" si="701"/>
        <v>65</v>
      </c>
      <c r="AG586" s="344">
        <f t="shared" si="702"/>
        <v>1</v>
      </c>
      <c r="AH586" s="1012">
        <f t="shared" si="703"/>
        <v>1938300</v>
      </c>
      <c r="AI586" s="342">
        <f t="shared" si="704"/>
        <v>7.6197752587741044E-5</v>
      </c>
      <c r="AJ586" s="1685"/>
      <c r="AK586" s="258"/>
      <c r="AL586" s="100"/>
      <c r="AM586" s="101"/>
      <c r="AN586" s="102"/>
    </row>
    <row r="587" spans="1:40" s="56" customFormat="1" ht="22.5" customHeight="1">
      <c r="A587" s="827" t="s">
        <v>970</v>
      </c>
      <c r="B587" s="828" t="s">
        <v>971</v>
      </c>
      <c r="C587" s="829" t="s">
        <v>50</v>
      </c>
      <c r="D587" s="960">
        <v>50</v>
      </c>
      <c r="E587" s="1599">
        <v>29820</v>
      </c>
      <c r="F587" s="1017">
        <f t="shared" si="687"/>
        <v>1491000</v>
      </c>
      <c r="G587" s="832">
        <f t="shared" si="688"/>
        <v>5.861365583672388E-5</v>
      </c>
      <c r="H587" s="833">
        <f t="shared" si="689"/>
        <v>0</v>
      </c>
      <c r="I587" s="834">
        <f t="shared" si="690"/>
        <v>0</v>
      </c>
      <c r="J587" s="835">
        <v>0</v>
      </c>
      <c r="K587" s="834">
        <f t="shared" si="691"/>
        <v>0</v>
      </c>
      <c r="L587" s="836">
        <f t="shared" si="692"/>
        <v>0</v>
      </c>
      <c r="M587" s="837">
        <f t="shared" si="693"/>
        <v>0</v>
      </c>
      <c r="N587" s="838"/>
      <c r="O587" s="837"/>
      <c r="P587" s="1083">
        <f t="shared" si="694"/>
        <v>50</v>
      </c>
      <c r="Q587" s="837">
        <f t="shared" si="695"/>
        <v>1491000</v>
      </c>
      <c r="R587" s="1090">
        <f t="shared" si="696"/>
        <v>50</v>
      </c>
      <c r="S587" s="837">
        <f t="shared" si="697"/>
        <v>1491000</v>
      </c>
      <c r="T587" s="841"/>
      <c r="U587" s="1087">
        <v>50</v>
      </c>
      <c r="V587" s="830">
        <f t="shared" si="698"/>
        <v>1491000</v>
      </c>
      <c r="W587" s="842"/>
      <c r="X587" s="843">
        <v>0</v>
      </c>
      <c r="Y587" s="1060">
        <f t="shared" si="699"/>
        <v>0</v>
      </c>
      <c r="Z587" s="845">
        <v>0</v>
      </c>
      <c r="AA587" s="1060">
        <f t="shared" si="700"/>
        <v>0</v>
      </c>
      <c r="AB587" s="846"/>
      <c r="AC587" s="844"/>
      <c r="AD587" s="847"/>
      <c r="AE587" s="848"/>
      <c r="AF587" s="1081">
        <f t="shared" si="701"/>
        <v>50</v>
      </c>
      <c r="AG587" s="344">
        <f t="shared" si="702"/>
        <v>1</v>
      </c>
      <c r="AH587" s="1012">
        <f t="shared" si="703"/>
        <v>1491000</v>
      </c>
      <c r="AI587" s="342">
        <f t="shared" si="704"/>
        <v>5.861365583672388E-5</v>
      </c>
      <c r="AJ587" s="1685"/>
      <c r="AK587" s="258"/>
      <c r="AL587" s="100"/>
      <c r="AM587" s="101"/>
      <c r="AN587" s="102"/>
    </row>
    <row r="588" spans="1:40" s="56" customFormat="1" ht="22.5" customHeight="1">
      <c r="A588" s="827" t="s">
        <v>972</v>
      </c>
      <c r="B588" s="828" t="s">
        <v>973</v>
      </c>
      <c r="C588" s="829" t="s">
        <v>50</v>
      </c>
      <c r="D588" s="960">
        <v>13</v>
      </c>
      <c r="E588" s="1599">
        <v>34080</v>
      </c>
      <c r="F588" s="1017">
        <f t="shared" si="687"/>
        <v>443040</v>
      </c>
      <c r="G588" s="832">
        <f t="shared" si="688"/>
        <v>1.741662916291224E-5</v>
      </c>
      <c r="H588" s="833">
        <f t="shared" si="689"/>
        <v>0</v>
      </c>
      <c r="I588" s="834">
        <f t="shared" si="690"/>
        <v>0</v>
      </c>
      <c r="J588" s="835">
        <v>0</v>
      </c>
      <c r="K588" s="834">
        <f t="shared" si="691"/>
        <v>0</v>
      </c>
      <c r="L588" s="836">
        <f t="shared" si="692"/>
        <v>0</v>
      </c>
      <c r="M588" s="837">
        <f t="shared" si="693"/>
        <v>0</v>
      </c>
      <c r="N588" s="838"/>
      <c r="O588" s="837"/>
      <c r="P588" s="1083">
        <f t="shared" si="694"/>
        <v>13</v>
      </c>
      <c r="Q588" s="837">
        <f t="shared" si="695"/>
        <v>443040</v>
      </c>
      <c r="R588" s="1090">
        <f t="shared" si="696"/>
        <v>13</v>
      </c>
      <c r="S588" s="837">
        <f t="shared" si="697"/>
        <v>443040</v>
      </c>
      <c r="T588" s="841"/>
      <c r="U588" s="1087">
        <v>13</v>
      </c>
      <c r="V588" s="830">
        <f t="shared" si="698"/>
        <v>443040</v>
      </c>
      <c r="W588" s="842"/>
      <c r="X588" s="843">
        <v>0</v>
      </c>
      <c r="Y588" s="1060">
        <f t="shared" si="699"/>
        <v>0</v>
      </c>
      <c r="Z588" s="845">
        <v>0</v>
      </c>
      <c r="AA588" s="1060">
        <f t="shared" si="700"/>
        <v>0</v>
      </c>
      <c r="AB588" s="846"/>
      <c r="AC588" s="844"/>
      <c r="AD588" s="847"/>
      <c r="AE588" s="848"/>
      <c r="AF588" s="1081">
        <f t="shared" si="701"/>
        <v>13</v>
      </c>
      <c r="AG588" s="344">
        <f t="shared" si="702"/>
        <v>1</v>
      </c>
      <c r="AH588" s="1012">
        <f t="shared" si="703"/>
        <v>443040</v>
      </c>
      <c r="AI588" s="342">
        <f t="shared" si="704"/>
        <v>1.741662916291224E-5</v>
      </c>
      <c r="AJ588" s="1685"/>
      <c r="AK588" s="258"/>
      <c r="AL588" s="100"/>
      <c r="AM588" s="101"/>
      <c r="AN588" s="102"/>
    </row>
    <row r="589" spans="1:40" s="56" customFormat="1" ht="22.5" customHeight="1">
      <c r="A589" s="827" t="s">
        <v>974</v>
      </c>
      <c r="B589" s="828" t="s">
        <v>975</v>
      </c>
      <c r="C589" s="829" t="s">
        <v>50</v>
      </c>
      <c r="D589" s="960">
        <v>3</v>
      </c>
      <c r="E589" s="1599">
        <v>37275</v>
      </c>
      <c r="F589" s="1017">
        <f t="shared" si="687"/>
        <v>111825</v>
      </c>
      <c r="G589" s="832">
        <f t="shared" si="688"/>
        <v>4.396024187754291E-6</v>
      </c>
      <c r="H589" s="833">
        <f t="shared" si="689"/>
        <v>0</v>
      </c>
      <c r="I589" s="834">
        <f t="shared" si="690"/>
        <v>0</v>
      </c>
      <c r="J589" s="835">
        <v>0</v>
      </c>
      <c r="K589" s="834">
        <f t="shared" si="691"/>
        <v>0</v>
      </c>
      <c r="L589" s="836">
        <f t="shared" si="692"/>
        <v>0</v>
      </c>
      <c r="M589" s="837">
        <f t="shared" si="693"/>
        <v>0</v>
      </c>
      <c r="N589" s="838"/>
      <c r="O589" s="837"/>
      <c r="P589" s="1083">
        <f t="shared" si="694"/>
        <v>3</v>
      </c>
      <c r="Q589" s="837">
        <f t="shared" si="695"/>
        <v>111825</v>
      </c>
      <c r="R589" s="1090">
        <f t="shared" si="696"/>
        <v>3</v>
      </c>
      <c r="S589" s="837">
        <f t="shared" si="697"/>
        <v>111825</v>
      </c>
      <c r="T589" s="841"/>
      <c r="U589" s="1087">
        <v>3</v>
      </c>
      <c r="V589" s="830">
        <f t="shared" si="698"/>
        <v>111825</v>
      </c>
      <c r="W589" s="842"/>
      <c r="X589" s="843">
        <v>0</v>
      </c>
      <c r="Y589" s="1060">
        <f t="shared" si="699"/>
        <v>0</v>
      </c>
      <c r="Z589" s="845">
        <v>0</v>
      </c>
      <c r="AA589" s="1060">
        <f t="shared" si="700"/>
        <v>0</v>
      </c>
      <c r="AB589" s="846"/>
      <c r="AC589" s="844"/>
      <c r="AD589" s="847"/>
      <c r="AE589" s="848"/>
      <c r="AF589" s="1081">
        <f t="shared" si="701"/>
        <v>3</v>
      </c>
      <c r="AG589" s="344">
        <f t="shared" si="702"/>
        <v>1</v>
      </c>
      <c r="AH589" s="1012">
        <f t="shared" si="703"/>
        <v>111825</v>
      </c>
      <c r="AI589" s="342">
        <f t="shared" si="704"/>
        <v>4.396024187754291E-6</v>
      </c>
      <c r="AJ589" s="1685"/>
      <c r="AK589" s="258"/>
      <c r="AL589" s="100"/>
      <c r="AM589" s="101"/>
      <c r="AN589" s="102"/>
    </row>
    <row r="590" spans="1:40" s="56" customFormat="1" ht="22.5" customHeight="1">
      <c r="A590" s="827" t="s">
        <v>976</v>
      </c>
      <c r="B590" s="828" t="s">
        <v>977</v>
      </c>
      <c r="C590" s="829" t="s">
        <v>50</v>
      </c>
      <c r="D590" s="960">
        <v>27</v>
      </c>
      <c r="E590" s="1599">
        <v>69225</v>
      </c>
      <c r="F590" s="1017">
        <f t="shared" si="687"/>
        <v>1869075</v>
      </c>
      <c r="G590" s="832">
        <f t="shared" si="688"/>
        <v>7.3476404281036002E-5</v>
      </c>
      <c r="H590" s="833">
        <f t="shared" si="689"/>
        <v>0</v>
      </c>
      <c r="I590" s="834">
        <f t="shared" si="690"/>
        <v>0</v>
      </c>
      <c r="J590" s="835">
        <v>0</v>
      </c>
      <c r="K590" s="834">
        <f t="shared" si="691"/>
        <v>0</v>
      </c>
      <c r="L590" s="836">
        <f t="shared" si="692"/>
        <v>0</v>
      </c>
      <c r="M590" s="837">
        <f t="shared" si="693"/>
        <v>0</v>
      </c>
      <c r="N590" s="838"/>
      <c r="O590" s="837"/>
      <c r="P590" s="1083">
        <f t="shared" si="694"/>
        <v>27</v>
      </c>
      <c r="Q590" s="837">
        <f t="shared" si="695"/>
        <v>1869075</v>
      </c>
      <c r="R590" s="1090">
        <f t="shared" si="696"/>
        <v>27</v>
      </c>
      <c r="S590" s="837">
        <f t="shared" si="697"/>
        <v>1869075</v>
      </c>
      <c r="T590" s="841"/>
      <c r="U590" s="1087">
        <v>27</v>
      </c>
      <c r="V590" s="830">
        <f t="shared" si="698"/>
        <v>1869075</v>
      </c>
      <c r="W590" s="842"/>
      <c r="X590" s="843">
        <v>0</v>
      </c>
      <c r="Y590" s="1060">
        <f t="shared" si="699"/>
        <v>0</v>
      </c>
      <c r="Z590" s="845">
        <v>0</v>
      </c>
      <c r="AA590" s="1060">
        <f t="shared" si="700"/>
        <v>0</v>
      </c>
      <c r="AB590" s="846"/>
      <c r="AC590" s="844"/>
      <c r="AD590" s="847"/>
      <c r="AE590" s="848"/>
      <c r="AF590" s="1081">
        <f t="shared" si="701"/>
        <v>27</v>
      </c>
      <c r="AG590" s="344">
        <f t="shared" si="702"/>
        <v>1</v>
      </c>
      <c r="AH590" s="1012">
        <f t="shared" si="703"/>
        <v>1869075</v>
      </c>
      <c r="AI590" s="342">
        <f t="shared" si="704"/>
        <v>7.3476404281036002E-5</v>
      </c>
      <c r="AJ590" s="1685"/>
      <c r="AK590" s="258"/>
      <c r="AL590" s="100"/>
      <c r="AM590" s="101"/>
      <c r="AN590" s="102"/>
    </row>
    <row r="591" spans="1:40" s="56" customFormat="1" ht="24" customHeight="1">
      <c r="A591" s="665" t="s">
        <v>978</v>
      </c>
      <c r="B591" s="664" t="s">
        <v>979</v>
      </c>
      <c r="C591" s="369" t="s">
        <v>50</v>
      </c>
      <c r="D591" s="617">
        <v>6</v>
      </c>
      <c r="E591" s="959">
        <v>68248.490850000017</v>
      </c>
      <c r="F591" s="957">
        <f t="shared" si="687"/>
        <v>409490.94510000013</v>
      </c>
      <c r="G591" s="390">
        <f t="shared" si="688"/>
        <v>1.6097760780916297E-5</v>
      </c>
      <c r="H591" s="394">
        <f t="shared" si="689"/>
        <v>0</v>
      </c>
      <c r="I591" s="392">
        <f t="shared" si="690"/>
        <v>0</v>
      </c>
      <c r="J591" s="723">
        <v>0</v>
      </c>
      <c r="K591" s="392">
        <f t="shared" si="691"/>
        <v>0</v>
      </c>
      <c r="L591" s="394">
        <f t="shared" si="692"/>
        <v>0</v>
      </c>
      <c r="M591" s="395">
        <f t="shared" si="693"/>
        <v>0</v>
      </c>
      <c r="N591" s="396"/>
      <c r="O591" s="395"/>
      <c r="P591" s="952">
        <f t="shared" si="694"/>
        <v>6</v>
      </c>
      <c r="Q591" s="395">
        <f t="shared" si="695"/>
        <v>409490.94510000013</v>
      </c>
      <c r="R591" s="1088">
        <f t="shared" si="696"/>
        <v>6</v>
      </c>
      <c r="S591" s="395">
        <f t="shared" si="697"/>
        <v>409490.94510000013</v>
      </c>
      <c r="T591" s="232"/>
      <c r="U591" s="1084">
        <v>6</v>
      </c>
      <c r="V591" s="777">
        <f t="shared" si="698"/>
        <v>409490.94510000013</v>
      </c>
      <c r="W591" s="218"/>
      <c r="X591" s="282">
        <v>0</v>
      </c>
      <c r="Y591" s="783">
        <f t="shared" si="699"/>
        <v>0</v>
      </c>
      <c r="Z591" s="282">
        <v>0</v>
      </c>
      <c r="AA591" s="783">
        <f t="shared" si="700"/>
        <v>0</v>
      </c>
      <c r="AB591" s="321"/>
      <c r="AC591" s="297"/>
      <c r="AD591" s="552"/>
      <c r="AE591" s="551"/>
      <c r="AF591" s="865">
        <f t="shared" si="701"/>
        <v>6</v>
      </c>
      <c r="AG591" s="142">
        <f t="shared" si="702"/>
        <v>1</v>
      </c>
      <c r="AH591" s="790">
        <f t="shared" si="703"/>
        <v>409490.94510000013</v>
      </c>
      <c r="AI591" s="553">
        <f t="shared" si="704"/>
        <v>1.6097760780916297E-5</v>
      </c>
      <c r="AJ591" s="1685"/>
      <c r="AK591" s="258" t="e">
        <f>U591+X591+Z591+AB591+#REF!+#REF!+AD591</f>
        <v>#REF!</v>
      </c>
      <c r="AL591" s="100">
        <f>AF591/D591</f>
        <v>1</v>
      </c>
      <c r="AM591" s="101" t="e">
        <f>E591*AK591</f>
        <v>#REF!</v>
      </c>
      <c r="AN591" s="102" t="e">
        <f>AM591*1/$E$895</f>
        <v>#REF!</v>
      </c>
    </row>
    <row r="592" spans="1:40" s="56" customFormat="1" ht="24" customHeight="1">
      <c r="A592" s="665" t="s">
        <v>980</v>
      </c>
      <c r="B592" s="664" t="s">
        <v>981</v>
      </c>
      <c r="C592" s="369" t="s">
        <v>50</v>
      </c>
      <c r="D592" s="617">
        <v>6</v>
      </c>
      <c r="E592" s="959">
        <v>479250</v>
      </c>
      <c r="F592" s="957">
        <f t="shared" si="687"/>
        <v>2875500</v>
      </c>
      <c r="G592" s="390">
        <f t="shared" si="688"/>
        <v>1.1304062197082463E-4</v>
      </c>
      <c r="H592" s="394">
        <f t="shared" si="689"/>
        <v>0</v>
      </c>
      <c r="I592" s="392">
        <f t="shared" si="690"/>
        <v>0</v>
      </c>
      <c r="J592" s="723">
        <v>0</v>
      </c>
      <c r="K592" s="392">
        <f t="shared" si="691"/>
        <v>0</v>
      </c>
      <c r="L592" s="394">
        <f t="shared" si="692"/>
        <v>0</v>
      </c>
      <c r="M592" s="395">
        <f t="shared" si="693"/>
        <v>0</v>
      </c>
      <c r="N592" s="396"/>
      <c r="O592" s="395"/>
      <c r="P592" s="952">
        <f t="shared" si="694"/>
        <v>6</v>
      </c>
      <c r="Q592" s="395">
        <f t="shared" si="695"/>
        <v>2875500</v>
      </c>
      <c r="R592" s="1088">
        <f t="shared" si="696"/>
        <v>6</v>
      </c>
      <c r="S592" s="395">
        <f t="shared" si="697"/>
        <v>2875500</v>
      </c>
      <c r="T592" s="232"/>
      <c r="U592" s="1084">
        <v>6</v>
      </c>
      <c r="V592" s="777">
        <f t="shared" si="698"/>
        <v>2875500</v>
      </c>
      <c r="W592" s="218"/>
      <c r="X592" s="282">
        <v>0</v>
      </c>
      <c r="Y592" s="783">
        <f t="shared" si="699"/>
        <v>0</v>
      </c>
      <c r="Z592" s="282">
        <v>0</v>
      </c>
      <c r="AA592" s="783">
        <f t="shared" si="700"/>
        <v>0</v>
      </c>
      <c r="AB592" s="321"/>
      <c r="AC592" s="297"/>
      <c r="AD592" s="552"/>
      <c r="AE592" s="551"/>
      <c r="AF592" s="865">
        <f t="shared" si="701"/>
        <v>6</v>
      </c>
      <c r="AG592" s="142">
        <f t="shared" si="702"/>
        <v>1</v>
      </c>
      <c r="AH592" s="790">
        <f t="shared" si="703"/>
        <v>2875500</v>
      </c>
      <c r="AI592" s="553">
        <f t="shared" si="704"/>
        <v>1.1304062197082463E-4</v>
      </c>
      <c r="AJ592" s="1685"/>
      <c r="AK592" s="258"/>
      <c r="AL592" s="100"/>
      <c r="AM592" s="101"/>
      <c r="AN592" s="102"/>
    </row>
    <row r="593" spans="1:40" s="56" customFormat="1" ht="24" customHeight="1">
      <c r="A593" s="665" t="s">
        <v>982</v>
      </c>
      <c r="B593" s="664" t="s">
        <v>983</v>
      </c>
      <c r="C593" s="369" t="s">
        <v>50</v>
      </c>
      <c r="D593" s="617">
        <v>10</v>
      </c>
      <c r="E593" s="959">
        <v>37275</v>
      </c>
      <c r="F593" s="957">
        <f t="shared" si="687"/>
        <v>372750</v>
      </c>
      <c r="G593" s="390">
        <f t="shared" si="688"/>
        <v>1.465341395918097E-5</v>
      </c>
      <c r="H593" s="394">
        <f t="shared" si="689"/>
        <v>0</v>
      </c>
      <c r="I593" s="392">
        <f t="shared" si="690"/>
        <v>0</v>
      </c>
      <c r="J593" s="723">
        <v>0</v>
      </c>
      <c r="K593" s="392">
        <f t="shared" si="691"/>
        <v>0</v>
      </c>
      <c r="L593" s="394">
        <f t="shared" si="692"/>
        <v>0</v>
      </c>
      <c r="M593" s="395">
        <f t="shared" si="693"/>
        <v>0</v>
      </c>
      <c r="N593" s="396"/>
      <c r="O593" s="395"/>
      <c r="P593" s="952">
        <f t="shared" si="694"/>
        <v>10</v>
      </c>
      <c r="Q593" s="395">
        <f t="shared" si="695"/>
        <v>372750</v>
      </c>
      <c r="R593" s="1088">
        <f t="shared" si="696"/>
        <v>10</v>
      </c>
      <c r="S593" s="395">
        <f t="shared" si="697"/>
        <v>372750</v>
      </c>
      <c r="T593" s="232"/>
      <c r="U593" s="1084">
        <v>10</v>
      </c>
      <c r="V593" s="777">
        <f t="shared" si="698"/>
        <v>372750</v>
      </c>
      <c r="W593" s="218"/>
      <c r="X593" s="282">
        <v>0</v>
      </c>
      <c r="Y593" s="783">
        <f t="shared" si="699"/>
        <v>0</v>
      </c>
      <c r="Z593" s="282">
        <v>0</v>
      </c>
      <c r="AA593" s="783">
        <f t="shared" si="700"/>
        <v>0</v>
      </c>
      <c r="AB593" s="321"/>
      <c r="AC593" s="297"/>
      <c r="AD593" s="552"/>
      <c r="AE593" s="551"/>
      <c r="AF593" s="865">
        <f t="shared" si="701"/>
        <v>10</v>
      </c>
      <c r="AG593" s="142">
        <f t="shared" si="702"/>
        <v>1</v>
      </c>
      <c r="AH593" s="790">
        <f t="shared" si="703"/>
        <v>372750</v>
      </c>
      <c r="AI593" s="553">
        <f t="shared" si="704"/>
        <v>1.465341395918097E-5</v>
      </c>
      <c r="AJ593" s="1685"/>
      <c r="AK593" s="258"/>
      <c r="AL593" s="100"/>
      <c r="AM593" s="101"/>
      <c r="AN593" s="102"/>
    </row>
    <row r="594" spans="1:40" s="56" customFormat="1" ht="24" customHeight="1">
      <c r="A594" s="665" t="s">
        <v>984</v>
      </c>
      <c r="B594" s="664" t="s">
        <v>985</v>
      </c>
      <c r="C594" s="369" t="s">
        <v>50</v>
      </c>
      <c r="D594" s="617">
        <v>150</v>
      </c>
      <c r="E594" s="959">
        <v>16081.5</v>
      </c>
      <c r="F594" s="957">
        <f t="shared" si="687"/>
        <v>2412225</v>
      </c>
      <c r="G594" s="390">
        <f t="shared" si="688"/>
        <v>9.482852176441399E-5</v>
      </c>
      <c r="H594" s="394">
        <f t="shared" si="689"/>
        <v>0</v>
      </c>
      <c r="I594" s="392">
        <f t="shared" si="690"/>
        <v>0</v>
      </c>
      <c r="J594" s="723">
        <v>0</v>
      </c>
      <c r="K594" s="392">
        <f t="shared" si="691"/>
        <v>0</v>
      </c>
      <c r="L594" s="394">
        <f t="shared" si="692"/>
        <v>0</v>
      </c>
      <c r="M594" s="395">
        <f t="shared" si="693"/>
        <v>0</v>
      </c>
      <c r="N594" s="396"/>
      <c r="O594" s="395"/>
      <c r="P594" s="952">
        <f t="shared" si="694"/>
        <v>150</v>
      </c>
      <c r="Q594" s="395">
        <f t="shared" si="695"/>
        <v>2412225</v>
      </c>
      <c r="R594" s="1088">
        <f t="shared" si="696"/>
        <v>150</v>
      </c>
      <c r="S594" s="395">
        <f t="shared" si="697"/>
        <v>2412225</v>
      </c>
      <c r="T594" s="232"/>
      <c r="U594" s="1084">
        <v>150</v>
      </c>
      <c r="V594" s="777">
        <f t="shared" si="698"/>
        <v>2412225</v>
      </c>
      <c r="W594" s="218"/>
      <c r="X594" s="282">
        <v>0</v>
      </c>
      <c r="Y594" s="783">
        <f t="shared" si="699"/>
        <v>0</v>
      </c>
      <c r="Z594" s="282">
        <v>0</v>
      </c>
      <c r="AA594" s="783">
        <f t="shared" si="700"/>
        <v>0</v>
      </c>
      <c r="AB594" s="321"/>
      <c r="AC594" s="297"/>
      <c r="AD594" s="552"/>
      <c r="AE594" s="551"/>
      <c r="AF594" s="865">
        <f t="shared" si="701"/>
        <v>150</v>
      </c>
      <c r="AG594" s="142">
        <f t="shared" si="702"/>
        <v>1</v>
      </c>
      <c r="AH594" s="790">
        <f t="shared" si="703"/>
        <v>2412225</v>
      </c>
      <c r="AI594" s="553">
        <f t="shared" si="704"/>
        <v>9.482852176441399E-5</v>
      </c>
      <c r="AJ594" s="1685"/>
      <c r="AK594" s="258"/>
      <c r="AL594" s="100"/>
      <c r="AM594" s="101"/>
      <c r="AN594" s="102"/>
    </row>
    <row r="595" spans="1:40" s="56" customFormat="1" ht="24" customHeight="1">
      <c r="A595" s="665" t="s">
        <v>986</v>
      </c>
      <c r="B595" s="664" t="s">
        <v>987</v>
      </c>
      <c r="C595" s="369" t="s">
        <v>50</v>
      </c>
      <c r="D595" s="617">
        <v>150</v>
      </c>
      <c r="E595" s="959">
        <v>9052.5</v>
      </c>
      <c r="F595" s="957">
        <f t="shared" si="687"/>
        <v>1357875</v>
      </c>
      <c r="G595" s="390">
        <f t="shared" si="688"/>
        <v>5.3380293708444962E-5</v>
      </c>
      <c r="H595" s="394">
        <f t="shared" si="689"/>
        <v>0</v>
      </c>
      <c r="I595" s="392">
        <f t="shared" si="690"/>
        <v>0</v>
      </c>
      <c r="J595" s="723">
        <v>0</v>
      </c>
      <c r="K595" s="392">
        <f t="shared" si="691"/>
        <v>0</v>
      </c>
      <c r="L595" s="394">
        <f t="shared" si="692"/>
        <v>0</v>
      </c>
      <c r="M595" s="395">
        <f t="shared" si="693"/>
        <v>0</v>
      </c>
      <c r="N595" s="396"/>
      <c r="O595" s="395"/>
      <c r="P595" s="952">
        <f t="shared" si="694"/>
        <v>150</v>
      </c>
      <c r="Q595" s="395">
        <f t="shared" si="695"/>
        <v>1357875</v>
      </c>
      <c r="R595" s="1088">
        <f t="shared" si="696"/>
        <v>150</v>
      </c>
      <c r="S595" s="395">
        <f t="shared" si="697"/>
        <v>1357875</v>
      </c>
      <c r="T595" s="232"/>
      <c r="U595" s="1084">
        <v>150</v>
      </c>
      <c r="V595" s="777">
        <f t="shared" si="698"/>
        <v>1357875</v>
      </c>
      <c r="W595" s="218"/>
      <c r="X595" s="282">
        <v>0</v>
      </c>
      <c r="Y595" s="783">
        <f t="shared" si="699"/>
        <v>0</v>
      </c>
      <c r="Z595" s="282">
        <v>0</v>
      </c>
      <c r="AA595" s="783">
        <f t="shared" si="700"/>
        <v>0</v>
      </c>
      <c r="AB595" s="321"/>
      <c r="AC595" s="297"/>
      <c r="AD595" s="552"/>
      <c r="AE595" s="551"/>
      <c r="AF595" s="865">
        <f t="shared" si="701"/>
        <v>150</v>
      </c>
      <c r="AG595" s="142">
        <f t="shared" si="702"/>
        <v>1</v>
      </c>
      <c r="AH595" s="790">
        <f t="shared" si="703"/>
        <v>1357875</v>
      </c>
      <c r="AI595" s="553">
        <f t="shared" si="704"/>
        <v>5.3380293708444962E-5</v>
      </c>
      <c r="AJ595" s="1685"/>
      <c r="AK595" s="258"/>
      <c r="AL595" s="100"/>
      <c r="AM595" s="101"/>
      <c r="AN595" s="102"/>
    </row>
    <row r="596" spans="1:40" s="56" customFormat="1" ht="24" customHeight="1">
      <c r="A596" s="665" t="s">
        <v>988</v>
      </c>
      <c r="B596" s="664" t="s">
        <v>989</v>
      </c>
      <c r="C596" s="369" t="s">
        <v>50</v>
      </c>
      <c r="D596" s="617">
        <v>200</v>
      </c>
      <c r="E596" s="959">
        <v>6922.5</v>
      </c>
      <c r="F596" s="957">
        <f t="shared" si="687"/>
        <v>1384500</v>
      </c>
      <c r="G596" s="390">
        <f t="shared" si="688"/>
        <v>5.4426966134100745E-5</v>
      </c>
      <c r="H596" s="394">
        <f t="shared" si="689"/>
        <v>0</v>
      </c>
      <c r="I596" s="392">
        <f t="shared" si="690"/>
        <v>0</v>
      </c>
      <c r="J596" s="723">
        <v>0</v>
      </c>
      <c r="K596" s="392">
        <f t="shared" si="691"/>
        <v>0</v>
      </c>
      <c r="L596" s="394">
        <f t="shared" si="692"/>
        <v>0</v>
      </c>
      <c r="M596" s="395">
        <f t="shared" si="693"/>
        <v>0</v>
      </c>
      <c r="N596" s="396"/>
      <c r="O596" s="395"/>
      <c r="P596" s="952">
        <f t="shared" si="694"/>
        <v>200</v>
      </c>
      <c r="Q596" s="395">
        <f t="shared" si="695"/>
        <v>1384500</v>
      </c>
      <c r="R596" s="1088">
        <f t="shared" si="696"/>
        <v>200</v>
      </c>
      <c r="S596" s="395">
        <f t="shared" si="697"/>
        <v>1384500</v>
      </c>
      <c r="T596" s="232"/>
      <c r="U596" s="1084">
        <v>200</v>
      </c>
      <c r="V596" s="777">
        <f t="shared" si="698"/>
        <v>1384500</v>
      </c>
      <c r="W596" s="218"/>
      <c r="X596" s="282">
        <v>0</v>
      </c>
      <c r="Y596" s="783">
        <f t="shared" si="699"/>
        <v>0</v>
      </c>
      <c r="Z596" s="282">
        <v>0</v>
      </c>
      <c r="AA596" s="783">
        <f t="shared" si="700"/>
        <v>0</v>
      </c>
      <c r="AB596" s="321"/>
      <c r="AC596" s="297"/>
      <c r="AD596" s="552"/>
      <c r="AE596" s="551"/>
      <c r="AF596" s="865">
        <f t="shared" si="701"/>
        <v>200</v>
      </c>
      <c r="AG596" s="142">
        <f t="shared" si="702"/>
        <v>1</v>
      </c>
      <c r="AH596" s="790">
        <f t="shared" si="703"/>
        <v>1384500</v>
      </c>
      <c r="AI596" s="553">
        <f t="shared" si="704"/>
        <v>5.4426966134100745E-5</v>
      </c>
      <c r="AJ596" s="1685"/>
      <c r="AK596" s="258"/>
      <c r="AL596" s="100"/>
      <c r="AM596" s="101"/>
      <c r="AN596" s="102"/>
    </row>
    <row r="597" spans="1:40" s="56" customFormat="1" ht="24" customHeight="1">
      <c r="A597" s="665" t="s">
        <v>990</v>
      </c>
      <c r="B597" s="664" t="s">
        <v>991</v>
      </c>
      <c r="C597" s="369" t="s">
        <v>50</v>
      </c>
      <c r="D597" s="617">
        <v>36</v>
      </c>
      <c r="E597" s="959">
        <v>104370</v>
      </c>
      <c r="F597" s="957">
        <f t="shared" si="687"/>
        <v>3757320</v>
      </c>
      <c r="G597" s="390">
        <f t="shared" si="688"/>
        <v>1.4770641270854418E-4</v>
      </c>
      <c r="H597" s="394">
        <f t="shared" si="689"/>
        <v>0</v>
      </c>
      <c r="I597" s="392">
        <f t="shared" si="690"/>
        <v>0</v>
      </c>
      <c r="J597" s="723">
        <v>0</v>
      </c>
      <c r="K597" s="392">
        <f t="shared" si="691"/>
        <v>0</v>
      </c>
      <c r="L597" s="394">
        <f t="shared" si="692"/>
        <v>0</v>
      </c>
      <c r="M597" s="395">
        <f t="shared" si="693"/>
        <v>0</v>
      </c>
      <c r="N597" s="396"/>
      <c r="O597" s="395"/>
      <c r="P597" s="952">
        <f t="shared" si="694"/>
        <v>36</v>
      </c>
      <c r="Q597" s="395">
        <f t="shared" si="695"/>
        <v>3757320</v>
      </c>
      <c r="R597" s="1088">
        <f t="shared" si="696"/>
        <v>36</v>
      </c>
      <c r="S597" s="395">
        <f t="shared" si="697"/>
        <v>3757320</v>
      </c>
      <c r="T597" s="232"/>
      <c r="U597" s="1084">
        <v>36</v>
      </c>
      <c r="V597" s="777">
        <f t="shared" si="698"/>
        <v>3757320</v>
      </c>
      <c r="W597" s="218"/>
      <c r="X597" s="282">
        <v>0</v>
      </c>
      <c r="Y597" s="783">
        <f t="shared" si="699"/>
        <v>0</v>
      </c>
      <c r="Z597" s="282">
        <v>0</v>
      </c>
      <c r="AA597" s="783">
        <f t="shared" si="700"/>
        <v>0</v>
      </c>
      <c r="AB597" s="321"/>
      <c r="AC597" s="297"/>
      <c r="AD597" s="552"/>
      <c r="AE597" s="551"/>
      <c r="AF597" s="865">
        <f t="shared" si="701"/>
        <v>36</v>
      </c>
      <c r="AG597" s="142">
        <f t="shared" si="702"/>
        <v>1</v>
      </c>
      <c r="AH597" s="790">
        <f t="shared" si="703"/>
        <v>3757320</v>
      </c>
      <c r="AI597" s="553">
        <f t="shared" si="704"/>
        <v>1.4770641270854418E-4</v>
      </c>
      <c r="AJ597" s="1685"/>
      <c r="AK597" s="258"/>
      <c r="AL597" s="100"/>
      <c r="AM597" s="101"/>
      <c r="AN597" s="102"/>
    </row>
    <row r="598" spans="1:40" s="56" customFormat="1" ht="24" customHeight="1">
      <c r="A598" s="665" t="s">
        <v>992</v>
      </c>
      <c r="B598" s="664" t="s">
        <v>993</v>
      </c>
      <c r="C598" s="369" t="s">
        <v>50</v>
      </c>
      <c r="D598" s="617">
        <v>1</v>
      </c>
      <c r="E598" s="959">
        <v>1331250</v>
      </c>
      <c r="F598" s="957">
        <f t="shared" si="687"/>
        <v>1331250</v>
      </c>
      <c r="G598" s="390">
        <f t="shared" si="688"/>
        <v>5.233362128278918E-5</v>
      </c>
      <c r="H598" s="394">
        <f t="shared" si="689"/>
        <v>0</v>
      </c>
      <c r="I598" s="392">
        <f t="shared" si="690"/>
        <v>0</v>
      </c>
      <c r="J598" s="723">
        <v>0</v>
      </c>
      <c r="K598" s="392">
        <f t="shared" si="691"/>
        <v>0</v>
      </c>
      <c r="L598" s="394">
        <f t="shared" si="692"/>
        <v>0</v>
      </c>
      <c r="M598" s="395">
        <f t="shared" si="693"/>
        <v>0</v>
      </c>
      <c r="N598" s="396"/>
      <c r="O598" s="395"/>
      <c r="P598" s="952">
        <f t="shared" si="694"/>
        <v>1</v>
      </c>
      <c r="Q598" s="395">
        <f t="shared" si="695"/>
        <v>1331250</v>
      </c>
      <c r="R598" s="1088">
        <f t="shared" si="696"/>
        <v>1</v>
      </c>
      <c r="S598" s="395">
        <f t="shared" si="697"/>
        <v>1331250</v>
      </c>
      <c r="T598" s="232"/>
      <c r="U598" s="1084">
        <v>1</v>
      </c>
      <c r="V598" s="777">
        <f t="shared" si="698"/>
        <v>1331250</v>
      </c>
      <c r="W598" s="218"/>
      <c r="X598" s="282">
        <v>0</v>
      </c>
      <c r="Y598" s="783">
        <f t="shared" si="699"/>
        <v>0</v>
      </c>
      <c r="Z598" s="282">
        <v>0</v>
      </c>
      <c r="AA598" s="783">
        <f t="shared" si="700"/>
        <v>0</v>
      </c>
      <c r="AB598" s="321"/>
      <c r="AC598" s="297"/>
      <c r="AD598" s="552"/>
      <c r="AE598" s="551"/>
      <c r="AF598" s="865">
        <f t="shared" si="701"/>
        <v>1</v>
      </c>
      <c r="AG598" s="142">
        <f t="shared" si="702"/>
        <v>1</v>
      </c>
      <c r="AH598" s="790">
        <f t="shared" si="703"/>
        <v>1331250</v>
      </c>
      <c r="AI598" s="553">
        <f t="shared" si="704"/>
        <v>5.233362128278918E-5</v>
      </c>
      <c r="AJ598" s="1685"/>
      <c r="AK598" s="258"/>
      <c r="AL598" s="100"/>
      <c r="AM598" s="101"/>
      <c r="AN598" s="102"/>
    </row>
    <row r="599" spans="1:40" s="56" customFormat="1" ht="24" customHeight="1">
      <c r="A599" s="665" t="s">
        <v>994</v>
      </c>
      <c r="B599" s="664" t="s">
        <v>995</v>
      </c>
      <c r="C599" s="369" t="s">
        <v>50</v>
      </c>
      <c r="D599" s="617">
        <v>34</v>
      </c>
      <c r="E599" s="959">
        <v>111825</v>
      </c>
      <c r="F599" s="957">
        <f t="shared" si="687"/>
        <v>3802050</v>
      </c>
      <c r="G599" s="390">
        <f t="shared" si="688"/>
        <v>1.4946482238364589E-4</v>
      </c>
      <c r="H599" s="394">
        <f t="shared" si="689"/>
        <v>0</v>
      </c>
      <c r="I599" s="392">
        <f t="shared" si="690"/>
        <v>0</v>
      </c>
      <c r="J599" s="723">
        <v>0</v>
      </c>
      <c r="K599" s="392">
        <f t="shared" si="691"/>
        <v>0</v>
      </c>
      <c r="L599" s="394">
        <f t="shared" si="692"/>
        <v>0</v>
      </c>
      <c r="M599" s="395">
        <f t="shared" si="693"/>
        <v>0</v>
      </c>
      <c r="N599" s="396"/>
      <c r="O599" s="395"/>
      <c r="P599" s="952">
        <f t="shared" si="694"/>
        <v>34</v>
      </c>
      <c r="Q599" s="395">
        <f t="shared" si="695"/>
        <v>3802050</v>
      </c>
      <c r="R599" s="1088">
        <f t="shared" si="696"/>
        <v>34</v>
      </c>
      <c r="S599" s="395">
        <f t="shared" si="697"/>
        <v>3802050</v>
      </c>
      <c r="T599" s="232"/>
      <c r="U599" s="1084">
        <v>34</v>
      </c>
      <c r="V599" s="777">
        <f t="shared" si="698"/>
        <v>3802050</v>
      </c>
      <c r="W599" s="218"/>
      <c r="X599" s="282">
        <v>0</v>
      </c>
      <c r="Y599" s="783">
        <f t="shared" si="699"/>
        <v>0</v>
      </c>
      <c r="Z599" s="282">
        <v>0</v>
      </c>
      <c r="AA599" s="783">
        <f t="shared" si="700"/>
        <v>0</v>
      </c>
      <c r="AB599" s="321"/>
      <c r="AC599" s="297"/>
      <c r="AD599" s="552"/>
      <c r="AE599" s="551"/>
      <c r="AF599" s="865">
        <f t="shared" si="701"/>
        <v>34</v>
      </c>
      <c r="AG599" s="142">
        <f t="shared" si="702"/>
        <v>1</v>
      </c>
      <c r="AH599" s="790">
        <f t="shared" si="703"/>
        <v>3802050</v>
      </c>
      <c r="AI599" s="553">
        <f t="shared" si="704"/>
        <v>1.4946482238364589E-4</v>
      </c>
      <c r="AJ599" s="1685"/>
      <c r="AK599" s="258"/>
      <c r="AL599" s="100"/>
      <c r="AM599" s="101"/>
      <c r="AN599" s="102"/>
    </row>
    <row r="600" spans="1:40" s="56" customFormat="1" ht="24" customHeight="1">
      <c r="A600" s="665" t="s">
        <v>996</v>
      </c>
      <c r="B600" s="664" t="s">
        <v>997</v>
      </c>
      <c r="C600" s="369" t="s">
        <v>50</v>
      </c>
      <c r="D600" s="617">
        <v>1</v>
      </c>
      <c r="E600" s="959">
        <v>30619815</v>
      </c>
      <c r="F600" s="957">
        <f t="shared" si="687"/>
        <v>30619815</v>
      </c>
      <c r="G600" s="390">
        <f t="shared" si="688"/>
        <v>1.2037151564011773E-3</v>
      </c>
      <c r="H600" s="394">
        <f t="shared" si="689"/>
        <v>0</v>
      </c>
      <c r="I600" s="392">
        <f t="shared" si="690"/>
        <v>0</v>
      </c>
      <c r="J600" s="723">
        <v>0</v>
      </c>
      <c r="K600" s="392">
        <f t="shared" si="691"/>
        <v>0</v>
      </c>
      <c r="L600" s="394">
        <f t="shared" si="692"/>
        <v>0</v>
      </c>
      <c r="M600" s="395">
        <f t="shared" si="693"/>
        <v>0</v>
      </c>
      <c r="N600" s="396"/>
      <c r="O600" s="395"/>
      <c r="P600" s="952">
        <f t="shared" si="694"/>
        <v>1</v>
      </c>
      <c r="Q600" s="395">
        <f t="shared" si="695"/>
        <v>30619815</v>
      </c>
      <c r="R600" s="1088">
        <f t="shared" si="696"/>
        <v>1</v>
      </c>
      <c r="S600" s="395">
        <f t="shared" si="697"/>
        <v>30619815</v>
      </c>
      <c r="T600" s="232"/>
      <c r="U600" s="1084">
        <v>1</v>
      </c>
      <c r="V600" s="777">
        <f t="shared" si="698"/>
        <v>30619815</v>
      </c>
      <c r="W600" s="218"/>
      <c r="X600" s="282">
        <v>0</v>
      </c>
      <c r="Y600" s="783">
        <f t="shared" si="699"/>
        <v>0</v>
      </c>
      <c r="Z600" s="282">
        <v>0</v>
      </c>
      <c r="AA600" s="783">
        <f t="shared" si="700"/>
        <v>0</v>
      </c>
      <c r="AB600" s="321"/>
      <c r="AC600" s="297"/>
      <c r="AD600" s="552"/>
      <c r="AE600" s="551"/>
      <c r="AF600" s="865">
        <f t="shared" si="701"/>
        <v>1</v>
      </c>
      <c r="AG600" s="142">
        <f t="shared" si="702"/>
        <v>1</v>
      </c>
      <c r="AH600" s="790">
        <f t="shared" si="703"/>
        <v>30619815</v>
      </c>
      <c r="AI600" s="553">
        <f t="shared" si="704"/>
        <v>1.2037151564011773E-3</v>
      </c>
      <c r="AJ600" s="1685"/>
      <c r="AK600" s="258"/>
      <c r="AL600" s="100"/>
      <c r="AM600" s="101"/>
      <c r="AN600" s="102"/>
    </row>
    <row r="601" spans="1:40" s="56" customFormat="1" ht="21.75" customHeight="1">
      <c r="A601" s="638"/>
      <c r="B601" s="639"/>
      <c r="C601" s="640"/>
      <c r="D601" s="640"/>
      <c r="E601" s="1573"/>
      <c r="F601" s="1014"/>
      <c r="G601" s="428"/>
      <c r="H601" s="429"/>
      <c r="I601" s="430"/>
      <c r="J601" s="431"/>
      <c r="K601" s="430"/>
      <c r="L601" s="541"/>
      <c r="M601" s="432"/>
      <c r="N601" s="433"/>
      <c r="O601" s="432"/>
      <c r="P601" s="514"/>
      <c r="Q601" s="432"/>
      <c r="R601" s="464"/>
      <c r="S601" s="432"/>
      <c r="T601" s="220"/>
      <c r="U601" s="108"/>
      <c r="V601" s="109"/>
      <c r="W601" s="219"/>
      <c r="X601" s="283"/>
      <c r="Y601" s="1053"/>
      <c r="Z601" s="540"/>
      <c r="AA601" s="1053"/>
      <c r="AB601" s="529"/>
      <c r="AC601" s="284"/>
      <c r="AD601" s="660"/>
      <c r="AE601" s="650"/>
      <c r="AF601" s="533"/>
      <c r="AG601" s="661"/>
      <c r="AH601" s="791"/>
      <c r="AI601" s="662"/>
      <c r="AJ601" s="1685"/>
      <c r="AK601" s="258"/>
      <c r="AL601" s="542"/>
      <c r="AM601" s="543"/>
      <c r="AN601" s="544"/>
    </row>
    <row r="602" spans="1:40" s="337" customFormat="1" ht="33.950000000000003" customHeight="1">
      <c r="A602" s="1112"/>
      <c r="B602" s="1113" t="s">
        <v>998</v>
      </c>
      <c r="C602" s="1114"/>
      <c r="D602" s="1115"/>
      <c r="E602" s="1586"/>
      <c r="F602" s="1116">
        <f>SUM(F572:F600)</f>
        <v>251088698.14245868</v>
      </c>
      <c r="G602" s="1117"/>
      <c r="H602" s="1118"/>
      <c r="I602" s="1119">
        <f>SUM(I572:I600)</f>
        <v>0</v>
      </c>
      <c r="J602" s="1120"/>
      <c r="K602" s="1119">
        <f>SUM(K572:K600)</f>
        <v>0</v>
      </c>
      <c r="L602" s="1121"/>
      <c r="M602" s="1122">
        <f>SUM(M572:M600)</f>
        <v>0</v>
      </c>
      <c r="N602" s="1123"/>
      <c r="O602" s="1124"/>
      <c r="P602" s="1125"/>
      <c r="Q602" s="1124">
        <f>SUM(Q572:Q600)</f>
        <v>251088698.14245868</v>
      </c>
      <c r="R602" s="1126"/>
      <c r="S602" s="1124">
        <f>SUM(S572:S600)</f>
        <v>251088698.14245868</v>
      </c>
      <c r="T602" s="1127"/>
      <c r="U602" s="1128"/>
      <c r="V602" s="1129">
        <f>SUM(V572:V600)</f>
        <v>251088698.14245868</v>
      </c>
      <c r="W602" s="1130"/>
      <c r="X602" s="1131"/>
      <c r="Y602" s="1132">
        <f>SUM(Y572:Y600)</f>
        <v>0</v>
      </c>
      <c r="Z602" s="1133"/>
      <c r="AA602" s="1132">
        <f>SUM(AA572:AA600)</f>
        <v>0</v>
      </c>
      <c r="AB602" s="1134"/>
      <c r="AC602" s="1135">
        <f>SUM(AC572:AC600)</f>
        <v>0</v>
      </c>
      <c r="AD602" s="1136"/>
      <c r="AE602" s="1133">
        <f>SUM(AE572:AE600)</f>
        <v>0</v>
      </c>
      <c r="AF602" s="1137"/>
      <c r="AG602" s="1138"/>
      <c r="AH602" s="1129">
        <f>SUM(AH572:AH600)</f>
        <v>251088698.14245868</v>
      </c>
      <c r="AI602" s="1138"/>
      <c r="AJ602" s="1685"/>
      <c r="AK602" s="329" t="e">
        <f>U602+X602+Z602+AB602+#REF!+#REF!+AD602</f>
        <v>#REF!</v>
      </c>
      <c r="AL602" s="333"/>
      <c r="AM602" s="340" t="e">
        <f>SUM(AM572:AM600)</f>
        <v>#REF!</v>
      </c>
      <c r="AN602" s="333"/>
    </row>
    <row r="603" spans="1:40" s="56" customFormat="1" ht="21.95" customHeight="1">
      <c r="A603" s="77"/>
      <c r="B603" s="183"/>
      <c r="C603" s="71"/>
      <c r="D603" s="70"/>
      <c r="E603" s="1593"/>
      <c r="F603" s="1015">
        <f>F602*1/$F$884</f>
        <v>9.8707086099350267E-3</v>
      </c>
      <c r="G603" s="455">
        <f>SUM(G573:G600)</f>
        <v>9.8707086099350284E-3</v>
      </c>
      <c r="H603" s="456"/>
      <c r="I603" s="457"/>
      <c r="J603" s="458"/>
      <c r="K603" s="459"/>
      <c r="L603" s="460"/>
      <c r="M603" s="461"/>
      <c r="N603" s="462"/>
      <c r="O603" s="465"/>
      <c r="P603" s="521"/>
      <c r="Q603" s="465"/>
      <c r="R603" s="522"/>
      <c r="S603" s="465"/>
      <c r="T603" s="233"/>
      <c r="U603" s="993"/>
      <c r="V603" s="1034"/>
      <c r="W603" s="237"/>
      <c r="X603" s="302"/>
      <c r="Y603" s="1059"/>
      <c r="Z603" s="299"/>
      <c r="AA603" s="1077"/>
      <c r="AB603" s="530"/>
      <c r="AC603" s="318"/>
      <c r="AD603" s="251"/>
      <c r="AE603" s="208"/>
      <c r="AF603" s="539"/>
      <c r="AG603" s="146">
        <f>AH602*1/F602</f>
        <v>1</v>
      </c>
      <c r="AH603" s="132"/>
      <c r="AI603" s="143">
        <f>SUM(AI573:AI600)</f>
        <v>9.8707086099350284E-3</v>
      </c>
      <c r="AJ603" s="1685"/>
      <c r="AK603" s="258" t="e">
        <f>U603+X603+Z603+AB603+#REF!+#REF!+AD603</f>
        <v>#REF!</v>
      </c>
      <c r="AL603" s="146" t="e">
        <f>AM602*1/F602</f>
        <v>#REF!</v>
      </c>
      <c r="AM603" s="132"/>
      <c r="AN603" s="143" t="e">
        <f>SUM(#REF!)</f>
        <v>#REF!</v>
      </c>
    </row>
    <row r="604" spans="1:40" s="337" customFormat="1" ht="35.1" customHeight="1">
      <c r="A604" s="1139">
        <v>23</v>
      </c>
      <c r="B604" s="1140" t="s">
        <v>999</v>
      </c>
      <c r="C604" s="1141"/>
      <c r="D604" s="1142"/>
      <c r="E604" s="1583"/>
      <c r="F604" s="1143"/>
      <c r="G604" s="1144"/>
      <c r="H604" s="1145"/>
      <c r="I604" s="1146"/>
      <c r="J604" s="1147"/>
      <c r="K604" s="1148"/>
      <c r="L604" s="1149"/>
      <c r="M604" s="1150"/>
      <c r="N604" s="1151"/>
      <c r="O604" s="1150"/>
      <c r="P604" s="1152"/>
      <c r="Q604" s="1150"/>
      <c r="R604" s="1153"/>
      <c r="S604" s="1150"/>
      <c r="T604" s="1154"/>
      <c r="U604" s="1155"/>
      <c r="V604" s="1156"/>
      <c r="W604" s="1157"/>
      <c r="X604" s="1158"/>
      <c r="Y604" s="1159"/>
      <c r="Z604" s="1160"/>
      <c r="AA604" s="1161"/>
      <c r="AB604" s="1162"/>
      <c r="AC604" s="1163"/>
      <c r="AD604" s="1155"/>
      <c r="AE604" s="1164"/>
      <c r="AF604" s="1165"/>
      <c r="AG604" s="1166"/>
      <c r="AH604" s="1167"/>
      <c r="AI604" s="1166"/>
      <c r="AJ604" s="1685"/>
      <c r="AK604" s="329" t="e">
        <f>U604+X604+Z604+AB604+#REF!+#REF!+AD604</f>
        <v>#REF!</v>
      </c>
      <c r="AL604" s="96"/>
      <c r="AM604" s="95"/>
      <c r="AN604" s="96"/>
    </row>
    <row r="605" spans="1:40" s="56" customFormat="1" ht="22.5" customHeight="1">
      <c r="A605" s="122"/>
      <c r="B605" s="123"/>
      <c r="C605" s="97"/>
      <c r="D605" s="98"/>
      <c r="E605" s="1584"/>
      <c r="F605" s="1016"/>
      <c r="G605" s="418"/>
      <c r="H605" s="419"/>
      <c r="I605" s="420"/>
      <c r="J605" s="728"/>
      <c r="K605" s="420"/>
      <c r="L605" s="387"/>
      <c r="M605" s="422"/>
      <c r="N605" s="423"/>
      <c r="O605" s="422"/>
      <c r="P605" s="513"/>
      <c r="Q605" s="422"/>
      <c r="R605" s="448"/>
      <c r="S605" s="422"/>
      <c r="T605" s="217"/>
      <c r="U605" s="98"/>
      <c r="V605" s="99"/>
      <c r="W605" s="216"/>
      <c r="X605" s="286"/>
      <c r="Y605" s="1052"/>
      <c r="Z605" s="295"/>
      <c r="AA605" s="1052"/>
      <c r="AB605" s="320"/>
      <c r="AC605" s="281"/>
      <c r="AD605" s="247"/>
      <c r="AE605" s="141"/>
      <c r="AF605" s="322"/>
      <c r="AG605" s="100"/>
      <c r="AH605" s="101"/>
      <c r="AI605" s="102"/>
      <c r="AJ605" s="1685"/>
      <c r="AK605" s="258" t="e">
        <f>U605+X605+Z605+AB605+#REF!+#REF!+AD605</f>
        <v>#REF!</v>
      </c>
      <c r="AL605" s="100" t="e">
        <f>AF605/D605</f>
        <v>#DIV/0!</v>
      </c>
      <c r="AM605" s="101" t="e">
        <f>E605*AK605</f>
        <v>#REF!</v>
      </c>
      <c r="AN605" s="102" t="e">
        <f>AM605*1/$E$895</f>
        <v>#REF!</v>
      </c>
    </row>
    <row r="606" spans="1:40" s="56" customFormat="1" ht="44.1" customHeight="1">
      <c r="A606" s="1091" t="s">
        <v>1000</v>
      </c>
      <c r="B606" s="1092" t="s">
        <v>1001</v>
      </c>
      <c r="C606" s="1093"/>
      <c r="D606" s="1094"/>
      <c r="E606" s="1597"/>
      <c r="F606" s="1096"/>
      <c r="G606" s="1097"/>
      <c r="H606" s="1098"/>
      <c r="I606" s="1099"/>
      <c r="J606" s="1100"/>
      <c r="K606" s="1099"/>
      <c r="L606" s="1101"/>
      <c r="M606" s="1102"/>
      <c r="N606" s="1103"/>
      <c r="O606" s="1102"/>
      <c r="P606" s="1104"/>
      <c r="Q606" s="1102"/>
      <c r="R606" s="1101"/>
      <c r="S606" s="1102"/>
      <c r="T606" s="1105"/>
      <c r="U606" s="1094"/>
      <c r="V606" s="1095"/>
      <c r="W606" s="1106"/>
      <c r="X606" s="1107"/>
      <c r="Y606" s="1108"/>
      <c r="Z606" s="1107"/>
      <c r="AA606" s="1108"/>
      <c r="AB606" s="1094"/>
      <c r="AC606" s="1109"/>
      <c r="AD606" s="1094"/>
      <c r="AE606" s="1109"/>
      <c r="AF606" s="1107"/>
      <c r="AG606" s="1110"/>
      <c r="AH606" s="1109"/>
      <c r="AI606" s="1111"/>
      <c r="AJ606" s="1685"/>
      <c r="AK606" s="258"/>
      <c r="AL606" s="100"/>
      <c r="AM606" s="101"/>
      <c r="AN606" s="102"/>
    </row>
    <row r="607" spans="1:40" s="56" customFormat="1" ht="24.95" customHeight="1">
      <c r="A607" s="1480"/>
      <c r="B607" s="1481"/>
      <c r="C607" s="1482"/>
      <c r="D607" s="1483"/>
      <c r="E607" s="1598"/>
      <c r="F607" s="1485"/>
      <c r="G607" s="1486"/>
      <c r="H607" s="1487"/>
      <c r="I607" s="1488"/>
      <c r="J607" s="1489"/>
      <c r="K607" s="1488"/>
      <c r="L607" s="1490"/>
      <c r="M607" s="1491"/>
      <c r="N607" s="1492"/>
      <c r="O607" s="1491"/>
      <c r="P607" s="1493"/>
      <c r="Q607" s="1491"/>
      <c r="R607" s="1490"/>
      <c r="S607" s="1491"/>
      <c r="T607" s="1494"/>
      <c r="U607" s="1483"/>
      <c r="V607" s="1484"/>
      <c r="W607" s="1495"/>
      <c r="X607" s="1496"/>
      <c r="Y607" s="1497"/>
      <c r="Z607" s="1496"/>
      <c r="AA607" s="1497"/>
      <c r="AB607" s="1483"/>
      <c r="AC607" s="1498"/>
      <c r="AD607" s="1483"/>
      <c r="AE607" s="1498"/>
      <c r="AF607" s="1496"/>
      <c r="AG607" s="1499"/>
      <c r="AH607" s="1498"/>
      <c r="AI607" s="1500"/>
      <c r="AJ607" s="1685"/>
      <c r="AK607" s="322"/>
      <c r="AL607" s="140"/>
      <c r="AM607" s="141"/>
      <c r="AN607" s="323"/>
    </row>
    <row r="608" spans="1:40" s="56" customFormat="1" ht="26.1" customHeight="1">
      <c r="A608" s="827" t="s">
        <v>1002</v>
      </c>
      <c r="B608" s="828" t="s">
        <v>1003</v>
      </c>
      <c r="C608" s="829" t="s">
        <v>135</v>
      </c>
      <c r="D608" s="960">
        <v>79.845681522979831</v>
      </c>
      <c r="E608" s="1600">
        <v>136620</v>
      </c>
      <c r="F608" s="1017">
        <f t="shared" ref="F608:F618" si="705">D608*E608</f>
        <v>10908517.009669505</v>
      </c>
      <c r="G608" s="832">
        <f t="shared" ref="G608:G614" si="706">F608*1/$F$884</f>
        <v>4.2883169798378049E-4</v>
      </c>
      <c r="H608" s="833">
        <f t="shared" ref="H608:H648" si="707">IF(D608-AF608&lt;0,AF608-D608,0)</f>
        <v>0</v>
      </c>
      <c r="I608" s="834">
        <f t="shared" ref="I608:I648" si="708">E608*H608</f>
        <v>0</v>
      </c>
      <c r="J608" s="835">
        <v>0</v>
      </c>
      <c r="K608" s="834">
        <f t="shared" ref="K608:K648" si="709">E608*J608</f>
        <v>0</v>
      </c>
      <c r="L608" s="836">
        <f t="shared" ref="L608:L648" si="710">IF(AF608=0,D608,0)</f>
        <v>0</v>
      </c>
      <c r="M608" s="837">
        <f t="shared" ref="M608:M648" si="711">L608*E608</f>
        <v>0</v>
      </c>
      <c r="N608" s="838"/>
      <c r="O608" s="837"/>
      <c r="P608" s="1083">
        <f t="shared" ref="P608:P648" si="712">D608+H608+J608-L608</f>
        <v>79.845681522979831</v>
      </c>
      <c r="Q608" s="837">
        <f t="shared" ref="Q608:Q648" si="713">E608*P608</f>
        <v>10908517.009669505</v>
      </c>
      <c r="R608" s="1090">
        <f t="shared" ref="R608:R648" si="714">AF608</f>
        <v>79.845681522979831</v>
      </c>
      <c r="S608" s="837">
        <f t="shared" ref="S608:S648" si="715">E608*R608</f>
        <v>10908517.009669505</v>
      </c>
      <c r="T608" s="841"/>
      <c r="U608" s="1087">
        <v>79.845681522979831</v>
      </c>
      <c r="V608" s="830">
        <f t="shared" ref="V608:V648" si="716">E608*U608</f>
        <v>10908517.009669505</v>
      </c>
      <c r="W608" s="842"/>
      <c r="X608" s="843">
        <v>0</v>
      </c>
      <c r="Y608" s="1060">
        <f t="shared" ref="Y608:Y648" si="717">E608*X608</f>
        <v>0</v>
      </c>
      <c r="Z608" s="845">
        <v>0</v>
      </c>
      <c r="AA608" s="1060">
        <f t="shared" ref="AA608:AA648" si="718">E608*Z608</f>
        <v>0</v>
      </c>
      <c r="AB608" s="846"/>
      <c r="AC608" s="844"/>
      <c r="AD608" s="847"/>
      <c r="AE608" s="848"/>
      <c r="AF608" s="1081">
        <f t="shared" ref="AF608:AF648" si="719">U608+X608+Z608</f>
        <v>79.845681522979831</v>
      </c>
      <c r="AG608" s="344">
        <f t="shared" ref="AG608:AG648" si="720">AF608/D608</f>
        <v>1</v>
      </c>
      <c r="AH608" s="1012">
        <f t="shared" ref="AH608:AH648" si="721">E608*AF608</f>
        <v>10908517.009669505</v>
      </c>
      <c r="AI608" s="342">
        <f t="shared" ref="AI608:AI614" si="722">AH608*1/$E$895</f>
        <v>4.2883169798378049E-4</v>
      </c>
      <c r="AJ608" s="1685"/>
      <c r="AK608" s="258"/>
      <c r="AL608" s="100"/>
      <c r="AM608" s="101"/>
      <c r="AN608" s="102"/>
    </row>
    <row r="609" spans="1:40" s="56" customFormat="1" ht="26.1" customHeight="1">
      <c r="A609" s="827" t="s">
        <v>1004</v>
      </c>
      <c r="B609" s="828" t="s">
        <v>1005</v>
      </c>
      <c r="C609" s="829" t="s">
        <v>135</v>
      </c>
      <c r="D609" s="960">
        <v>78.524004395559913</v>
      </c>
      <c r="E609" s="1600">
        <v>188370</v>
      </c>
      <c r="F609" s="1017">
        <f t="shared" si="705"/>
        <v>14791566.707991621</v>
      </c>
      <c r="G609" s="832">
        <f t="shared" si="706"/>
        <v>5.814807513803915E-4</v>
      </c>
      <c r="H609" s="833">
        <f t="shared" si="707"/>
        <v>0</v>
      </c>
      <c r="I609" s="834">
        <f t="shared" si="708"/>
        <v>0</v>
      </c>
      <c r="J609" s="835">
        <v>0</v>
      </c>
      <c r="K609" s="834">
        <f t="shared" si="709"/>
        <v>0</v>
      </c>
      <c r="L609" s="836">
        <f t="shared" si="710"/>
        <v>0</v>
      </c>
      <c r="M609" s="837">
        <f t="shared" si="711"/>
        <v>0</v>
      </c>
      <c r="N609" s="838"/>
      <c r="O609" s="837"/>
      <c r="P609" s="1083">
        <f t="shared" si="712"/>
        <v>78.524004395559913</v>
      </c>
      <c r="Q609" s="837">
        <f t="shared" si="713"/>
        <v>14791566.707991621</v>
      </c>
      <c r="R609" s="1090">
        <f t="shared" si="714"/>
        <v>78.524004395559913</v>
      </c>
      <c r="S609" s="837">
        <f t="shared" si="715"/>
        <v>14791566.707991621</v>
      </c>
      <c r="T609" s="841"/>
      <c r="U609" s="1087">
        <v>78.524004395559913</v>
      </c>
      <c r="V609" s="830">
        <f t="shared" si="716"/>
        <v>14791566.707991621</v>
      </c>
      <c r="W609" s="842"/>
      <c r="X609" s="843">
        <v>0</v>
      </c>
      <c r="Y609" s="1060">
        <f t="shared" si="717"/>
        <v>0</v>
      </c>
      <c r="Z609" s="845">
        <v>0</v>
      </c>
      <c r="AA609" s="1060">
        <f t="shared" si="718"/>
        <v>0</v>
      </c>
      <c r="AB609" s="846"/>
      <c r="AC609" s="844"/>
      <c r="AD609" s="847"/>
      <c r="AE609" s="848"/>
      <c r="AF609" s="1081">
        <f t="shared" si="719"/>
        <v>78.524004395559913</v>
      </c>
      <c r="AG609" s="344">
        <f t="shared" si="720"/>
        <v>1</v>
      </c>
      <c r="AH609" s="1012">
        <f t="shared" si="721"/>
        <v>14791566.707991621</v>
      </c>
      <c r="AI609" s="342">
        <f t="shared" si="722"/>
        <v>5.814807513803915E-4</v>
      </c>
      <c r="AJ609" s="1685"/>
      <c r="AK609" s="258"/>
      <c r="AL609" s="100"/>
      <c r="AM609" s="101"/>
      <c r="AN609" s="102"/>
    </row>
    <row r="610" spans="1:40" s="56" customFormat="1" ht="26.1" customHeight="1">
      <c r="A610" s="827" t="s">
        <v>1006</v>
      </c>
      <c r="B610" s="828" t="s">
        <v>1007</v>
      </c>
      <c r="C610" s="829" t="s">
        <v>135</v>
      </c>
      <c r="D610" s="960">
        <v>123.80755195652203</v>
      </c>
      <c r="E610" s="1600">
        <v>208035</v>
      </c>
      <c r="F610" s="1017">
        <f t="shared" si="705"/>
        <v>25756304.071275063</v>
      </c>
      <c r="G610" s="832">
        <f t="shared" si="706"/>
        <v>1.012522563688616E-3</v>
      </c>
      <c r="H610" s="833">
        <f t="shared" si="707"/>
        <v>0</v>
      </c>
      <c r="I610" s="834">
        <f t="shared" si="708"/>
        <v>0</v>
      </c>
      <c r="J610" s="835">
        <v>0</v>
      </c>
      <c r="K610" s="834">
        <f t="shared" si="709"/>
        <v>0</v>
      </c>
      <c r="L610" s="836">
        <f t="shared" si="710"/>
        <v>0</v>
      </c>
      <c r="M610" s="837">
        <f t="shared" si="711"/>
        <v>0</v>
      </c>
      <c r="N610" s="838"/>
      <c r="O610" s="837"/>
      <c r="P610" s="1083">
        <f t="shared" si="712"/>
        <v>123.80755195652203</v>
      </c>
      <c r="Q610" s="837">
        <f t="shared" si="713"/>
        <v>25756304.071275063</v>
      </c>
      <c r="R610" s="1090">
        <f t="shared" si="714"/>
        <v>123.80755195652203</v>
      </c>
      <c r="S610" s="837">
        <f t="shared" si="715"/>
        <v>25756304.071275063</v>
      </c>
      <c r="T610" s="841"/>
      <c r="U610" s="1087">
        <v>123.80755195652203</v>
      </c>
      <c r="V610" s="830">
        <f t="shared" si="716"/>
        <v>25756304.071275063</v>
      </c>
      <c r="W610" s="842"/>
      <c r="X610" s="843">
        <v>0</v>
      </c>
      <c r="Y610" s="1060">
        <f t="shared" si="717"/>
        <v>0</v>
      </c>
      <c r="Z610" s="845">
        <v>0</v>
      </c>
      <c r="AA610" s="1060">
        <f t="shared" si="718"/>
        <v>0</v>
      </c>
      <c r="AB610" s="846"/>
      <c r="AC610" s="844"/>
      <c r="AD610" s="847"/>
      <c r="AE610" s="848"/>
      <c r="AF610" s="1081">
        <f t="shared" si="719"/>
        <v>123.80755195652203</v>
      </c>
      <c r="AG610" s="344">
        <f t="shared" si="720"/>
        <v>1</v>
      </c>
      <c r="AH610" s="1012">
        <f t="shared" si="721"/>
        <v>25756304.071275063</v>
      </c>
      <c r="AI610" s="342">
        <f t="shared" si="722"/>
        <v>1.012522563688616E-3</v>
      </c>
      <c r="AJ610" s="1685"/>
      <c r="AK610" s="258"/>
      <c r="AL610" s="100"/>
      <c r="AM610" s="101"/>
      <c r="AN610" s="102"/>
    </row>
    <row r="611" spans="1:40" s="56" customFormat="1" ht="26.1" customHeight="1">
      <c r="A611" s="827" t="s">
        <v>1008</v>
      </c>
      <c r="B611" s="828" t="s">
        <v>1009</v>
      </c>
      <c r="C611" s="829" t="s">
        <v>135</v>
      </c>
      <c r="D611" s="960">
        <v>235.61758551709474</v>
      </c>
      <c r="E611" s="1600">
        <v>253575</v>
      </c>
      <c r="F611" s="1017">
        <f t="shared" si="705"/>
        <v>59746729.247497298</v>
      </c>
      <c r="G611" s="832">
        <f t="shared" si="706"/>
        <v>2.3487419352667548E-3</v>
      </c>
      <c r="H611" s="833">
        <f t="shared" si="707"/>
        <v>0</v>
      </c>
      <c r="I611" s="834">
        <f t="shared" si="708"/>
        <v>0</v>
      </c>
      <c r="J611" s="835">
        <v>0</v>
      </c>
      <c r="K611" s="834">
        <f t="shared" si="709"/>
        <v>0</v>
      </c>
      <c r="L611" s="836">
        <f t="shared" si="710"/>
        <v>0</v>
      </c>
      <c r="M611" s="837">
        <f t="shared" si="711"/>
        <v>0</v>
      </c>
      <c r="N611" s="838"/>
      <c r="O611" s="837"/>
      <c r="P611" s="1083">
        <f t="shared" si="712"/>
        <v>235.61758551709474</v>
      </c>
      <c r="Q611" s="837">
        <f t="shared" si="713"/>
        <v>59746729.247497298</v>
      </c>
      <c r="R611" s="1090">
        <f t="shared" si="714"/>
        <v>235.61758551709474</v>
      </c>
      <c r="S611" s="837">
        <f t="shared" si="715"/>
        <v>59746729.247497298</v>
      </c>
      <c r="T611" s="841"/>
      <c r="U611" s="1087">
        <v>235.61758551709474</v>
      </c>
      <c r="V611" s="830">
        <f t="shared" si="716"/>
        <v>59746729.247497298</v>
      </c>
      <c r="W611" s="842"/>
      <c r="X611" s="843">
        <v>0</v>
      </c>
      <c r="Y611" s="1060">
        <f t="shared" si="717"/>
        <v>0</v>
      </c>
      <c r="Z611" s="845">
        <v>0</v>
      </c>
      <c r="AA611" s="1060">
        <f t="shared" si="718"/>
        <v>0</v>
      </c>
      <c r="AB611" s="846"/>
      <c r="AC611" s="844"/>
      <c r="AD611" s="847"/>
      <c r="AE611" s="848"/>
      <c r="AF611" s="1081">
        <f t="shared" si="719"/>
        <v>235.61758551709474</v>
      </c>
      <c r="AG611" s="344">
        <f t="shared" si="720"/>
        <v>1</v>
      </c>
      <c r="AH611" s="1012">
        <f t="shared" si="721"/>
        <v>59746729.247497298</v>
      </c>
      <c r="AI611" s="342">
        <f t="shared" si="722"/>
        <v>2.3487419352667548E-3</v>
      </c>
      <c r="AJ611" s="1685"/>
      <c r="AK611" s="258"/>
      <c r="AL611" s="100"/>
      <c r="AM611" s="101"/>
      <c r="AN611" s="102"/>
    </row>
    <row r="612" spans="1:40" s="56" customFormat="1" ht="26.1" customHeight="1">
      <c r="A612" s="827" t="s">
        <v>1010</v>
      </c>
      <c r="B612" s="828" t="s">
        <v>1011</v>
      </c>
      <c r="C612" s="829" t="s">
        <v>135</v>
      </c>
      <c r="D612" s="960">
        <v>293.79394637230257</v>
      </c>
      <c r="E612" s="1600">
        <v>305325</v>
      </c>
      <c r="F612" s="1017">
        <f t="shared" si="705"/>
        <v>89702636.676123276</v>
      </c>
      <c r="G612" s="832">
        <f t="shared" si="706"/>
        <v>3.5263577959630948E-3</v>
      </c>
      <c r="H612" s="833">
        <f t="shared" si="707"/>
        <v>0</v>
      </c>
      <c r="I612" s="834">
        <f t="shared" si="708"/>
        <v>0</v>
      </c>
      <c r="J612" s="835">
        <v>0</v>
      </c>
      <c r="K612" s="834">
        <f t="shared" si="709"/>
        <v>0</v>
      </c>
      <c r="L612" s="836">
        <f t="shared" si="710"/>
        <v>0</v>
      </c>
      <c r="M612" s="837">
        <f t="shared" si="711"/>
        <v>0</v>
      </c>
      <c r="N612" s="838"/>
      <c r="O612" s="837"/>
      <c r="P612" s="1083">
        <f t="shared" si="712"/>
        <v>293.79394637230257</v>
      </c>
      <c r="Q612" s="837">
        <f t="shared" si="713"/>
        <v>89702636.676123276</v>
      </c>
      <c r="R612" s="1090">
        <f t="shared" si="714"/>
        <v>293.79394637230257</v>
      </c>
      <c r="S612" s="837">
        <f t="shared" si="715"/>
        <v>89702636.676123276</v>
      </c>
      <c r="T612" s="841"/>
      <c r="U612" s="1087">
        <v>293.79394637230257</v>
      </c>
      <c r="V612" s="830">
        <f t="shared" si="716"/>
        <v>89702636.676123276</v>
      </c>
      <c r="W612" s="842"/>
      <c r="X612" s="843">
        <v>0</v>
      </c>
      <c r="Y612" s="1060">
        <f t="shared" si="717"/>
        <v>0</v>
      </c>
      <c r="Z612" s="845">
        <v>0</v>
      </c>
      <c r="AA612" s="1060">
        <f t="shared" si="718"/>
        <v>0</v>
      </c>
      <c r="AB612" s="846"/>
      <c r="AC612" s="844"/>
      <c r="AD612" s="847"/>
      <c r="AE612" s="848"/>
      <c r="AF612" s="1081">
        <f t="shared" si="719"/>
        <v>293.79394637230257</v>
      </c>
      <c r="AG612" s="344">
        <f t="shared" si="720"/>
        <v>1</v>
      </c>
      <c r="AH612" s="1012">
        <f t="shared" si="721"/>
        <v>89702636.676123276</v>
      </c>
      <c r="AI612" s="342">
        <f t="shared" si="722"/>
        <v>3.5263577959630948E-3</v>
      </c>
      <c r="AJ612" s="1685"/>
      <c r="AK612" s="258"/>
      <c r="AL612" s="100"/>
      <c r="AM612" s="101"/>
      <c r="AN612" s="102"/>
    </row>
    <row r="613" spans="1:40" s="56" customFormat="1" ht="26.1" customHeight="1">
      <c r="A613" s="827" t="s">
        <v>1012</v>
      </c>
      <c r="B613" s="828" t="s">
        <v>1013</v>
      </c>
      <c r="C613" s="829" t="s">
        <v>135</v>
      </c>
      <c r="D613" s="960">
        <v>85.929073875157997</v>
      </c>
      <c r="E613" s="1600">
        <v>253575</v>
      </c>
      <c r="F613" s="1017">
        <f t="shared" si="705"/>
        <v>21789464.907893188</v>
      </c>
      <c r="G613" s="832">
        <f t="shared" si="706"/>
        <v>8.5657960897224936E-4</v>
      </c>
      <c r="H613" s="833">
        <f t="shared" si="707"/>
        <v>0</v>
      </c>
      <c r="I613" s="834">
        <f t="shared" si="708"/>
        <v>0</v>
      </c>
      <c r="J613" s="835">
        <v>0</v>
      </c>
      <c r="K613" s="834">
        <f t="shared" si="709"/>
        <v>0</v>
      </c>
      <c r="L613" s="836">
        <f t="shared" si="710"/>
        <v>0</v>
      </c>
      <c r="M613" s="837">
        <f t="shared" si="711"/>
        <v>0</v>
      </c>
      <c r="N613" s="838"/>
      <c r="O613" s="837"/>
      <c r="P613" s="1083">
        <f t="shared" si="712"/>
        <v>85.929073875157997</v>
      </c>
      <c r="Q613" s="837">
        <f t="shared" si="713"/>
        <v>21789464.907893188</v>
      </c>
      <c r="R613" s="1090">
        <f t="shared" si="714"/>
        <v>85.929073875157997</v>
      </c>
      <c r="S613" s="837">
        <f t="shared" si="715"/>
        <v>21789464.907893188</v>
      </c>
      <c r="T613" s="841"/>
      <c r="U613" s="1087">
        <v>85.929073875157997</v>
      </c>
      <c r="V613" s="830">
        <f t="shared" si="716"/>
        <v>21789464.907893188</v>
      </c>
      <c r="W613" s="842"/>
      <c r="X613" s="843">
        <v>0</v>
      </c>
      <c r="Y613" s="1060">
        <f t="shared" si="717"/>
        <v>0</v>
      </c>
      <c r="Z613" s="845">
        <v>0</v>
      </c>
      <c r="AA613" s="1060">
        <f t="shared" si="718"/>
        <v>0</v>
      </c>
      <c r="AB613" s="846"/>
      <c r="AC613" s="844"/>
      <c r="AD613" s="847"/>
      <c r="AE613" s="848"/>
      <c r="AF613" s="1081">
        <f t="shared" si="719"/>
        <v>85.929073875157997</v>
      </c>
      <c r="AG613" s="344">
        <f t="shared" si="720"/>
        <v>1</v>
      </c>
      <c r="AH613" s="1012">
        <f t="shared" si="721"/>
        <v>21789464.907893188</v>
      </c>
      <c r="AI613" s="342">
        <f t="shared" si="722"/>
        <v>8.5657960897224936E-4</v>
      </c>
      <c r="AJ613" s="1685"/>
      <c r="AK613" s="258"/>
      <c r="AL613" s="100"/>
      <c r="AM613" s="101"/>
      <c r="AN613" s="102"/>
    </row>
    <row r="614" spans="1:40" s="56" customFormat="1" ht="26.1" customHeight="1">
      <c r="A614" s="827" t="s">
        <v>1014</v>
      </c>
      <c r="B614" s="828" t="s">
        <v>1015</v>
      </c>
      <c r="C614" s="829" t="s">
        <v>135</v>
      </c>
      <c r="D614" s="960">
        <v>135.40768597636674</v>
      </c>
      <c r="E614" s="1600">
        <v>501975</v>
      </c>
      <c r="F614" s="1017">
        <f t="shared" si="705"/>
        <v>67971273.167986691</v>
      </c>
      <c r="G614" s="832">
        <f t="shared" si="706"/>
        <v>2.6720622483248266E-3</v>
      </c>
      <c r="H614" s="833">
        <f t="shared" si="707"/>
        <v>0</v>
      </c>
      <c r="I614" s="834">
        <f t="shared" si="708"/>
        <v>0</v>
      </c>
      <c r="J614" s="835">
        <v>0</v>
      </c>
      <c r="K614" s="834">
        <f t="shared" si="709"/>
        <v>0</v>
      </c>
      <c r="L614" s="836">
        <f t="shared" si="710"/>
        <v>0</v>
      </c>
      <c r="M614" s="837">
        <f t="shared" si="711"/>
        <v>0</v>
      </c>
      <c r="N614" s="838"/>
      <c r="O614" s="837"/>
      <c r="P614" s="1083">
        <f t="shared" si="712"/>
        <v>135.40768597636674</v>
      </c>
      <c r="Q614" s="837">
        <f t="shared" si="713"/>
        <v>67971273.167986691</v>
      </c>
      <c r="R614" s="1090">
        <f t="shared" si="714"/>
        <v>135.40768597636674</v>
      </c>
      <c r="S614" s="837">
        <f t="shared" si="715"/>
        <v>67971273.167986691</v>
      </c>
      <c r="T614" s="841"/>
      <c r="U614" s="1087">
        <v>135.40768597636674</v>
      </c>
      <c r="V614" s="830">
        <f t="shared" si="716"/>
        <v>67971273.167986691</v>
      </c>
      <c r="W614" s="842"/>
      <c r="X614" s="843">
        <v>0</v>
      </c>
      <c r="Y614" s="1060">
        <f t="shared" si="717"/>
        <v>0</v>
      </c>
      <c r="Z614" s="845">
        <v>0</v>
      </c>
      <c r="AA614" s="1060">
        <f t="shared" si="718"/>
        <v>0</v>
      </c>
      <c r="AB614" s="846"/>
      <c r="AC614" s="844"/>
      <c r="AD614" s="847"/>
      <c r="AE614" s="848"/>
      <c r="AF614" s="1081">
        <f t="shared" si="719"/>
        <v>135.40768597636674</v>
      </c>
      <c r="AG614" s="344">
        <f t="shared" si="720"/>
        <v>1</v>
      </c>
      <c r="AH614" s="1012">
        <f t="shared" si="721"/>
        <v>67971273.167986691</v>
      </c>
      <c r="AI614" s="342">
        <f t="shared" si="722"/>
        <v>2.6720622483248266E-3</v>
      </c>
      <c r="AJ614" s="1685"/>
      <c r="AK614" s="258"/>
      <c r="AL614" s="100"/>
      <c r="AM614" s="101"/>
      <c r="AN614" s="102"/>
    </row>
    <row r="615" spans="1:40" s="56" customFormat="1" ht="26.1" customHeight="1">
      <c r="A615" s="827"/>
      <c r="B615" s="828"/>
      <c r="C615" s="829"/>
      <c r="D615" s="960"/>
      <c r="E615" s="1600"/>
      <c r="F615" s="1017"/>
      <c r="G615" s="832"/>
      <c r="H615" s="833"/>
      <c r="I615" s="834"/>
      <c r="J615" s="835"/>
      <c r="K615" s="834"/>
      <c r="L615" s="836"/>
      <c r="M615" s="837"/>
      <c r="N615" s="838"/>
      <c r="O615" s="837"/>
      <c r="P615" s="1083"/>
      <c r="Q615" s="837"/>
      <c r="R615" s="1090"/>
      <c r="S615" s="837"/>
      <c r="T615" s="841"/>
      <c r="U615" s="1087"/>
      <c r="V615" s="830"/>
      <c r="W615" s="842"/>
      <c r="X615" s="843"/>
      <c r="Y615" s="1060"/>
      <c r="Z615" s="845"/>
      <c r="AA615" s="1060"/>
      <c r="AB615" s="846"/>
      <c r="AC615" s="844"/>
      <c r="AD615" s="847"/>
      <c r="AE615" s="848"/>
      <c r="AF615" s="1081"/>
      <c r="AG615" s="344"/>
      <c r="AH615" s="1012"/>
      <c r="AI615" s="342"/>
      <c r="AJ615" s="1685"/>
      <c r="AK615" s="258"/>
      <c r="AL615" s="100"/>
      <c r="AM615" s="101"/>
      <c r="AN615" s="102"/>
    </row>
    <row r="616" spans="1:40" s="56" customFormat="1" ht="23.1" customHeight="1">
      <c r="A616" s="1091" t="s">
        <v>1016</v>
      </c>
      <c r="B616" s="1092" t="s">
        <v>1017</v>
      </c>
      <c r="C616" s="1093"/>
      <c r="D616" s="1094"/>
      <c r="E616" s="1597"/>
      <c r="F616" s="1096"/>
      <c r="G616" s="1097"/>
      <c r="H616" s="1098"/>
      <c r="I616" s="1099"/>
      <c r="J616" s="1100"/>
      <c r="K616" s="1099"/>
      <c r="L616" s="1101"/>
      <c r="M616" s="1102"/>
      <c r="N616" s="1103"/>
      <c r="O616" s="1102"/>
      <c r="P616" s="1104"/>
      <c r="Q616" s="1102"/>
      <c r="R616" s="1101"/>
      <c r="S616" s="1102"/>
      <c r="T616" s="1105"/>
      <c r="U616" s="1094"/>
      <c r="V616" s="1095"/>
      <c r="W616" s="1106"/>
      <c r="X616" s="1107"/>
      <c r="Y616" s="1108"/>
      <c r="Z616" s="1107"/>
      <c r="AA616" s="1108"/>
      <c r="AB616" s="1094"/>
      <c r="AC616" s="1109"/>
      <c r="AD616" s="1094"/>
      <c r="AE616" s="1109"/>
      <c r="AF616" s="1107"/>
      <c r="AG616" s="1110"/>
      <c r="AH616" s="1108"/>
      <c r="AI616" s="1111"/>
      <c r="AJ616" s="1685"/>
      <c r="AK616" s="258"/>
      <c r="AL616" s="100"/>
      <c r="AM616" s="101"/>
      <c r="AN616" s="102"/>
    </row>
    <row r="617" spans="1:40" s="56" customFormat="1" ht="26.1" customHeight="1">
      <c r="A617" s="1480"/>
      <c r="B617" s="1481"/>
      <c r="C617" s="1482"/>
      <c r="D617" s="1483"/>
      <c r="E617" s="1598"/>
      <c r="F617" s="1485"/>
      <c r="G617" s="1486"/>
      <c r="H617" s="1487"/>
      <c r="I617" s="1488"/>
      <c r="J617" s="1489"/>
      <c r="K617" s="1488"/>
      <c r="L617" s="1490"/>
      <c r="M617" s="1491"/>
      <c r="N617" s="1492"/>
      <c r="O617" s="1491"/>
      <c r="P617" s="1493"/>
      <c r="Q617" s="1491"/>
      <c r="R617" s="1490"/>
      <c r="S617" s="1491"/>
      <c r="T617" s="1494"/>
      <c r="U617" s="1483"/>
      <c r="V617" s="1484"/>
      <c r="W617" s="1495"/>
      <c r="X617" s="1496"/>
      <c r="Y617" s="1497"/>
      <c r="Z617" s="1496"/>
      <c r="AA617" s="1497"/>
      <c r="AB617" s="1483"/>
      <c r="AC617" s="1498"/>
      <c r="AD617" s="1483"/>
      <c r="AE617" s="1498"/>
      <c r="AF617" s="1496"/>
      <c r="AG617" s="1499"/>
      <c r="AH617" s="1497"/>
      <c r="AI617" s="1500"/>
      <c r="AJ617" s="1685"/>
      <c r="AK617" s="322"/>
      <c r="AL617" s="140"/>
      <c r="AM617" s="141"/>
      <c r="AN617" s="323"/>
    </row>
    <row r="618" spans="1:40" s="56" customFormat="1" ht="26.1" customHeight="1">
      <c r="A618" s="827" t="s">
        <v>1018</v>
      </c>
      <c r="B618" s="828" t="s">
        <v>1019</v>
      </c>
      <c r="C618" s="829" t="s">
        <v>50</v>
      </c>
      <c r="D618" s="960">
        <v>6</v>
      </c>
      <c r="E618" s="1600">
        <v>181125</v>
      </c>
      <c r="F618" s="1017">
        <f t="shared" si="705"/>
        <v>1086750</v>
      </c>
      <c r="G618" s="832">
        <f t="shared" ref="G618:G648" si="723">F618*1/$F$884</f>
        <v>4.2721925204936068E-5</v>
      </c>
      <c r="H618" s="833">
        <f t="shared" si="707"/>
        <v>0</v>
      </c>
      <c r="I618" s="834">
        <f t="shared" si="708"/>
        <v>0</v>
      </c>
      <c r="J618" s="835">
        <v>0</v>
      </c>
      <c r="K618" s="834">
        <f t="shared" si="709"/>
        <v>0</v>
      </c>
      <c r="L618" s="836">
        <f t="shared" si="710"/>
        <v>0</v>
      </c>
      <c r="M618" s="837">
        <f t="shared" si="711"/>
        <v>0</v>
      </c>
      <c r="N618" s="838"/>
      <c r="O618" s="837"/>
      <c r="P618" s="1083">
        <f t="shared" si="712"/>
        <v>6</v>
      </c>
      <c r="Q618" s="837">
        <f t="shared" si="713"/>
        <v>1086750</v>
      </c>
      <c r="R618" s="1090">
        <f t="shared" si="714"/>
        <v>6</v>
      </c>
      <c r="S618" s="837">
        <f t="shared" si="715"/>
        <v>1086750</v>
      </c>
      <c r="T618" s="841"/>
      <c r="U618" s="1087">
        <v>6</v>
      </c>
      <c r="V618" s="830">
        <f t="shared" si="716"/>
        <v>1086750</v>
      </c>
      <c r="W618" s="842"/>
      <c r="X618" s="843">
        <v>0</v>
      </c>
      <c r="Y618" s="1060">
        <f t="shared" si="717"/>
        <v>0</v>
      </c>
      <c r="Z618" s="845">
        <v>0</v>
      </c>
      <c r="AA618" s="1060">
        <f t="shared" si="718"/>
        <v>0</v>
      </c>
      <c r="AB618" s="846"/>
      <c r="AC618" s="844"/>
      <c r="AD618" s="847"/>
      <c r="AE618" s="848"/>
      <c r="AF618" s="1081">
        <f t="shared" si="719"/>
        <v>6</v>
      </c>
      <c r="AG618" s="344">
        <f t="shared" si="720"/>
        <v>1</v>
      </c>
      <c r="AH618" s="1012">
        <f t="shared" si="721"/>
        <v>1086750</v>
      </c>
      <c r="AI618" s="342">
        <f t="shared" ref="AI618:AI648" si="724">AH618*1/$E$895</f>
        <v>4.2721925204936068E-5</v>
      </c>
      <c r="AJ618" s="1685"/>
      <c r="AK618" s="258"/>
      <c r="AL618" s="100"/>
      <c r="AM618" s="101"/>
      <c r="AN618" s="102"/>
    </row>
    <row r="619" spans="1:40" s="56" customFormat="1" ht="26.1" customHeight="1">
      <c r="A619" s="827" t="s">
        <v>1020</v>
      </c>
      <c r="B619" s="828" t="s">
        <v>1021</v>
      </c>
      <c r="C619" s="829" t="s">
        <v>50</v>
      </c>
      <c r="D619" s="960">
        <v>6</v>
      </c>
      <c r="E619" s="1600">
        <v>616342.5</v>
      </c>
      <c r="F619" s="1017">
        <f t="shared" ref="F619:F648" si="725">D619*E619</f>
        <v>3698055</v>
      </c>
      <c r="G619" s="832">
        <f t="shared" si="723"/>
        <v>1.4537660834022529E-4</v>
      </c>
      <c r="H619" s="833">
        <f t="shared" ref="H619:H647" si="726">IF(D619-AF619&lt;0,AF619-D619,0)</f>
        <v>0</v>
      </c>
      <c r="I619" s="834">
        <f t="shared" ref="I619:I647" si="727">E619*H619</f>
        <v>0</v>
      </c>
      <c r="J619" s="835">
        <v>0</v>
      </c>
      <c r="K619" s="834">
        <f t="shared" ref="K619:K647" si="728">E619*J619</f>
        <v>0</v>
      </c>
      <c r="L619" s="836">
        <f t="shared" ref="L619:L647" si="729">IF(AF619=0,D619,0)</f>
        <v>0</v>
      </c>
      <c r="M619" s="837">
        <f t="shared" ref="M619:M647" si="730">L619*E619</f>
        <v>0</v>
      </c>
      <c r="N619" s="838"/>
      <c r="O619" s="837"/>
      <c r="P619" s="1083">
        <f t="shared" ref="P619:P647" si="731">D619+H619+J619-L619</f>
        <v>6</v>
      </c>
      <c r="Q619" s="837">
        <f t="shared" ref="Q619:Q647" si="732">E619*P619</f>
        <v>3698055</v>
      </c>
      <c r="R619" s="1090">
        <f t="shared" ref="R619:R647" si="733">AF619</f>
        <v>6</v>
      </c>
      <c r="S619" s="837">
        <f t="shared" ref="S619:S647" si="734">E619*R619</f>
        <v>3698055</v>
      </c>
      <c r="T619" s="841"/>
      <c r="U619" s="1087">
        <v>6</v>
      </c>
      <c r="V619" s="830">
        <f t="shared" ref="V619:V647" si="735">E619*U619</f>
        <v>3698055</v>
      </c>
      <c r="W619" s="842"/>
      <c r="X619" s="843">
        <v>0</v>
      </c>
      <c r="Y619" s="1060">
        <f t="shared" ref="Y619:Y647" si="736">E619*X619</f>
        <v>0</v>
      </c>
      <c r="Z619" s="845">
        <v>0</v>
      </c>
      <c r="AA619" s="1060">
        <f t="shared" ref="AA619:AA647" si="737">E619*Z619</f>
        <v>0</v>
      </c>
      <c r="AB619" s="846"/>
      <c r="AC619" s="844"/>
      <c r="AD619" s="847"/>
      <c r="AE619" s="848"/>
      <c r="AF619" s="1081">
        <f t="shared" ref="AF619:AF647" si="738">U619+X619+Z619</f>
        <v>6</v>
      </c>
      <c r="AG619" s="344">
        <f t="shared" ref="AG619:AG647" si="739">AF619/D619</f>
        <v>1</v>
      </c>
      <c r="AH619" s="1012">
        <f t="shared" ref="AH619:AH647" si="740">E619*AF619</f>
        <v>3698055</v>
      </c>
      <c r="AI619" s="342">
        <f t="shared" si="724"/>
        <v>1.4537660834022529E-4</v>
      </c>
      <c r="AJ619" s="1685"/>
      <c r="AK619" s="258"/>
      <c r="AL619" s="100"/>
      <c r="AM619" s="101"/>
      <c r="AN619" s="102"/>
    </row>
    <row r="620" spans="1:40" s="56" customFormat="1" ht="26.1" customHeight="1">
      <c r="A620" s="827" t="s">
        <v>1022</v>
      </c>
      <c r="B620" s="828" t="s">
        <v>1023</v>
      </c>
      <c r="C620" s="829" t="s">
        <v>50</v>
      </c>
      <c r="D620" s="960">
        <v>4</v>
      </c>
      <c r="E620" s="1600">
        <v>500940</v>
      </c>
      <c r="F620" s="1017">
        <f t="shared" si="725"/>
        <v>2003760</v>
      </c>
      <c r="G620" s="832">
        <f t="shared" si="723"/>
        <v>7.877109256833926E-5</v>
      </c>
      <c r="H620" s="833">
        <f t="shared" si="726"/>
        <v>0</v>
      </c>
      <c r="I620" s="834">
        <f t="shared" si="727"/>
        <v>0</v>
      </c>
      <c r="J620" s="835">
        <v>0</v>
      </c>
      <c r="K620" s="834">
        <f t="shared" si="728"/>
        <v>0</v>
      </c>
      <c r="L620" s="836">
        <f t="shared" si="729"/>
        <v>0</v>
      </c>
      <c r="M620" s="837">
        <f t="shared" si="730"/>
        <v>0</v>
      </c>
      <c r="N620" s="838"/>
      <c r="O620" s="837"/>
      <c r="P620" s="1083">
        <f t="shared" si="731"/>
        <v>4</v>
      </c>
      <c r="Q620" s="837">
        <f t="shared" si="732"/>
        <v>2003760</v>
      </c>
      <c r="R620" s="1090">
        <f t="shared" si="733"/>
        <v>4</v>
      </c>
      <c r="S620" s="837">
        <f t="shared" si="734"/>
        <v>2003760</v>
      </c>
      <c r="T620" s="841"/>
      <c r="U620" s="1087">
        <v>4</v>
      </c>
      <c r="V620" s="830">
        <f t="shared" si="735"/>
        <v>2003760</v>
      </c>
      <c r="W620" s="842"/>
      <c r="X620" s="843">
        <v>0</v>
      </c>
      <c r="Y620" s="1060">
        <f t="shared" si="736"/>
        <v>0</v>
      </c>
      <c r="Z620" s="845">
        <v>0</v>
      </c>
      <c r="AA620" s="1060">
        <f t="shared" si="737"/>
        <v>0</v>
      </c>
      <c r="AB620" s="846"/>
      <c r="AC620" s="844"/>
      <c r="AD620" s="847"/>
      <c r="AE620" s="848"/>
      <c r="AF620" s="1081">
        <f t="shared" si="738"/>
        <v>4</v>
      </c>
      <c r="AG620" s="344">
        <f t="shared" si="739"/>
        <v>1</v>
      </c>
      <c r="AH620" s="1012">
        <f t="shared" si="740"/>
        <v>2003760</v>
      </c>
      <c r="AI620" s="342">
        <f t="shared" si="724"/>
        <v>7.877109256833926E-5</v>
      </c>
      <c r="AJ620" s="1685"/>
      <c r="AK620" s="258"/>
      <c r="AL620" s="100"/>
      <c r="AM620" s="101"/>
      <c r="AN620" s="102"/>
    </row>
    <row r="621" spans="1:40" s="56" customFormat="1" ht="26.1" customHeight="1">
      <c r="A621" s="827" t="s">
        <v>1024</v>
      </c>
      <c r="B621" s="828" t="s">
        <v>1025</v>
      </c>
      <c r="C621" s="829" t="s">
        <v>50</v>
      </c>
      <c r="D621" s="960">
        <v>12</v>
      </c>
      <c r="E621" s="1600">
        <v>5718375</v>
      </c>
      <c r="F621" s="1017">
        <f t="shared" si="725"/>
        <v>68620500</v>
      </c>
      <c r="G621" s="832">
        <f t="shared" si="723"/>
        <v>2.6975844200831062E-3</v>
      </c>
      <c r="H621" s="833">
        <f t="shared" si="726"/>
        <v>0</v>
      </c>
      <c r="I621" s="834">
        <f t="shared" si="727"/>
        <v>0</v>
      </c>
      <c r="J621" s="835">
        <v>0</v>
      </c>
      <c r="K621" s="834">
        <f t="shared" si="728"/>
        <v>0</v>
      </c>
      <c r="L621" s="836">
        <f t="shared" si="729"/>
        <v>0</v>
      </c>
      <c r="M621" s="837">
        <f t="shared" si="730"/>
        <v>0</v>
      </c>
      <c r="N621" s="838"/>
      <c r="O621" s="837"/>
      <c r="P621" s="1083">
        <f t="shared" si="731"/>
        <v>12</v>
      </c>
      <c r="Q621" s="837">
        <f t="shared" si="732"/>
        <v>68620500</v>
      </c>
      <c r="R621" s="1090">
        <f t="shared" si="733"/>
        <v>12</v>
      </c>
      <c r="S621" s="837">
        <f t="shared" si="734"/>
        <v>68620500</v>
      </c>
      <c r="T621" s="841"/>
      <c r="U621" s="1087">
        <v>12</v>
      </c>
      <c r="V621" s="830">
        <f t="shared" si="735"/>
        <v>68620500</v>
      </c>
      <c r="W621" s="842"/>
      <c r="X621" s="843">
        <v>0</v>
      </c>
      <c r="Y621" s="1060">
        <f t="shared" si="736"/>
        <v>0</v>
      </c>
      <c r="Z621" s="845">
        <v>0</v>
      </c>
      <c r="AA621" s="1060">
        <f t="shared" si="737"/>
        <v>0</v>
      </c>
      <c r="AB621" s="846"/>
      <c r="AC621" s="844"/>
      <c r="AD621" s="847"/>
      <c r="AE621" s="848"/>
      <c r="AF621" s="1081">
        <f t="shared" si="738"/>
        <v>12</v>
      </c>
      <c r="AG621" s="344">
        <f t="shared" si="739"/>
        <v>1</v>
      </c>
      <c r="AH621" s="1012">
        <f t="shared" si="740"/>
        <v>68620500</v>
      </c>
      <c r="AI621" s="342">
        <f t="shared" si="724"/>
        <v>2.6975844200831062E-3</v>
      </c>
      <c r="AJ621" s="1685"/>
      <c r="AK621" s="258"/>
      <c r="AL621" s="100"/>
      <c r="AM621" s="101"/>
      <c r="AN621" s="102"/>
    </row>
    <row r="622" spans="1:40" s="56" customFormat="1" ht="26.1" customHeight="1">
      <c r="A622" s="827" t="s">
        <v>1026</v>
      </c>
      <c r="B622" s="828" t="s">
        <v>1027</v>
      </c>
      <c r="C622" s="829" t="s">
        <v>50</v>
      </c>
      <c r="D622" s="960">
        <v>8</v>
      </c>
      <c r="E622" s="1600">
        <v>667575</v>
      </c>
      <c r="F622" s="1017">
        <f t="shared" si="725"/>
        <v>5340600</v>
      </c>
      <c r="G622" s="832">
        <f t="shared" si="723"/>
        <v>2.0994774672140011E-4</v>
      </c>
      <c r="H622" s="833">
        <f t="shared" si="726"/>
        <v>0</v>
      </c>
      <c r="I622" s="834">
        <f t="shared" si="727"/>
        <v>0</v>
      </c>
      <c r="J622" s="835">
        <v>0</v>
      </c>
      <c r="K622" s="834">
        <f t="shared" si="728"/>
        <v>0</v>
      </c>
      <c r="L622" s="836">
        <f t="shared" si="729"/>
        <v>0</v>
      </c>
      <c r="M622" s="837">
        <f t="shared" si="730"/>
        <v>0</v>
      </c>
      <c r="N622" s="838"/>
      <c r="O622" s="837"/>
      <c r="P622" s="1083">
        <f t="shared" si="731"/>
        <v>8</v>
      </c>
      <c r="Q622" s="837">
        <f t="shared" si="732"/>
        <v>5340600</v>
      </c>
      <c r="R622" s="1090">
        <f t="shared" si="733"/>
        <v>8</v>
      </c>
      <c r="S622" s="837">
        <f t="shared" si="734"/>
        <v>5340600</v>
      </c>
      <c r="T622" s="841"/>
      <c r="U622" s="1087">
        <v>8</v>
      </c>
      <c r="V622" s="830">
        <f t="shared" si="735"/>
        <v>5340600</v>
      </c>
      <c r="W622" s="842"/>
      <c r="X622" s="843">
        <v>0</v>
      </c>
      <c r="Y622" s="1060">
        <f t="shared" si="736"/>
        <v>0</v>
      </c>
      <c r="Z622" s="845">
        <v>0</v>
      </c>
      <c r="AA622" s="1060">
        <f t="shared" si="737"/>
        <v>0</v>
      </c>
      <c r="AB622" s="846"/>
      <c r="AC622" s="844"/>
      <c r="AD622" s="847"/>
      <c r="AE622" s="848"/>
      <c r="AF622" s="1081">
        <f t="shared" si="738"/>
        <v>8</v>
      </c>
      <c r="AG622" s="344">
        <f t="shared" si="739"/>
        <v>1</v>
      </c>
      <c r="AH622" s="1012">
        <f t="shared" si="740"/>
        <v>5340600</v>
      </c>
      <c r="AI622" s="342">
        <f t="shared" si="724"/>
        <v>2.0994774672140011E-4</v>
      </c>
      <c r="AJ622" s="1685"/>
      <c r="AK622" s="258"/>
      <c r="AL622" s="100"/>
      <c r="AM622" s="101"/>
      <c r="AN622" s="102"/>
    </row>
    <row r="623" spans="1:40" s="56" customFormat="1" ht="26.1" customHeight="1">
      <c r="A623" s="827" t="s">
        <v>1028</v>
      </c>
      <c r="B623" s="828" t="s">
        <v>1029</v>
      </c>
      <c r="C623" s="829" t="s">
        <v>50</v>
      </c>
      <c r="D623" s="960">
        <v>6</v>
      </c>
      <c r="E623" s="1600">
        <v>2023425</v>
      </c>
      <c r="F623" s="1017">
        <f t="shared" si="725"/>
        <v>12140550</v>
      </c>
      <c r="G623" s="832">
        <f t="shared" si="723"/>
        <v>4.7726493586085721E-4</v>
      </c>
      <c r="H623" s="833">
        <f t="shared" si="726"/>
        <v>0</v>
      </c>
      <c r="I623" s="834">
        <f t="shared" si="727"/>
        <v>0</v>
      </c>
      <c r="J623" s="835">
        <v>0</v>
      </c>
      <c r="K623" s="834">
        <f t="shared" si="728"/>
        <v>0</v>
      </c>
      <c r="L623" s="836">
        <f t="shared" si="729"/>
        <v>0</v>
      </c>
      <c r="M623" s="837">
        <f t="shared" si="730"/>
        <v>0</v>
      </c>
      <c r="N623" s="838"/>
      <c r="O623" s="837"/>
      <c r="P623" s="1083">
        <f t="shared" si="731"/>
        <v>6</v>
      </c>
      <c r="Q623" s="837">
        <f t="shared" si="732"/>
        <v>12140550</v>
      </c>
      <c r="R623" s="1090">
        <f t="shared" si="733"/>
        <v>6</v>
      </c>
      <c r="S623" s="837">
        <f t="shared" si="734"/>
        <v>12140550</v>
      </c>
      <c r="T623" s="841"/>
      <c r="U623" s="1087">
        <v>6</v>
      </c>
      <c r="V623" s="830">
        <f t="shared" si="735"/>
        <v>12140550</v>
      </c>
      <c r="W623" s="842"/>
      <c r="X623" s="843">
        <v>0</v>
      </c>
      <c r="Y623" s="1060">
        <f t="shared" si="736"/>
        <v>0</v>
      </c>
      <c r="Z623" s="845">
        <v>0</v>
      </c>
      <c r="AA623" s="1060">
        <f t="shared" si="737"/>
        <v>0</v>
      </c>
      <c r="AB623" s="846"/>
      <c r="AC623" s="844"/>
      <c r="AD623" s="847"/>
      <c r="AE623" s="848"/>
      <c r="AF623" s="1081">
        <f t="shared" si="738"/>
        <v>6</v>
      </c>
      <c r="AG623" s="344">
        <f t="shared" si="739"/>
        <v>1</v>
      </c>
      <c r="AH623" s="1012">
        <f t="shared" si="740"/>
        <v>12140550</v>
      </c>
      <c r="AI623" s="342">
        <f t="shared" si="724"/>
        <v>4.7726493586085721E-4</v>
      </c>
      <c r="AJ623" s="1685"/>
      <c r="AK623" s="258"/>
      <c r="AL623" s="100"/>
      <c r="AM623" s="101"/>
      <c r="AN623" s="102"/>
    </row>
    <row r="624" spans="1:40" s="56" customFormat="1" ht="26.1" customHeight="1">
      <c r="A624" s="827" t="s">
        <v>1030</v>
      </c>
      <c r="B624" s="828" t="s">
        <v>1031</v>
      </c>
      <c r="C624" s="829" t="s">
        <v>50</v>
      </c>
      <c r="D624" s="960">
        <v>6</v>
      </c>
      <c r="E624" s="1600">
        <v>667575</v>
      </c>
      <c r="F624" s="1017">
        <f t="shared" si="725"/>
        <v>4005450</v>
      </c>
      <c r="G624" s="832">
        <f t="shared" si="723"/>
        <v>1.5746081004105008E-4</v>
      </c>
      <c r="H624" s="833">
        <f t="shared" si="726"/>
        <v>0</v>
      </c>
      <c r="I624" s="834">
        <f t="shared" si="727"/>
        <v>0</v>
      </c>
      <c r="J624" s="835">
        <v>0</v>
      </c>
      <c r="K624" s="834">
        <f t="shared" si="728"/>
        <v>0</v>
      </c>
      <c r="L624" s="836">
        <f t="shared" si="729"/>
        <v>0</v>
      </c>
      <c r="M624" s="837">
        <f t="shared" si="730"/>
        <v>0</v>
      </c>
      <c r="N624" s="838"/>
      <c r="O624" s="837"/>
      <c r="P624" s="1083">
        <f t="shared" si="731"/>
        <v>6</v>
      </c>
      <c r="Q624" s="837">
        <f t="shared" si="732"/>
        <v>4005450</v>
      </c>
      <c r="R624" s="1090">
        <f t="shared" si="733"/>
        <v>6</v>
      </c>
      <c r="S624" s="837">
        <f t="shared" si="734"/>
        <v>4005450</v>
      </c>
      <c r="T624" s="841"/>
      <c r="U624" s="1087">
        <v>6</v>
      </c>
      <c r="V624" s="830">
        <f t="shared" si="735"/>
        <v>4005450</v>
      </c>
      <c r="W624" s="842"/>
      <c r="X624" s="843">
        <v>0</v>
      </c>
      <c r="Y624" s="1060">
        <f t="shared" si="736"/>
        <v>0</v>
      </c>
      <c r="Z624" s="845">
        <v>0</v>
      </c>
      <c r="AA624" s="1060">
        <f t="shared" si="737"/>
        <v>0</v>
      </c>
      <c r="AB624" s="846"/>
      <c r="AC624" s="844"/>
      <c r="AD624" s="847"/>
      <c r="AE624" s="848"/>
      <c r="AF624" s="1081">
        <f t="shared" si="738"/>
        <v>6</v>
      </c>
      <c r="AG624" s="344">
        <f t="shared" si="739"/>
        <v>1</v>
      </c>
      <c r="AH624" s="1012">
        <f t="shared" si="740"/>
        <v>4005450</v>
      </c>
      <c r="AI624" s="342">
        <f t="shared" si="724"/>
        <v>1.5746081004105008E-4</v>
      </c>
      <c r="AJ624" s="1685"/>
      <c r="AK624" s="258"/>
      <c r="AL624" s="100"/>
      <c r="AM624" s="101"/>
      <c r="AN624" s="102"/>
    </row>
    <row r="625" spans="1:40" s="56" customFormat="1" ht="26.1" customHeight="1">
      <c r="A625" s="827" t="s">
        <v>1032</v>
      </c>
      <c r="B625" s="828" t="s">
        <v>1033</v>
      </c>
      <c r="C625" s="829" t="s">
        <v>50</v>
      </c>
      <c r="D625" s="960">
        <v>5</v>
      </c>
      <c r="E625" s="1600">
        <v>688275</v>
      </c>
      <c r="F625" s="1017">
        <f t="shared" si="725"/>
        <v>3441375</v>
      </c>
      <c r="G625" s="832">
        <f t="shared" si="723"/>
        <v>1.3528609648229755E-4</v>
      </c>
      <c r="H625" s="833">
        <f t="shared" si="726"/>
        <v>0</v>
      </c>
      <c r="I625" s="834">
        <f t="shared" si="727"/>
        <v>0</v>
      </c>
      <c r="J625" s="835">
        <v>0</v>
      </c>
      <c r="K625" s="834">
        <f t="shared" si="728"/>
        <v>0</v>
      </c>
      <c r="L625" s="836">
        <f t="shared" si="729"/>
        <v>0</v>
      </c>
      <c r="M625" s="837">
        <f t="shared" si="730"/>
        <v>0</v>
      </c>
      <c r="N625" s="838"/>
      <c r="O625" s="837"/>
      <c r="P625" s="1083">
        <f t="shared" si="731"/>
        <v>5</v>
      </c>
      <c r="Q625" s="837">
        <f t="shared" si="732"/>
        <v>3441375</v>
      </c>
      <c r="R625" s="1090">
        <f t="shared" si="733"/>
        <v>5</v>
      </c>
      <c r="S625" s="837">
        <f t="shared" si="734"/>
        <v>3441375</v>
      </c>
      <c r="T625" s="841"/>
      <c r="U625" s="1087">
        <v>5</v>
      </c>
      <c r="V625" s="830">
        <f t="shared" si="735"/>
        <v>3441375</v>
      </c>
      <c r="W625" s="842"/>
      <c r="X625" s="843">
        <v>0</v>
      </c>
      <c r="Y625" s="1060">
        <f t="shared" si="736"/>
        <v>0</v>
      </c>
      <c r="Z625" s="845">
        <v>0</v>
      </c>
      <c r="AA625" s="1060">
        <f t="shared" si="737"/>
        <v>0</v>
      </c>
      <c r="AB625" s="846"/>
      <c r="AC625" s="844"/>
      <c r="AD625" s="847"/>
      <c r="AE625" s="848"/>
      <c r="AF625" s="1081">
        <f t="shared" si="738"/>
        <v>5</v>
      </c>
      <c r="AG625" s="344">
        <f t="shared" si="739"/>
        <v>1</v>
      </c>
      <c r="AH625" s="1012">
        <f t="shared" si="740"/>
        <v>3441375</v>
      </c>
      <c r="AI625" s="342">
        <f t="shared" si="724"/>
        <v>1.3528609648229755E-4</v>
      </c>
      <c r="AJ625" s="1685"/>
      <c r="AK625" s="258"/>
      <c r="AL625" s="100"/>
      <c r="AM625" s="101"/>
      <c r="AN625" s="102"/>
    </row>
    <row r="626" spans="1:40" s="56" customFormat="1" ht="26.1" customHeight="1">
      <c r="A626" s="827" t="s">
        <v>1034</v>
      </c>
      <c r="B626" s="828" t="s">
        <v>1035</v>
      </c>
      <c r="C626" s="829" t="s">
        <v>50</v>
      </c>
      <c r="D626" s="960">
        <v>4</v>
      </c>
      <c r="E626" s="1600">
        <v>357075</v>
      </c>
      <c r="F626" s="1017">
        <f t="shared" si="725"/>
        <v>1428300</v>
      </c>
      <c r="G626" s="832">
        <f t="shared" si="723"/>
        <v>5.6148815983630259E-5</v>
      </c>
      <c r="H626" s="833">
        <f t="shared" si="726"/>
        <v>0</v>
      </c>
      <c r="I626" s="834">
        <f t="shared" si="727"/>
        <v>0</v>
      </c>
      <c r="J626" s="835">
        <v>0</v>
      </c>
      <c r="K626" s="834">
        <f t="shared" si="728"/>
        <v>0</v>
      </c>
      <c r="L626" s="836">
        <f t="shared" si="729"/>
        <v>0</v>
      </c>
      <c r="M626" s="837">
        <f t="shared" si="730"/>
        <v>0</v>
      </c>
      <c r="N626" s="838"/>
      <c r="O626" s="837"/>
      <c r="P626" s="1083">
        <f t="shared" si="731"/>
        <v>4</v>
      </c>
      <c r="Q626" s="837">
        <f t="shared" si="732"/>
        <v>1428300</v>
      </c>
      <c r="R626" s="1090">
        <f t="shared" si="733"/>
        <v>4</v>
      </c>
      <c r="S626" s="837">
        <f t="shared" si="734"/>
        <v>1428300</v>
      </c>
      <c r="T626" s="841"/>
      <c r="U626" s="1087">
        <v>4</v>
      </c>
      <c r="V626" s="830">
        <f t="shared" si="735"/>
        <v>1428300</v>
      </c>
      <c r="W626" s="842"/>
      <c r="X626" s="843">
        <v>0</v>
      </c>
      <c r="Y626" s="1060">
        <f t="shared" si="736"/>
        <v>0</v>
      </c>
      <c r="Z626" s="845">
        <v>0</v>
      </c>
      <c r="AA626" s="1060">
        <f t="shared" si="737"/>
        <v>0</v>
      </c>
      <c r="AB626" s="846"/>
      <c r="AC626" s="844"/>
      <c r="AD626" s="847"/>
      <c r="AE626" s="848"/>
      <c r="AF626" s="1081">
        <f t="shared" si="738"/>
        <v>4</v>
      </c>
      <c r="AG626" s="344">
        <f t="shared" si="739"/>
        <v>1</v>
      </c>
      <c r="AH626" s="1012">
        <f t="shared" si="740"/>
        <v>1428300</v>
      </c>
      <c r="AI626" s="342">
        <f t="shared" si="724"/>
        <v>5.6148815983630259E-5</v>
      </c>
      <c r="AJ626" s="1685"/>
      <c r="AK626" s="258"/>
      <c r="AL626" s="100"/>
      <c r="AM626" s="101"/>
      <c r="AN626" s="102"/>
    </row>
    <row r="627" spans="1:40" s="56" customFormat="1" ht="26.1" customHeight="1">
      <c r="A627" s="827" t="s">
        <v>1036</v>
      </c>
      <c r="B627" s="828" t="s">
        <v>1037</v>
      </c>
      <c r="C627" s="829" t="s">
        <v>50</v>
      </c>
      <c r="D627" s="960">
        <v>2</v>
      </c>
      <c r="E627" s="1600">
        <v>308430</v>
      </c>
      <c r="F627" s="1017">
        <f t="shared" si="725"/>
        <v>616860</v>
      </c>
      <c r="G627" s="832">
        <f t="shared" si="723"/>
        <v>2.4249778497277996E-5</v>
      </c>
      <c r="H627" s="833">
        <f t="shared" si="726"/>
        <v>0</v>
      </c>
      <c r="I627" s="834">
        <f t="shared" si="727"/>
        <v>0</v>
      </c>
      <c r="J627" s="835">
        <v>0</v>
      </c>
      <c r="K627" s="834">
        <f t="shared" si="728"/>
        <v>0</v>
      </c>
      <c r="L627" s="836">
        <f t="shared" si="729"/>
        <v>0</v>
      </c>
      <c r="M627" s="837">
        <f t="shared" si="730"/>
        <v>0</v>
      </c>
      <c r="N627" s="838"/>
      <c r="O627" s="837"/>
      <c r="P627" s="1083">
        <f t="shared" si="731"/>
        <v>2</v>
      </c>
      <c r="Q627" s="837">
        <f t="shared" si="732"/>
        <v>616860</v>
      </c>
      <c r="R627" s="1090">
        <f t="shared" si="733"/>
        <v>2</v>
      </c>
      <c r="S627" s="837">
        <f t="shared" si="734"/>
        <v>616860</v>
      </c>
      <c r="T627" s="841"/>
      <c r="U627" s="1087">
        <v>2</v>
      </c>
      <c r="V627" s="830">
        <f t="shared" si="735"/>
        <v>616860</v>
      </c>
      <c r="W627" s="842"/>
      <c r="X627" s="843">
        <v>0</v>
      </c>
      <c r="Y627" s="1060">
        <f t="shared" si="736"/>
        <v>0</v>
      </c>
      <c r="Z627" s="845">
        <v>0</v>
      </c>
      <c r="AA627" s="1060">
        <f t="shared" si="737"/>
        <v>0</v>
      </c>
      <c r="AB627" s="846"/>
      <c r="AC627" s="844"/>
      <c r="AD627" s="847"/>
      <c r="AE627" s="848"/>
      <c r="AF627" s="1081">
        <f t="shared" si="738"/>
        <v>2</v>
      </c>
      <c r="AG627" s="344">
        <f t="shared" si="739"/>
        <v>1</v>
      </c>
      <c r="AH627" s="1012">
        <f t="shared" si="740"/>
        <v>616860</v>
      </c>
      <c r="AI627" s="342">
        <f t="shared" si="724"/>
        <v>2.4249778497277996E-5</v>
      </c>
      <c r="AJ627" s="1685"/>
      <c r="AK627" s="258"/>
      <c r="AL627" s="100"/>
      <c r="AM627" s="101"/>
      <c r="AN627" s="102"/>
    </row>
    <row r="628" spans="1:40" s="56" customFormat="1" ht="26.1" customHeight="1">
      <c r="A628" s="827" t="s">
        <v>1038</v>
      </c>
      <c r="B628" s="828" t="s">
        <v>1039</v>
      </c>
      <c r="C628" s="829" t="s">
        <v>50</v>
      </c>
      <c r="D628" s="960">
        <v>5</v>
      </c>
      <c r="E628" s="1600">
        <v>274275</v>
      </c>
      <c r="F628" s="1017">
        <f t="shared" si="725"/>
        <v>1371375</v>
      </c>
      <c r="G628" s="832">
        <f t="shared" si="723"/>
        <v>5.3911000853847896E-5</v>
      </c>
      <c r="H628" s="833">
        <f t="shared" si="726"/>
        <v>0</v>
      </c>
      <c r="I628" s="834">
        <f t="shared" si="727"/>
        <v>0</v>
      </c>
      <c r="J628" s="835">
        <v>0</v>
      </c>
      <c r="K628" s="834">
        <f t="shared" si="728"/>
        <v>0</v>
      </c>
      <c r="L628" s="836">
        <f t="shared" si="729"/>
        <v>0</v>
      </c>
      <c r="M628" s="837">
        <f t="shared" si="730"/>
        <v>0</v>
      </c>
      <c r="N628" s="838"/>
      <c r="O628" s="837"/>
      <c r="P628" s="1083">
        <f t="shared" si="731"/>
        <v>5</v>
      </c>
      <c r="Q628" s="837">
        <f t="shared" si="732"/>
        <v>1371375</v>
      </c>
      <c r="R628" s="1090">
        <f t="shared" si="733"/>
        <v>5</v>
      </c>
      <c r="S628" s="837">
        <f t="shared" si="734"/>
        <v>1371375</v>
      </c>
      <c r="T628" s="841"/>
      <c r="U628" s="1087">
        <v>5</v>
      </c>
      <c r="V628" s="830">
        <f t="shared" si="735"/>
        <v>1371375</v>
      </c>
      <c r="W628" s="842"/>
      <c r="X628" s="843">
        <v>0</v>
      </c>
      <c r="Y628" s="1060">
        <f t="shared" si="736"/>
        <v>0</v>
      </c>
      <c r="Z628" s="845">
        <v>0</v>
      </c>
      <c r="AA628" s="1060">
        <f t="shared" si="737"/>
        <v>0</v>
      </c>
      <c r="AB628" s="846"/>
      <c r="AC628" s="844"/>
      <c r="AD628" s="847"/>
      <c r="AE628" s="848"/>
      <c r="AF628" s="1081">
        <f t="shared" si="738"/>
        <v>5</v>
      </c>
      <c r="AG628" s="344">
        <f t="shared" si="739"/>
        <v>1</v>
      </c>
      <c r="AH628" s="1012">
        <f t="shared" si="740"/>
        <v>1371375</v>
      </c>
      <c r="AI628" s="342">
        <f t="shared" si="724"/>
        <v>5.3911000853847896E-5</v>
      </c>
      <c r="AJ628" s="1685"/>
      <c r="AK628" s="258"/>
      <c r="AL628" s="100"/>
      <c r="AM628" s="101"/>
      <c r="AN628" s="102"/>
    </row>
    <row r="629" spans="1:40" s="56" customFormat="1" ht="26.1" customHeight="1">
      <c r="A629" s="827" t="s">
        <v>1040</v>
      </c>
      <c r="B629" s="828" t="s">
        <v>1041</v>
      </c>
      <c r="C629" s="829" t="s">
        <v>50</v>
      </c>
      <c r="D629" s="960">
        <v>4</v>
      </c>
      <c r="E629" s="1600">
        <v>1104345</v>
      </c>
      <c r="F629" s="1017">
        <f t="shared" si="725"/>
        <v>4417380</v>
      </c>
      <c r="G629" s="832">
        <f t="shared" si="723"/>
        <v>1.7365445407111155E-4</v>
      </c>
      <c r="H629" s="833">
        <f t="shared" si="726"/>
        <v>0</v>
      </c>
      <c r="I629" s="834">
        <f t="shared" si="727"/>
        <v>0</v>
      </c>
      <c r="J629" s="835">
        <v>0</v>
      </c>
      <c r="K629" s="834">
        <f t="shared" si="728"/>
        <v>0</v>
      </c>
      <c r="L629" s="836">
        <f t="shared" si="729"/>
        <v>0</v>
      </c>
      <c r="M629" s="837">
        <f t="shared" si="730"/>
        <v>0</v>
      </c>
      <c r="N629" s="838"/>
      <c r="O629" s="837"/>
      <c r="P629" s="1083">
        <f t="shared" si="731"/>
        <v>4</v>
      </c>
      <c r="Q629" s="837">
        <f t="shared" si="732"/>
        <v>4417380</v>
      </c>
      <c r="R629" s="1090">
        <f t="shared" si="733"/>
        <v>4</v>
      </c>
      <c r="S629" s="837">
        <f t="shared" si="734"/>
        <v>4417380</v>
      </c>
      <c r="T629" s="841"/>
      <c r="U629" s="1087">
        <v>4</v>
      </c>
      <c r="V629" s="830">
        <f t="shared" si="735"/>
        <v>4417380</v>
      </c>
      <c r="W629" s="842"/>
      <c r="X629" s="843">
        <v>0</v>
      </c>
      <c r="Y629" s="1060">
        <f t="shared" si="736"/>
        <v>0</v>
      </c>
      <c r="Z629" s="845">
        <v>0</v>
      </c>
      <c r="AA629" s="1060">
        <f t="shared" si="737"/>
        <v>0</v>
      </c>
      <c r="AB629" s="846"/>
      <c r="AC629" s="844"/>
      <c r="AD629" s="847"/>
      <c r="AE629" s="848"/>
      <c r="AF629" s="1081">
        <f t="shared" si="738"/>
        <v>4</v>
      </c>
      <c r="AG629" s="344">
        <f t="shared" si="739"/>
        <v>1</v>
      </c>
      <c r="AH629" s="1012">
        <f t="shared" si="740"/>
        <v>4417380</v>
      </c>
      <c r="AI629" s="342">
        <f t="shared" si="724"/>
        <v>1.7365445407111155E-4</v>
      </c>
      <c r="AJ629" s="1685"/>
      <c r="AK629" s="258"/>
      <c r="AL629" s="100"/>
      <c r="AM629" s="101"/>
      <c r="AN629" s="102"/>
    </row>
    <row r="630" spans="1:40" s="56" customFormat="1" ht="26.1" customHeight="1">
      <c r="A630" s="827" t="s">
        <v>1042</v>
      </c>
      <c r="B630" s="828" t="s">
        <v>1043</v>
      </c>
      <c r="C630" s="829" t="s">
        <v>50</v>
      </c>
      <c r="D630" s="960">
        <v>6</v>
      </c>
      <c r="E630" s="1600">
        <v>419175</v>
      </c>
      <c r="F630" s="1017">
        <f t="shared" si="725"/>
        <v>2515050</v>
      </c>
      <c r="G630" s="832">
        <f t="shared" si="723"/>
        <v>9.8870741188566326E-5</v>
      </c>
      <c r="H630" s="833">
        <f t="shared" si="726"/>
        <v>0</v>
      </c>
      <c r="I630" s="834">
        <f t="shared" si="727"/>
        <v>0</v>
      </c>
      <c r="J630" s="835">
        <v>0</v>
      </c>
      <c r="K630" s="834">
        <f t="shared" si="728"/>
        <v>0</v>
      </c>
      <c r="L630" s="836">
        <f t="shared" si="729"/>
        <v>0</v>
      </c>
      <c r="M630" s="837">
        <f t="shared" si="730"/>
        <v>0</v>
      </c>
      <c r="N630" s="838"/>
      <c r="O630" s="837"/>
      <c r="P630" s="1083">
        <f t="shared" si="731"/>
        <v>6</v>
      </c>
      <c r="Q630" s="837">
        <f t="shared" si="732"/>
        <v>2515050</v>
      </c>
      <c r="R630" s="1090">
        <f t="shared" si="733"/>
        <v>6</v>
      </c>
      <c r="S630" s="837">
        <f t="shared" si="734"/>
        <v>2515050</v>
      </c>
      <c r="T630" s="841"/>
      <c r="U630" s="1087">
        <v>6</v>
      </c>
      <c r="V630" s="830">
        <f t="shared" si="735"/>
        <v>2515050</v>
      </c>
      <c r="W630" s="842"/>
      <c r="X630" s="843">
        <v>0</v>
      </c>
      <c r="Y630" s="1060">
        <f t="shared" si="736"/>
        <v>0</v>
      </c>
      <c r="Z630" s="845">
        <v>0</v>
      </c>
      <c r="AA630" s="1060">
        <f t="shared" si="737"/>
        <v>0</v>
      </c>
      <c r="AB630" s="846"/>
      <c r="AC630" s="844"/>
      <c r="AD630" s="847"/>
      <c r="AE630" s="848"/>
      <c r="AF630" s="1081">
        <f t="shared" si="738"/>
        <v>6</v>
      </c>
      <c r="AG630" s="344">
        <f t="shared" si="739"/>
        <v>1</v>
      </c>
      <c r="AH630" s="1012">
        <f t="shared" si="740"/>
        <v>2515050</v>
      </c>
      <c r="AI630" s="342">
        <f t="shared" si="724"/>
        <v>9.8870741188566326E-5</v>
      </c>
      <c r="AJ630" s="1685"/>
      <c r="AK630" s="258"/>
      <c r="AL630" s="100"/>
      <c r="AM630" s="101"/>
      <c r="AN630" s="102"/>
    </row>
    <row r="631" spans="1:40" s="56" customFormat="1" ht="26.1" customHeight="1">
      <c r="A631" s="827" t="s">
        <v>1044</v>
      </c>
      <c r="B631" s="828" t="s">
        <v>1045</v>
      </c>
      <c r="C631" s="829" t="s">
        <v>50</v>
      </c>
      <c r="D631" s="960">
        <v>5</v>
      </c>
      <c r="E631" s="1600">
        <v>426420</v>
      </c>
      <c r="F631" s="1017">
        <f t="shared" si="725"/>
        <v>2132100</v>
      </c>
      <c r="G631" s="832">
        <f t="shared" si="723"/>
        <v>8.3816348497303144E-5</v>
      </c>
      <c r="H631" s="833">
        <f t="shared" si="726"/>
        <v>0</v>
      </c>
      <c r="I631" s="834">
        <f t="shared" si="727"/>
        <v>0</v>
      </c>
      <c r="J631" s="835">
        <v>0</v>
      </c>
      <c r="K631" s="834">
        <f t="shared" si="728"/>
        <v>0</v>
      </c>
      <c r="L631" s="836">
        <f t="shared" si="729"/>
        <v>0</v>
      </c>
      <c r="M631" s="837">
        <f t="shared" si="730"/>
        <v>0</v>
      </c>
      <c r="N631" s="838"/>
      <c r="O631" s="837"/>
      <c r="P631" s="1083">
        <f t="shared" si="731"/>
        <v>5</v>
      </c>
      <c r="Q631" s="837">
        <f t="shared" si="732"/>
        <v>2132100</v>
      </c>
      <c r="R631" s="1090">
        <f t="shared" si="733"/>
        <v>5</v>
      </c>
      <c r="S631" s="837">
        <f t="shared" si="734"/>
        <v>2132100</v>
      </c>
      <c r="T631" s="841"/>
      <c r="U631" s="1087">
        <v>5</v>
      </c>
      <c r="V631" s="830">
        <f t="shared" si="735"/>
        <v>2132100</v>
      </c>
      <c r="W631" s="842"/>
      <c r="X631" s="843">
        <v>0</v>
      </c>
      <c r="Y631" s="1060">
        <f t="shared" si="736"/>
        <v>0</v>
      </c>
      <c r="Z631" s="845">
        <v>0</v>
      </c>
      <c r="AA631" s="1060">
        <f t="shared" si="737"/>
        <v>0</v>
      </c>
      <c r="AB631" s="846"/>
      <c r="AC631" s="844"/>
      <c r="AD631" s="847"/>
      <c r="AE631" s="848"/>
      <c r="AF631" s="1081">
        <f t="shared" si="738"/>
        <v>5</v>
      </c>
      <c r="AG631" s="344">
        <f t="shared" si="739"/>
        <v>1</v>
      </c>
      <c r="AH631" s="1012">
        <f t="shared" si="740"/>
        <v>2132100</v>
      </c>
      <c r="AI631" s="342">
        <f t="shared" si="724"/>
        <v>8.3816348497303144E-5</v>
      </c>
      <c r="AJ631" s="1685"/>
      <c r="AK631" s="258"/>
      <c r="AL631" s="100"/>
      <c r="AM631" s="101"/>
      <c r="AN631" s="102"/>
    </row>
    <row r="632" spans="1:40" s="56" customFormat="1" ht="26.1" customHeight="1">
      <c r="A632" s="827" t="s">
        <v>1046</v>
      </c>
      <c r="B632" s="828" t="s">
        <v>1047</v>
      </c>
      <c r="C632" s="829" t="s">
        <v>50</v>
      </c>
      <c r="D632" s="960">
        <v>2</v>
      </c>
      <c r="E632" s="1600">
        <v>64170</v>
      </c>
      <c r="F632" s="1017">
        <f t="shared" si="725"/>
        <v>128340</v>
      </c>
      <c r="G632" s="832">
        <f t="shared" si="723"/>
        <v>5.0452559289638786E-6</v>
      </c>
      <c r="H632" s="833">
        <f t="shared" si="726"/>
        <v>0</v>
      </c>
      <c r="I632" s="834">
        <f t="shared" si="727"/>
        <v>0</v>
      </c>
      <c r="J632" s="835">
        <v>0</v>
      </c>
      <c r="K632" s="834">
        <f t="shared" si="728"/>
        <v>0</v>
      </c>
      <c r="L632" s="836">
        <f t="shared" si="729"/>
        <v>0</v>
      </c>
      <c r="M632" s="837">
        <f t="shared" si="730"/>
        <v>0</v>
      </c>
      <c r="N632" s="838"/>
      <c r="O632" s="837"/>
      <c r="P632" s="1083">
        <f t="shared" si="731"/>
        <v>2</v>
      </c>
      <c r="Q632" s="837">
        <f t="shared" si="732"/>
        <v>128340</v>
      </c>
      <c r="R632" s="1090">
        <f t="shared" si="733"/>
        <v>2</v>
      </c>
      <c r="S632" s="837">
        <f t="shared" si="734"/>
        <v>128340</v>
      </c>
      <c r="T632" s="841"/>
      <c r="U632" s="1087">
        <v>2</v>
      </c>
      <c r="V632" s="830">
        <f t="shared" si="735"/>
        <v>128340</v>
      </c>
      <c r="W632" s="842"/>
      <c r="X632" s="843">
        <v>0</v>
      </c>
      <c r="Y632" s="1060">
        <f t="shared" si="736"/>
        <v>0</v>
      </c>
      <c r="Z632" s="845">
        <v>0</v>
      </c>
      <c r="AA632" s="1060">
        <f t="shared" si="737"/>
        <v>0</v>
      </c>
      <c r="AB632" s="846"/>
      <c r="AC632" s="844"/>
      <c r="AD632" s="847"/>
      <c r="AE632" s="848"/>
      <c r="AF632" s="1081">
        <f t="shared" si="738"/>
        <v>2</v>
      </c>
      <c r="AG632" s="344">
        <f t="shared" si="739"/>
        <v>1</v>
      </c>
      <c r="AH632" s="1012">
        <f t="shared" si="740"/>
        <v>128340</v>
      </c>
      <c r="AI632" s="342">
        <f t="shared" si="724"/>
        <v>5.0452559289638786E-6</v>
      </c>
      <c r="AJ632" s="1685"/>
      <c r="AK632" s="258"/>
      <c r="AL632" s="100"/>
      <c r="AM632" s="101"/>
      <c r="AN632" s="102"/>
    </row>
    <row r="633" spans="1:40" s="56" customFormat="1" ht="26.1" customHeight="1">
      <c r="A633" s="827" t="s">
        <v>1048</v>
      </c>
      <c r="B633" s="828" t="s">
        <v>1049</v>
      </c>
      <c r="C633" s="829" t="s">
        <v>50</v>
      </c>
      <c r="D633" s="960">
        <v>2</v>
      </c>
      <c r="E633" s="1600">
        <v>74002.5</v>
      </c>
      <c r="F633" s="1017">
        <f t="shared" si="725"/>
        <v>148005</v>
      </c>
      <c r="G633" s="832">
        <f t="shared" si="723"/>
        <v>5.8183193374341501E-6</v>
      </c>
      <c r="H633" s="833">
        <f t="shared" si="726"/>
        <v>0</v>
      </c>
      <c r="I633" s="834">
        <f t="shared" si="727"/>
        <v>0</v>
      </c>
      <c r="J633" s="835">
        <v>0</v>
      </c>
      <c r="K633" s="834">
        <f t="shared" si="728"/>
        <v>0</v>
      </c>
      <c r="L633" s="836">
        <f t="shared" si="729"/>
        <v>0</v>
      </c>
      <c r="M633" s="837">
        <f t="shared" si="730"/>
        <v>0</v>
      </c>
      <c r="N633" s="838"/>
      <c r="O633" s="837"/>
      <c r="P633" s="1083">
        <f t="shared" si="731"/>
        <v>2</v>
      </c>
      <c r="Q633" s="837">
        <f t="shared" si="732"/>
        <v>148005</v>
      </c>
      <c r="R633" s="1090">
        <f t="shared" si="733"/>
        <v>2</v>
      </c>
      <c r="S633" s="837">
        <f t="shared" si="734"/>
        <v>148005</v>
      </c>
      <c r="T633" s="841"/>
      <c r="U633" s="1087">
        <v>2</v>
      </c>
      <c r="V633" s="830">
        <f t="shared" si="735"/>
        <v>148005</v>
      </c>
      <c r="W633" s="842"/>
      <c r="X633" s="843">
        <v>0</v>
      </c>
      <c r="Y633" s="1060">
        <f t="shared" si="736"/>
        <v>0</v>
      </c>
      <c r="Z633" s="845">
        <v>0</v>
      </c>
      <c r="AA633" s="1060">
        <f t="shared" si="737"/>
        <v>0</v>
      </c>
      <c r="AB633" s="846"/>
      <c r="AC633" s="844"/>
      <c r="AD633" s="847"/>
      <c r="AE633" s="848"/>
      <c r="AF633" s="1081">
        <f t="shared" si="738"/>
        <v>2</v>
      </c>
      <c r="AG633" s="344">
        <f t="shared" si="739"/>
        <v>1</v>
      </c>
      <c r="AH633" s="1012">
        <f t="shared" si="740"/>
        <v>148005</v>
      </c>
      <c r="AI633" s="342">
        <f t="shared" si="724"/>
        <v>5.8183193374341501E-6</v>
      </c>
      <c r="AJ633" s="1685"/>
      <c r="AK633" s="258"/>
      <c r="AL633" s="100"/>
      <c r="AM633" s="101"/>
      <c r="AN633" s="102"/>
    </row>
    <row r="634" spans="1:40" s="56" customFormat="1" ht="26.1" customHeight="1">
      <c r="A634" s="827" t="s">
        <v>1050</v>
      </c>
      <c r="B634" s="828" t="s">
        <v>1051</v>
      </c>
      <c r="C634" s="829" t="s">
        <v>50</v>
      </c>
      <c r="D634" s="960">
        <v>5</v>
      </c>
      <c r="E634" s="1600">
        <v>113850</v>
      </c>
      <c r="F634" s="1017">
        <f t="shared" si="725"/>
        <v>569250</v>
      </c>
      <c r="G634" s="832">
        <f t="shared" si="723"/>
        <v>2.2378151297823653E-5</v>
      </c>
      <c r="H634" s="833">
        <f t="shared" si="726"/>
        <v>0</v>
      </c>
      <c r="I634" s="834">
        <f t="shared" si="727"/>
        <v>0</v>
      </c>
      <c r="J634" s="835">
        <v>0</v>
      </c>
      <c r="K634" s="834">
        <f t="shared" si="728"/>
        <v>0</v>
      </c>
      <c r="L634" s="836">
        <f t="shared" si="729"/>
        <v>0</v>
      </c>
      <c r="M634" s="837">
        <f t="shared" si="730"/>
        <v>0</v>
      </c>
      <c r="N634" s="838"/>
      <c r="O634" s="837"/>
      <c r="P634" s="1083">
        <f t="shared" si="731"/>
        <v>5</v>
      </c>
      <c r="Q634" s="837">
        <f t="shared" si="732"/>
        <v>569250</v>
      </c>
      <c r="R634" s="1090">
        <f t="shared" si="733"/>
        <v>5</v>
      </c>
      <c r="S634" s="837">
        <f t="shared" si="734"/>
        <v>569250</v>
      </c>
      <c r="T634" s="841"/>
      <c r="U634" s="1087">
        <v>5</v>
      </c>
      <c r="V634" s="830">
        <f t="shared" si="735"/>
        <v>569250</v>
      </c>
      <c r="W634" s="842"/>
      <c r="X634" s="843">
        <v>0</v>
      </c>
      <c r="Y634" s="1060">
        <f t="shared" si="736"/>
        <v>0</v>
      </c>
      <c r="Z634" s="845">
        <v>0</v>
      </c>
      <c r="AA634" s="1060">
        <f t="shared" si="737"/>
        <v>0</v>
      </c>
      <c r="AB634" s="846"/>
      <c r="AC634" s="844"/>
      <c r="AD634" s="847"/>
      <c r="AE634" s="848"/>
      <c r="AF634" s="1081">
        <f t="shared" si="738"/>
        <v>5</v>
      </c>
      <c r="AG634" s="344">
        <f t="shared" si="739"/>
        <v>1</v>
      </c>
      <c r="AH634" s="1012">
        <f t="shared" si="740"/>
        <v>569250</v>
      </c>
      <c r="AI634" s="342">
        <f t="shared" si="724"/>
        <v>2.2378151297823653E-5</v>
      </c>
      <c r="AJ634" s="1685"/>
      <c r="AK634" s="258"/>
      <c r="AL634" s="100"/>
      <c r="AM634" s="101"/>
      <c r="AN634" s="102"/>
    </row>
    <row r="635" spans="1:40" s="56" customFormat="1" ht="26.1" customHeight="1">
      <c r="A635" s="827" t="s">
        <v>1052</v>
      </c>
      <c r="B635" s="828" t="s">
        <v>1053</v>
      </c>
      <c r="C635" s="829" t="s">
        <v>50</v>
      </c>
      <c r="D635" s="960">
        <v>6</v>
      </c>
      <c r="E635" s="1600">
        <v>253575</v>
      </c>
      <c r="F635" s="1017">
        <f t="shared" si="725"/>
        <v>1521450</v>
      </c>
      <c r="G635" s="832">
        <f t="shared" si="723"/>
        <v>5.9810695286910496E-5</v>
      </c>
      <c r="H635" s="833">
        <f t="shared" si="726"/>
        <v>0</v>
      </c>
      <c r="I635" s="834">
        <f t="shared" si="727"/>
        <v>0</v>
      </c>
      <c r="J635" s="835">
        <v>0</v>
      </c>
      <c r="K635" s="834">
        <f t="shared" si="728"/>
        <v>0</v>
      </c>
      <c r="L635" s="836">
        <f t="shared" si="729"/>
        <v>0</v>
      </c>
      <c r="M635" s="837">
        <f t="shared" si="730"/>
        <v>0</v>
      </c>
      <c r="N635" s="838"/>
      <c r="O635" s="837"/>
      <c r="P635" s="1083">
        <f t="shared" si="731"/>
        <v>6</v>
      </c>
      <c r="Q635" s="837">
        <f t="shared" si="732"/>
        <v>1521450</v>
      </c>
      <c r="R635" s="1090">
        <f t="shared" si="733"/>
        <v>6</v>
      </c>
      <c r="S635" s="837">
        <f t="shared" si="734"/>
        <v>1521450</v>
      </c>
      <c r="T635" s="841"/>
      <c r="U635" s="1087">
        <v>6</v>
      </c>
      <c r="V635" s="830">
        <f t="shared" si="735"/>
        <v>1521450</v>
      </c>
      <c r="W635" s="842"/>
      <c r="X635" s="843">
        <v>0</v>
      </c>
      <c r="Y635" s="1060">
        <f t="shared" si="736"/>
        <v>0</v>
      </c>
      <c r="Z635" s="845">
        <v>0</v>
      </c>
      <c r="AA635" s="1060">
        <f t="shared" si="737"/>
        <v>0</v>
      </c>
      <c r="AB635" s="846"/>
      <c r="AC635" s="844"/>
      <c r="AD635" s="847"/>
      <c r="AE635" s="848"/>
      <c r="AF635" s="1081">
        <f t="shared" si="738"/>
        <v>6</v>
      </c>
      <c r="AG635" s="344">
        <f t="shared" si="739"/>
        <v>1</v>
      </c>
      <c r="AH635" s="1012">
        <f t="shared" si="740"/>
        <v>1521450</v>
      </c>
      <c r="AI635" s="342">
        <f t="shared" si="724"/>
        <v>5.9810695286910496E-5</v>
      </c>
      <c r="AJ635" s="1685"/>
      <c r="AK635" s="258"/>
      <c r="AL635" s="100"/>
      <c r="AM635" s="101"/>
      <c r="AN635" s="102"/>
    </row>
    <row r="636" spans="1:40" s="56" customFormat="1" ht="26.1" customHeight="1">
      <c r="A636" s="827" t="s">
        <v>1054</v>
      </c>
      <c r="B636" s="828" t="s">
        <v>1055</v>
      </c>
      <c r="C636" s="829" t="s">
        <v>50</v>
      </c>
      <c r="D636" s="960">
        <v>4.0000023370000442</v>
      </c>
      <c r="E636" s="1600">
        <v>419175</v>
      </c>
      <c r="F636" s="1017">
        <f t="shared" si="725"/>
        <v>1676700.9796119935</v>
      </c>
      <c r="G636" s="832">
        <f t="shared" si="723"/>
        <v>6.5913865969198643E-5</v>
      </c>
      <c r="H636" s="833">
        <f t="shared" si="726"/>
        <v>0</v>
      </c>
      <c r="I636" s="834">
        <f t="shared" si="727"/>
        <v>0</v>
      </c>
      <c r="J636" s="835">
        <v>0</v>
      </c>
      <c r="K636" s="834">
        <f t="shared" si="728"/>
        <v>0</v>
      </c>
      <c r="L636" s="836">
        <f t="shared" si="729"/>
        <v>0</v>
      </c>
      <c r="M636" s="837">
        <f t="shared" si="730"/>
        <v>0</v>
      </c>
      <c r="N636" s="838"/>
      <c r="O636" s="837"/>
      <c r="P636" s="1083">
        <f t="shared" si="731"/>
        <v>4.0000023370000442</v>
      </c>
      <c r="Q636" s="837">
        <f t="shared" si="732"/>
        <v>1676700.9796119935</v>
      </c>
      <c r="R636" s="1090">
        <f t="shared" si="733"/>
        <v>4.0000023370000442</v>
      </c>
      <c r="S636" s="837">
        <f t="shared" si="734"/>
        <v>1676700.9796119935</v>
      </c>
      <c r="T636" s="841"/>
      <c r="U636" s="1087">
        <v>4.0000023370000442</v>
      </c>
      <c r="V636" s="830">
        <f t="shared" si="735"/>
        <v>1676700.9796119935</v>
      </c>
      <c r="W636" s="842"/>
      <c r="X636" s="843">
        <v>0</v>
      </c>
      <c r="Y636" s="1060">
        <f t="shared" si="736"/>
        <v>0</v>
      </c>
      <c r="Z636" s="845">
        <v>0</v>
      </c>
      <c r="AA636" s="1060">
        <f t="shared" si="737"/>
        <v>0</v>
      </c>
      <c r="AB636" s="846"/>
      <c r="AC636" s="844"/>
      <c r="AD636" s="847"/>
      <c r="AE636" s="848"/>
      <c r="AF636" s="1081">
        <f t="shared" si="738"/>
        <v>4.0000023370000442</v>
      </c>
      <c r="AG636" s="344">
        <f t="shared" si="739"/>
        <v>1</v>
      </c>
      <c r="AH636" s="1012">
        <f t="shared" si="740"/>
        <v>1676700.9796119935</v>
      </c>
      <c r="AI636" s="342">
        <f t="shared" si="724"/>
        <v>6.5913865969198643E-5</v>
      </c>
      <c r="AJ636" s="1685"/>
      <c r="AK636" s="258"/>
      <c r="AL636" s="100"/>
      <c r="AM636" s="101"/>
      <c r="AN636" s="102"/>
    </row>
    <row r="637" spans="1:40" s="56" customFormat="1" ht="26.1" customHeight="1">
      <c r="A637" s="827" t="s">
        <v>1056</v>
      </c>
      <c r="B637" s="828" t="s">
        <v>1057</v>
      </c>
      <c r="C637" s="829" t="s">
        <v>50</v>
      </c>
      <c r="D637" s="960">
        <v>0.89995341114260619</v>
      </c>
      <c r="E637" s="1600">
        <v>450225</v>
      </c>
      <c r="F637" s="1017">
        <f t="shared" si="725"/>
        <v>405181.52453167987</v>
      </c>
      <c r="G637" s="832">
        <f t="shared" si="723"/>
        <v>1.5928350389201192E-5</v>
      </c>
      <c r="H637" s="833">
        <f t="shared" si="726"/>
        <v>0</v>
      </c>
      <c r="I637" s="834">
        <f t="shared" si="727"/>
        <v>0</v>
      </c>
      <c r="J637" s="835">
        <v>0</v>
      </c>
      <c r="K637" s="834">
        <f t="shared" si="728"/>
        <v>0</v>
      </c>
      <c r="L637" s="836">
        <f t="shared" si="729"/>
        <v>0</v>
      </c>
      <c r="M637" s="837">
        <f t="shared" si="730"/>
        <v>0</v>
      </c>
      <c r="N637" s="838"/>
      <c r="O637" s="837"/>
      <c r="P637" s="1083">
        <f t="shared" si="731"/>
        <v>0.89995341114260619</v>
      </c>
      <c r="Q637" s="837">
        <f t="shared" si="732"/>
        <v>405181.52453167987</v>
      </c>
      <c r="R637" s="1090">
        <f t="shared" si="733"/>
        <v>0.89995341114260619</v>
      </c>
      <c r="S637" s="837">
        <f t="shared" si="734"/>
        <v>405181.52453167987</v>
      </c>
      <c r="T637" s="841"/>
      <c r="U637" s="1087">
        <v>0.89995341114260619</v>
      </c>
      <c r="V637" s="830">
        <f t="shared" si="735"/>
        <v>405181.52453167987</v>
      </c>
      <c r="W637" s="842"/>
      <c r="X637" s="843">
        <v>0</v>
      </c>
      <c r="Y637" s="1060">
        <f t="shared" si="736"/>
        <v>0</v>
      </c>
      <c r="Z637" s="845">
        <v>0</v>
      </c>
      <c r="AA637" s="1060">
        <f t="shared" si="737"/>
        <v>0</v>
      </c>
      <c r="AB637" s="846"/>
      <c r="AC637" s="844"/>
      <c r="AD637" s="847"/>
      <c r="AE637" s="848"/>
      <c r="AF637" s="1081">
        <f t="shared" si="738"/>
        <v>0.89995341114260619</v>
      </c>
      <c r="AG637" s="344">
        <f t="shared" si="739"/>
        <v>1</v>
      </c>
      <c r="AH637" s="1012">
        <f t="shared" si="740"/>
        <v>405181.52453167987</v>
      </c>
      <c r="AI637" s="342">
        <f t="shared" si="724"/>
        <v>1.5928350389201192E-5</v>
      </c>
      <c r="AJ637" s="1685"/>
      <c r="AK637" s="258"/>
      <c r="AL637" s="100"/>
      <c r="AM637" s="101"/>
      <c r="AN637" s="102"/>
    </row>
    <row r="638" spans="1:40" s="56" customFormat="1" ht="26.1" customHeight="1">
      <c r="A638" s="827" t="s">
        <v>1058</v>
      </c>
      <c r="B638" s="828" t="s">
        <v>1059</v>
      </c>
      <c r="C638" s="829" t="s">
        <v>50</v>
      </c>
      <c r="D638" s="960">
        <v>2</v>
      </c>
      <c r="E638" s="1600">
        <v>548550</v>
      </c>
      <c r="F638" s="1017">
        <f t="shared" si="725"/>
        <v>1097100</v>
      </c>
      <c r="G638" s="832">
        <f t="shared" si="723"/>
        <v>4.3128800683078315E-5</v>
      </c>
      <c r="H638" s="833">
        <f t="shared" si="726"/>
        <v>0</v>
      </c>
      <c r="I638" s="834">
        <f t="shared" si="727"/>
        <v>0</v>
      </c>
      <c r="J638" s="835">
        <v>0</v>
      </c>
      <c r="K638" s="834">
        <f t="shared" si="728"/>
        <v>0</v>
      </c>
      <c r="L638" s="836">
        <f t="shared" si="729"/>
        <v>0</v>
      </c>
      <c r="M638" s="837">
        <f t="shared" si="730"/>
        <v>0</v>
      </c>
      <c r="N638" s="838"/>
      <c r="O638" s="837"/>
      <c r="P638" s="1083">
        <f t="shared" si="731"/>
        <v>2</v>
      </c>
      <c r="Q638" s="837">
        <f t="shared" si="732"/>
        <v>1097100</v>
      </c>
      <c r="R638" s="1090">
        <f t="shared" si="733"/>
        <v>2</v>
      </c>
      <c r="S638" s="837">
        <f t="shared" si="734"/>
        <v>1097100</v>
      </c>
      <c r="T638" s="841"/>
      <c r="U638" s="1087">
        <v>2</v>
      </c>
      <c r="V638" s="830">
        <f t="shared" si="735"/>
        <v>1097100</v>
      </c>
      <c r="W638" s="842"/>
      <c r="X638" s="843">
        <v>0</v>
      </c>
      <c r="Y638" s="1060">
        <f t="shared" si="736"/>
        <v>0</v>
      </c>
      <c r="Z638" s="845">
        <v>0</v>
      </c>
      <c r="AA638" s="1060">
        <f t="shared" si="737"/>
        <v>0</v>
      </c>
      <c r="AB638" s="846"/>
      <c r="AC638" s="844"/>
      <c r="AD638" s="847"/>
      <c r="AE638" s="848"/>
      <c r="AF638" s="1081">
        <f t="shared" si="738"/>
        <v>2</v>
      </c>
      <c r="AG638" s="344">
        <f t="shared" si="739"/>
        <v>1</v>
      </c>
      <c r="AH638" s="1012">
        <f t="shared" si="740"/>
        <v>1097100</v>
      </c>
      <c r="AI638" s="342">
        <f t="shared" si="724"/>
        <v>4.3128800683078315E-5</v>
      </c>
      <c r="AJ638" s="1685"/>
      <c r="AK638" s="258"/>
      <c r="AL638" s="100"/>
      <c r="AM638" s="101"/>
      <c r="AN638" s="102"/>
    </row>
    <row r="639" spans="1:40" s="56" customFormat="1" ht="26.1" customHeight="1">
      <c r="A639" s="665" t="s">
        <v>1060</v>
      </c>
      <c r="B639" s="664" t="s">
        <v>1061</v>
      </c>
      <c r="C639" s="369" t="s">
        <v>50</v>
      </c>
      <c r="D639" s="617">
        <v>5</v>
      </c>
      <c r="E639" s="942">
        <v>967725</v>
      </c>
      <c r="F639" s="957">
        <f t="shared" si="725"/>
        <v>4838625</v>
      </c>
      <c r="G639" s="390">
        <f t="shared" si="723"/>
        <v>1.9021428603150107E-4</v>
      </c>
      <c r="H639" s="394">
        <f t="shared" si="726"/>
        <v>0</v>
      </c>
      <c r="I639" s="392">
        <f t="shared" si="727"/>
        <v>0</v>
      </c>
      <c r="J639" s="723">
        <v>0</v>
      </c>
      <c r="K639" s="392">
        <f t="shared" si="728"/>
        <v>0</v>
      </c>
      <c r="L639" s="394">
        <f t="shared" si="729"/>
        <v>0</v>
      </c>
      <c r="M639" s="395">
        <f t="shared" si="730"/>
        <v>0</v>
      </c>
      <c r="N639" s="396"/>
      <c r="O639" s="395"/>
      <c r="P639" s="952">
        <f t="shared" si="731"/>
        <v>5</v>
      </c>
      <c r="Q639" s="395">
        <f t="shared" si="732"/>
        <v>4838625</v>
      </c>
      <c r="R639" s="1088">
        <f t="shared" si="733"/>
        <v>5</v>
      </c>
      <c r="S639" s="395">
        <f t="shared" si="734"/>
        <v>4838625</v>
      </c>
      <c r="T639" s="232"/>
      <c r="U639" s="1084">
        <v>5</v>
      </c>
      <c r="V639" s="777">
        <f t="shared" si="735"/>
        <v>4838625</v>
      </c>
      <c r="W639" s="218"/>
      <c r="X639" s="282">
        <v>0</v>
      </c>
      <c r="Y639" s="783">
        <f t="shared" si="736"/>
        <v>0</v>
      </c>
      <c r="Z639" s="282">
        <v>0</v>
      </c>
      <c r="AA639" s="783">
        <f t="shared" si="737"/>
        <v>0</v>
      </c>
      <c r="AB639" s="321"/>
      <c r="AC639" s="297"/>
      <c r="AD639" s="552"/>
      <c r="AE639" s="551"/>
      <c r="AF639" s="865">
        <f t="shared" si="738"/>
        <v>5</v>
      </c>
      <c r="AG639" s="142">
        <f t="shared" si="739"/>
        <v>1</v>
      </c>
      <c r="AH639" s="790">
        <f t="shared" si="740"/>
        <v>4838625</v>
      </c>
      <c r="AI639" s="553">
        <f t="shared" si="724"/>
        <v>1.9021428603150107E-4</v>
      </c>
      <c r="AJ639" s="1685"/>
      <c r="AK639" s="258" t="e">
        <f>U639+X639+Z639+AB639+#REF!+#REF!+AD639</f>
        <v>#REF!</v>
      </c>
      <c r="AL639" s="100">
        <f>AF639/D639</f>
        <v>1</v>
      </c>
      <c r="AM639" s="101" t="e">
        <f>E639*AK639</f>
        <v>#REF!</v>
      </c>
      <c r="AN639" s="102" t="e">
        <f>AM639*1/$E$895</f>
        <v>#REF!</v>
      </c>
    </row>
    <row r="640" spans="1:40" s="56" customFormat="1" ht="26.1" customHeight="1">
      <c r="A640" s="665" t="s">
        <v>1062</v>
      </c>
      <c r="B640" s="664" t="s">
        <v>1063</v>
      </c>
      <c r="C640" s="369" t="s">
        <v>50</v>
      </c>
      <c r="D640" s="617">
        <v>3</v>
      </c>
      <c r="E640" s="942">
        <v>4191750</v>
      </c>
      <c r="F640" s="957">
        <f t="shared" si="725"/>
        <v>12575250</v>
      </c>
      <c r="G640" s="390">
        <f t="shared" si="723"/>
        <v>4.9435370594283165E-4</v>
      </c>
      <c r="H640" s="394">
        <f t="shared" si="726"/>
        <v>0</v>
      </c>
      <c r="I640" s="392">
        <f t="shared" si="727"/>
        <v>0</v>
      </c>
      <c r="J640" s="723">
        <v>0</v>
      </c>
      <c r="K640" s="392">
        <f t="shared" si="728"/>
        <v>0</v>
      </c>
      <c r="L640" s="394">
        <f t="shared" si="729"/>
        <v>0</v>
      </c>
      <c r="M640" s="395">
        <f t="shared" si="730"/>
        <v>0</v>
      </c>
      <c r="N640" s="396"/>
      <c r="O640" s="395"/>
      <c r="P640" s="952">
        <f t="shared" si="731"/>
        <v>3</v>
      </c>
      <c r="Q640" s="395">
        <f t="shared" si="732"/>
        <v>12575250</v>
      </c>
      <c r="R640" s="1088">
        <f t="shared" si="733"/>
        <v>3</v>
      </c>
      <c r="S640" s="395">
        <f t="shared" si="734"/>
        <v>12575250</v>
      </c>
      <c r="T640" s="232"/>
      <c r="U640" s="1084">
        <v>3</v>
      </c>
      <c r="V640" s="777">
        <f t="shared" si="735"/>
        <v>12575250</v>
      </c>
      <c r="W640" s="218"/>
      <c r="X640" s="282">
        <v>0</v>
      </c>
      <c r="Y640" s="783">
        <f t="shared" si="736"/>
        <v>0</v>
      </c>
      <c r="Z640" s="282">
        <v>0</v>
      </c>
      <c r="AA640" s="783">
        <f t="shared" si="737"/>
        <v>0</v>
      </c>
      <c r="AB640" s="321"/>
      <c r="AC640" s="297"/>
      <c r="AD640" s="552"/>
      <c r="AE640" s="551"/>
      <c r="AF640" s="865">
        <f t="shared" si="738"/>
        <v>3</v>
      </c>
      <c r="AG640" s="142">
        <f t="shared" si="739"/>
        <v>1</v>
      </c>
      <c r="AH640" s="790">
        <f t="shared" si="740"/>
        <v>12575250</v>
      </c>
      <c r="AI640" s="553">
        <f t="shared" si="724"/>
        <v>4.9435370594283165E-4</v>
      </c>
      <c r="AJ640" s="1685"/>
      <c r="AK640" s="258"/>
      <c r="AL640" s="100"/>
      <c r="AM640" s="101"/>
      <c r="AN640" s="102"/>
    </row>
    <row r="641" spans="1:40" s="56" customFormat="1" ht="26.1" customHeight="1">
      <c r="A641" s="665" t="s">
        <v>1064</v>
      </c>
      <c r="B641" s="664" t="s">
        <v>1065</v>
      </c>
      <c r="C641" s="369" t="s">
        <v>50</v>
      </c>
      <c r="D641" s="617">
        <v>10</v>
      </c>
      <c r="E641" s="942">
        <v>3726000</v>
      </c>
      <c r="F641" s="957">
        <f t="shared" si="725"/>
        <v>37260000</v>
      </c>
      <c r="G641" s="390">
        <f t="shared" si="723"/>
        <v>1.4647517213120939E-3</v>
      </c>
      <c r="H641" s="394">
        <f t="shared" si="726"/>
        <v>0</v>
      </c>
      <c r="I641" s="392">
        <f t="shared" si="727"/>
        <v>0</v>
      </c>
      <c r="J641" s="723">
        <v>0</v>
      </c>
      <c r="K641" s="392">
        <f t="shared" si="728"/>
        <v>0</v>
      </c>
      <c r="L641" s="394">
        <f t="shared" si="729"/>
        <v>0</v>
      </c>
      <c r="M641" s="395">
        <f t="shared" si="730"/>
        <v>0</v>
      </c>
      <c r="N641" s="396"/>
      <c r="O641" s="395"/>
      <c r="P641" s="952">
        <f t="shared" si="731"/>
        <v>10</v>
      </c>
      <c r="Q641" s="395">
        <f t="shared" si="732"/>
        <v>37260000</v>
      </c>
      <c r="R641" s="1088">
        <f t="shared" si="733"/>
        <v>10</v>
      </c>
      <c r="S641" s="395">
        <f t="shared" si="734"/>
        <v>37260000</v>
      </c>
      <c r="T641" s="232"/>
      <c r="U641" s="1084">
        <v>10</v>
      </c>
      <c r="V641" s="777">
        <f t="shared" si="735"/>
        <v>37260000</v>
      </c>
      <c r="W641" s="218"/>
      <c r="X641" s="282">
        <v>0</v>
      </c>
      <c r="Y641" s="783">
        <f t="shared" si="736"/>
        <v>0</v>
      </c>
      <c r="Z641" s="282">
        <v>0</v>
      </c>
      <c r="AA641" s="783">
        <f t="shared" si="737"/>
        <v>0</v>
      </c>
      <c r="AB641" s="321"/>
      <c r="AC641" s="297"/>
      <c r="AD641" s="552"/>
      <c r="AE641" s="551"/>
      <c r="AF641" s="865">
        <f t="shared" si="738"/>
        <v>10</v>
      </c>
      <c r="AG641" s="142">
        <f t="shared" si="739"/>
        <v>1</v>
      </c>
      <c r="AH641" s="790">
        <f t="shared" si="740"/>
        <v>37260000</v>
      </c>
      <c r="AI641" s="553">
        <f t="shared" si="724"/>
        <v>1.4647517213120939E-3</v>
      </c>
      <c r="AJ641" s="1685"/>
      <c r="AK641" s="258"/>
      <c r="AL641" s="100"/>
      <c r="AM641" s="101"/>
      <c r="AN641" s="102"/>
    </row>
    <row r="642" spans="1:40" s="56" customFormat="1" ht="26.1" customHeight="1">
      <c r="A642" s="665" t="s">
        <v>1066</v>
      </c>
      <c r="B642" s="664" t="s">
        <v>1067</v>
      </c>
      <c r="C642" s="369" t="s">
        <v>50</v>
      </c>
      <c r="D642" s="617">
        <v>4</v>
      </c>
      <c r="E642" s="942">
        <v>4191750</v>
      </c>
      <c r="F642" s="957">
        <f t="shared" si="725"/>
        <v>16767000</v>
      </c>
      <c r="G642" s="390">
        <f t="shared" si="723"/>
        <v>6.5913827459044216E-4</v>
      </c>
      <c r="H642" s="394">
        <f t="shared" si="726"/>
        <v>0</v>
      </c>
      <c r="I642" s="392">
        <f t="shared" si="727"/>
        <v>0</v>
      </c>
      <c r="J642" s="723">
        <v>0</v>
      </c>
      <c r="K642" s="392">
        <f t="shared" si="728"/>
        <v>0</v>
      </c>
      <c r="L642" s="394">
        <f t="shared" si="729"/>
        <v>0</v>
      </c>
      <c r="M642" s="395">
        <f t="shared" si="730"/>
        <v>0</v>
      </c>
      <c r="N642" s="396"/>
      <c r="O642" s="395"/>
      <c r="P642" s="952">
        <f t="shared" si="731"/>
        <v>4</v>
      </c>
      <c r="Q642" s="395">
        <f t="shared" si="732"/>
        <v>16767000</v>
      </c>
      <c r="R642" s="1088">
        <f t="shared" si="733"/>
        <v>4</v>
      </c>
      <c r="S642" s="395">
        <f t="shared" si="734"/>
        <v>16767000</v>
      </c>
      <c r="T642" s="232"/>
      <c r="U642" s="1084">
        <v>4</v>
      </c>
      <c r="V642" s="777">
        <f t="shared" si="735"/>
        <v>16767000</v>
      </c>
      <c r="W642" s="218"/>
      <c r="X642" s="282">
        <v>0</v>
      </c>
      <c r="Y642" s="783">
        <f t="shared" si="736"/>
        <v>0</v>
      </c>
      <c r="Z642" s="282">
        <v>0</v>
      </c>
      <c r="AA642" s="783">
        <f t="shared" si="737"/>
        <v>0</v>
      </c>
      <c r="AB642" s="321"/>
      <c r="AC642" s="297"/>
      <c r="AD642" s="552"/>
      <c r="AE642" s="551"/>
      <c r="AF642" s="865">
        <f t="shared" si="738"/>
        <v>4</v>
      </c>
      <c r="AG642" s="142">
        <f t="shared" si="739"/>
        <v>1</v>
      </c>
      <c r="AH642" s="790">
        <f t="shared" si="740"/>
        <v>16767000</v>
      </c>
      <c r="AI642" s="553">
        <f t="shared" si="724"/>
        <v>6.5913827459044216E-4</v>
      </c>
      <c r="AJ642" s="1685"/>
      <c r="AK642" s="258"/>
      <c r="AL642" s="100"/>
      <c r="AM642" s="101"/>
      <c r="AN642" s="102"/>
    </row>
    <row r="643" spans="1:40" s="56" customFormat="1" ht="26.1" customHeight="1">
      <c r="A643" s="665" t="s">
        <v>1068</v>
      </c>
      <c r="B643" s="664" t="s">
        <v>1069</v>
      </c>
      <c r="C643" s="369" t="s">
        <v>50</v>
      </c>
      <c r="D643" s="617">
        <v>6</v>
      </c>
      <c r="E643" s="942">
        <v>688275</v>
      </c>
      <c r="F643" s="957">
        <f t="shared" si="725"/>
        <v>4129650</v>
      </c>
      <c r="G643" s="390">
        <f t="shared" si="723"/>
        <v>1.6234331577875705E-4</v>
      </c>
      <c r="H643" s="394">
        <f t="shared" si="726"/>
        <v>0</v>
      </c>
      <c r="I643" s="392">
        <f t="shared" si="727"/>
        <v>0</v>
      </c>
      <c r="J643" s="723">
        <v>0</v>
      </c>
      <c r="K643" s="392">
        <f t="shared" si="728"/>
        <v>0</v>
      </c>
      <c r="L643" s="394">
        <f t="shared" si="729"/>
        <v>0</v>
      </c>
      <c r="M643" s="395">
        <f t="shared" si="730"/>
        <v>0</v>
      </c>
      <c r="N643" s="396"/>
      <c r="O643" s="395"/>
      <c r="P643" s="952">
        <f t="shared" si="731"/>
        <v>6</v>
      </c>
      <c r="Q643" s="395">
        <f t="shared" si="732"/>
        <v>4129650</v>
      </c>
      <c r="R643" s="1088">
        <f t="shared" si="733"/>
        <v>6</v>
      </c>
      <c r="S643" s="395">
        <f t="shared" si="734"/>
        <v>4129650</v>
      </c>
      <c r="T643" s="232"/>
      <c r="U643" s="1084">
        <v>6</v>
      </c>
      <c r="V643" s="777">
        <f t="shared" si="735"/>
        <v>4129650</v>
      </c>
      <c r="W643" s="218"/>
      <c r="X643" s="282">
        <v>0</v>
      </c>
      <c r="Y643" s="783">
        <f t="shared" si="736"/>
        <v>0</v>
      </c>
      <c r="Z643" s="282">
        <v>0</v>
      </c>
      <c r="AA643" s="783">
        <f t="shared" si="737"/>
        <v>0</v>
      </c>
      <c r="AB643" s="321"/>
      <c r="AC643" s="297"/>
      <c r="AD643" s="552"/>
      <c r="AE643" s="551"/>
      <c r="AF643" s="865">
        <f t="shared" si="738"/>
        <v>6</v>
      </c>
      <c r="AG643" s="142">
        <f t="shared" si="739"/>
        <v>1</v>
      </c>
      <c r="AH643" s="790">
        <f t="shared" si="740"/>
        <v>4129650</v>
      </c>
      <c r="AI643" s="553">
        <f t="shared" si="724"/>
        <v>1.6234331577875705E-4</v>
      </c>
      <c r="AJ643" s="1685"/>
      <c r="AK643" s="258"/>
      <c r="AL643" s="100"/>
      <c r="AM643" s="101"/>
      <c r="AN643" s="102"/>
    </row>
    <row r="644" spans="1:40" s="56" customFormat="1" ht="26.1" customHeight="1">
      <c r="A644" s="665" t="s">
        <v>1070</v>
      </c>
      <c r="B644" s="664" t="s">
        <v>1071</v>
      </c>
      <c r="C644" s="369" t="s">
        <v>50</v>
      </c>
      <c r="D644" s="617">
        <v>5</v>
      </c>
      <c r="E644" s="942">
        <v>10815750</v>
      </c>
      <c r="F644" s="957">
        <f t="shared" si="725"/>
        <v>54078750</v>
      </c>
      <c r="G644" s="390">
        <f t="shared" si="723"/>
        <v>2.1259243732932474E-3</v>
      </c>
      <c r="H644" s="394">
        <f t="shared" si="726"/>
        <v>0</v>
      </c>
      <c r="I644" s="392">
        <f t="shared" si="727"/>
        <v>0</v>
      </c>
      <c r="J644" s="723">
        <v>0</v>
      </c>
      <c r="K644" s="392">
        <f t="shared" si="728"/>
        <v>0</v>
      </c>
      <c r="L644" s="394">
        <f t="shared" si="729"/>
        <v>0</v>
      </c>
      <c r="M644" s="395">
        <f t="shared" si="730"/>
        <v>0</v>
      </c>
      <c r="N644" s="396"/>
      <c r="O644" s="395"/>
      <c r="P644" s="952">
        <f t="shared" si="731"/>
        <v>5</v>
      </c>
      <c r="Q644" s="395">
        <f t="shared" si="732"/>
        <v>54078750</v>
      </c>
      <c r="R644" s="1088">
        <f t="shared" si="733"/>
        <v>5</v>
      </c>
      <c r="S644" s="395">
        <f t="shared" si="734"/>
        <v>54078750</v>
      </c>
      <c r="T644" s="232"/>
      <c r="U644" s="1084">
        <v>5</v>
      </c>
      <c r="V644" s="777">
        <f t="shared" si="735"/>
        <v>54078750</v>
      </c>
      <c r="W644" s="218"/>
      <c r="X644" s="282">
        <v>0</v>
      </c>
      <c r="Y644" s="783">
        <f t="shared" si="736"/>
        <v>0</v>
      </c>
      <c r="Z644" s="282">
        <v>0</v>
      </c>
      <c r="AA644" s="783">
        <f t="shared" si="737"/>
        <v>0</v>
      </c>
      <c r="AB644" s="321"/>
      <c r="AC644" s="297"/>
      <c r="AD644" s="552"/>
      <c r="AE644" s="551"/>
      <c r="AF644" s="865">
        <f t="shared" si="738"/>
        <v>5</v>
      </c>
      <c r="AG644" s="142">
        <f t="shared" si="739"/>
        <v>1</v>
      </c>
      <c r="AH644" s="790">
        <f t="shared" si="740"/>
        <v>54078750</v>
      </c>
      <c r="AI644" s="553">
        <f t="shared" si="724"/>
        <v>2.1259243732932474E-3</v>
      </c>
      <c r="AJ644" s="1685"/>
      <c r="AK644" s="258"/>
      <c r="AL644" s="100"/>
      <c r="AM644" s="101"/>
      <c r="AN644" s="102"/>
    </row>
    <row r="645" spans="1:40" s="56" customFormat="1" ht="26.1" customHeight="1">
      <c r="A645" s="665" t="s">
        <v>1072</v>
      </c>
      <c r="B645" s="664" t="s">
        <v>1073</v>
      </c>
      <c r="C645" s="369" t="s">
        <v>50</v>
      </c>
      <c r="D645" s="617">
        <v>25.000019123614873</v>
      </c>
      <c r="E645" s="942">
        <v>419175</v>
      </c>
      <c r="F645" s="957">
        <f t="shared" si="725"/>
        <v>10479383.016141264</v>
      </c>
      <c r="G645" s="390">
        <f t="shared" si="723"/>
        <v>4.1196173674668912E-4</v>
      </c>
      <c r="H645" s="394">
        <f t="shared" si="726"/>
        <v>0</v>
      </c>
      <c r="I645" s="392">
        <f t="shared" si="727"/>
        <v>0</v>
      </c>
      <c r="J645" s="723">
        <v>0</v>
      </c>
      <c r="K645" s="392">
        <f t="shared" si="728"/>
        <v>0</v>
      </c>
      <c r="L645" s="394">
        <f t="shared" si="729"/>
        <v>0</v>
      </c>
      <c r="M645" s="395">
        <f t="shared" si="730"/>
        <v>0</v>
      </c>
      <c r="N645" s="396"/>
      <c r="O645" s="395"/>
      <c r="P645" s="952">
        <f t="shared" si="731"/>
        <v>25.000019123614873</v>
      </c>
      <c r="Q645" s="395">
        <f t="shared" si="732"/>
        <v>10479383.016141264</v>
      </c>
      <c r="R645" s="1088">
        <f t="shared" si="733"/>
        <v>25.000019123614873</v>
      </c>
      <c r="S645" s="395">
        <f t="shared" si="734"/>
        <v>10479383.016141264</v>
      </c>
      <c r="T645" s="232"/>
      <c r="U645" s="1084">
        <v>25.000019123614873</v>
      </c>
      <c r="V645" s="777">
        <f t="shared" si="735"/>
        <v>10479383.016141264</v>
      </c>
      <c r="W645" s="218"/>
      <c r="X645" s="282">
        <v>0</v>
      </c>
      <c r="Y645" s="783">
        <f t="shared" si="736"/>
        <v>0</v>
      </c>
      <c r="Z645" s="282">
        <v>0</v>
      </c>
      <c r="AA645" s="783">
        <f t="shared" si="737"/>
        <v>0</v>
      </c>
      <c r="AB645" s="321"/>
      <c r="AC645" s="297"/>
      <c r="AD645" s="552"/>
      <c r="AE645" s="551"/>
      <c r="AF645" s="865">
        <f t="shared" si="738"/>
        <v>25.000019123614873</v>
      </c>
      <c r="AG645" s="142">
        <f t="shared" si="739"/>
        <v>1</v>
      </c>
      <c r="AH645" s="790">
        <f t="shared" si="740"/>
        <v>10479383.016141264</v>
      </c>
      <c r="AI645" s="553">
        <f t="shared" si="724"/>
        <v>4.1196173674668912E-4</v>
      </c>
      <c r="AJ645" s="1685"/>
      <c r="AK645" s="258"/>
      <c r="AL645" s="100"/>
      <c r="AM645" s="101"/>
      <c r="AN645" s="102"/>
    </row>
    <row r="646" spans="1:40" s="56" customFormat="1" ht="26.1" customHeight="1">
      <c r="A646" s="665" t="s">
        <v>1074</v>
      </c>
      <c r="B646" s="664" t="s">
        <v>1075</v>
      </c>
      <c r="C646" s="369" t="s">
        <v>50</v>
      </c>
      <c r="D646" s="617">
        <v>8</v>
      </c>
      <c r="E646" s="942">
        <v>708975</v>
      </c>
      <c r="F646" s="957">
        <f t="shared" si="725"/>
        <v>5671800</v>
      </c>
      <c r="G646" s="390">
        <f t="shared" si="723"/>
        <v>2.2296776202195204E-4</v>
      </c>
      <c r="H646" s="394">
        <f t="shared" si="726"/>
        <v>0</v>
      </c>
      <c r="I646" s="392">
        <f t="shared" si="727"/>
        <v>0</v>
      </c>
      <c r="J646" s="723">
        <v>0</v>
      </c>
      <c r="K646" s="392">
        <f t="shared" si="728"/>
        <v>0</v>
      </c>
      <c r="L646" s="394">
        <f t="shared" si="729"/>
        <v>0</v>
      </c>
      <c r="M646" s="395">
        <f t="shared" si="730"/>
        <v>0</v>
      </c>
      <c r="N646" s="396"/>
      <c r="O646" s="395"/>
      <c r="P646" s="952">
        <f t="shared" si="731"/>
        <v>8</v>
      </c>
      <c r="Q646" s="395">
        <f t="shared" si="732"/>
        <v>5671800</v>
      </c>
      <c r="R646" s="1088">
        <f t="shared" si="733"/>
        <v>8</v>
      </c>
      <c r="S646" s="395">
        <f t="shared" si="734"/>
        <v>5671800</v>
      </c>
      <c r="T646" s="232"/>
      <c r="U646" s="1084">
        <v>8</v>
      </c>
      <c r="V646" s="777">
        <f t="shared" si="735"/>
        <v>5671800</v>
      </c>
      <c r="W646" s="218"/>
      <c r="X646" s="282">
        <v>0</v>
      </c>
      <c r="Y646" s="783">
        <f t="shared" si="736"/>
        <v>0</v>
      </c>
      <c r="Z646" s="282">
        <v>0</v>
      </c>
      <c r="AA646" s="783">
        <f t="shared" si="737"/>
        <v>0</v>
      </c>
      <c r="AB646" s="321"/>
      <c r="AC646" s="297"/>
      <c r="AD646" s="552"/>
      <c r="AE646" s="551"/>
      <c r="AF646" s="865">
        <f t="shared" si="738"/>
        <v>8</v>
      </c>
      <c r="AG646" s="142">
        <f t="shared" si="739"/>
        <v>1</v>
      </c>
      <c r="AH646" s="790">
        <f t="shared" si="740"/>
        <v>5671800</v>
      </c>
      <c r="AI646" s="553">
        <f t="shared" si="724"/>
        <v>2.2296776202195204E-4</v>
      </c>
      <c r="AJ646" s="1685"/>
      <c r="AK646" s="258"/>
      <c r="AL646" s="100"/>
      <c r="AM646" s="101"/>
      <c r="AN646" s="102"/>
    </row>
    <row r="647" spans="1:40" s="56" customFormat="1" ht="26.1" customHeight="1">
      <c r="A647" s="665" t="s">
        <v>1076</v>
      </c>
      <c r="B647" s="664" t="s">
        <v>1077</v>
      </c>
      <c r="C647" s="369" t="s">
        <v>50</v>
      </c>
      <c r="D647" s="617">
        <v>5</v>
      </c>
      <c r="E647" s="942">
        <v>12978900</v>
      </c>
      <c r="F647" s="957">
        <f t="shared" si="725"/>
        <v>64894500</v>
      </c>
      <c r="G647" s="390">
        <f t="shared" si="723"/>
        <v>2.5511092479518966E-3</v>
      </c>
      <c r="H647" s="394">
        <f t="shared" si="726"/>
        <v>0</v>
      </c>
      <c r="I647" s="392">
        <f t="shared" si="727"/>
        <v>0</v>
      </c>
      <c r="J647" s="723">
        <v>0</v>
      </c>
      <c r="K647" s="392">
        <f t="shared" si="728"/>
        <v>0</v>
      </c>
      <c r="L647" s="394">
        <f t="shared" si="729"/>
        <v>0</v>
      </c>
      <c r="M647" s="395">
        <f t="shared" si="730"/>
        <v>0</v>
      </c>
      <c r="N647" s="396"/>
      <c r="O647" s="395"/>
      <c r="P647" s="952">
        <f t="shared" si="731"/>
        <v>5</v>
      </c>
      <c r="Q647" s="395">
        <f t="shared" si="732"/>
        <v>64894500</v>
      </c>
      <c r="R647" s="1088">
        <f t="shared" si="733"/>
        <v>5</v>
      </c>
      <c r="S647" s="395">
        <f t="shared" si="734"/>
        <v>64894500</v>
      </c>
      <c r="T647" s="232"/>
      <c r="U647" s="1084">
        <v>5</v>
      </c>
      <c r="V647" s="777">
        <f t="shared" si="735"/>
        <v>64894500</v>
      </c>
      <c r="W647" s="218"/>
      <c r="X647" s="282">
        <v>0</v>
      </c>
      <c r="Y647" s="783">
        <f t="shared" si="736"/>
        <v>0</v>
      </c>
      <c r="Z647" s="282">
        <v>0</v>
      </c>
      <c r="AA647" s="783">
        <f t="shared" si="737"/>
        <v>0</v>
      </c>
      <c r="AB647" s="321"/>
      <c r="AC647" s="297"/>
      <c r="AD647" s="552"/>
      <c r="AE647" s="551"/>
      <c r="AF647" s="865">
        <f t="shared" si="738"/>
        <v>5</v>
      </c>
      <c r="AG647" s="142">
        <f t="shared" si="739"/>
        <v>1</v>
      </c>
      <c r="AH647" s="790">
        <f t="shared" si="740"/>
        <v>64894500</v>
      </c>
      <c r="AI647" s="553">
        <f t="shared" si="724"/>
        <v>2.5511092479518966E-3</v>
      </c>
      <c r="AJ647" s="1685"/>
      <c r="AK647" s="258"/>
      <c r="AL647" s="100"/>
      <c r="AM647" s="101"/>
      <c r="AN647" s="102"/>
    </row>
    <row r="648" spans="1:40" s="56" customFormat="1" ht="26.1" customHeight="1">
      <c r="A648" s="665" t="s">
        <v>1078</v>
      </c>
      <c r="B648" s="664" t="s">
        <v>1079</v>
      </c>
      <c r="C648" s="369" t="s">
        <v>50</v>
      </c>
      <c r="D648" s="617">
        <v>11</v>
      </c>
      <c r="E648" s="942">
        <v>8383500</v>
      </c>
      <c r="F648" s="957">
        <f t="shared" si="725"/>
        <v>92218500</v>
      </c>
      <c r="G648" s="390">
        <f t="shared" si="723"/>
        <v>3.6252605102474319E-3</v>
      </c>
      <c r="H648" s="394">
        <f t="shared" si="707"/>
        <v>0</v>
      </c>
      <c r="I648" s="392">
        <f t="shared" si="708"/>
        <v>0</v>
      </c>
      <c r="J648" s="723">
        <v>0</v>
      </c>
      <c r="K648" s="392">
        <f t="shared" si="709"/>
        <v>0</v>
      </c>
      <c r="L648" s="394">
        <f t="shared" si="710"/>
        <v>0</v>
      </c>
      <c r="M648" s="395">
        <f t="shared" si="711"/>
        <v>0</v>
      </c>
      <c r="N648" s="396"/>
      <c r="O648" s="395"/>
      <c r="P648" s="952">
        <f t="shared" si="712"/>
        <v>11</v>
      </c>
      <c r="Q648" s="395">
        <f t="shared" si="713"/>
        <v>92218500</v>
      </c>
      <c r="R648" s="1088">
        <f t="shared" si="714"/>
        <v>11</v>
      </c>
      <c r="S648" s="395">
        <f t="shared" si="715"/>
        <v>92218500</v>
      </c>
      <c r="T648" s="232"/>
      <c r="U648" s="1084">
        <v>11</v>
      </c>
      <c r="V648" s="777">
        <f t="shared" si="716"/>
        <v>92218500</v>
      </c>
      <c r="W648" s="218"/>
      <c r="X648" s="282">
        <v>0</v>
      </c>
      <c r="Y648" s="783">
        <f t="shared" si="717"/>
        <v>0</v>
      </c>
      <c r="Z648" s="282">
        <v>0</v>
      </c>
      <c r="AA648" s="783">
        <f t="shared" si="718"/>
        <v>0</v>
      </c>
      <c r="AB648" s="321"/>
      <c r="AC648" s="297"/>
      <c r="AD648" s="552"/>
      <c r="AE648" s="551"/>
      <c r="AF648" s="865">
        <f t="shared" si="719"/>
        <v>11</v>
      </c>
      <c r="AG648" s="142">
        <f t="shared" si="720"/>
        <v>1</v>
      </c>
      <c r="AH648" s="790">
        <f t="shared" si="721"/>
        <v>92218500</v>
      </c>
      <c r="AI648" s="553">
        <f t="shared" si="724"/>
        <v>3.6252605102474319E-3</v>
      </c>
      <c r="AJ648" s="1685"/>
      <c r="AK648" s="258"/>
      <c r="AL648" s="100"/>
      <c r="AM648" s="101"/>
      <c r="AN648" s="102"/>
    </row>
    <row r="649" spans="1:40" s="56" customFormat="1" ht="26.1" customHeight="1">
      <c r="A649" s="820"/>
      <c r="B649" s="819"/>
      <c r="C649" s="804"/>
      <c r="D649" s="805"/>
      <c r="E649" s="961"/>
      <c r="F649" s="963"/>
      <c r="G649" s="851"/>
      <c r="H649" s="715"/>
      <c r="I649" s="806"/>
      <c r="J649" s="823"/>
      <c r="K649" s="806"/>
      <c r="L649" s="715"/>
      <c r="M649" s="713"/>
      <c r="N649" s="807"/>
      <c r="O649" s="713"/>
      <c r="P649" s="1082"/>
      <c r="Q649" s="713"/>
      <c r="R649" s="1089"/>
      <c r="S649" s="713"/>
      <c r="T649" s="808"/>
      <c r="U649" s="1085"/>
      <c r="V649" s="857"/>
      <c r="W649" s="809"/>
      <c r="X649" s="771"/>
      <c r="Y649" s="1058"/>
      <c r="Z649" s="771"/>
      <c r="AA649" s="1058"/>
      <c r="AB649" s="717"/>
      <c r="AC649" s="718"/>
      <c r="AD649" s="719"/>
      <c r="AE649" s="716"/>
      <c r="AF649" s="1080"/>
      <c r="AG649" s="810"/>
      <c r="AH649" s="811"/>
      <c r="AI649" s="812"/>
      <c r="AJ649" s="1685"/>
      <c r="AK649" s="258"/>
      <c r="AL649" s="542"/>
      <c r="AM649" s="543"/>
      <c r="AN649" s="544"/>
    </row>
    <row r="650" spans="1:40" s="56" customFormat="1" ht="26.1" customHeight="1">
      <c r="A650" s="1336" t="s">
        <v>1080</v>
      </c>
      <c r="B650" s="1337" t="s">
        <v>1081</v>
      </c>
      <c r="C650" s="1363"/>
      <c r="D650" s="1364"/>
      <c r="E650" s="1405"/>
      <c r="F650" s="1365"/>
      <c r="G650" s="1366"/>
      <c r="H650" s="1367"/>
      <c r="I650" s="1368"/>
      <c r="J650" s="1369"/>
      <c r="K650" s="1368"/>
      <c r="L650" s="1367"/>
      <c r="M650" s="1370"/>
      <c r="N650" s="1371"/>
      <c r="O650" s="1370"/>
      <c r="P650" s="1372"/>
      <c r="Q650" s="1370"/>
      <c r="R650" s="1367"/>
      <c r="S650" s="1370"/>
      <c r="T650" s="1373"/>
      <c r="U650" s="1374"/>
      <c r="V650" s="1375"/>
      <c r="W650" s="1376"/>
      <c r="X650" s="1377"/>
      <c r="Y650" s="1378"/>
      <c r="Z650" s="1377"/>
      <c r="AA650" s="1378"/>
      <c r="AB650" s="1374"/>
      <c r="AC650" s="1380"/>
      <c r="AD650" s="1374"/>
      <c r="AE650" s="1380"/>
      <c r="AF650" s="1377"/>
      <c r="AG650" s="1381"/>
      <c r="AH650" s="1378"/>
      <c r="AI650" s="1382"/>
      <c r="AJ650" s="1685"/>
      <c r="AK650" s="258"/>
      <c r="AL650" s="542"/>
      <c r="AM650" s="543"/>
      <c r="AN650" s="544"/>
    </row>
    <row r="651" spans="1:40" s="56" customFormat="1" ht="26.1" customHeight="1">
      <c r="A651" s="1406"/>
      <c r="B651" s="1407"/>
      <c r="C651" s="1408"/>
      <c r="D651" s="1409"/>
      <c r="E651" s="1592"/>
      <c r="F651" s="1410"/>
      <c r="G651" s="1411"/>
      <c r="H651" s="1412"/>
      <c r="I651" s="1413"/>
      <c r="J651" s="1414"/>
      <c r="K651" s="1413"/>
      <c r="L651" s="1412"/>
      <c r="M651" s="1415"/>
      <c r="N651" s="1416"/>
      <c r="O651" s="1415"/>
      <c r="P651" s="1417"/>
      <c r="Q651" s="1415"/>
      <c r="R651" s="1412"/>
      <c r="S651" s="1415"/>
      <c r="T651" s="1418"/>
      <c r="U651" s="1419"/>
      <c r="V651" s="1420"/>
      <c r="W651" s="1421"/>
      <c r="X651" s="1422"/>
      <c r="Y651" s="1423"/>
      <c r="Z651" s="1422"/>
      <c r="AA651" s="1423"/>
      <c r="AB651" s="1419"/>
      <c r="AC651" s="1425"/>
      <c r="AD651" s="1419"/>
      <c r="AE651" s="1425"/>
      <c r="AF651" s="1422"/>
      <c r="AG651" s="1426"/>
      <c r="AH651" s="1423"/>
      <c r="AI651" s="1427"/>
      <c r="AJ651" s="1685"/>
      <c r="AK651" s="322"/>
      <c r="AL651" s="145"/>
      <c r="AM651" s="127"/>
      <c r="AN651" s="581"/>
    </row>
    <row r="652" spans="1:40" s="56" customFormat="1" ht="33.950000000000003" customHeight="1">
      <c r="A652" s="820" t="s">
        <v>1082</v>
      </c>
      <c r="B652" s="819" t="s">
        <v>1083</v>
      </c>
      <c r="C652" s="804" t="s">
        <v>94</v>
      </c>
      <c r="D652" s="805">
        <v>388.29213506844115</v>
      </c>
      <c r="E652" s="961">
        <v>195615</v>
      </c>
      <c r="F652" s="963">
        <f t="shared" ref="F652:F657" si="741">D652*E652</f>
        <v>75955766.001413122</v>
      </c>
      <c r="G652" s="851">
        <f t="shared" ref="G652:G657" si="742">F652*1/$F$884</f>
        <v>2.9859457593705979E-3</v>
      </c>
      <c r="H652" s="715">
        <f t="shared" ref="H652:H657" si="743">IF(D652-AF652&lt;0,AF652-D652,0)</f>
        <v>0</v>
      </c>
      <c r="I652" s="806">
        <f t="shared" ref="I652:I657" si="744">E652*H652</f>
        <v>0</v>
      </c>
      <c r="J652" s="823">
        <v>0</v>
      </c>
      <c r="K652" s="806">
        <f t="shared" ref="K652:K657" si="745">E652*J652</f>
        <v>0</v>
      </c>
      <c r="L652" s="715">
        <f t="shared" ref="L652:L657" si="746">IF(AF652=0,D652,0)</f>
        <v>0</v>
      </c>
      <c r="M652" s="713">
        <f t="shared" ref="M652:M657" si="747">L652*E652</f>
        <v>0</v>
      </c>
      <c r="N652" s="807"/>
      <c r="O652" s="713"/>
      <c r="P652" s="1082">
        <f t="shared" ref="P652:P657" si="748">D652+H652+J652-L652</f>
        <v>388.29213506844115</v>
      </c>
      <c r="Q652" s="713">
        <f t="shared" ref="Q652:Q657" si="749">E652*P652</f>
        <v>75955766.001413122</v>
      </c>
      <c r="R652" s="1089">
        <f t="shared" ref="R652:R657" si="750">AF652</f>
        <v>388.29213506844115</v>
      </c>
      <c r="S652" s="713">
        <f t="shared" ref="S652:S657" si="751">E652*R652</f>
        <v>75955766.001413122</v>
      </c>
      <c r="T652" s="808"/>
      <c r="U652" s="1085">
        <v>388.29213506844115</v>
      </c>
      <c r="V652" s="857">
        <f t="shared" ref="V652:V657" si="752">E652*U652</f>
        <v>75955766.001413122</v>
      </c>
      <c r="W652" s="809"/>
      <c r="X652" s="771">
        <v>0</v>
      </c>
      <c r="Y652" s="1058">
        <f t="shared" ref="Y652:Y657" si="753">E652*X652</f>
        <v>0</v>
      </c>
      <c r="Z652" s="771">
        <v>0</v>
      </c>
      <c r="AA652" s="1058">
        <f t="shared" ref="AA652:AA657" si="754">E652*Z652</f>
        <v>0</v>
      </c>
      <c r="AB652" s="717"/>
      <c r="AC652" s="718"/>
      <c r="AD652" s="719"/>
      <c r="AE652" s="716"/>
      <c r="AF652" s="1080">
        <f t="shared" ref="AF652:AF657" si="755">U652+X652+Z652</f>
        <v>388.29213506844115</v>
      </c>
      <c r="AG652" s="810">
        <f t="shared" ref="AG652:AG657" si="756">AF652/D652</f>
        <v>1</v>
      </c>
      <c r="AH652" s="811">
        <f t="shared" ref="AH652:AH657" si="757">E652*AF652</f>
        <v>75955766.001413122</v>
      </c>
      <c r="AI652" s="812">
        <f t="shared" ref="AI652:AI657" si="758">AH652*1/$E$895</f>
        <v>2.9859457593705979E-3</v>
      </c>
      <c r="AJ652" s="1685"/>
      <c r="AK652" s="258"/>
      <c r="AL652" s="542"/>
      <c r="AM652" s="543"/>
      <c r="AN652" s="544"/>
    </row>
    <row r="653" spans="1:40" s="56" customFormat="1" ht="36" customHeight="1">
      <c r="A653" s="820" t="s">
        <v>1084</v>
      </c>
      <c r="B653" s="819" t="s">
        <v>1085</v>
      </c>
      <c r="C653" s="804" t="s">
        <v>94</v>
      </c>
      <c r="D653" s="805">
        <v>2401</v>
      </c>
      <c r="E653" s="961">
        <v>170775</v>
      </c>
      <c r="F653" s="963">
        <f t="shared" si="741"/>
        <v>410030775</v>
      </c>
      <c r="G653" s="851">
        <f t="shared" si="742"/>
        <v>1.6118982379822379E-2</v>
      </c>
      <c r="H653" s="715">
        <f t="shared" si="743"/>
        <v>0</v>
      </c>
      <c r="I653" s="806">
        <f t="shared" si="744"/>
        <v>0</v>
      </c>
      <c r="J653" s="823">
        <v>0</v>
      </c>
      <c r="K653" s="806">
        <f t="shared" si="745"/>
        <v>0</v>
      </c>
      <c r="L653" s="715">
        <f t="shared" si="746"/>
        <v>0</v>
      </c>
      <c r="M653" s="713">
        <f t="shared" si="747"/>
        <v>0</v>
      </c>
      <c r="N653" s="807"/>
      <c r="O653" s="713"/>
      <c r="P653" s="1082">
        <f t="shared" si="748"/>
        <v>2401</v>
      </c>
      <c r="Q653" s="713">
        <f t="shared" si="749"/>
        <v>410030775</v>
      </c>
      <c r="R653" s="1089">
        <f t="shared" si="750"/>
        <v>2401</v>
      </c>
      <c r="S653" s="713">
        <f t="shared" si="751"/>
        <v>410030775</v>
      </c>
      <c r="T653" s="808"/>
      <c r="U653" s="1085">
        <v>2401</v>
      </c>
      <c r="V653" s="857">
        <f t="shared" si="752"/>
        <v>410030775</v>
      </c>
      <c r="W653" s="809"/>
      <c r="X653" s="771">
        <v>0</v>
      </c>
      <c r="Y653" s="1058">
        <f t="shared" si="753"/>
        <v>0</v>
      </c>
      <c r="Z653" s="771">
        <v>0</v>
      </c>
      <c r="AA653" s="1058">
        <f t="shared" si="754"/>
        <v>0</v>
      </c>
      <c r="AB653" s="717"/>
      <c r="AC653" s="718"/>
      <c r="AD653" s="719"/>
      <c r="AE653" s="716"/>
      <c r="AF653" s="1080">
        <f t="shared" si="755"/>
        <v>2401</v>
      </c>
      <c r="AG653" s="810">
        <f t="shared" si="756"/>
        <v>1</v>
      </c>
      <c r="AH653" s="811">
        <f t="shared" si="757"/>
        <v>410030775</v>
      </c>
      <c r="AI653" s="812">
        <f t="shared" si="758"/>
        <v>1.6118982379822379E-2</v>
      </c>
      <c r="AJ653" s="1685"/>
      <c r="AK653" s="258"/>
      <c r="AL653" s="542"/>
      <c r="AM653" s="543"/>
      <c r="AN653" s="544"/>
    </row>
    <row r="654" spans="1:40" s="56" customFormat="1" ht="29.1" customHeight="1">
      <c r="A654" s="820" t="s">
        <v>1086</v>
      </c>
      <c r="B654" s="819" t="s">
        <v>1087</v>
      </c>
      <c r="C654" s="804" t="s">
        <v>94</v>
      </c>
      <c r="D654" s="805">
        <v>1420</v>
      </c>
      <c r="E654" s="961">
        <v>113850</v>
      </c>
      <c r="F654" s="963">
        <f t="shared" si="741"/>
        <v>161667000</v>
      </c>
      <c r="G654" s="851">
        <f t="shared" si="742"/>
        <v>6.3553949685819181E-3</v>
      </c>
      <c r="H654" s="715">
        <f t="shared" si="743"/>
        <v>0</v>
      </c>
      <c r="I654" s="806">
        <f t="shared" si="744"/>
        <v>0</v>
      </c>
      <c r="J654" s="823">
        <v>0</v>
      </c>
      <c r="K654" s="806">
        <f t="shared" si="745"/>
        <v>0</v>
      </c>
      <c r="L654" s="715">
        <f t="shared" si="746"/>
        <v>0</v>
      </c>
      <c r="M654" s="713">
        <f t="shared" si="747"/>
        <v>0</v>
      </c>
      <c r="N654" s="807"/>
      <c r="O654" s="713"/>
      <c r="P654" s="1082">
        <f t="shared" si="748"/>
        <v>1420</v>
      </c>
      <c r="Q654" s="713">
        <f t="shared" si="749"/>
        <v>161667000</v>
      </c>
      <c r="R654" s="1089">
        <f t="shared" si="750"/>
        <v>1420</v>
      </c>
      <c r="S654" s="713">
        <f t="shared" si="751"/>
        <v>161667000</v>
      </c>
      <c r="T654" s="808"/>
      <c r="U654" s="1085">
        <v>1420</v>
      </c>
      <c r="V654" s="857">
        <f t="shared" si="752"/>
        <v>161667000</v>
      </c>
      <c r="W654" s="809"/>
      <c r="X654" s="771">
        <v>0</v>
      </c>
      <c r="Y654" s="1058">
        <f t="shared" si="753"/>
        <v>0</v>
      </c>
      <c r="Z654" s="771">
        <v>0</v>
      </c>
      <c r="AA654" s="1058">
        <f t="shared" si="754"/>
        <v>0</v>
      </c>
      <c r="AB654" s="717"/>
      <c r="AC654" s="718"/>
      <c r="AD654" s="719"/>
      <c r="AE654" s="716"/>
      <c r="AF654" s="1080">
        <f t="shared" si="755"/>
        <v>1420</v>
      </c>
      <c r="AG654" s="810">
        <f t="shared" si="756"/>
        <v>1</v>
      </c>
      <c r="AH654" s="811">
        <f t="shared" si="757"/>
        <v>161667000</v>
      </c>
      <c r="AI654" s="812">
        <f t="shared" si="758"/>
        <v>6.3553949685819181E-3</v>
      </c>
      <c r="AJ654" s="1685"/>
      <c r="AK654" s="258"/>
      <c r="AL654" s="542"/>
      <c r="AM654" s="543"/>
      <c r="AN654" s="544"/>
    </row>
    <row r="655" spans="1:40" s="56" customFormat="1" ht="33.950000000000003" customHeight="1">
      <c r="A655" s="820" t="s">
        <v>1088</v>
      </c>
      <c r="B655" s="819" t="s">
        <v>1089</v>
      </c>
      <c r="C655" s="804" t="s">
        <v>94</v>
      </c>
      <c r="D655" s="805">
        <v>158.68135645394312</v>
      </c>
      <c r="E655" s="961">
        <v>201825</v>
      </c>
      <c r="F655" s="963">
        <f t="shared" si="741"/>
        <v>32025864.76631707</v>
      </c>
      <c r="G655" s="851">
        <f t="shared" si="742"/>
        <v>1.2589892791994434E-3</v>
      </c>
      <c r="H655" s="715">
        <f t="shared" si="743"/>
        <v>0</v>
      </c>
      <c r="I655" s="806">
        <f t="shared" si="744"/>
        <v>0</v>
      </c>
      <c r="J655" s="823">
        <v>0</v>
      </c>
      <c r="K655" s="806">
        <f t="shared" si="745"/>
        <v>0</v>
      </c>
      <c r="L655" s="715">
        <f t="shared" si="746"/>
        <v>0</v>
      </c>
      <c r="M655" s="713">
        <f t="shared" si="747"/>
        <v>0</v>
      </c>
      <c r="N655" s="807"/>
      <c r="O655" s="713"/>
      <c r="P655" s="1082">
        <f t="shared" si="748"/>
        <v>158.68135645394312</v>
      </c>
      <c r="Q655" s="713">
        <f t="shared" si="749"/>
        <v>32025864.76631707</v>
      </c>
      <c r="R655" s="1089">
        <f t="shared" si="750"/>
        <v>158.68135645394312</v>
      </c>
      <c r="S655" s="713">
        <f t="shared" si="751"/>
        <v>32025864.76631707</v>
      </c>
      <c r="T655" s="808"/>
      <c r="U655" s="1085">
        <v>158.68135645394312</v>
      </c>
      <c r="V655" s="857">
        <f t="shared" si="752"/>
        <v>32025864.76631707</v>
      </c>
      <c r="W655" s="809"/>
      <c r="X655" s="771">
        <v>0</v>
      </c>
      <c r="Y655" s="1058">
        <f t="shared" si="753"/>
        <v>0</v>
      </c>
      <c r="Z655" s="771">
        <v>0</v>
      </c>
      <c r="AA655" s="1058">
        <f t="shared" si="754"/>
        <v>0</v>
      </c>
      <c r="AB655" s="717"/>
      <c r="AC655" s="718"/>
      <c r="AD655" s="719"/>
      <c r="AE655" s="716"/>
      <c r="AF655" s="1080">
        <f t="shared" si="755"/>
        <v>158.68135645394312</v>
      </c>
      <c r="AG655" s="810">
        <f t="shared" si="756"/>
        <v>1</v>
      </c>
      <c r="AH655" s="811">
        <f t="shared" si="757"/>
        <v>32025864.76631707</v>
      </c>
      <c r="AI655" s="812">
        <f t="shared" si="758"/>
        <v>1.2589892791994434E-3</v>
      </c>
      <c r="AJ655" s="1685"/>
      <c r="AK655" s="258"/>
      <c r="AL655" s="542"/>
      <c r="AM655" s="543"/>
      <c r="AN655" s="544"/>
    </row>
    <row r="656" spans="1:40" s="56" customFormat="1" ht="26.1" customHeight="1">
      <c r="A656" s="820" t="s">
        <v>1090</v>
      </c>
      <c r="B656" s="819" t="s">
        <v>1091</v>
      </c>
      <c r="C656" s="804" t="s">
        <v>50</v>
      </c>
      <c r="D656" s="805">
        <v>40</v>
      </c>
      <c r="E656" s="961">
        <v>119025</v>
      </c>
      <c r="F656" s="963">
        <f t="shared" si="741"/>
        <v>4761000</v>
      </c>
      <c r="G656" s="851">
        <f t="shared" si="742"/>
        <v>1.8716271994543421E-4</v>
      </c>
      <c r="H656" s="715">
        <f t="shared" si="743"/>
        <v>0</v>
      </c>
      <c r="I656" s="806">
        <f t="shared" si="744"/>
        <v>0</v>
      </c>
      <c r="J656" s="823">
        <v>0</v>
      </c>
      <c r="K656" s="806">
        <f t="shared" si="745"/>
        <v>0</v>
      </c>
      <c r="L656" s="715">
        <f t="shared" si="746"/>
        <v>0</v>
      </c>
      <c r="M656" s="713">
        <f t="shared" si="747"/>
        <v>0</v>
      </c>
      <c r="N656" s="807"/>
      <c r="O656" s="713"/>
      <c r="P656" s="1082">
        <f t="shared" si="748"/>
        <v>40</v>
      </c>
      <c r="Q656" s="713">
        <f t="shared" si="749"/>
        <v>4761000</v>
      </c>
      <c r="R656" s="1089">
        <f t="shared" si="750"/>
        <v>40</v>
      </c>
      <c r="S656" s="713">
        <f t="shared" si="751"/>
        <v>4761000</v>
      </c>
      <c r="T656" s="808"/>
      <c r="U656" s="1085">
        <v>40</v>
      </c>
      <c r="V656" s="857">
        <f t="shared" si="752"/>
        <v>4761000</v>
      </c>
      <c r="W656" s="809"/>
      <c r="X656" s="771">
        <v>0</v>
      </c>
      <c r="Y656" s="1058">
        <f t="shared" si="753"/>
        <v>0</v>
      </c>
      <c r="Z656" s="771">
        <v>0</v>
      </c>
      <c r="AA656" s="1058">
        <f t="shared" si="754"/>
        <v>0</v>
      </c>
      <c r="AB656" s="717"/>
      <c r="AC656" s="718"/>
      <c r="AD656" s="719"/>
      <c r="AE656" s="716"/>
      <c r="AF656" s="1080">
        <f t="shared" si="755"/>
        <v>40</v>
      </c>
      <c r="AG656" s="810">
        <f t="shared" si="756"/>
        <v>1</v>
      </c>
      <c r="AH656" s="811">
        <f t="shared" si="757"/>
        <v>4761000</v>
      </c>
      <c r="AI656" s="812">
        <f t="shared" si="758"/>
        <v>1.8716271994543421E-4</v>
      </c>
      <c r="AJ656" s="1685"/>
      <c r="AK656" s="258"/>
      <c r="AL656" s="542"/>
      <c r="AM656" s="543"/>
      <c r="AN656" s="544"/>
    </row>
    <row r="657" spans="1:40" s="56" customFormat="1" ht="26.1" customHeight="1">
      <c r="A657" s="820" t="s">
        <v>1092</v>
      </c>
      <c r="B657" s="819" t="s">
        <v>1093</v>
      </c>
      <c r="C657" s="804" t="s">
        <v>94</v>
      </c>
      <c r="D657" s="805">
        <v>3728.7171431873558</v>
      </c>
      <c r="E657" s="961">
        <v>27427.5</v>
      </c>
      <c r="F657" s="963">
        <f t="shared" si="741"/>
        <v>102269389.4447712</v>
      </c>
      <c r="G657" s="851">
        <f t="shared" si="742"/>
        <v>4.0203774618026164E-3</v>
      </c>
      <c r="H657" s="715">
        <f t="shared" si="743"/>
        <v>0</v>
      </c>
      <c r="I657" s="806">
        <f t="shared" si="744"/>
        <v>0</v>
      </c>
      <c r="J657" s="823">
        <v>0</v>
      </c>
      <c r="K657" s="806">
        <f t="shared" si="745"/>
        <v>0</v>
      </c>
      <c r="L657" s="715">
        <f t="shared" si="746"/>
        <v>0</v>
      </c>
      <c r="M657" s="713">
        <f t="shared" si="747"/>
        <v>0</v>
      </c>
      <c r="N657" s="807"/>
      <c r="O657" s="713"/>
      <c r="P657" s="1082">
        <f t="shared" si="748"/>
        <v>3728.7171431873558</v>
      </c>
      <c r="Q657" s="713">
        <f t="shared" si="749"/>
        <v>102269389.4447712</v>
      </c>
      <c r="R657" s="1089">
        <f t="shared" si="750"/>
        <v>3728.7171431873558</v>
      </c>
      <c r="S657" s="713">
        <f t="shared" si="751"/>
        <v>102269389.4447712</v>
      </c>
      <c r="T657" s="808"/>
      <c r="U657" s="1085">
        <v>3728.7171431873558</v>
      </c>
      <c r="V657" s="857">
        <f t="shared" si="752"/>
        <v>102269389.4447712</v>
      </c>
      <c r="W657" s="809"/>
      <c r="X657" s="771">
        <v>0</v>
      </c>
      <c r="Y657" s="1058">
        <f t="shared" si="753"/>
        <v>0</v>
      </c>
      <c r="Z657" s="771">
        <v>0</v>
      </c>
      <c r="AA657" s="1058">
        <f t="shared" si="754"/>
        <v>0</v>
      </c>
      <c r="AB657" s="717"/>
      <c r="AC657" s="718"/>
      <c r="AD657" s="719"/>
      <c r="AE657" s="716"/>
      <c r="AF657" s="1080">
        <f t="shared" si="755"/>
        <v>3728.7171431873558</v>
      </c>
      <c r="AG657" s="810">
        <f t="shared" si="756"/>
        <v>1</v>
      </c>
      <c r="AH657" s="811">
        <f t="shared" si="757"/>
        <v>102269389.4447712</v>
      </c>
      <c r="AI657" s="812">
        <f t="shared" si="758"/>
        <v>4.0203774618026164E-3</v>
      </c>
      <c r="AJ657" s="1685"/>
      <c r="AK657" s="258"/>
      <c r="AL657" s="542"/>
      <c r="AM657" s="543"/>
      <c r="AN657" s="544"/>
    </row>
    <row r="658" spans="1:40" s="56" customFormat="1" ht="26.1" customHeight="1">
      <c r="A658" s="820"/>
      <c r="B658" s="819"/>
      <c r="C658" s="804"/>
      <c r="D658" s="805"/>
      <c r="E658" s="961"/>
      <c r="F658" s="963"/>
      <c r="G658" s="851"/>
      <c r="H658" s="715"/>
      <c r="I658" s="806"/>
      <c r="J658" s="823"/>
      <c r="K658" s="806"/>
      <c r="L658" s="715"/>
      <c r="M658" s="713"/>
      <c r="N658" s="807"/>
      <c r="O658" s="713"/>
      <c r="P658" s="1082"/>
      <c r="Q658" s="713"/>
      <c r="R658" s="1089"/>
      <c r="S658" s="713"/>
      <c r="T658" s="808"/>
      <c r="U658" s="1085"/>
      <c r="V658" s="857"/>
      <c r="W658" s="809"/>
      <c r="X658" s="771"/>
      <c r="Y658" s="1058"/>
      <c r="Z658" s="771"/>
      <c r="AA658" s="1058"/>
      <c r="AB658" s="717"/>
      <c r="AC658" s="718"/>
      <c r="AD658" s="719"/>
      <c r="AE658" s="716"/>
      <c r="AF658" s="1080"/>
      <c r="AG658" s="810"/>
      <c r="AH658" s="811"/>
      <c r="AI658" s="812"/>
      <c r="AJ658" s="1685"/>
      <c r="AK658" s="258"/>
      <c r="AL658" s="542"/>
      <c r="AM658" s="543"/>
      <c r="AN658" s="544"/>
    </row>
    <row r="659" spans="1:40" s="56" customFormat="1" ht="26.1" customHeight="1">
      <c r="A659" s="1336">
        <v>23.4</v>
      </c>
      <c r="B659" s="1337" t="s">
        <v>1094</v>
      </c>
      <c r="C659" s="1363"/>
      <c r="D659" s="1383"/>
      <c r="E659" s="1405"/>
      <c r="F659" s="1365"/>
      <c r="G659" s="1366"/>
      <c r="H659" s="1367"/>
      <c r="I659" s="1368"/>
      <c r="J659" s="1369"/>
      <c r="K659" s="1368"/>
      <c r="L659" s="1367"/>
      <c r="M659" s="1370"/>
      <c r="N659" s="1371"/>
      <c r="O659" s="1370"/>
      <c r="P659" s="1372"/>
      <c r="Q659" s="1370"/>
      <c r="R659" s="1367"/>
      <c r="S659" s="1370"/>
      <c r="T659" s="1373"/>
      <c r="U659" s="1374"/>
      <c r="V659" s="1375"/>
      <c r="W659" s="1376"/>
      <c r="X659" s="1377"/>
      <c r="Y659" s="1378"/>
      <c r="Z659" s="1377"/>
      <c r="AA659" s="1378"/>
      <c r="AB659" s="1374"/>
      <c r="AC659" s="1380"/>
      <c r="AD659" s="1374"/>
      <c r="AE659" s="1380"/>
      <c r="AF659" s="1377"/>
      <c r="AG659" s="1381"/>
      <c r="AH659" s="1378"/>
      <c r="AI659" s="1382"/>
      <c r="AJ659" s="1685"/>
      <c r="AK659" s="258"/>
      <c r="AL659" s="542"/>
      <c r="AM659" s="543"/>
      <c r="AN659" s="544"/>
    </row>
    <row r="660" spans="1:40" s="56" customFormat="1" ht="26.1" customHeight="1">
      <c r="A660" s="820"/>
      <c r="B660" s="819"/>
      <c r="C660" s="804"/>
      <c r="D660" s="805"/>
      <c r="E660" s="962"/>
      <c r="F660" s="963"/>
      <c r="G660" s="851"/>
      <c r="H660" s="715"/>
      <c r="I660" s="806"/>
      <c r="J660" s="823"/>
      <c r="K660" s="806"/>
      <c r="L660" s="715"/>
      <c r="M660" s="713"/>
      <c r="N660" s="807"/>
      <c r="O660" s="713"/>
      <c r="P660" s="714"/>
      <c r="Q660" s="713"/>
      <c r="R660" s="715"/>
      <c r="S660" s="713"/>
      <c r="T660" s="808"/>
      <c r="U660" s="719"/>
      <c r="V660" s="857"/>
      <c r="W660" s="809"/>
      <c r="X660" s="771"/>
      <c r="Y660" s="1058"/>
      <c r="Z660" s="771"/>
      <c r="AA660" s="1058"/>
      <c r="AB660" s="717"/>
      <c r="AC660" s="718"/>
      <c r="AD660" s="719"/>
      <c r="AE660" s="716"/>
      <c r="AF660" s="712"/>
      <c r="AG660" s="810"/>
      <c r="AH660" s="811"/>
      <c r="AI660" s="812"/>
      <c r="AJ660" s="1685"/>
      <c r="AK660" s="258"/>
      <c r="AL660" s="542"/>
      <c r="AM660" s="543"/>
      <c r="AN660" s="544"/>
    </row>
    <row r="661" spans="1:40" s="56" customFormat="1" ht="26.1" customHeight="1">
      <c r="A661" s="820" t="s">
        <v>1095</v>
      </c>
      <c r="B661" s="819" t="s">
        <v>1096</v>
      </c>
      <c r="C661" s="804" t="s">
        <v>50</v>
      </c>
      <c r="D661" s="805">
        <v>22</v>
      </c>
      <c r="E661" s="961">
        <v>101947.5</v>
      </c>
      <c r="F661" s="963">
        <f t="shared" ref="F661:F685" si="759">D661*E661</f>
        <v>2242845</v>
      </c>
      <c r="G661" s="851">
        <f t="shared" ref="G661:G685" si="760">F661*1/$F$884</f>
        <v>8.8169916113425194E-5</v>
      </c>
      <c r="H661" s="715">
        <f t="shared" ref="H661:H685" si="761">IF(D661-AF661&lt;0,AF661-D661,0)</f>
        <v>0</v>
      </c>
      <c r="I661" s="806">
        <f t="shared" ref="I661:I685" si="762">E661*H661</f>
        <v>0</v>
      </c>
      <c r="J661" s="823">
        <v>0</v>
      </c>
      <c r="K661" s="806">
        <f t="shared" ref="K661:K685" si="763">E661*J661</f>
        <v>0</v>
      </c>
      <c r="L661" s="715">
        <f t="shared" ref="L661:L685" si="764">IF(AF661=0,D661,0)</f>
        <v>0</v>
      </c>
      <c r="M661" s="713">
        <f t="shared" ref="M661:M685" si="765">L661*E661</f>
        <v>0</v>
      </c>
      <c r="N661" s="807"/>
      <c r="O661" s="713"/>
      <c r="P661" s="1082">
        <f t="shared" ref="P661:P685" si="766">D661+H661+J661-L661</f>
        <v>22</v>
      </c>
      <c r="Q661" s="713">
        <f t="shared" ref="Q661:Q685" si="767">E661*P661</f>
        <v>2242845</v>
      </c>
      <c r="R661" s="1089">
        <f t="shared" ref="R661:R685" si="768">AF661</f>
        <v>22</v>
      </c>
      <c r="S661" s="713">
        <f t="shared" ref="S661:S685" si="769">E661*R661</f>
        <v>2242845</v>
      </c>
      <c r="T661" s="808"/>
      <c r="U661" s="1085">
        <v>22</v>
      </c>
      <c r="V661" s="857">
        <f t="shared" ref="V661:V685" si="770">E661*U661</f>
        <v>2242845</v>
      </c>
      <c r="W661" s="809"/>
      <c r="X661" s="771">
        <v>0</v>
      </c>
      <c r="Y661" s="1058">
        <f t="shared" ref="Y661:Y685" si="771">E661*X661</f>
        <v>0</v>
      </c>
      <c r="Z661" s="771">
        <v>0</v>
      </c>
      <c r="AA661" s="1058">
        <f t="shared" ref="AA661:AA685" si="772">E661*Z661</f>
        <v>0</v>
      </c>
      <c r="AB661" s="717"/>
      <c r="AC661" s="718"/>
      <c r="AD661" s="719"/>
      <c r="AE661" s="716"/>
      <c r="AF661" s="1080">
        <f t="shared" ref="AF661:AF685" si="773">U661+X661+Z661</f>
        <v>22</v>
      </c>
      <c r="AG661" s="810">
        <f t="shared" ref="AG661:AG685" si="774">AF661/D661</f>
        <v>1</v>
      </c>
      <c r="AH661" s="811">
        <f t="shared" ref="AH661:AH685" si="775">E661*AF661</f>
        <v>2242845</v>
      </c>
      <c r="AI661" s="812">
        <f t="shared" ref="AI661:AI685" si="776">AH661*1/$E$895</f>
        <v>8.8169916113425194E-5</v>
      </c>
      <c r="AJ661" s="1685"/>
      <c r="AK661" s="258"/>
      <c r="AL661" s="542"/>
      <c r="AM661" s="543"/>
      <c r="AN661" s="544"/>
    </row>
    <row r="662" spans="1:40" s="56" customFormat="1" ht="26.1" customHeight="1">
      <c r="A662" s="820" t="s">
        <v>1097</v>
      </c>
      <c r="B662" s="819" t="s">
        <v>1098</v>
      </c>
      <c r="C662" s="804" t="s">
        <v>50</v>
      </c>
      <c r="D662" s="805">
        <v>42</v>
      </c>
      <c r="E662" s="961">
        <v>139725</v>
      </c>
      <c r="F662" s="963">
        <f t="shared" si="759"/>
        <v>5868450</v>
      </c>
      <c r="G662" s="851">
        <f t="shared" si="760"/>
        <v>2.3069839610665477E-4</v>
      </c>
      <c r="H662" s="715">
        <f t="shared" si="761"/>
        <v>0</v>
      </c>
      <c r="I662" s="806">
        <f t="shared" si="762"/>
        <v>0</v>
      </c>
      <c r="J662" s="823">
        <v>0</v>
      </c>
      <c r="K662" s="806">
        <f t="shared" si="763"/>
        <v>0</v>
      </c>
      <c r="L662" s="715">
        <f t="shared" si="764"/>
        <v>0</v>
      </c>
      <c r="M662" s="713">
        <f t="shared" si="765"/>
        <v>0</v>
      </c>
      <c r="N662" s="807"/>
      <c r="O662" s="713"/>
      <c r="P662" s="1082">
        <f t="shared" si="766"/>
        <v>42</v>
      </c>
      <c r="Q662" s="713">
        <f t="shared" si="767"/>
        <v>5868450</v>
      </c>
      <c r="R662" s="1089">
        <f t="shared" si="768"/>
        <v>42</v>
      </c>
      <c r="S662" s="713">
        <f t="shared" si="769"/>
        <v>5868450</v>
      </c>
      <c r="T662" s="808"/>
      <c r="U662" s="1085">
        <v>42</v>
      </c>
      <c r="V662" s="857">
        <f t="shared" si="770"/>
        <v>5868450</v>
      </c>
      <c r="W662" s="809"/>
      <c r="X662" s="771">
        <v>0</v>
      </c>
      <c r="Y662" s="1058">
        <f t="shared" si="771"/>
        <v>0</v>
      </c>
      <c r="Z662" s="771">
        <v>0</v>
      </c>
      <c r="AA662" s="1058">
        <f t="shared" si="772"/>
        <v>0</v>
      </c>
      <c r="AB662" s="717"/>
      <c r="AC662" s="718"/>
      <c r="AD662" s="719"/>
      <c r="AE662" s="716"/>
      <c r="AF662" s="1080">
        <f t="shared" si="773"/>
        <v>42</v>
      </c>
      <c r="AG662" s="810">
        <f t="shared" si="774"/>
        <v>1</v>
      </c>
      <c r="AH662" s="811">
        <f t="shared" si="775"/>
        <v>5868450</v>
      </c>
      <c r="AI662" s="812">
        <f t="shared" si="776"/>
        <v>2.3069839610665477E-4</v>
      </c>
      <c r="AJ662" s="1685"/>
      <c r="AK662" s="258"/>
      <c r="AL662" s="542"/>
      <c r="AM662" s="543"/>
      <c r="AN662" s="544"/>
    </row>
    <row r="663" spans="1:40" s="56" customFormat="1" ht="26.1" customHeight="1">
      <c r="A663" s="820" t="s">
        <v>1099</v>
      </c>
      <c r="B663" s="819" t="s">
        <v>1100</v>
      </c>
      <c r="C663" s="804" t="s">
        <v>50</v>
      </c>
      <c r="D663" s="805">
        <v>54</v>
      </c>
      <c r="E663" s="961">
        <v>219937.5</v>
      </c>
      <c r="F663" s="963">
        <f t="shared" si="759"/>
        <v>11876625</v>
      </c>
      <c r="G663" s="851">
        <f t="shared" si="760"/>
        <v>4.6688961116822986E-4</v>
      </c>
      <c r="H663" s="715">
        <f t="shared" si="761"/>
        <v>0</v>
      </c>
      <c r="I663" s="806">
        <f t="shared" si="762"/>
        <v>0</v>
      </c>
      <c r="J663" s="823">
        <v>0</v>
      </c>
      <c r="K663" s="806">
        <f t="shared" si="763"/>
        <v>0</v>
      </c>
      <c r="L663" s="715">
        <f t="shared" si="764"/>
        <v>0</v>
      </c>
      <c r="M663" s="713">
        <f t="shared" si="765"/>
        <v>0</v>
      </c>
      <c r="N663" s="807"/>
      <c r="O663" s="713"/>
      <c r="P663" s="1082">
        <f t="shared" si="766"/>
        <v>54</v>
      </c>
      <c r="Q663" s="713">
        <f t="shared" si="767"/>
        <v>11876625</v>
      </c>
      <c r="R663" s="1089">
        <f t="shared" si="768"/>
        <v>54</v>
      </c>
      <c r="S663" s="713">
        <f t="shared" si="769"/>
        <v>11876625</v>
      </c>
      <c r="T663" s="808"/>
      <c r="U663" s="1085">
        <v>54</v>
      </c>
      <c r="V663" s="857">
        <f t="shared" si="770"/>
        <v>11876625</v>
      </c>
      <c r="W663" s="809"/>
      <c r="X663" s="771">
        <v>0</v>
      </c>
      <c r="Y663" s="1058">
        <f t="shared" si="771"/>
        <v>0</v>
      </c>
      <c r="Z663" s="771">
        <v>0</v>
      </c>
      <c r="AA663" s="1058">
        <f t="shared" si="772"/>
        <v>0</v>
      </c>
      <c r="AB663" s="717"/>
      <c r="AC663" s="718"/>
      <c r="AD663" s="719"/>
      <c r="AE663" s="716"/>
      <c r="AF663" s="1080">
        <f t="shared" si="773"/>
        <v>54</v>
      </c>
      <c r="AG663" s="810">
        <f t="shared" si="774"/>
        <v>1</v>
      </c>
      <c r="AH663" s="811">
        <f t="shared" si="775"/>
        <v>11876625</v>
      </c>
      <c r="AI663" s="812">
        <f t="shared" si="776"/>
        <v>4.6688961116822986E-4</v>
      </c>
      <c r="AJ663" s="1685"/>
      <c r="AK663" s="258"/>
      <c r="AL663" s="542"/>
      <c r="AM663" s="543"/>
      <c r="AN663" s="544"/>
    </row>
    <row r="664" spans="1:40" s="56" customFormat="1" ht="26.1" customHeight="1">
      <c r="A664" s="820" t="s">
        <v>1101</v>
      </c>
      <c r="B664" s="819" t="s">
        <v>1102</v>
      </c>
      <c r="C664" s="804" t="s">
        <v>50</v>
      </c>
      <c r="D664" s="805">
        <v>65</v>
      </c>
      <c r="E664" s="961">
        <v>274275</v>
      </c>
      <c r="F664" s="963">
        <f t="shared" si="759"/>
        <v>17827875</v>
      </c>
      <c r="G664" s="851">
        <f t="shared" si="760"/>
        <v>7.0084301110002263E-4</v>
      </c>
      <c r="H664" s="715">
        <f t="shared" si="761"/>
        <v>0</v>
      </c>
      <c r="I664" s="806">
        <f t="shared" si="762"/>
        <v>0</v>
      </c>
      <c r="J664" s="823">
        <v>0</v>
      </c>
      <c r="K664" s="806">
        <f t="shared" si="763"/>
        <v>0</v>
      </c>
      <c r="L664" s="715">
        <f t="shared" si="764"/>
        <v>0</v>
      </c>
      <c r="M664" s="713">
        <f t="shared" si="765"/>
        <v>0</v>
      </c>
      <c r="N664" s="807"/>
      <c r="O664" s="713"/>
      <c r="P664" s="1082">
        <f t="shared" si="766"/>
        <v>65</v>
      </c>
      <c r="Q664" s="713">
        <f t="shared" si="767"/>
        <v>17827875</v>
      </c>
      <c r="R664" s="1089">
        <f t="shared" si="768"/>
        <v>65</v>
      </c>
      <c r="S664" s="713">
        <f t="shared" si="769"/>
        <v>17827875</v>
      </c>
      <c r="T664" s="808"/>
      <c r="U664" s="1085">
        <v>65</v>
      </c>
      <c r="V664" s="857">
        <f t="shared" si="770"/>
        <v>17827875</v>
      </c>
      <c r="W664" s="809"/>
      <c r="X664" s="771">
        <v>0</v>
      </c>
      <c r="Y664" s="1058">
        <f t="shared" si="771"/>
        <v>0</v>
      </c>
      <c r="Z664" s="771">
        <v>0</v>
      </c>
      <c r="AA664" s="1058">
        <f t="shared" si="772"/>
        <v>0</v>
      </c>
      <c r="AB664" s="717"/>
      <c r="AC664" s="718"/>
      <c r="AD664" s="719"/>
      <c r="AE664" s="716"/>
      <c r="AF664" s="1080">
        <f t="shared" si="773"/>
        <v>65</v>
      </c>
      <c r="AG664" s="810">
        <f t="shared" si="774"/>
        <v>1</v>
      </c>
      <c r="AH664" s="811">
        <f t="shared" si="775"/>
        <v>17827875</v>
      </c>
      <c r="AI664" s="812">
        <f t="shared" si="776"/>
        <v>7.0084301110002263E-4</v>
      </c>
      <c r="AJ664" s="1685"/>
      <c r="AK664" s="258"/>
      <c r="AL664" s="542"/>
      <c r="AM664" s="543"/>
      <c r="AN664" s="544"/>
    </row>
    <row r="665" spans="1:40" s="56" customFormat="1" ht="26.1" customHeight="1">
      <c r="A665" s="820" t="s">
        <v>1103</v>
      </c>
      <c r="B665" s="819" t="s">
        <v>1104</v>
      </c>
      <c r="C665" s="804" t="s">
        <v>50</v>
      </c>
      <c r="D665" s="805">
        <v>36</v>
      </c>
      <c r="E665" s="961">
        <v>279450</v>
      </c>
      <c r="F665" s="963">
        <f t="shared" si="759"/>
        <v>10060200</v>
      </c>
      <c r="G665" s="851">
        <f t="shared" si="760"/>
        <v>3.9548296475426531E-4</v>
      </c>
      <c r="H665" s="715">
        <f t="shared" si="761"/>
        <v>0</v>
      </c>
      <c r="I665" s="806">
        <f t="shared" si="762"/>
        <v>0</v>
      </c>
      <c r="J665" s="823">
        <v>0</v>
      </c>
      <c r="K665" s="806">
        <f t="shared" si="763"/>
        <v>0</v>
      </c>
      <c r="L665" s="715">
        <f t="shared" si="764"/>
        <v>0</v>
      </c>
      <c r="M665" s="713">
        <f t="shared" si="765"/>
        <v>0</v>
      </c>
      <c r="N665" s="807"/>
      <c r="O665" s="713"/>
      <c r="P665" s="1082">
        <f t="shared" si="766"/>
        <v>36</v>
      </c>
      <c r="Q665" s="713">
        <f t="shared" si="767"/>
        <v>10060200</v>
      </c>
      <c r="R665" s="1089">
        <f t="shared" si="768"/>
        <v>36</v>
      </c>
      <c r="S665" s="713">
        <f t="shared" si="769"/>
        <v>10060200</v>
      </c>
      <c r="T665" s="808"/>
      <c r="U665" s="1085">
        <v>36</v>
      </c>
      <c r="V665" s="857">
        <f t="shared" si="770"/>
        <v>10060200</v>
      </c>
      <c r="W665" s="809"/>
      <c r="X665" s="771">
        <v>0</v>
      </c>
      <c r="Y665" s="1058">
        <f t="shared" si="771"/>
        <v>0</v>
      </c>
      <c r="Z665" s="771">
        <v>0</v>
      </c>
      <c r="AA665" s="1058">
        <f t="shared" si="772"/>
        <v>0</v>
      </c>
      <c r="AB665" s="717"/>
      <c r="AC665" s="718"/>
      <c r="AD665" s="719"/>
      <c r="AE665" s="716"/>
      <c r="AF665" s="1080">
        <f t="shared" si="773"/>
        <v>36</v>
      </c>
      <c r="AG665" s="810">
        <f t="shared" si="774"/>
        <v>1</v>
      </c>
      <c r="AH665" s="811">
        <f t="shared" si="775"/>
        <v>10060200</v>
      </c>
      <c r="AI665" s="812">
        <f t="shared" si="776"/>
        <v>3.9548296475426531E-4</v>
      </c>
      <c r="AJ665" s="1685"/>
      <c r="AK665" s="258"/>
      <c r="AL665" s="542"/>
      <c r="AM665" s="543"/>
      <c r="AN665" s="544"/>
    </row>
    <row r="666" spans="1:40" s="56" customFormat="1" ht="26.1" customHeight="1">
      <c r="A666" s="820" t="s">
        <v>1105</v>
      </c>
      <c r="B666" s="819" t="s">
        <v>1106</v>
      </c>
      <c r="C666" s="804" t="s">
        <v>50</v>
      </c>
      <c r="D666" s="805">
        <v>27</v>
      </c>
      <c r="E666" s="961">
        <v>294975</v>
      </c>
      <c r="F666" s="963">
        <f t="shared" si="759"/>
        <v>7964325</v>
      </c>
      <c r="G666" s="851">
        <f t="shared" si="760"/>
        <v>3.1309068043046005E-4</v>
      </c>
      <c r="H666" s="715">
        <f t="shared" si="761"/>
        <v>0</v>
      </c>
      <c r="I666" s="806">
        <f t="shared" si="762"/>
        <v>0</v>
      </c>
      <c r="J666" s="823">
        <v>0</v>
      </c>
      <c r="K666" s="806">
        <f t="shared" si="763"/>
        <v>0</v>
      </c>
      <c r="L666" s="715">
        <f t="shared" si="764"/>
        <v>0</v>
      </c>
      <c r="M666" s="713">
        <f t="shared" si="765"/>
        <v>0</v>
      </c>
      <c r="N666" s="807"/>
      <c r="O666" s="713"/>
      <c r="P666" s="1082">
        <f t="shared" si="766"/>
        <v>27</v>
      </c>
      <c r="Q666" s="713">
        <f t="shared" si="767"/>
        <v>7964325</v>
      </c>
      <c r="R666" s="1089">
        <f t="shared" si="768"/>
        <v>27</v>
      </c>
      <c r="S666" s="713">
        <f t="shared" si="769"/>
        <v>7964325</v>
      </c>
      <c r="T666" s="808"/>
      <c r="U666" s="1085">
        <v>27</v>
      </c>
      <c r="V666" s="857">
        <f t="shared" si="770"/>
        <v>7964325</v>
      </c>
      <c r="W666" s="809"/>
      <c r="X666" s="771">
        <v>0</v>
      </c>
      <c r="Y666" s="1058">
        <f t="shared" si="771"/>
        <v>0</v>
      </c>
      <c r="Z666" s="771">
        <v>0</v>
      </c>
      <c r="AA666" s="1058">
        <f t="shared" si="772"/>
        <v>0</v>
      </c>
      <c r="AB666" s="717"/>
      <c r="AC666" s="718"/>
      <c r="AD666" s="719"/>
      <c r="AE666" s="716"/>
      <c r="AF666" s="1080">
        <f t="shared" si="773"/>
        <v>27</v>
      </c>
      <c r="AG666" s="810">
        <f t="shared" si="774"/>
        <v>1</v>
      </c>
      <c r="AH666" s="811">
        <f t="shared" si="775"/>
        <v>7964325</v>
      </c>
      <c r="AI666" s="812">
        <f t="shared" si="776"/>
        <v>3.1309068043046005E-4</v>
      </c>
      <c r="AJ666" s="1685"/>
      <c r="AK666" s="258"/>
      <c r="AL666" s="542"/>
      <c r="AM666" s="543"/>
      <c r="AN666" s="544"/>
    </row>
    <row r="667" spans="1:40" s="56" customFormat="1" ht="26.1" customHeight="1">
      <c r="A667" s="820" t="s">
        <v>1107</v>
      </c>
      <c r="B667" s="819" t="s">
        <v>1108</v>
      </c>
      <c r="C667" s="804" t="s">
        <v>50</v>
      </c>
      <c r="D667" s="805">
        <v>1</v>
      </c>
      <c r="E667" s="961">
        <v>336375</v>
      </c>
      <c r="F667" s="963">
        <f t="shared" si="759"/>
        <v>336375</v>
      </c>
      <c r="G667" s="851">
        <f t="shared" si="760"/>
        <v>1.3223453039623069E-5</v>
      </c>
      <c r="H667" s="715">
        <f t="shared" si="761"/>
        <v>0</v>
      </c>
      <c r="I667" s="806">
        <f t="shared" si="762"/>
        <v>0</v>
      </c>
      <c r="J667" s="823">
        <v>0</v>
      </c>
      <c r="K667" s="806">
        <f t="shared" si="763"/>
        <v>0</v>
      </c>
      <c r="L667" s="715">
        <f t="shared" si="764"/>
        <v>0</v>
      </c>
      <c r="M667" s="713">
        <f t="shared" si="765"/>
        <v>0</v>
      </c>
      <c r="N667" s="807"/>
      <c r="O667" s="713"/>
      <c r="P667" s="1082">
        <f t="shared" si="766"/>
        <v>1</v>
      </c>
      <c r="Q667" s="713">
        <f t="shared" si="767"/>
        <v>336375</v>
      </c>
      <c r="R667" s="1089">
        <f t="shared" si="768"/>
        <v>1</v>
      </c>
      <c r="S667" s="713">
        <f t="shared" si="769"/>
        <v>336375</v>
      </c>
      <c r="T667" s="808"/>
      <c r="U667" s="1085">
        <v>1</v>
      </c>
      <c r="V667" s="857">
        <f t="shared" si="770"/>
        <v>336375</v>
      </c>
      <c r="W667" s="809"/>
      <c r="X667" s="771">
        <v>0</v>
      </c>
      <c r="Y667" s="1058">
        <f t="shared" si="771"/>
        <v>0</v>
      </c>
      <c r="Z667" s="771">
        <v>0</v>
      </c>
      <c r="AA667" s="1058">
        <f t="shared" si="772"/>
        <v>0</v>
      </c>
      <c r="AB667" s="717"/>
      <c r="AC667" s="718"/>
      <c r="AD667" s="719"/>
      <c r="AE667" s="716"/>
      <c r="AF667" s="1080">
        <f t="shared" si="773"/>
        <v>1</v>
      </c>
      <c r="AG667" s="810">
        <f t="shared" si="774"/>
        <v>1</v>
      </c>
      <c r="AH667" s="811">
        <f t="shared" si="775"/>
        <v>336375</v>
      </c>
      <c r="AI667" s="812">
        <f t="shared" si="776"/>
        <v>1.3223453039623069E-5</v>
      </c>
      <c r="AJ667" s="1685"/>
      <c r="AK667" s="258"/>
      <c r="AL667" s="542"/>
      <c r="AM667" s="543"/>
      <c r="AN667" s="544"/>
    </row>
    <row r="668" spans="1:40" s="56" customFormat="1" ht="26.1" customHeight="1">
      <c r="A668" s="820" t="s">
        <v>1109</v>
      </c>
      <c r="B668" s="819" t="s">
        <v>1110</v>
      </c>
      <c r="C668" s="804" t="s">
        <v>50</v>
      </c>
      <c r="D668" s="805">
        <v>17</v>
      </c>
      <c r="E668" s="961">
        <v>294975</v>
      </c>
      <c r="F668" s="963">
        <f t="shared" si="759"/>
        <v>5014575</v>
      </c>
      <c r="G668" s="851">
        <f t="shared" si="760"/>
        <v>1.9713116915991927E-4</v>
      </c>
      <c r="H668" s="715">
        <f t="shared" si="761"/>
        <v>0</v>
      </c>
      <c r="I668" s="806">
        <f t="shared" si="762"/>
        <v>0</v>
      </c>
      <c r="J668" s="823">
        <v>0</v>
      </c>
      <c r="K668" s="806">
        <f t="shared" si="763"/>
        <v>0</v>
      </c>
      <c r="L668" s="715">
        <f t="shared" si="764"/>
        <v>0</v>
      </c>
      <c r="M668" s="713">
        <f t="shared" si="765"/>
        <v>0</v>
      </c>
      <c r="N668" s="807"/>
      <c r="O668" s="713"/>
      <c r="P668" s="1082">
        <f t="shared" si="766"/>
        <v>17</v>
      </c>
      <c r="Q668" s="713">
        <f t="shared" si="767"/>
        <v>5014575</v>
      </c>
      <c r="R668" s="1089">
        <f t="shared" si="768"/>
        <v>17</v>
      </c>
      <c r="S668" s="713">
        <f t="shared" si="769"/>
        <v>5014575</v>
      </c>
      <c r="T668" s="808"/>
      <c r="U668" s="1085">
        <v>17</v>
      </c>
      <c r="V668" s="857">
        <f t="shared" si="770"/>
        <v>5014575</v>
      </c>
      <c r="W668" s="809"/>
      <c r="X668" s="771">
        <v>0</v>
      </c>
      <c r="Y668" s="1058">
        <f t="shared" si="771"/>
        <v>0</v>
      </c>
      <c r="Z668" s="771">
        <v>0</v>
      </c>
      <c r="AA668" s="1058">
        <f t="shared" si="772"/>
        <v>0</v>
      </c>
      <c r="AB668" s="717"/>
      <c r="AC668" s="718"/>
      <c r="AD668" s="719"/>
      <c r="AE668" s="716"/>
      <c r="AF668" s="1080">
        <f t="shared" si="773"/>
        <v>17</v>
      </c>
      <c r="AG668" s="810">
        <f t="shared" si="774"/>
        <v>1</v>
      </c>
      <c r="AH668" s="811">
        <f t="shared" si="775"/>
        <v>5014575</v>
      </c>
      <c r="AI668" s="812">
        <f t="shared" si="776"/>
        <v>1.9713116915991927E-4</v>
      </c>
      <c r="AJ668" s="1685"/>
      <c r="AK668" s="258"/>
      <c r="AL668" s="542"/>
      <c r="AM668" s="543"/>
      <c r="AN668" s="544"/>
    </row>
    <row r="669" spans="1:40" s="56" customFormat="1" ht="26.1" customHeight="1">
      <c r="A669" s="820" t="s">
        <v>1111</v>
      </c>
      <c r="B669" s="819" t="s">
        <v>1112</v>
      </c>
      <c r="C669" s="804" t="s">
        <v>50</v>
      </c>
      <c r="D669" s="805">
        <v>75</v>
      </c>
      <c r="E669" s="961">
        <v>315675</v>
      </c>
      <c r="F669" s="963">
        <f t="shared" si="759"/>
        <v>23675625</v>
      </c>
      <c r="G669" s="851">
        <f t="shared" si="760"/>
        <v>9.307276562503929E-4</v>
      </c>
      <c r="H669" s="715">
        <f t="shared" si="761"/>
        <v>0</v>
      </c>
      <c r="I669" s="806">
        <f t="shared" si="762"/>
        <v>0</v>
      </c>
      <c r="J669" s="823">
        <v>0</v>
      </c>
      <c r="K669" s="806">
        <f t="shared" si="763"/>
        <v>0</v>
      </c>
      <c r="L669" s="715">
        <f t="shared" si="764"/>
        <v>0</v>
      </c>
      <c r="M669" s="713">
        <f t="shared" si="765"/>
        <v>0</v>
      </c>
      <c r="N669" s="807"/>
      <c r="O669" s="713"/>
      <c r="P669" s="1082">
        <f t="shared" si="766"/>
        <v>75</v>
      </c>
      <c r="Q669" s="713">
        <f t="shared" si="767"/>
        <v>23675625</v>
      </c>
      <c r="R669" s="1089">
        <f t="shared" si="768"/>
        <v>75</v>
      </c>
      <c r="S669" s="713">
        <f t="shared" si="769"/>
        <v>23675625</v>
      </c>
      <c r="T669" s="808"/>
      <c r="U669" s="1085">
        <v>75</v>
      </c>
      <c r="V669" s="857">
        <f t="shared" si="770"/>
        <v>23675625</v>
      </c>
      <c r="W669" s="809"/>
      <c r="X669" s="771">
        <v>0</v>
      </c>
      <c r="Y669" s="1058">
        <f t="shared" si="771"/>
        <v>0</v>
      </c>
      <c r="Z669" s="771">
        <v>0</v>
      </c>
      <c r="AA669" s="1058">
        <f t="shared" si="772"/>
        <v>0</v>
      </c>
      <c r="AB669" s="717"/>
      <c r="AC669" s="718"/>
      <c r="AD669" s="719"/>
      <c r="AE669" s="716"/>
      <c r="AF669" s="1080">
        <f t="shared" si="773"/>
        <v>75</v>
      </c>
      <c r="AG669" s="810">
        <f t="shared" si="774"/>
        <v>1</v>
      </c>
      <c r="AH669" s="811">
        <f t="shared" si="775"/>
        <v>23675625</v>
      </c>
      <c r="AI669" s="812">
        <f t="shared" si="776"/>
        <v>9.307276562503929E-4</v>
      </c>
      <c r="AJ669" s="1685"/>
      <c r="AK669" s="258"/>
      <c r="AL669" s="542"/>
      <c r="AM669" s="543"/>
      <c r="AN669" s="544"/>
    </row>
    <row r="670" spans="1:40" s="56" customFormat="1" ht="26.1" customHeight="1">
      <c r="A670" s="820" t="s">
        <v>1113</v>
      </c>
      <c r="B670" s="819" t="s">
        <v>1114</v>
      </c>
      <c r="C670" s="804" t="s">
        <v>50</v>
      </c>
      <c r="D670" s="805">
        <v>48</v>
      </c>
      <c r="E670" s="961">
        <v>160425</v>
      </c>
      <c r="F670" s="963">
        <f t="shared" si="759"/>
        <v>7700400</v>
      </c>
      <c r="G670" s="851">
        <f t="shared" si="760"/>
        <v>3.027153557378327E-4</v>
      </c>
      <c r="H670" s="715">
        <f t="shared" si="761"/>
        <v>0</v>
      </c>
      <c r="I670" s="806">
        <f t="shared" si="762"/>
        <v>0</v>
      </c>
      <c r="J670" s="823">
        <v>0</v>
      </c>
      <c r="K670" s="806">
        <f t="shared" si="763"/>
        <v>0</v>
      </c>
      <c r="L670" s="715">
        <f t="shared" si="764"/>
        <v>0</v>
      </c>
      <c r="M670" s="713">
        <f t="shared" si="765"/>
        <v>0</v>
      </c>
      <c r="N670" s="807"/>
      <c r="O670" s="713"/>
      <c r="P670" s="1082">
        <f t="shared" si="766"/>
        <v>48</v>
      </c>
      <c r="Q670" s="713">
        <f t="shared" si="767"/>
        <v>7700400</v>
      </c>
      <c r="R670" s="1089">
        <f t="shared" si="768"/>
        <v>48</v>
      </c>
      <c r="S670" s="713">
        <f t="shared" si="769"/>
        <v>7700400</v>
      </c>
      <c r="T670" s="808"/>
      <c r="U670" s="1085">
        <v>48</v>
      </c>
      <c r="V670" s="857">
        <f t="shared" si="770"/>
        <v>7700400</v>
      </c>
      <c r="W670" s="809"/>
      <c r="X670" s="771">
        <v>0</v>
      </c>
      <c r="Y670" s="1058">
        <f t="shared" si="771"/>
        <v>0</v>
      </c>
      <c r="Z670" s="771">
        <v>0</v>
      </c>
      <c r="AA670" s="1058">
        <f t="shared" si="772"/>
        <v>0</v>
      </c>
      <c r="AB670" s="717"/>
      <c r="AC670" s="718"/>
      <c r="AD670" s="719"/>
      <c r="AE670" s="716"/>
      <c r="AF670" s="1080">
        <f t="shared" si="773"/>
        <v>48</v>
      </c>
      <c r="AG670" s="810">
        <f t="shared" si="774"/>
        <v>1</v>
      </c>
      <c r="AH670" s="811">
        <f t="shared" si="775"/>
        <v>7700400</v>
      </c>
      <c r="AI670" s="812">
        <f t="shared" si="776"/>
        <v>3.027153557378327E-4</v>
      </c>
      <c r="AJ670" s="1685"/>
      <c r="AK670" s="258"/>
      <c r="AL670" s="542"/>
      <c r="AM670" s="543"/>
      <c r="AN670" s="544"/>
    </row>
    <row r="671" spans="1:40" s="56" customFormat="1" ht="26.1" customHeight="1">
      <c r="A671" s="820" t="s">
        <v>1115</v>
      </c>
      <c r="B671" s="819" t="s">
        <v>1116</v>
      </c>
      <c r="C671" s="804" t="s">
        <v>50</v>
      </c>
      <c r="D671" s="805">
        <v>6</v>
      </c>
      <c r="E671" s="961">
        <v>56407.5</v>
      </c>
      <c r="F671" s="963">
        <f t="shared" si="759"/>
        <v>338445</v>
      </c>
      <c r="G671" s="851">
        <f t="shared" si="760"/>
        <v>1.3304828135251519E-5</v>
      </c>
      <c r="H671" s="715">
        <f t="shared" si="761"/>
        <v>0</v>
      </c>
      <c r="I671" s="806">
        <f t="shared" si="762"/>
        <v>0</v>
      </c>
      <c r="J671" s="823">
        <v>0</v>
      </c>
      <c r="K671" s="806">
        <f t="shared" si="763"/>
        <v>0</v>
      </c>
      <c r="L671" s="715">
        <f t="shared" si="764"/>
        <v>0</v>
      </c>
      <c r="M671" s="713">
        <f t="shared" si="765"/>
        <v>0</v>
      </c>
      <c r="N671" s="807"/>
      <c r="O671" s="713"/>
      <c r="P671" s="1082">
        <f t="shared" si="766"/>
        <v>6</v>
      </c>
      <c r="Q671" s="713">
        <f t="shared" si="767"/>
        <v>338445</v>
      </c>
      <c r="R671" s="1089">
        <f t="shared" si="768"/>
        <v>6</v>
      </c>
      <c r="S671" s="713">
        <f t="shared" si="769"/>
        <v>338445</v>
      </c>
      <c r="T671" s="808"/>
      <c r="U671" s="1085">
        <v>6</v>
      </c>
      <c r="V671" s="857">
        <f t="shared" si="770"/>
        <v>338445</v>
      </c>
      <c r="W671" s="809"/>
      <c r="X671" s="771">
        <v>0</v>
      </c>
      <c r="Y671" s="1058">
        <f t="shared" si="771"/>
        <v>0</v>
      </c>
      <c r="Z671" s="771">
        <v>0</v>
      </c>
      <c r="AA671" s="1058">
        <f t="shared" si="772"/>
        <v>0</v>
      </c>
      <c r="AB671" s="717"/>
      <c r="AC671" s="718"/>
      <c r="AD671" s="719"/>
      <c r="AE671" s="716"/>
      <c r="AF671" s="1080">
        <f t="shared" si="773"/>
        <v>6</v>
      </c>
      <c r="AG671" s="810">
        <f t="shared" si="774"/>
        <v>1</v>
      </c>
      <c r="AH671" s="811">
        <f t="shared" si="775"/>
        <v>338445</v>
      </c>
      <c r="AI671" s="812">
        <f t="shared" si="776"/>
        <v>1.3304828135251519E-5</v>
      </c>
      <c r="AJ671" s="1685"/>
      <c r="AK671" s="258"/>
      <c r="AL671" s="542"/>
      <c r="AM671" s="543"/>
      <c r="AN671" s="544"/>
    </row>
    <row r="672" spans="1:40" s="56" customFormat="1" ht="26.1" customHeight="1">
      <c r="A672" s="820" t="s">
        <v>1117</v>
      </c>
      <c r="B672" s="819" t="s">
        <v>1118</v>
      </c>
      <c r="C672" s="804" t="s">
        <v>50</v>
      </c>
      <c r="D672" s="805">
        <v>2</v>
      </c>
      <c r="E672" s="961">
        <v>75037.5</v>
      </c>
      <c r="F672" s="963">
        <f t="shared" si="759"/>
        <v>150075</v>
      </c>
      <c r="G672" s="851">
        <f t="shared" si="760"/>
        <v>5.8996944330626E-6</v>
      </c>
      <c r="H672" s="715">
        <f t="shared" si="761"/>
        <v>0</v>
      </c>
      <c r="I672" s="806">
        <f t="shared" si="762"/>
        <v>0</v>
      </c>
      <c r="J672" s="823">
        <v>0</v>
      </c>
      <c r="K672" s="806">
        <f t="shared" si="763"/>
        <v>0</v>
      </c>
      <c r="L672" s="715">
        <f t="shared" si="764"/>
        <v>0</v>
      </c>
      <c r="M672" s="713">
        <f t="shared" si="765"/>
        <v>0</v>
      </c>
      <c r="N672" s="807"/>
      <c r="O672" s="713"/>
      <c r="P672" s="1082">
        <f t="shared" si="766"/>
        <v>2</v>
      </c>
      <c r="Q672" s="713">
        <f t="shared" si="767"/>
        <v>150075</v>
      </c>
      <c r="R672" s="1089">
        <f t="shared" si="768"/>
        <v>2</v>
      </c>
      <c r="S672" s="713">
        <f t="shared" si="769"/>
        <v>150075</v>
      </c>
      <c r="T672" s="808"/>
      <c r="U672" s="1085">
        <v>2</v>
      </c>
      <c r="V672" s="857">
        <f t="shared" si="770"/>
        <v>150075</v>
      </c>
      <c r="W672" s="809"/>
      <c r="X672" s="771">
        <v>0</v>
      </c>
      <c r="Y672" s="1058">
        <f t="shared" si="771"/>
        <v>0</v>
      </c>
      <c r="Z672" s="771">
        <v>0</v>
      </c>
      <c r="AA672" s="1058">
        <f t="shared" si="772"/>
        <v>0</v>
      </c>
      <c r="AB672" s="717"/>
      <c r="AC672" s="718"/>
      <c r="AD672" s="719"/>
      <c r="AE672" s="716"/>
      <c r="AF672" s="1080">
        <f t="shared" si="773"/>
        <v>2</v>
      </c>
      <c r="AG672" s="810">
        <f t="shared" si="774"/>
        <v>1</v>
      </c>
      <c r="AH672" s="811">
        <f t="shared" si="775"/>
        <v>150075</v>
      </c>
      <c r="AI672" s="812">
        <f t="shared" si="776"/>
        <v>5.8996944330626E-6</v>
      </c>
      <c r="AJ672" s="1685"/>
      <c r="AK672" s="258"/>
      <c r="AL672" s="542"/>
      <c r="AM672" s="543"/>
      <c r="AN672" s="544"/>
    </row>
    <row r="673" spans="1:40" s="56" customFormat="1" ht="26.1" customHeight="1">
      <c r="A673" s="820" t="s">
        <v>1119</v>
      </c>
      <c r="B673" s="819" t="s">
        <v>1120</v>
      </c>
      <c r="C673" s="804" t="s">
        <v>50</v>
      </c>
      <c r="D673" s="805">
        <v>3</v>
      </c>
      <c r="E673" s="961">
        <v>92632.5</v>
      </c>
      <c r="F673" s="963">
        <f t="shared" si="759"/>
        <v>277897.5</v>
      </c>
      <c r="G673" s="851">
        <f t="shared" si="760"/>
        <v>1.0924606588119367E-5</v>
      </c>
      <c r="H673" s="715">
        <f t="shared" si="761"/>
        <v>0</v>
      </c>
      <c r="I673" s="806">
        <f t="shared" si="762"/>
        <v>0</v>
      </c>
      <c r="J673" s="823">
        <v>0</v>
      </c>
      <c r="K673" s="806">
        <f t="shared" si="763"/>
        <v>0</v>
      </c>
      <c r="L673" s="715">
        <f t="shared" si="764"/>
        <v>0</v>
      </c>
      <c r="M673" s="713">
        <f t="shared" si="765"/>
        <v>0</v>
      </c>
      <c r="N673" s="807"/>
      <c r="O673" s="713"/>
      <c r="P673" s="1082">
        <f t="shared" si="766"/>
        <v>3</v>
      </c>
      <c r="Q673" s="713">
        <f t="shared" si="767"/>
        <v>277897.5</v>
      </c>
      <c r="R673" s="1089">
        <f t="shared" si="768"/>
        <v>3</v>
      </c>
      <c r="S673" s="713">
        <f t="shared" si="769"/>
        <v>277897.5</v>
      </c>
      <c r="T673" s="808"/>
      <c r="U673" s="1085">
        <v>3</v>
      </c>
      <c r="V673" s="857">
        <f t="shared" si="770"/>
        <v>277897.5</v>
      </c>
      <c r="W673" s="809"/>
      <c r="X673" s="771">
        <v>0</v>
      </c>
      <c r="Y673" s="1058">
        <f t="shared" si="771"/>
        <v>0</v>
      </c>
      <c r="Z673" s="771">
        <v>0</v>
      </c>
      <c r="AA673" s="1058">
        <f t="shared" si="772"/>
        <v>0</v>
      </c>
      <c r="AB673" s="717"/>
      <c r="AC673" s="718"/>
      <c r="AD673" s="719"/>
      <c r="AE673" s="716"/>
      <c r="AF673" s="1080">
        <f t="shared" si="773"/>
        <v>3</v>
      </c>
      <c r="AG673" s="810">
        <f t="shared" si="774"/>
        <v>1</v>
      </c>
      <c r="AH673" s="811">
        <f t="shared" si="775"/>
        <v>277897.5</v>
      </c>
      <c r="AI673" s="812">
        <f t="shared" si="776"/>
        <v>1.0924606588119367E-5</v>
      </c>
      <c r="AJ673" s="1685"/>
      <c r="AK673" s="258"/>
      <c r="AL673" s="542"/>
      <c r="AM673" s="543"/>
      <c r="AN673" s="544"/>
    </row>
    <row r="674" spans="1:40" s="56" customFormat="1" ht="26.1" customHeight="1">
      <c r="A674" s="820" t="s">
        <v>1121</v>
      </c>
      <c r="B674" s="819" t="s">
        <v>1122</v>
      </c>
      <c r="C674" s="804" t="s">
        <v>50</v>
      </c>
      <c r="D674" s="805">
        <v>11</v>
      </c>
      <c r="E674" s="961">
        <v>105570</v>
      </c>
      <c r="F674" s="963">
        <f t="shared" si="759"/>
        <v>1161270</v>
      </c>
      <c r="G674" s="851">
        <f t="shared" si="760"/>
        <v>4.5651428647560257E-5</v>
      </c>
      <c r="H674" s="715">
        <f t="shared" si="761"/>
        <v>0</v>
      </c>
      <c r="I674" s="806">
        <f t="shared" si="762"/>
        <v>0</v>
      </c>
      <c r="J674" s="823">
        <v>0</v>
      </c>
      <c r="K674" s="806">
        <f t="shared" si="763"/>
        <v>0</v>
      </c>
      <c r="L674" s="715">
        <f t="shared" si="764"/>
        <v>0</v>
      </c>
      <c r="M674" s="713">
        <f t="shared" si="765"/>
        <v>0</v>
      </c>
      <c r="N674" s="807"/>
      <c r="O674" s="713"/>
      <c r="P674" s="1082">
        <f t="shared" si="766"/>
        <v>11</v>
      </c>
      <c r="Q674" s="713">
        <f t="shared" si="767"/>
        <v>1161270</v>
      </c>
      <c r="R674" s="1089">
        <f t="shared" si="768"/>
        <v>11</v>
      </c>
      <c r="S674" s="713">
        <f t="shared" si="769"/>
        <v>1161270</v>
      </c>
      <c r="T674" s="808"/>
      <c r="U674" s="1085">
        <v>11</v>
      </c>
      <c r="V674" s="857">
        <f t="shared" si="770"/>
        <v>1161270</v>
      </c>
      <c r="W674" s="809"/>
      <c r="X674" s="771">
        <v>0</v>
      </c>
      <c r="Y674" s="1058">
        <f t="shared" si="771"/>
        <v>0</v>
      </c>
      <c r="Z674" s="771">
        <v>0</v>
      </c>
      <c r="AA674" s="1058">
        <f t="shared" si="772"/>
        <v>0</v>
      </c>
      <c r="AB674" s="717"/>
      <c r="AC674" s="718"/>
      <c r="AD674" s="719"/>
      <c r="AE674" s="716"/>
      <c r="AF674" s="1080">
        <f t="shared" si="773"/>
        <v>11</v>
      </c>
      <c r="AG674" s="810">
        <f t="shared" si="774"/>
        <v>1</v>
      </c>
      <c r="AH674" s="811">
        <f t="shared" si="775"/>
        <v>1161270</v>
      </c>
      <c r="AI674" s="812">
        <f t="shared" si="776"/>
        <v>4.5651428647560257E-5</v>
      </c>
      <c r="AJ674" s="1685"/>
      <c r="AK674" s="258"/>
      <c r="AL674" s="542"/>
      <c r="AM674" s="543"/>
      <c r="AN674" s="544"/>
    </row>
    <row r="675" spans="1:40" s="56" customFormat="1" ht="26.1" customHeight="1">
      <c r="A675" s="820" t="s">
        <v>1123</v>
      </c>
      <c r="B675" s="819" t="s">
        <v>1124</v>
      </c>
      <c r="C675" s="804" t="s">
        <v>50</v>
      </c>
      <c r="D675" s="805">
        <v>5</v>
      </c>
      <c r="E675" s="961">
        <v>129375</v>
      </c>
      <c r="F675" s="963">
        <f t="shared" si="759"/>
        <v>646875</v>
      </c>
      <c r="G675" s="851">
        <f t="shared" si="760"/>
        <v>2.5429717383890515E-5</v>
      </c>
      <c r="H675" s="715">
        <f t="shared" si="761"/>
        <v>0</v>
      </c>
      <c r="I675" s="806">
        <f t="shared" si="762"/>
        <v>0</v>
      </c>
      <c r="J675" s="823">
        <v>0</v>
      </c>
      <c r="K675" s="806">
        <f t="shared" si="763"/>
        <v>0</v>
      </c>
      <c r="L675" s="715">
        <f t="shared" si="764"/>
        <v>0</v>
      </c>
      <c r="M675" s="713">
        <f t="shared" si="765"/>
        <v>0</v>
      </c>
      <c r="N675" s="807"/>
      <c r="O675" s="713"/>
      <c r="P675" s="1082">
        <f t="shared" si="766"/>
        <v>5</v>
      </c>
      <c r="Q675" s="713">
        <f t="shared" si="767"/>
        <v>646875</v>
      </c>
      <c r="R675" s="1089">
        <f t="shared" si="768"/>
        <v>5</v>
      </c>
      <c r="S675" s="713">
        <f t="shared" si="769"/>
        <v>646875</v>
      </c>
      <c r="T675" s="808"/>
      <c r="U675" s="1085">
        <v>5</v>
      </c>
      <c r="V675" s="857">
        <f t="shared" si="770"/>
        <v>646875</v>
      </c>
      <c r="W675" s="809"/>
      <c r="X675" s="771">
        <v>0</v>
      </c>
      <c r="Y675" s="1058">
        <f t="shared" si="771"/>
        <v>0</v>
      </c>
      <c r="Z675" s="771">
        <v>0</v>
      </c>
      <c r="AA675" s="1058">
        <f t="shared" si="772"/>
        <v>0</v>
      </c>
      <c r="AB675" s="717"/>
      <c r="AC675" s="718"/>
      <c r="AD675" s="719"/>
      <c r="AE675" s="716"/>
      <c r="AF675" s="1080">
        <f t="shared" si="773"/>
        <v>5</v>
      </c>
      <c r="AG675" s="810">
        <f t="shared" si="774"/>
        <v>1</v>
      </c>
      <c r="AH675" s="811">
        <f t="shared" si="775"/>
        <v>646875</v>
      </c>
      <c r="AI675" s="812">
        <f t="shared" si="776"/>
        <v>2.5429717383890515E-5</v>
      </c>
      <c r="AJ675" s="1685"/>
      <c r="AK675" s="258"/>
      <c r="AL675" s="542"/>
      <c r="AM675" s="543"/>
      <c r="AN675" s="544"/>
    </row>
    <row r="676" spans="1:40" s="56" customFormat="1" ht="26.1" customHeight="1">
      <c r="A676" s="820" t="s">
        <v>1125</v>
      </c>
      <c r="B676" s="819" t="s">
        <v>1126</v>
      </c>
      <c r="C676" s="804" t="s">
        <v>50</v>
      </c>
      <c r="D676" s="805">
        <v>1</v>
      </c>
      <c r="E676" s="961">
        <v>89527.5</v>
      </c>
      <c r="F676" s="963">
        <f t="shared" si="759"/>
        <v>89527.5</v>
      </c>
      <c r="G676" s="851">
        <f t="shared" si="760"/>
        <v>3.5194728859304476E-6</v>
      </c>
      <c r="H676" s="715">
        <f t="shared" si="761"/>
        <v>0</v>
      </c>
      <c r="I676" s="806">
        <f t="shared" si="762"/>
        <v>0</v>
      </c>
      <c r="J676" s="823">
        <v>0</v>
      </c>
      <c r="K676" s="806">
        <f t="shared" si="763"/>
        <v>0</v>
      </c>
      <c r="L676" s="715">
        <f t="shared" si="764"/>
        <v>0</v>
      </c>
      <c r="M676" s="713">
        <f t="shared" si="765"/>
        <v>0</v>
      </c>
      <c r="N676" s="807"/>
      <c r="O676" s="713"/>
      <c r="P676" s="1082">
        <f t="shared" si="766"/>
        <v>1</v>
      </c>
      <c r="Q676" s="713">
        <f t="shared" si="767"/>
        <v>89527.5</v>
      </c>
      <c r="R676" s="1089">
        <f t="shared" si="768"/>
        <v>1</v>
      </c>
      <c r="S676" s="713">
        <f t="shared" si="769"/>
        <v>89527.5</v>
      </c>
      <c r="T676" s="808"/>
      <c r="U676" s="1085">
        <v>1</v>
      </c>
      <c r="V676" s="857">
        <f t="shared" si="770"/>
        <v>89527.5</v>
      </c>
      <c r="W676" s="809"/>
      <c r="X676" s="771">
        <v>0</v>
      </c>
      <c r="Y676" s="1058">
        <f t="shared" si="771"/>
        <v>0</v>
      </c>
      <c r="Z676" s="771">
        <v>0</v>
      </c>
      <c r="AA676" s="1058">
        <f t="shared" si="772"/>
        <v>0</v>
      </c>
      <c r="AB676" s="717"/>
      <c r="AC676" s="718"/>
      <c r="AD676" s="719"/>
      <c r="AE676" s="716"/>
      <c r="AF676" s="1080">
        <f t="shared" si="773"/>
        <v>1</v>
      </c>
      <c r="AG676" s="810">
        <f t="shared" si="774"/>
        <v>1</v>
      </c>
      <c r="AH676" s="811">
        <f t="shared" si="775"/>
        <v>89527.5</v>
      </c>
      <c r="AI676" s="812">
        <f t="shared" si="776"/>
        <v>3.5194728859304476E-6</v>
      </c>
      <c r="AJ676" s="1685"/>
      <c r="AK676" s="258"/>
      <c r="AL676" s="542"/>
      <c r="AM676" s="543"/>
      <c r="AN676" s="544"/>
    </row>
    <row r="677" spans="1:40" s="56" customFormat="1" ht="26.1" customHeight="1">
      <c r="A677" s="820" t="s">
        <v>1127</v>
      </c>
      <c r="B677" s="819" t="s">
        <v>1128</v>
      </c>
      <c r="C677" s="804" t="s">
        <v>50</v>
      </c>
      <c r="D677" s="805">
        <v>20</v>
      </c>
      <c r="E677" s="961">
        <v>398475</v>
      </c>
      <c r="F677" s="963">
        <f t="shared" si="759"/>
        <v>7969500</v>
      </c>
      <c r="G677" s="851">
        <f t="shared" si="760"/>
        <v>3.1329411816953117E-4</v>
      </c>
      <c r="H677" s="715">
        <f t="shared" si="761"/>
        <v>0</v>
      </c>
      <c r="I677" s="806">
        <f t="shared" si="762"/>
        <v>0</v>
      </c>
      <c r="J677" s="823">
        <v>0</v>
      </c>
      <c r="K677" s="806">
        <f t="shared" si="763"/>
        <v>0</v>
      </c>
      <c r="L677" s="715">
        <f t="shared" si="764"/>
        <v>0</v>
      </c>
      <c r="M677" s="713">
        <f t="shared" si="765"/>
        <v>0</v>
      </c>
      <c r="N677" s="807"/>
      <c r="O677" s="713"/>
      <c r="P677" s="1082">
        <f t="shared" si="766"/>
        <v>20</v>
      </c>
      <c r="Q677" s="713">
        <f t="shared" si="767"/>
        <v>7969500</v>
      </c>
      <c r="R677" s="1089">
        <f t="shared" si="768"/>
        <v>20</v>
      </c>
      <c r="S677" s="713">
        <f t="shared" si="769"/>
        <v>7969500</v>
      </c>
      <c r="T677" s="808"/>
      <c r="U677" s="1085">
        <v>20</v>
      </c>
      <c r="V677" s="857">
        <f t="shared" si="770"/>
        <v>7969500</v>
      </c>
      <c r="W677" s="809"/>
      <c r="X677" s="771">
        <v>0</v>
      </c>
      <c r="Y677" s="1058">
        <f t="shared" si="771"/>
        <v>0</v>
      </c>
      <c r="Z677" s="771">
        <v>0</v>
      </c>
      <c r="AA677" s="1058">
        <f t="shared" si="772"/>
        <v>0</v>
      </c>
      <c r="AB677" s="717"/>
      <c r="AC677" s="718"/>
      <c r="AD677" s="719"/>
      <c r="AE677" s="716"/>
      <c r="AF677" s="1080">
        <f t="shared" si="773"/>
        <v>20</v>
      </c>
      <c r="AG677" s="810">
        <f t="shared" si="774"/>
        <v>1</v>
      </c>
      <c r="AH677" s="811">
        <f t="shared" si="775"/>
        <v>7969500</v>
      </c>
      <c r="AI677" s="812">
        <f t="shared" si="776"/>
        <v>3.1329411816953117E-4</v>
      </c>
      <c r="AJ677" s="1685"/>
      <c r="AK677" s="258"/>
      <c r="AL677" s="542"/>
      <c r="AM677" s="543"/>
      <c r="AN677" s="544"/>
    </row>
    <row r="678" spans="1:40" s="56" customFormat="1" ht="26.1" customHeight="1">
      <c r="A678" s="820" t="s">
        <v>1129</v>
      </c>
      <c r="B678" s="819" t="s">
        <v>1130</v>
      </c>
      <c r="C678" s="804" t="s">
        <v>50</v>
      </c>
      <c r="D678" s="805">
        <v>3</v>
      </c>
      <c r="E678" s="961">
        <v>75037.5</v>
      </c>
      <c r="F678" s="963">
        <f t="shared" si="759"/>
        <v>225112.5</v>
      </c>
      <c r="G678" s="851">
        <f t="shared" si="760"/>
        <v>8.8495416495939E-6</v>
      </c>
      <c r="H678" s="715">
        <f t="shared" si="761"/>
        <v>0</v>
      </c>
      <c r="I678" s="806">
        <f t="shared" si="762"/>
        <v>0</v>
      </c>
      <c r="J678" s="823">
        <v>0</v>
      </c>
      <c r="K678" s="806">
        <f t="shared" si="763"/>
        <v>0</v>
      </c>
      <c r="L678" s="715">
        <f t="shared" si="764"/>
        <v>0</v>
      </c>
      <c r="M678" s="713">
        <f t="shared" si="765"/>
        <v>0</v>
      </c>
      <c r="N678" s="807"/>
      <c r="O678" s="713"/>
      <c r="P678" s="1082">
        <f t="shared" si="766"/>
        <v>3</v>
      </c>
      <c r="Q678" s="713">
        <f t="shared" si="767"/>
        <v>225112.5</v>
      </c>
      <c r="R678" s="1089">
        <f t="shared" si="768"/>
        <v>3</v>
      </c>
      <c r="S678" s="713">
        <f t="shared" si="769"/>
        <v>225112.5</v>
      </c>
      <c r="T678" s="808"/>
      <c r="U678" s="1085">
        <v>3</v>
      </c>
      <c r="V678" s="857">
        <f t="shared" si="770"/>
        <v>225112.5</v>
      </c>
      <c r="W678" s="809"/>
      <c r="X678" s="771">
        <v>0</v>
      </c>
      <c r="Y678" s="1058">
        <f t="shared" si="771"/>
        <v>0</v>
      </c>
      <c r="Z678" s="771">
        <v>0</v>
      </c>
      <c r="AA678" s="1058">
        <f t="shared" si="772"/>
        <v>0</v>
      </c>
      <c r="AB678" s="717"/>
      <c r="AC678" s="718"/>
      <c r="AD678" s="719"/>
      <c r="AE678" s="716"/>
      <c r="AF678" s="1080">
        <f t="shared" si="773"/>
        <v>3</v>
      </c>
      <c r="AG678" s="810">
        <f t="shared" si="774"/>
        <v>1</v>
      </c>
      <c r="AH678" s="811">
        <f t="shared" si="775"/>
        <v>225112.5</v>
      </c>
      <c r="AI678" s="812">
        <f t="shared" si="776"/>
        <v>8.8495416495939E-6</v>
      </c>
      <c r="AJ678" s="1685"/>
      <c r="AK678" s="258"/>
      <c r="AL678" s="542"/>
      <c r="AM678" s="543"/>
      <c r="AN678" s="544"/>
    </row>
    <row r="679" spans="1:40" s="56" customFormat="1" ht="26.1" customHeight="1">
      <c r="A679" s="820" t="s">
        <v>1131</v>
      </c>
      <c r="B679" s="819" t="s">
        <v>1132</v>
      </c>
      <c r="C679" s="804" t="s">
        <v>50</v>
      </c>
      <c r="D679" s="805">
        <v>4</v>
      </c>
      <c r="E679" s="961">
        <v>77107.5</v>
      </c>
      <c r="F679" s="963">
        <f t="shared" si="759"/>
        <v>308430</v>
      </c>
      <c r="G679" s="851">
        <f t="shared" si="760"/>
        <v>1.2124889248638998E-5</v>
      </c>
      <c r="H679" s="715">
        <f t="shared" si="761"/>
        <v>0</v>
      </c>
      <c r="I679" s="806">
        <f t="shared" si="762"/>
        <v>0</v>
      </c>
      <c r="J679" s="823">
        <v>0</v>
      </c>
      <c r="K679" s="806">
        <f t="shared" si="763"/>
        <v>0</v>
      </c>
      <c r="L679" s="715">
        <f t="shared" si="764"/>
        <v>0</v>
      </c>
      <c r="M679" s="713">
        <f t="shared" si="765"/>
        <v>0</v>
      </c>
      <c r="N679" s="807"/>
      <c r="O679" s="713"/>
      <c r="P679" s="1082">
        <f t="shared" si="766"/>
        <v>4</v>
      </c>
      <c r="Q679" s="713">
        <f t="shared" si="767"/>
        <v>308430</v>
      </c>
      <c r="R679" s="1089">
        <f t="shared" si="768"/>
        <v>4</v>
      </c>
      <c r="S679" s="713">
        <f t="shared" si="769"/>
        <v>308430</v>
      </c>
      <c r="T679" s="808"/>
      <c r="U679" s="1085">
        <v>4</v>
      </c>
      <c r="V679" s="857">
        <f t="shared" si="770"/>
        <v>308430</v>
      </c>
      <c r="W679" s="809"/>
      <c r="X679" s="771">
        <v>0</v>
      </c>
      <c r="Y679" s="1058">
        <f t="shared" si="771"/>
        <v>0</v>
      </c>
      <c r="Z679" s="771">
        <v>0</v>
      </c>
      <c r="AA679" s="1058">
        <f t="shared" si="772"/>
        <v>0</v>
      </c>
      <c r="AB679" s="717"/>
      <c r="AC679" s="718"/>
      <c r="AD679" s="719"/>
      <c r="AE679" s="716"/>
      <c r="AF679" s="1080">
        <f t="shared" si="773"/>
        <v>4</v>
      </c>
      <c r="AG679" s="810">
        <f t="shared" si="774"/>
        <v>1</v>
      </c>
      <c r="AH679" s="811">
        <f t="shared" si="775"/>
        <v>308430</v>
      </c>
      <c r="AI679" s="812">
        <f t="shared" si="776"/>
        <v>1.2124889248638998E-5</v>
      </c>
      <c r="AJ679" s="1685"/>
      <c r="AK679" s="258"/>
      <c r="AL679" s="542"/>
      <c r="AM679" s="543"/>
      <c r="AN679" s="544"/>
    </row>
    <row r="680" spans="1:40" s="56" customFormat="1" ht="26.1" customHeight="1">
      <c r="A680" s="820" t="s">
        <v>1133</v>
      </c>
      <c r="B680" s="819" t="s">
        <v>1134</v>
      </c>
      <c r="C680" s="804" t="s">
        <v>50</v>
      </c>
      <c r="D680" s="805">
        <v>1</v>
      </c>
      <c r="E680" s="961">
        <v>91597.5</v>
      </c>
      <c r="F680" s="963">
        <f t="shared" si="759"/>
        <v>91597.5</v>
      </c>
      <c r="G680" s="851">
        <f t="shared" si="760"/>
        <v>3.6008479815588971E-6</v>
      </c>
      <c r="H680" s="715">
        <f t="shared" si="761"/>
        <v>0</v>
      </c>
      <c r="I680" s="806">
        <f t="shared" si="762"/>
        <v>0</v>
      </c>
      <c r="J680" s="823">
        <v>0</v>
      </c>
      <c r="K680" s="806">
        <f t="shared" si="763"/>
        <v>0</v>
      </c>
      <c r="L680" s="715">
        <f t="shared" si="764"/>
        <v>0</v>
      </c>
      <c r="M680" s="713">
        <f t="shared" si="765"/>
        <v>0</v>
      </c>
      <c r="N680" s="807"/>
      <c r="O680" s="713"/>
      <c r="P680" s="1082">
        <f t="shared" si="766"/>
        <v>1</v>
      </c>
      <c r="Q680" s="713">
        <f t="shared" si="767"/>
        <v>91597.5</v>
      </c>
      <c r="R680" s="1089">
        <f t="shared" si="768"/>
        <v>1</v>
      </c>
      <c r="S680" s="713">
        <f t="shared" si="769"/>
        <v>91597.5</v>
      </c>
      <c r="T680" s="808"/>
      <c r="U680" s="1085">
        <v>1</v>
      </c>
      <c r="V680" s="857">
        <f t="shared" si="770"/>
        <v>91597.5</v>
      </c>
      <c r="W680" s="809"/>
      <c r="X680" s="771">
        <v>0</v>
      </c>
      <c r="Y680" s="1058">
        <f t="shared" si="771"/>
        <v>0</v>
      </c>
      <c r="Z680" s="771">
        <v>0</v>
      </c>
      <c r="AA680" s="1058">
        <f t="shared" si="772"/>
        <v>0</v>
      </c>
      <c r="AB680" s="717"/>
      <c r="AC680" s="718"/>
      <c r="AD680" s="719"/>
      <c r="AE680" s="716"/>
      <c r="AF680" s="1080">
        <f t="shared" si="773"/>
        <v>1</v>
      </c>
      <c r="AG680" s="810">
        <f t="shared" si="774"/>
        <v>1</v>
      </c>
      <c r="AH680" s="811">
        <f t="shared" si="775"/>
        <v>91597.5</v>
      </c>
      <c r="AI680" s="812">
        <f t="shared" si="776"/>
        <v>3.6008479815588971E-6</v>
      </c>
      <c r="AJ680" s="1685"/>
      <c r="AK680" s="258"/>
      <c r="AL680" s="542"/>
      <c r="AM680" s="543"/>
      <c r="AN680" s="544"/>
    </row>
    <row r="681" spans="1:40" s="56" customFormat="1" ht="26.1" customHeight="1">
      <c r="A681" s="820" t="s">
        <v>1135</v>
      </c>
      <c r="B681" s="819" t="s">
        <v>1136</v>
      </c>
      <c r="C681" s="804" t="s">
        <v>50</v>
      </c>
      <c r="D681" s="805">
        <v>1</v>
      </c>
      <c r="E681" s="961">
        <v>113850</v>
      </c>
      <c r="F681" s="963">
        <f t="shared" si="759"/>
        <v>113850</v>
      </c>
      <c r="G681" s="851">
        <f t="shared" si="760"/>
        <v>4.475630259564731E-6</v>
      </c>
      <c r="H681" s="715">
        <f t="shared" si="761"/>
        <v>0</v>
      </c>
      <c r="I681" s="806">
        <f t="shared" si="762"/>
        <v>0</v>
      </c>
      <c r="J681" s="823">
        <v>0</v>
      </c>
      <c r="K681" s="806">
        <f t="shared" si="763"/>
        <v>0</v>
      </c>
      <c r="L681" s="715">
        <f t="shared" si="764"/>
        <v>0</v>
      </c>
      <c r="M681" s="713">
        <f t="shared" si="765"/>
        <v>0</v>
      </c>
      <c r="N681" s="807"/>
      <c r="O681" s="713"/>
      <c r="P681" s="1082">
        <f t="shared" si="766"/>
        <v>1</v>
      </c>
      <c r="Q681" s="713">
        <f t="shared" si="767"/>
        <v>113850</v>
      </c>
      <c r="R681" s="1089">
        <f t="shared" si="768"/>
        <v>1</v>
      </c>
      <c r="S681" s="713">
        <f t="shared" si="769"/>
        <v>113850</v>
      </c>
      <c r="T681" s="808"/>
      <c r="U681" s="1085">
        <v>1</v>
      </c>
      <c r="V681" s="857">
        <f t="shared" si="770"/>
        <v>113850</v>
      </c>
      <c r="W681" s="809"/>
      <c r="X681" s="771">
        <v>0</v>
      </c>
      <c r="Y681" s="1058">
        <f t="shared" si="771"/>
        <v>0</v>
      </c>
      <c r="Z681" s="771">
        <v>0</v>
      </c>
      <c r="AA681" s="1058">
        <f t="shared" si="772"/>
        <v>0</v>
      </c>
      <c r="AB681" s="717"/>
      <c r="AC681" s="718"/>
      <c r="AD681" s="719"/>
      <c r="AE681" s="716"/>
      <c r="AF681" s="1080">
        <f t="shared" si="773"/>
        <v>1</v>
      </c>
      <c r="AG681" s="810">
        <f t="shared" si="774"/>
        <v>1</v>
      </c>
      <c r="AH681" s="811">
        <f t="shared" si="775"/>
        <v>113850</v>
      </c>
      <c r="AI681" s="812">
        <f t="shared" si="776"/>
        <v>4.475630259564731E-6</v>
      </c>
      <c r="AJ681" s="1685"/>
      <c r="AK681" s="258"/>
      <c r="AL681" s="542"/>
      <c r="AM681" s="543"/>
      <c r="AN681" s="544"/>
    </row>
    <row r="682" spans="1:40" s="56" customFormat="1" ht="26.1" customHeight="1">
      <c r="A682" s="820" t="s">
        <v>1137</v>
      </c>
      <c r="B682" s="819" t="s">
        <v>1138</v>
      </c>
      <c r="C682" s="804" t="s">
        <v>50</v>
      </c>
      <c r="D682" s="805">
        <v>4</v>
      </c>
      <c r="E682" s="961">
        <v>144900</v>
      </c>
      <c r="F682" s="963">
        <f t="shared" si="759"/>
        <v>579600</v>
      </c>
      <c r="G682" s="851">
        <f t="shared" si="760"/>
        <v>2.2785026775965904E-5</v>
      </c>
      <c r="H682" s="715">
        <f t="shared" si="761"/>
        <v>0</v>
      </c>
      <c r="I682" s="806">
        <f t="shared" si="762"/>
        <v>0</v>
      </c>
      <c r="J682" s="823">
        <v>0</v>
      </c>
      <c r="K682" s="806">
        <f t="shared" si="763"/>
        <v>0</v>
      </c>
      <c r="L682" s="715">
        <f t="shared" si="764"/>
        <v>0</v>
      </c>
      <c r="M682" s="713">
        <f t="shared" si="765"/>
        <v>0</v>
      </c>
      <c r="N682" s="807"/>
      <c r="O682" s="713"/>
      <c r="P682" s="1082">
        <f t="shared" si="766"/>
        <v>4</v>
      </c>
      <c r="Q682" s="713">
        <f t="shared" si="767"/>
        <v>579600</v>
      </c>
      <c r="R682" s="1089">
        <f t="shared" si="768"/>
        <v>4</v>
      </c>
      <c r="S682" s="713">
        <f t="shared" si="769"/>
        <v>579600</v>
      </c>
      <c r="T682" s="808"/>
      <c r="U682" s="1085">
        <v>4</v>
      </c>
      <c r="V682" s="857">
        <f t="shared" si="770"/>
        <v>579600</v>
      </c>
      <c r="W682" s="809"/>
      <c r="X682" s="771">
        <v>0</v>
      </c>
      <c r="Y682" s="1058">
        <f t="shared" si="771"/>
        <v>0</v>
      </c>
      <c r="Z682" s="771">
        <v>0</v>
      </c>
      <c r="AA682" s="1058">
        <f t="shared" si="772"/>
        <v>0</v>
      </c>
      <c r="AB682" s="717"/>
      <c r="AC682" s="718"/>
      <c r="AD682" s="719"/>
      <c r="AE682" s="716"/>
      <c r="AF682" s="1080">
        <f t="shared" si="773"/>
        <v>4</v>
      </c>
      <c r="AG682" s="810">
        <f t="shared" si="774"/>
        <v>1</v>
      </c>
      <c r="AH682" s="811">
        <f t="shared" si="775"/>
        <v>579600</v>
      </c>
      <c r="AI682" s="812">
        <f t="shared" si="776"/>
        <v>2.2785026775965904E-5</v>
      </c>
      <c r="AJ682" s="1685"/>
      <c r="AK682" s="258"/>
      <c r="AL682" s="542"/>
      <c r="AM682" s="543"/>
      <c r="AN682" s="544"/>
    </row>
    <row r="683" spans="1:40" s="56" customFormat="1" ht="26.1" customHeight="1">
      <c r="A683" s="820" t="s">
        <v>1139</v>
      </c>
      <c r="B683" s="819" t="s">
        <v>1140</v>
      </c>
      <c r="C683" s="804" t="s">
        <v>50</v>
      </c>
      <c r="D683" s="805">
        <v>1</v>
      </c>
      <c r="E683" s="961">
        <v>170775</v>
      </c>
      <c r="F683" s="963">
        <f t="shared" si="759"/>
        <v>170775</v>
      </c>
      <c r="G683" s="851">
        <f t="shared" si="760"/>
        <v>6.7134453893470965E-6</v>
      </c>
      <c r="H683" s="715">
        <f t="shared" si="761"/>
        <v>0</v>
      </c>
      <c r="I683" s="806">
        <f t="shared" si="762"/>
        <v>0</v>
      </c>
      <c r="J683" s="823">
        <v>0</v>
      </c>
      <c r="K683" s="806">
        <f t="shared" si="763"/>
        <v>0</v>
      </c>
      <c r="L683" s="715">
        <f t="shared" si="764"/>
        <v>0</v>
      </c>
      <c r="M683" s="713">
        <f t="shared" si="765"/>
        <v>0</v>
      </c>
      <c r="N683" s="807"/>
      <c r="O683" s="713"/>
      <c r="P683" s="1082">
        <f t="shared" si="766"/>
        <v>1</v>
      </c>
      <c r="Q683" s="713">
        <f t="shared" si="767"/>
        <v>170775</v>
      </c>
      <c r="R683" s="1089">
        <f t="shared" si="768"/>
        <v>1</v>
      </c>
      <c r="S683" s="713">
        <f t="shared" si="769"/>
        <v>170775</v>
      </c>
      <c r="T683" s="808"/>
      <c r="U683" s="1085">
        <v>1</v>
      </c>
      <c r="V683" s="857">
        <f t="shared" si="770"/>
        <v>170775</v>
      </c>
      <c r="W683" s="809"/>
      <c r="X683" s="771">
        <v>0</v>
      </c>
      <c r="Y683" s="1058">
        <f t="shared" si="771"/>
        <v>0</v>
      </c>
      <c r="Z683" s="771">
        <v>0</v>
      </c>
      <c r="AA683" s="1058">
        <f t="shared" si="772"/>
        <v>0</v>
      </c>
      <c r="AB683" s="717"/>
      <c r="AC683" s="718"/>
      <c r="AD683" s="719"/>
      <c r="AE683" s="716"/>
      <c r="AF683" s="1080">
        <f t="shared" si="773"/>
        <v>1</v>
      </c>
      <c r="AG683" s="810">
        <f t="shared" si="774"/>
        <v>1</v>
      </c>
      <c r="AH683" s="811">
        <f t="shared" si="775"/>
        <v>170775</v>
      </c>
      <c r="AI683" s="812">
        <f t="shared" si="776"/>
        <v>6.7134453893470965E-6</v>
      </c>
      <c r="AJ683" s="1685"/>
      <c r="AK683" s="258"/>
      <c r="AL683" s="542"/>
      <c r="AM683" s="543"/>
      <c r="AN683" s="544"/>
    </row>
    <row r="684" spans="1:40" s="56" customFormat="1" ht="26.1" customHeight="1">
      <c r="A684" s="820" t="s">
        <v>1141</v>
      </c>
      <c r="B684" s="819" t="s">
        <v>1142</v>
      </c>
      <c r="C684" s="804" t="s">
        <v>50</v>
      </c>
      <c r="D684" s="805">
        <v>1</v>
      </c>
      <c r="E684" s="961">
        <v>217350</v>
      </c>
      <c r="F684" s="963">
        <f t="shared" si="759"/>
        <v>217350</v>
      </c>
      <c r="G684" s="851">
        <f t="shared" si="760"/>
        <v>8.5443850409872142E-6</v>
      </c>
      <c r="H684" s="715">
        <f t="shared" si="761"/>
        <v>0</v>
      </c>
      <c r="I684" s="806">
        <f t="shared" si="762"/>
        <v>0</v>
      </c>
      <c r="J684" s="823">
        <v>0</v>
      </c>
      <c r="K684" s="806">
        <f t="shared" si="763"/>
        <v>0</v>
      </c>
      <c r="L684" s="715">
        <f t="shared" si="764"/>
        <v>0</v>
      </c>
      <c r="M684" s="713">
        <f t="shared" si="765"/>
        <v>0</v>
      </c>
      <c r="N684" s="807"/>
      <c r="O684" s="713"/>
      <c r="P684" s="1082">
        <f t="shared" si="766"/>
        <v>1</v>
      </c>
      <c r="Q684" s="713">
        <f t="shared" si="767"/>
        <v>217350</v>
      </c>
      <c r="R684" s="1089">
        <f t="shared" si="768"/>
        <v>1</v>
      </c>
      <c r="S684" s="713">
        <f t="shared" si="769"/>
        <v>217350</v>
      </c>
      <c r="T684" s="808"/>
      <c r="U684" s="1085">
        <v>1</v>
      </c>
      <c r="V684" s="857">
        <f t="shared" si="770"/>
        <v>217350</v>
      </c>
      <c r="W684" s="809"/>
      <c r="X684" s="771">
        <v>0</v>
      </c>
      <c r="Y684" s="1058">
        <f t="shared" si="771"/>
        <v>0</v>
      </c>
      <c r="Z684" s="771">
        <v>0</v>
      </c>
      <c r="AA684" s="1058">
        <f t="shared" si="772"/>
        <v>0</v>
      </c>
      <c r="AB684" s="717"/>
      <c r="AC684" s="718"/>
      <c r="AD684" s="719"/>
      <c r="AE684" s="716"/>
      <c r="AF684" s="1080">
        <f t="shared" si="773"/>
        <v>1</v>
      </c>
      <c r="AG684" s="810">
        <f t="shared" si="774"/>
        <v>1</v>
      </c>
      <c r="AH684" s="811">
        <f t="shared" si="775"/>
        <v>217350</v>
      </c>
      <c r="AI684" s="812">
        <f t="shared" si="776"/>
        <v>8.5443850409872142E-6</v>
      </c>
      <c r="AJ684" s="1685"/>
      <c r="AK684" s="258"/>
      <c r="AL684" s="542"/>
      <c r="AM684" s="543"/>
      <c r="AN684" s="544"/>
    </row>
    <row r="685" spans="1:40" s="56" customFormat="1" ht="26.1" customHeight="1">
      <c r="A685" s="820" t="s">
        <v>1143</v>
      </c>
      <c r="B685" s="819" t="s">
        <v>1144</v>
      </c>
      <c r="C685" s="804" t="s">
        <v>50</v>
      </c>
      <c r="D685" s="805">
        <v>1</v>
      </c>
      <c r="E685" s="961">
        <v>263925</v>
      </c>
      <c r="F685" s="963">
        <f t="shared" si="759"/>
        <v>263925</v>
      </c>
      <c r="G685" s="851">
        <f t="shared" si="760"/>
        <v>1.0375324692627331E-5</v>
      </c>
      <c r="H685" s="715">
        <f t="shared" si="761"/>
        <v>0</v>
      </c>
      <c r="I685" s="806">
        <f t="shared" si="762"/>
        <v>0</v>
      </c>
      <c r="J685" s="823">
        <v>0</v>
      </c>
      <c r="K685" s="806">
        <f t="shared" si="763"/>
        <v>0</v>
      </c>
      <c r="L685" s="715">
        <f t="shared" si="764"/>
        <v>0</v>
      </c>
      <c r="M685" s="713">
        <f t="shared" si="765"/>
        <v>0</v>
      </c>
      <c r="N685" s="807"/>
      <c r="O685" s="713"/>
      <c r="P685" s="1082">
        <f t="shared" si="766"/>
        <v>1</v>
      </c>
      <c r="Q685" s="713">
        <f t="shared" si="767"/>
        <v>263925</v>
      </c>
      <c r="R685" s="1089">
        <f t="shared" si="768"/>
        <v>1</v>
      </c>
      <c r="S685" s="713">
        <f t="shared" si="769"/>
        <v>263925</v>
      </c>
      <c r="T685" s="808"/>
      <c r="U685" s="1085">
        <v>1</v>
      </c>
      <c r="V685" s="857">
        <f t="shared" si="770"/>
        <v>263925</v>
      </c>
      <c r="W685" s="809"/>
      <c r="X685" s="771">
        <v>0</v>
      </c>
      <c r="Y685" s="1058">
        <f t="shared" si="771"/>
        <v>0</v>
      </c>
      <c r="Z685" s="771">
        <v>0</v>
      </c>
      <c r="AA685" s="1058">
        <f t="shared" si="772"/>
        <v>0</v>
      </c>
      <c r="AB685" s="717"/>
      <c r="AC685" s="718"/>
      <c r="AD685" s="719"/>
      <c r="AE685" s="716"/>
      <c r="AF685" s="1080">
        <f t="shared" si="773"/>
        <v>1</v>
      </c>
      <c r="AG685" s="810">
        <f t="shared" si="774"/>
        <v>1</v>
      </c>
      <c r="AH685" s="811">
        <f t="shared" si="775"/>
        <v>263925</v>
      </c>
      <c r="AI685" s="812">
        <f t="shared" si="776"/>
        <v>1.0375324692627331E-5</v>
      </c>
      <c r="AJ685" s="1685"/>
      <c r="AK685" s="258"/>
      <c r="AL685" s="542"/>
      <c r="AM685" s="543"/>
      <c r="AN685" s="544"/>
    </row>
    <row r="686" spans="1:40" s="56" customFormat="1" ht="21.75" customHeight="1">
      <c r="A686" s="638"/>
      <c r="B686" s="639"/>
      <c r="C686" s="640"/>
      <c r="D686" s="640"/>
      <c r="E686" s="1573"/>
      <c r="F686" s="1014"/>
      <c r="G686" s="428"/>
      <c r="H686" s="429"/>
      <c r="I686" s="430"/>
      <c r="J686" s="431"/>
      <c r="K686" s="430"/>
      <c r="L686" s="541"/>
      <c r="M686" s="432"/>
      <c r="N686" s="433"/>
      <c r="O686" s="432"/>
      <c r="P686" s="514"/>
      <c r="Q686" s="432"/>
      <c r="R686" s="464"/>
      <c r="S686" s="432"/>
      <c r="T686" s="220"/>
      <c r="U686" s="108"/>
      <c r="V686" s="109"/>
      <c r="W686" s="219"/>
      <c r="X686" s="283"/>
      <c r="Y686" s="1053"/>
      <c r="Z686" s="540"/>
      <c r="AA686" s="1053"/>
      <c r="AB686" s="529"/>
      <c r="AC686" s="284"/>
      <c r="AD686" s="660"/>
      <c r="AE686" s="650"/>
      <c r="AF686" s="533"/>
      <c r="AG686" s="661"/>
      <c r="AH686" s="791"/>
      <c r="AI686" s="662"/>
      <c r="AJ686" s="1685"/>
      <c r="AK686" s="258"/>
      <c r="AL686" s="542"/>
      <c r="AM686" s="543"/>
      <c r="AN686" s="544"/>
    </row>
    <row r="687" spans="1:40" s="337" customFormat="1" ht="36.950000000000003" customHeight="1">
      <c r="A687" s="1112"/>
      <c r="B687" s="1113" t="s">
        <v>1145</v>
      </c>
      <c r="C687" s="1114"/>
      <c r="D687" s="1115"/>
      <c r="E687" s="1586"/>
      <c r="F687" s="1116">
        <f>SUM(F605:F686)</f>
        <v>1603825402.5212233</v>
      </c>
      <c r="G687" s="1117"/>
      <c r="H687" s="1118"/>
      <c r="I687" s="1119">
        <f>SUM(I605:I648)</f>
        <v>0</v>
      </c>
      <c r="J687" s="1120"/>
      <c r="K687" s="1119">
        <f>SUM(K605:K686)</f>
        <v>0</v>
      </c>
      <c r="L687" s="1121"/>
      <c r="M687" s="1122">
        <f>SUM(M605:M686)</f>
        <v>0</v>
      </c>
      <c r="N687" s="1123"/>
      <c r="O687" s="1124"/>
      <c r="P687" s="1125"/>
      <c r="Q687" s="1124">
        <f>SUM(Q605:Q686)</f>
        <v>1603825402.5212233</v>
      </c>
      <c r="R687" s="1126"/>
      <c r="S687" s="1124">
        <f>SUM(S605:S686)</f>
        <v>1603825402.5212233</v>
      </c>
      <c r="T687" s="1127"/>
      <c r="U687" s="1128"/>
      <c r="V687" s="1129">
        <f>SUM(V605:V686)</f>
        <v>1603825402.5212233</v>
      </c>
      <c r="W687" s="1130"/>
      <c r="X687" s="1131"/>
      <c r="Y687" s="1132">
        <f>SUM(Y605:Y686)</f>
        <v>0</v>
      </c>
      <c r="Z687" s="1133"/>
      <c r="AA687" s="1132">
        <f>SUM(AA605:AA686)</f>
        <v>0</v>
      </c>
      <c r="AB687" s="1134"/>
      <c r="AC687" s="1135">
        <f>SUM(AC605:AC648)</f>
        <v>0</v>
      </c>
      <c r="AD687" s="1136"/>
      <c r="AE687" s="1133">
        <f>SUM(AE605:AE648)</f>
        <v>0</v>
      </c>
      <c r="AF687" s="1137"/>
      <c r="AG687" s="1138"/>
      <c r="AH687" s="1129">
        <f>SUM(AH605:AH686)</f>
        <v>1603825402.5212233</v>
      </c>
      <c r="AI687" s="1138"/>
      <c r="AJ687" s="1685"/>
      <c r="AK687" s="329" t="e">
        <f>U687+X687+Z687+AB687+#REF!+#REF!+AD687</f>
        <v>#REF!</v>
      </c>
      <c r="AL687" s="333"/>
      <c r="AM687" s="340" t="e">
        <f>SUM(AM605:AM648)</f>
        <v>#REF!</v>
      </c>
      <c r="AN687" s="333"/>
    </row>
    <row r="688" spans="1:40" s="56" customFormat="1" ht="21.95" customHeight="1">
      <c r="A688" s="77"/>
      <c r="B688" s="183"/>
      <c r="C688" s="71"/>
      <c r="D688" s="70"/>
      <c r="E688" s="1593"/>
      <c r="F688" s="1015">
        <f>F687*1/$F$884</f>
        <v>6.3049007488647973E-2</v>
      </c>
      <c r="G688" s="455">
        <f>SUM(G608:G686)</f>
        <v>6.304900748864796E-2</v>
      </c>
      <c r="H688" s="456"/>
      <c r="I688" s="457"/>
      <c r="J688" s="458"/>
      <c r="K688" s="459"/>
      <c r="L688" s="460"/>
      <c r="M688" s="461"/>
      <c r="N688" s="462"/>
      <c r="O688" s="465"/>
      <c r="P688" s="521"/>
      <c r="Q688" s="465"/>
      <c r="R688" s="522"/>
      <c r="S688" s="465"/>
      <c r="T688" s="233"/>
      <c r="U688" s="993"/>
      <c r="V688" s="1034"/>
      <c r="W688" s="237"/>
      <c r="X688" s="302"/>
      <c r="Y688" s="1059"/>
      <c r="Z688" s="299"/>
      <c r="AA688" s="1077"/>
      <c r="AB688" s="530"/>
      <c r="AC688" s="318"/>
      <c r="AD688" s="251"/>
      <c r="AE688" s="208"/>
      <c r="AF688" s="539"/>
      <c r="AG688" s="146">
        <f>AH687*1/F687</f>
        <v>1</v>
      </c>
      <c r="AH688" s="132"/>
      <c r="AI688" s="143">
        <f>SUM(AI608:AI686)</f>
        <v>6.304900748864796E-2</v>
      </c>
      <c r="AJ688" s="1685"/>
      <c r="AK688" s="258" t="e">
        <f>U688+X688+Z688+AB688+#REF!+#REF!+AD688</f>
        <v>#REF!</v>
      </c>
      <c r="AL688" s="146" t="e">
        <f>AM687*1/F687</f>
        <v>#REF!</v>
      </c>
      <c r="AM688" s="132"/>
      <c r="AN688" s="143" t="e">
        <f>SUM(#REF!)</f>
        <v>#REF!</v>
      </c>
    </row>
    <row r="689" spans="1:40" s="337" customFormat="1" ht="35.1" customHeight="1">
      <c r="A689" s="1139">
        <v>24</v>
      </c>
      <c r="B689" s="1140" t="s">
        <v>1146</v>
      </c>
      <c r="C689" s="1141"/>
      <c r="D689" s="1142"/>
      <c r="E689" s="1583"/>
      <c r="F689" s="1143"/>
      <c r="G689" s="1144"/>
      <c r="H689" s="1145"/>
      <c r="I689" s="1146"/>
      <c r="J689" s="1147"/>
      <c r="K689" s="1148"/>
      <c r="L689" s="1149"/>
      <c r="M689" s="1150"/>
      <c r="N689" s="1151"/>
      <c r="O689" s="1150"/>
      <c r="P689" s="1152"/>
      <c r="Q689" s="1150"/>
      <c r="R689" s="1153"/>
      <c r="S689" s="1150"/>
      <c r="T689" s="1154"/>
      <c r="U689" s="1155"/>
      <c r="V689" s="1156"/>
      <c r="W689" s="1157"/>
      <c r="X689" s="1158"/>
      <c r="Y689" s="1159"/>
      <c r="Z689" s="1160"/>
      <c r="AA689" s="1161"/>
      <c r="AB689" s="1162"/>
      <c r="AC689" s="1163"/>
      <c r="AD689" s="1155"/>
      <c r="AE689" s="1164"/>
      <c r="AF689" s="1165"/>
      <c r="AG689" s="1166"/>
      <c r="AH689" s="1167"/>
      <c r="AI689" s="1166"/>
      <c r="AJ689" s="1685"/>
      <c r="AK689" s="329" t="e">
        <f>U689+X689+Z689+AB689+#REF!+#REF!+AD689</f>
        <v>#REF!</v>
      </c>
      <c r="AL689" s="96"/>
      <c r="AM689" s="95"/>
      <c r="AN689" s="96"/>
    </row>
    <row r="690" spans="1:40" s="56" customFormat="1" ht="22.5" customHeight="1">
      <c r="A690" s="122"/>
      <c r="B690" s="123"/>
      <c r="C690" s="97"/>
      <c r="D690" s="98"/>
      <c r="E690" s="1584"/>
      <c r="F690" s="1016"/>
      <c r="G690" s="418"/>
      <c r="H690" s="419"/>
      <c r="I690" s="420"/>
      <c r="J690" s="728"/>
      <c r="K690" s="420"/>
      <c r="L690" s="387"/>
      <c r="M690" s="422"/>
      <c r="N690" s="423"/>
      <c r="O690" s="422"/>
      <c r="P690" s="513"/>
      <c r="Q690" s="422"/>
      <c r="R690" s="448"/>
      <c r="S690" s="422"/>
      <c r="T690" s="217"/>
      <c r="U690" s="98"/>
      <c r="V690" s="99"/>
      <c r="W690" s="216"/>
      <c r="X690" s="286"/>
      <c r="Y690" s="1052"/>
      <c r="Z690" s="295"/>
      <c r="AA690" s="1052"/>
      <c r="AB690" s="320"/>
      <c r="AC690" s="281"/>
      <c r="AD690" s="247"/>
      <c r="AE690" s="141"/>
      <c r="AF690" s="322"/>
      <c r="AG690" s="100"/>
      <c r="AH690" s="101"/>
      <c r="AI690" s="102"/>
      <c r="AJ690" s="1685"/>
      <c r="AK690" s="258" t="e">
        <f>U690+X690+Z690+AB690+#REF!+#REF!+AD690</f>
        <v>#REF!</v>
      </c>
      <c r="AL690" s="100" t="e">
        <f>AF690/D690</f>
        <v>#DIV/0!</v>
      </c>
      <c r="AM690" s="101" t="e">
        <f>E690*AK690</f>
        <v>#REF!</v>
      </c>
      <c r="AN690" s="102" t="e">
        <f>AM690*1/$E$895</f>
        <v>#REF!</v>
      </c>
    </row>
    <row r="691" spans="1:40" s="56" customFormat="1" ht="56.1" customHeight="1">
      <c r="A691" s="1091">
        <v>24.1</v>
      </c>
      <c r="B691" s="1092" t="s">
        <v>1147</v>
      </c>
      <c r="C691" s="1093"/>
      <c r="D691" s="1094"/>
      <c r="E691" s="1597"/>
      <c r="F691" s="1096"/>
      <c r="G691" s="1097"/>
      <c r="H691" s="1098"/>
      <c r="I691" s="1099"/>
      <c r="J691" s="1100"/>
      <c r="K691" s="1099"/>
      <c r="L691" s="1101"/>
      <c r="M691" s="1102"/>
      <c r="N691" s="1103"/>
      <c r="O691" s="1102"/>
      <c r="P691" s="1104"/>
      <c r="Q691" s="1102"/>
      <c r="R691" s="1101"/>
      <c r="S691" s="1102"/>
      <c r="T691" s="1105"/>
      <c r="U691" s="1094"/>
      <c r="V691" s="1095"/>
      <c r="W691" s="1106"/>
      <c r="X691" s="1107"/>
      <c r="Y691" s="1108"/>
      <c r="Z691" s="1107"/>
      <c r="AA691" s="1108"/>
      <c r="AB691" s="1094"/>
      <c r="AC691" s="1109"/>
      <c r="AD691" s="1094"/>
      <c r="AE691" s="1109"/>
      <c r="AF691" s="1107"/>
      <c r="AG691" s="1110"/>
      <c r="AH691" s="1109"/>
      <c r="AI691" s="1111"/>
      <c r="AJ691" s="1685"/>
      <c r="AK691" s="258"/>
      <c r="AL691" s="100"/>
      <c r="AM691" s="101"/>
      <c r="AN691" s="102"/>
    </row>
    <row r="692" spans="1:40" s="56" customFormat="1" ht="24.95" customHeight="1">
      <c r="A692" s="1480"/>
      <c r="B692" s="1481"/>
      <c r="C692" s="1482"/>
      <c r="D692" s="1483"/>
      <c r="E692" s="1598"/>
      <c r="F692" s="1485"/>
      <c r="G692" s="1486"/>
      <c r="H692" s="1487"/>
      <c r="I692" s="1488"/>
      <c r="J692" s="1489"/>
      <c r="K692" s="1488"/>
      <c r="L692" s="1490"/>
      <c r="M692" s="1491"/>
      <c r="N692" s="1492"/>
      <c r="O692" s="1491"/>
      <c r="P692" s="1493"/>
      <c r="Q692" s="1491"/>
      <c r="R692" s="1490"/>
      <c r="S692" s="1491"/>
      <c r="T692" s="1494"/>
      <c r="U692" s="1483"/>
      <c r="V692" s="1484"/>
      <c r="W692" s="1495"/>
      <c r="X692" s="1496"/>
      <c r="Y692" s="1497"/>
      <c r="Z692" s="1496"/>
      <c r="AA692" s="1497"/>
      <c r="AB692" s="1483"/>
      <c r="AC692" s="1498"/>
      <c r="AD692" s="1483"/>
      <c r="AE692" s="1498"/>
      <c r="AF692" s="1496"/>
      <c r="AG692" s="1499"/>
      <c r="AH692" s="1498"/>
      <c r="AI692" s="1500"/>
      <c r="AJ692" s="1685"/>
      <c r="AK692" s="322"/>
      <c r="AL692" s="140"/>
      <c r="AM692" s="141"/>
      <c r="AN692" s="323"/>
    </row>
    <row r="693" spans="1:40" s="56" customFormat="1" ht="26.1" customHeight="1">
      <c r="A693" s="827" t="s">
        <v>1148</v>
      </c>
      <c r="B693" s="828" t="s">
        <v>1149</v>
      </c>
      <c r="C693" s="829" t="s">
        <v>135</v>
      </c>
      <c r="D693" s="960">
        <v>1032.8616355157383</v>
      </c>
      <c r="E693" s="1600">
        <v>61893</v>
      </c>
      <c r="F693" s="1017">
        <f t="shared" ref="F693:F697" si="777">D693*E693</f>
        <v>63926905.206975587</v>
      </c>
      <c r="G693" s="832">
        <f>F693*1/$F$884</f>
        <v>2.5130715093953982E-3</v>
      </c>
      <c r="H693" s="833">
        <f t="shared" ref="H693:H697" si="778">IF(D693-AF693&lt;0,AF693-D693,0)</f>
        <v>0</v>
      </c>
      <c r="I693" s="834">
        <f t="shared" ref="I693:I697" si="779">E693*H693</f>
        <v>0</v>
      </c>
      <c r="J693" s="835">
        <v>0</v>
      </c>
      <c r="K693" s="834">
        <f t="shared" ref="K693:K697" si="780">E693*J693</f>
        <v>0</v>
      </c>
      <c r="L693" s="836">
        <f t="shared" ref="L693:L697" si="781">IF(AF693=0,D693,0)</f>
        <v>0</v>
      </c>
      <c r="M693" s="837">
        <f t="shared" ref="M693:M697" si="782">L693*E693</f>
        <v>0</v>
      </c>
      <c r="N693" s="838"/>
      <c r="O693" s="837"/>
      <c r="P693" s="1083">
        <f t="shared" ref="P693:P697" si="783">D693+H693+J693-L693</f>
        <v>1032.8616355157383</v>
      </c>
      <c r="Q693" s="837">
        <f t="shared" ref="Q693:Q697" si="784">E693*P693</f>
        <v>63926905.206975587</v>
      </c>
      <c r="R693" s="1090">
        <f t="shared" ref="R693:R697" si="785">AF693</f>
        <v>1032.8616355157383</v>
      </c>
      <c r="S693" s="837">
        <f t="shared" ref="S693:S697" si="786">E693*R693</f>
        <v>63926905.206975587</v>
      </c>
      <c r="T693" s="841"/>
      <c r="U693" s="1087">
        <v>1032.8616355157383</v>
      </c>
      <c r="V693" s="830">
        <f t="shared" ref="V693:V697" si="787">E693*U693</f>
        <v>63926905.206975587</v>
      </c>
      <c r="W693" s="842"/>
      <c r="X693" s="843">
        <v>0</v>
      </c>
      <c r="Y693" s="1060">
        <f t="shared" ref="Y693:Y697" si="788">E693*X693</f>
        <v>0</v>
      </c>
      <c r="Z693" s="845">
        <v>0</v>
      </c>
      <c r="AA693" s="1060">
        <f t="shared" ref="AA693:AA697" si="789">E693*Z693</f>
        <v>0</v>
      </c>
      <c r="AB693" s="846"/>
      <c r="AC693" s="844"/>
      <c r="AD693" s="847"/>
      <c r="AE693" s="848"/>
      <c r="AF693" s="1081">
        <f t="shared" ref="AF693:AF697" si="790">U693+X693+Z693</f>
        <v>1032.8616355157383</v>
      </c>
      <c r="AG693" s="344">
        <f t="shared" ref="AG693:AG697" si="791">AF693/D693</f>
        <v>1</v>
      </c>
      <c r="AH693" s="1012">
        <f t="shared" ref="AH693:AH697" si="792">E693*AF693</f>
        <v>63926905.206975587</v>
      </c>
      <c r="AI693" s="342">
        <f>AH693*1/$E$895</f>
        <v>2.5130715093953982E-3</v>
      </c>
      <c r="AJ693" s="1685"/>
      <c r="AK693" s="258"/>
      <c r="AL693" s="100"/>
      <c r="AM693" s="101"/>
      <c r="AN693" s="102"/>
    </row>
    <row r="694" spans="1:40" s="56" customFormat="1" ht="26.1" customHeight="1">
      <c r="A694" s="827" t="s">
        <v>1150</v>
      </c>
      <c r="B694" s="828" t="s">
        <v>1151</v>
      </c>
      <c r="C694" s="829" t="s">
        <v>135</v>
      </c>
      <c r="D694" s="960">
        <v>712</v>
      </c>
      <c r="E694" s="1600">
        <v>67275</v>
      </c>
      <c r="F694" s="1017">
        <f t="shared" si="777"/>
        <v>47899800</v>
      </c>
      <c r="G694" s="832">
        <f>F694*1/$F$884</f>
        <v>1.883019712842325E-3</v>
      </c>
      <c r="H694" s="833">
        <f t="shared" si="778"/>
        <v>0</v>
      </c>
      <c r="I694" s="834">
        <f t="shared" si="779"/>
        <v>0</v>
      </c>
      <c r="J694" s="835">
        <v>0</v>
      </c>
      <c r="K694" s="834">
        <f t="shared" si="780"/>
        <v>0</v>
      </c>
      <c r="L694" s="836">
        <f t="shared" si="781"/>
        <v>0</v>
      </c>
      <c r="M694" s="837">
        <f t="shared" si="782"/>
        <v>0</v>
      </c>
      <c r="N694" s="838"/>
      <c r="O694" s="837"/>
      <c r="P694" s="1083">
        <f t="shared" si="783"/>
        <v>712</v>
      </c>
      <c r="Q694" s="837">
        <f t="shared" si="784"/>
        <v>47899800</v>
      </c>
      <c r="R694" s="1090">
        <f t="shared" si="785"/>
        <v>712</v>
      </c>
      <c r="S694" s="837">
        <f t="shared" si="786"/>
        <v>47899800</v>
      </c>
      <c r="T694" s="841"/>
      <c r="U694" s="1087">
        <v>712</v>
      </c>
      <c r="V694" s="830">
        <f t="shared" si="787"/>
        <v>47899800</v>
      </c>
      <c r="W694" s="842"/>
      <c r="X694" s="843">
        <v>0</v>
      </c>
      <c r="Y694" s="1060">
        <f t="shared" si="788"/>
        <v>0</v>
      </c>
      <c r="Z694" s="845">
        <v>0</v>
      </c>
      <c r="AA694" s="1060">
        <f t="shared" si="789"/>
        <v>0</v>
      </c>
      <c r="AB694" s="846"/>
      <c r="AC694" s="844"/>
      <c r="AD694" s="847"/>
      <c r="AE694" s="848"/>
      <c r="AF694" s="1081">
        <f t="shared" si="790"/>
        <v>712</v>
      </c>
      <c r="AG694" s="344">
        <f t="shared" si="791"/>
        <v>1</v>
      </c>
      <c r="AH694" s="1012">
        <f t="shared" si="792"/>
        <v>47899800</v>
      </c>
      <c r="AI694" s="342">
        <f>AH694*1/$E$895</f>
        <v>1.883019712842325E-3</v>
      </c>
      <c r="AJ694" s="1685"/>
      <c r="AK694" s="258"/>
      <c r="AL694" s="100"/>
      <c r="AM694" s="101"/>
      <c r="AN694" s="102"/>
    </row>
    <row r="695" spans="1:40" s="56" customFormat="1" ht="26.1" customHeight="1">
      <c r="A695" s="827" t="s">
        <v>1152</v>
      </c>
      <c r="B695" s="828" t="s">
        <v>1153</v>
      </c>
      <c r="C695" s="829" t="s">
        <v>135</v>
      </c>
      <c r="D695" s="960">
        <v>288</v>
      </c>
      <c r="E695" s="1600">
        <v>104535</v>
      </c>
      <c r="F695" s="1017">
        <f t="shared" si="777"/>
        <v>30106080</v>
      </c>
      <c r="G695" s="832">
        <f>F695*1/$F$884</f>
        <v>1.1835193908201716E-3</v>
      </c>
      <c r="H695" s="833">
        <f t="shared" si="778"/>
        <v>0</v>
      </c>
      <c r="I695" s="834">
        <f t="shared" si="779"/>
        <v>0</v>
      </c>
      <c r="J695" s="835">
        <v>0</v>
      </c>
      <c r="K695" s="834">
        <f t="shared" si="780"/>
        <v>0</v>
      </c>
      <c r="L695" s="836">
        <f t="shared" si="781"/>
        <v>0</v>
      </c>
      <c r="M695" s="837">
        <f t="shared" si="782"/>
        <v>0</v>
      </c>
      <c r="N695" s="838"/>
      <c r="O695" s="837"/>
      <c r="P695" s="1083">
        <f t="shared" si="783"/>
        <v>288</v>
      </c>
      <c r="Q695" s="837">
        <f t="shared" si="784"/>
        <v>30106080</v>
      </c>
      <c r="R695" s="1090">
        <f t="shared" si="785"/>
        <v>288</v>
      </c>
      <c r="S695" s="837">
        <f t="shared" si="786"/>
        <v>30106080</v>
      </c>
      <c r="T695" s="841"/>
      <c r="U695" s="1087">
        <v>288</v>
      </c>
      <c r="V695" s="830">
        <f t="shared" si="787"/>
        <v>30106080</v>
      </c>
      <c r="W695" s="842"/>
      <c r="X695" s="843">
        <v>0</v>
      </c>
      <c r="Y695" s="1060">
        <f t="shared" si="788"/>
        <v>0</v>
      </c>
      <c r="Z695" s="845">
        <v>0</v>
      </c>
      <c r="AA695" s="1060">
        <f t="shared" si="789"/>
        <v>0</v>
      </c>
      <c r="AB695" s="846"/>
      <c r="AC695" s="844"/>
      <c r="AD695" s="847"/>
      <c r="AE695" s="848"/>
      <c r="AF695" s="1081">
        <f t="shared" si="790"/>
        <v>288</v>
      </c>
      <c r="AG695" s="344">
        <f t="shared" si="791"/>
        <v>1</v>
      </c>
      <c r="AH695" s="1012">
        <f t="shared" si="792"/>
        <v>30106080</v>
      </c>
      <c r="AI695" s="342">
        <f>AH695*1/$E$895</f>
        <v>1.1835193908201716E-3</v>
      </c>
      <c r="AJ695" s="1685"/>
      <c r="AK695" s="258"/>
      <c r="AL695" s="100"/>
      <c r="AM695" s="101"/>
      <c r="AN695" s="102"/>
    </row>
    <row r="696" spans="1:40" s="56" customFormat="1" ht="26.1" customHeight="1">
      <c r="A696" s="827" t="s">
        <v>1154</v>
      </c>
      <c r="B696" s="828" t="s">
        <v>1155</v>
      </c>
      <c r="C696" s="829" t="s">
        <v>135</v>
      </c>
      <c r="D696" s="960">
        <v>120</v>
      </c>
      <c r="E696" s="1600">
        <v>111780</v>
      </c>
      <c r="F696" s="1017">
        <f t="shared" si="777"/>
        <v>13413600</v>
      </c>
      <c r="G696" s="832">
        <f>F696*1/$F$884</f>
        <v>5.273106196723537E-4</v>
      </c>
      <c r="H696" s="833">
        <f t="shared" si="778"/>
        <v>0</v>
      </c>
      <c r="I696" s="834">
        <f t="shared" si="779"/>
        <v>0</v>
      </c>
      <c r="J696" s="835">
        <v>0</v>
      </c>
      <c r="K696" s="834">
        <f t="shared" si="780"/>
        <v>0</v>
      </c>
      <c r="L696" s="836">
        <f t="shared" si="781"/>
        <v>0</v>
      </c>
      <c r="M696" s="837">
        <f t="shared" si="782"/>
        <v>0</v>
      </c>
      <c r="N696" s="838"/>
      <c r="O696" s="837"/>
      <c r="P696" s="1083">
        <f t="shared" si="783"/>
        <v>120</v>
      </c>
      <c r="Q696" s="837">
        <f t="shared" si="784"/>
        <v>13413600</v>
      </c>
      <c r="R696" s="1090">
        <f t="shared" si="785"/>
        <v>120</v>
      </c>
      <c r="S696" s="837">
        <f t="shared" si="786"/>
        <v>13413600</v>
      </c>
      <c r="T696" s="841"/>
      <c r="U696" s="1087">
        <v>120</v>
      </c>
      <c r="V696" s="830">
        <f t="shared" si="787"/>
        <v>13413600</v>
      </c>
      <c r="W696" s="842"/>
      <c r="X696" s="843">
        <v>0</v>
      </c>
      <c r="Y696" s="1060">
        <f t="shared" si="788"/>
        <v>0</v>
      </c>
      <c r="Z696" s="845">
        <v>0</v>
      </c>
      <c r="AA696" s="1060">
        <f t="shared" si="789"/>
        <v>0</v>
      </c>
      <c r="AB696" s="846"/>
      <c r="AC696" s="844"/>
      <c r="AD696" s="847"/>
      <c r="AE696" s="848"/>
      <c r="AF696" s="1081">
        <f t="shared" si="790"/>
        <v>120</v>
      </c>
      <c r="AG696" s="344">
        <f t="shared" si="791"/>
        <v>1</v>
      </c>
      <c r="AH696" s="1012">
        <f t="shared" si="792"/>
        <v>13413600</v>
      </c>
      <c r="AI696" s="342">
        <f>AH696*1/$E$895</f>
        <v>5.273106196723537E-4</v>
      </c>
      <c r="AJ696" s="1685"/>
      <c r="AK696" s="258"/>
      <c r="AL696" s="100"/>
      <c r="AM696" s="101"/>
      <c r="AN696" s="102"/>
    </row>
    <row r="697" spans="1:40" s="56" customFormat="1" ht="26.1" customHeight="1">
      <c r="A697" s="827" t="s">
        <v>1156</v>
      </c>
      <c r="B697" s="828" t="s">
        <v>1157</v>
      </c>
      <c r="C697" s="829" t="s">
        <v>135</v>
      </c>
      <c r="D697" s="960">
        <v>30</v>
      </c>
      <c r="E697" s="1600">
        <v>274275</v>
      </c>
      <c r="F697" s="1017">
        <f t="shared" si="777"/>
        <v>8228250</v>
      </c>
      <c r="G697" s="832">
        <f>F697*1/$F$884</f>
        <v>3.2346600512308735E-4</v>
      </c>
      <c r="H697" s="833">
        <f t="shared" si="778"/>
        <v>0</v>
      </c>
      <c r="I697" s="834">
        <f t="shared" si="779"/>
        <v>0</v>
      </c>
      <c r="J697" s="835">
        <v>0</v>
      </c>
      <c r="K697" s="834">
        <f t="shared" si="780"/>
        <v>0</v>
      </c>
      <c r="L697" s="836">
        <f t="shared" si="781"/>
        <v>0</v>
      </c>
      <c r="M697" s="837">
        <f t="shared" si="782"/>
        <v>0</v>
      </c>
      <c r="N697" s="838"/>
      <c r="O697" s="837"/>
      <c r="P697" s="1083">
        <f t="shared" si="783"/>
        <v>30</v>
      </c>
      <c r="Q697" s="837">
        <f t="shared" si="784"/>
        <v>8228250</v>
      </c>
      <c r="R697" s="1090">
        <f t="shared" si="785"/>
        <v>30</v>
      </c>
      <c r="S697" s="837">
        <f t="shared" si="786"/>
        <v>8228250</v>
      </c>
      <c r="T697" s="841"/>
      <c r="U697" s="1087">
        <v>30</v>
      </c>
      <c r="V697" s="830">
        <f t="shared" si="787"/>
        <v>8228250</v>
      </c>
      <c r="W697" s="842"/>
      <c r="X697" s="843">
        <v>0</v>
      </c>
      <c r="Y697" s="1060">
        <f t="shared" si="788"/>
        <v>0</v>
      </c>
      <c r="Z697" s="845">
        <v>0</v>
      </c>
      <c r="AA697" s="1060">
        <f t="shared" si="789"/>
        <v>0</v>
      </c>
      <c r="AB697" s="846"/>
      <c r="AC697" s="844"/>
      <c r="AD697" s="847"/>
      <c r="AE697" s="848"/>
      <c r="AF697" s="1081">
        <f t="shared" si="790"/>
        <v>30</v>
      </c>
      <c r="AG697" s="344">
        <f t="shared" si="791"/>
        <v>1</v>
      </c>
      <c r="AH697" s="1012">
        <f t="shared" si="792"/>
        <v>8228250</v>
      </c>
      <c r="AI697" s="342">
        <f>AH697*1/$E$895</f>
        <v>3.2346600512308735E-4</v>
      </c>
      <c r="AJ697" s="1685"/>
      <c r="AK697" s="258"/>
      <c r="AL697" s="100"/>
      <c r="AM697" s="101"/>
      <c r="AN697" s="102"/>
    </row>
    <row r="698" spans="1:40" s="56" customFormat="1" ht="26.1" customHeight="1">
      <c r="A698" s="827"/>
      <c r="B698" s="828"/>
      <c r="C698" s="829"/>
      <c r="D698" s="960"/>
      <c r="E698" s="1600"/>
      <c r="F698" s="1017"/>
      <c r="G698" s="832"/>
      <c r="H698" s="833"/>
      <c r="I698" s="834"/>
      <c r="J698" s="835"/>
      <c r="K698" s="834"/>
      <c r="L698" s="836"/>
      <c r="M698" s="837"/>
      <c r="N698" s="838"/>
      <c r="O698" s="837"/>
      <c r="P698" s="1083"/>
      <c r="Q698" s="837"/>
      <c r="R698" s="1090"/>
      <c r="S698" s="837"/>
      <c r="T698" s="841"/>
      <c r="U698" s="1087"/>
      <c r="V698" s="830"/>
      <c r="W698" s="842"/>
      <c r="X698" s="843"/>
      <c r="Y698" s="1060"/>
      <c r="Z698" s="845"/>
      <c r="AA698" s="1060"/>
      <c r="AB698" s="846"/>
      <c r="AC698" s="844"/>
      <c r="AD698" s="847"/>
      <c r="AE698" s="848"/>
      <c r="AF698" s="1081"/>
      <c r="AG698" s="344"/>
      <c r="AH698" s="1012"/>
      <c r="AI698" s="342"/>
      <c r="AJ698" s="1685"/>
      <c r="AK698" s="258"/>
      <c r="AL698" s="100"/>
      <c r="AM698" s="101"/>
      <c r="AN698" s="102"/>
    </row>
    <row r="699" spans="1:40" s="56" customFormat="1" ht="26.1" customHeight="1">
      <c r="A699" s="1091">
        <v>24.2</v>
      </c>
      <c r="B699" s="1092" t="s">
        <v>1158</v>
      </c>
      <c r="C699" s="1093"/>
      <c r="D699" s="1094"/>
      <c r="E699" s="1597"/>
      <c r="F699" s="1096"/>
      <c r="G699" s="1097"/>
      <c r="H699" s="1098"/>
      <c r="I699" s="1099"/>
      <c r="J699" s="1100"/>
      <c r="K699" s="1099"/>
      <c r="L699" s="1101"/>
      <c r="M699" s="1102"/>
      <c r="N699" s="1103"/>
      <c r="O699" s="1102"/>
      <c r="P699" s="1104"/>
      <c r="Q699" s="1102"/>
      <c r="R699" s="1101"/>
      <c r="S699" s="1102"/>
      <c r="T699" s="1105"/>
      <c r="U699" s="1094"/>
      <c r="V699" s="1095"/>
      <c r="W699" s="1106"/>
      <c r="X699" s="1107"/>
      <c r="Y699" s="1108"/>
      <c r="Z699" s="1107"/>
      <c r="AA699" s="1108"/>
      <c r="AB699" s="1094"/>
      <c r="AC699" s="1109"/>
      <c r="AD699" s="1094"/>
      <c r="AE699" s="1109"/>
      <c r="AF699" s="1107"/>
      <c r="AG699" s="1110"/>
      <c r="AH699" s="1108"/>
      <c r="AI699" s="1111"/>
      <c r="AJ699" s="1685"/>
      <c r="AK699" s="258"/>
      <c r="AL699" s="100"/>
      <c r="AM699" s="101"/>
      <c r="AN699" s="102"/>
    </row>
    <row r="700" spans="1:40" s="56" customFormat="1" ht="26.1" customHeight="1">
      <c r="A700" s="1480"/>
      <c r="B700" s="1481"/>
      <c r="C700" s="1482"/>
      <c r="D700" s="1483"/>
      <c r="E700" s="1598"/>
      <c r="F700" s="1485"/>
      <c r="G700" s="1486"/>
      <c r="H700" s="1487"/>
      <c r="I700" s="1488"/>
      <c r="J700" s="1489"/>
      <c r="K700" s="1488"/>
      <c r="L700" s="1490"/>
      <c r="M700" s="1491"/>
      <c r="N700" s="1492"/>
      <c r="O700" s="1491"/>
      <c r="P700" s="1493"/>
      <c r="Q700" s="1491"/>
      <c r="R700" s="1490"/>
      <c r="S700" s="1491"/>
      <c r="T700" s="1494"/>
      <c r="U700" s="1483"/>
      <c r="V700" s="1484"/>
      <c r="W700" s="1495"/>
      <c r="X700" s="1496"/>
      <c r="Y700" s="1497"/>
      <c r="Z700" s="1496"/>
      <c r="AA700" s="1497"/>
      <c r="AB700" s="1483"/>
      <c r="AC700" s="1498"/>
      <c r="AD700" s="1483"/>
      <c r="AE700" s="1498"/>
      <c r="AF700" s="1496"/>
      <c r="AG700" s="1499"/>
      <c r="AH700" s="1497"/>
      <c r="AI700" s="1500"/>
      <c r="AJ700" s="1685"/>
      <c r="AK700" s="322"/>
      <c r="AL700" s="140"/>
      <c r="AM700" s="141"/>
      <c r="AN700" s="323"/>
    </row>
    <row r="701" spans="1:40" s="56" customFormat="1" ht="26.1" customHeight="1">
      <c r="A701" s="827" t="s">
        <v>1159</v>
      </c>
      <c r="B701" s="828" t="s">
        <v>1160</v>
      </c>
      <c r="C701" s="829" t="s">
        <v>50</v>
      </c>
      <c r="D701" s="960">
        <v>95</v>
      </c>
      <c r="E701" s="1600">
        <v>429525</v>
      </c>
      <c r="F701" s="1017">
        <f t="shared" ref="F701:F706" si="793">D701*E701</f>
        <v>40804875</v>
      </c>
      <c r="G701" s="832">
        <f t="shared" ref="G701:G706" si="794">F701*1/$F$884</f>
        <v>1.6041065725758137E-3</v>
      </c>
      <c r="H701" s="833">
        <f t="shared" ref="H701:H706" si="795">IF(D701-AF701&lt;0,AF701-D701,0)</f>
        <v>0</v>
      </c>
      <c r="I701" s="834">
        <f t="shared" ref="I701:I706" si="796">E701*H701</f>
        <v>0</v>
      </c>
      <c r="J701" s="835">
        <v>0</v>
      </c>
      <c r="K701" s="834">
        <f t="shared" ref="K701:K706" si="797">E701*J701</f>
        <v>0</v>
      </c>
      <c r="L701" s="836">
        <f t="shared" ref="L701:L706" si="798">IF(AF701=0,D701,0)</f>
        <v>0</v>
      </c>
      <c r="M701" s="837">
        <f t="shared" ref="M701:M706" si="799">L701*E701</f>
        <v>0</v>
      </c>
      <c r="N701" s="838"/>
      <c r="O701" s="837"/>
      <c r="P701" s="1083">
        <f t="shared" ref="P701:P706" si="800">D701+H701+J701-L701</f>
        <v>95</v>
      </c>
      <c r="Q701" s="837">
        <f t="shared" ref="Q701:Q706" si="801">E701*P701</f>
        <v>40804875</v>
      </c>
      <c r="R701" s="1090">
        <f t="shared" ref="R701:R706" si="802">AF701</f>
        <v>95</v>
      </c>
      <c r="S701" s="837">
        <f t="shared" ref="S701:S706" si="803">E701*R701</f>
        <v>40804875</v>
      </c>
      <c r="T701" s="841"/>
      <c r="U701" s="1087">
        <v>95</v>
      </c>
      <c r="V701" s="830">
        <f t="shared" ref="V701:V706" si="804">E701*U701</f>
        <v>40804875</v>
      </c>
      <c r="W701" s="842"/>
      <c r="X701" s="843">
        <v>0</v>
      </c>
      <c r="Y701" s="1060">
        <f t="shared" ref="Y701:Y706" si="805">E701*X701</f>
        <v>0</v>
      </c>
      <c r="Z701" s="845">
        <v>0</v>
      </c>
      <c r="AA701" s="1060">
        <f t="shared" ref="AA701:AA706" si="806">E701*Z701</f>
        <v>0</v>
      </c>
      <c r="AB701" s="846"/>
      <c r="AC701" s="844"/>
      <c r="AD701" s="847"/>
      <c r="AE701" s="848"/>
      <c r="AF701" s="1081">
        <f t="shared" ref="AF701:AF706" si="807">U701+X701+Z701</f>
        <v>95</v>
      </c>
      <c r="AG701" s="344">
        <f t="shared" ref="AG701:AG706" si="808">AF701/D701</f>
        <v>1</v>
      </c>
      <c r="AH701" s="1012">
        <f t="shared" ref="AH701:AH706" si="809">E701*AF701</f>
        <v>40804875</v>
      </c>
      <c r="AI701" s="342">
        <f t="shared" ref="AI701:AI706" si="810">AH701*1/$E$895</f>
        <v>1.6041065725758137E-3</v>
      </c>
      <c r="AJ701" s="1685"/>
      <c r="AK701" s="258"/>
      <c r="AL701" s="100"/>
      <c r="AM701" s="101"/>
      <c r="AN701" s="102"/>
    </row>
    <row r="702" spans="1:40" s="56" customFormat="1" ht="26.1" customHeight="1">
      <c r="A702" s="827" t="s">
        <v>1161</v>
      </c>
      <c r="B702" s="828" t="s">
        <v>1162</v>
      </c>
      <c r="C702" s="829" t="s">
        <v>50</v>
      </c>
      <c r="D702" s="960">
        <v>12</v>
      </c>
      <c r="E702" s="1600">
        <v>432630</v>
      </c>
      <c r="F702" s="1017">
        <f t="shared" si="793"/>
        <v>5191560</v>
      </c>
      <c r="G702" s="832">
        <f t="shared" si="794"/>
        <v>2.0408873983615173E-4</v>
      </c>
      <c r="H702" s="833">
        <f t="shared" si="795"/>
        <v>0</v>
      </c>
      <c r="I702" s="834">
        <f t="shared" si="796"/>
        <v>0</v>
      </c>
      <c r="J702" s="835">
        <v>0</v>
      </c>
      <c r="K702" s="834">
        <f t="shared" si="797"/>
        <v>0</v>
      </c>
      <c r="L702" s="836">
        <f t="shared" si="798"/>
        <v>0</v>
      </c>
      <c r="M702" s="837">
        <f t="shared" si="799"/>
        <v>0</v>
      </c>
      <c r="N702" s="838"/>
      <c r="O702" s="837"/>
      <c r="P702" s="1083">
        <f t="shared" si="800"/>
        <v>12</v>
      </c>
      <c r="Q702" s="837">
        <f t="shared" si="801"/>
        <v>5191560</v>
      </c>
      <c r="R702" s="1090">
        <f t="shared" si="802"/>
        <v>12</v>
      </c>
      <c r="S702" s="837">
        <f t="shared" si="803"/>
        <v>5191560</v>
      </c>
      <c r="T702" s="841"/>
      <c r="U702" s="1087">
        <v>12</v>
      </c>
      <c r="V702" s="830">
        <f t="shared" si="804"/>
        <v>5191560</v>
      </c>
      <c r="W702" s="842"/>
      <c r="X702" s="843">
        <v>0</v>
      </c>
      <c r="Y702" s="1060">
        <f t="shared" si="805"/>
        <v>0</v>
      </c>
      <c r="Z702" s="845">
        <v>0</v>
      </c>
      <c r="AA702" s="1060">
        <f t="shared" si="806"/>
        <v>0</v>
      </c>
      <c r="AB702" s="846"/>
      <c r="AC702" s="844"/>
      <c r="AD702" s="847"/>
      <c r="AE702" s="848"/>
      <c r="AF702" s="1081">
        <f t="shared" si="807"/>
        <v>12</v>
      </c>
      <c r="AG702" s="344">
        <f t="shared" si="808"/>
        <v>1</v>
      </c>
      <c r="AH702" s="1012">
        <f t="shared" si="809"/>
        <v>5191560</v>
      </c>
      <c r="AI702" s="342">
        <f t="shared" si="810"/>
        <v>2.0408873983615173E-4</v>
      </c>
      <c r="AJ702" s="1685"/>
      <c r="AK702" s="258"/>
      <c r="AL702" s="100"/>
      <c r="AM702" s="101"/>
      <c r="AN702" s="102"/>
    </row>
    <row r="703" spans="1:40" s="56" customFormat="1" ht="26.1" customHeight="1">
      <c r="A703" s="827" t="s">
        <v>1163</v>
      </c>
      <c r="B703" s="828" t="s">
        <v>1164</v>
      </c>
      <c r="C703" s="829" t="s">
        <v>50</v>
      </c>
      <c r="D703" s="960">
        <v>56</v>
      </c>
      <c r="E703" s="1600">
        <v>430560</v>
      </c>
      <c r="F703" s="1017">
        <f t="shared" si="793"/>
        <v>24111360</v>
      </c>
      <c r="G703" s="832">
        <f t="shared" si="794"/>
        <v>9.4785711388018152E-4</v>
      </c>
      <c r="H703" s="833">
        <f t="shared" si="795"/>
        <v>0</v>
      </c>
      <c r="I703" s="834">
        <f t="shared" si="796"/>
        <v>0</v>
      </c>
      <c r="J703" s="835">
        <v>0</v>
      </c>
      <c r="K703" s="834">
        <f t="shared" si="797"/>
        <v>0</v>
      </c>
      <c r="L703" s="836">
        <f t="shared" si="798"/>
        <v>0</v>
      </c>
      <c r="M703" s="837">
        <f t="shared" si="799"/>
        <v>0</v>
      </c>
      <c r="N703" s="838"/>
      <c r="O703" s="837"/>
      <c r="P703" s="1083">
        <f t="shared" si="800"/>
        <v>56</v>
      </c>
      <c r="Q703" s="837">
        <f t="shared" si="801"/>
        <v>24111360</v>
      </c>
      <c r="R703" s="1090">
        <f t="shared" si="802"/>
        <v>56</v>
      </c>
      <c r="S703" s="837">
        <f t="shared" si="803"/>
        <v>24111360</v>
      </c>
      <c r="T703" s="841"/>
      <c r="U703" s="1087">
        <v>56</v>
      </c>
      <c r="V703" s="830">
        <f t="shared" si="804"/>
        <v>24111360</v>
      </c>
      <c r="W703" s="842"/>
      <c r="X703" s="843">
        <v>0</v>
      </c>
      <c r="Y703" s="1060">
        <f t="shared" si="805"/>
        <v>0</v>
      </c>
      <c r="Z703" s="845">
        <v>0</v>
      </c>
      <c r="AA703" s="1060">
        <f t="shared" si="806"/>
        <v>0</v>
      </c>
      <c r="AB703" s="846"/>
      <c r="AC703" s="844"/>
      <c r="AD703" s="847"/>
      <c r="AE703" s="848"/>
      <c r="AF703" s="1081">
        <f t="shared" si="807"/>
        <v>56</v>
      </c>
      <c r="AG703" s="344">
        <f t="shared" si="808"/>
        <v>1</v>
      </c>
      <c r="AH703" s="1012">
        <f t="shared" si="809"/>
        <v>24111360</v>
      </c>
      <c r="AI703" s="342">
        <f t="shared" si="810"/>
        <v>9.4785711388018152E-4</v>
      </c>
      <c r="AJ703" s="1685"/>
      <c r="AK703" s="258"/>
      <c r="AL703" s="100"/>
      <c r="AM703" s="101"/>
      <c r="AN703" s="102"/>
    </row>
    <row r="704" spans="1:40" s="56" customFormat="1" ht="26.1" customHeight="1">
      <c r="A704" s="827" t="s">
        <v>1165</v>
      </c>
      <c r="B704" s="828" t="s">
        <v>1166</v>
      </c>
      <c r="C704" s="829" t="s">
        <v>50</v>
      </c>
      <c r="D704" s="960">
        <v>3</v>
      </c>
      <c r="E704" s="1600">
        <v>274275</v>
      </c>
      <c r="F704" s="1017">
        <f t="shared" si="793"/>
        <v>822825</v>
      </c>
      <c r="G704" s="832">
        <f t="shared" si="794"/>
        <v>3.2346600512308735E-5</v>
      </c>
      <c r="H704" s="833">
        <f t="shared" si="795"/>
        <v>0</v>
      </c>
      <c r="I704" s="834">
        <f t="shared" si="796"/>
        <v>0</v>
      </c>
      <c r="J704" s="835">
        <v>0</v>
      </c>
      <c r="K704" s="834">
        <f t="shared" si="797"/>
        <v>0</v>
      </c>
      <c r="L704" s="836">
        <f t="shared" si="798"/>
        <v>0</v>
      </c>
      <c r="M704" s="837">
        <f t="shared" si="799"/>
        <v>0</v>
      </c>
      <c r="N704" s="838"/>
      <c r="O704" s="837"/>
      <c r="P704" s="1083">
        <f t="shared" si="800"/>
        <v>3</v>
      </c>
      <c r="Q704" s="837">
        <f t="shared" si="801"/>
        <v>822825</v>
      </c>
      <c r="R704" s="1090">
        <f t="shared" si="802"/>
        <v>3</v>
      </c>
      <c r="S704" s="837">
        <f t="shared" si="803"/>
        <v>822825</v>
      </c>
      <c r="T704" s="841"/>
      <c r="U704" s="1087">
        <v>3</v>
      </c>
      <c r="V704" s="830">
        <f t="shared" si="804"/>
        <v>822825</v>
      </c>
      <c r="W704" s="842"/>
      <c r="X704" s="843">
        <v>0</v>
      </c>
      <c r="Y704" s="1060">
        <f t="shared" si="805"/>
        <v>0</v>
      </c>
      <c r="Z704" s="845">
        <v>0</v>
      </c>
      <c r="AA704" s="1060">
        <f t="shared" si="806"/>
        <v>0</v>
      </c>
      <c r="AB704" s="846"/>
      <c r="AC704" s="844"/>
      <c r="AD704" s="847"/>
      <c r="AE704" s="848"/>
      <c r="AF704" s="1081">
        <f t="shared" si="807"/>
        <v>3</v>
      </c>
      <c r="AG704" s="344">
        <f t="shared" si="808"/>
        <v>1</v>
      </c>
      <c r="AH704" s="1012">
        <f t="shared" si="809"/>
        <v>822825</v>
      </c>
      <c r="AI704" s="342">
        <f t="shared" si="810"/>
        <v>3.2346600512308735E-5</v>
      </c>
      <c r="AJ704" s="1685"/>
      <c r="AK704" s="258"/>
      <c r="AL704" s="100"/>
      <c r="AM704" s="101"/>
      <c r="AN704" s="102"/>
    </row>
    <row r="705" spans="1:40" s="56" customFormat="1" ht="26.1" customHeight="1">
      <c r="A705" s="827" t="s">
        <v>1167</v>
      </c>
      <c r="B705" s="828" t="s">
        <v>1168</v>
      </c>
      <c r="C705" s="829" t="s">
        <v>50</v>
      </c>
      <c r="D705" s="960">
        <v>3</v>
      </c>
      <c r="E705" s="1600">
        <v>277380</v>
      </c>
      <c r="F705" s="1017">
        <f t="shared" si="793"/>
        <v>832140</v>
      </c>
      <c r="G705" s="832">
        <f t="shared" si="794"/>
        <v>3.2712788442636762E-5</v>
      </c>
      <c r="H705" s="833">
        <f t="shared" si="795"/>
        <v>0</v>
      </c>
      <c r="I705" s="834">
        <f t="shared" si="796"/>
        <v>0</v>
      </c>
      <c r="J705" s="835">
        <v>0</v>
      </c>
      <c r="K705" s="834">
        <f t="shared" si="797"/>
        <v>0</v>
      </c>
      <c r="L705" s="836">
        <f t="shared" si="798"/>
        <v>0</v>
      </c>
      <c r="M705" s="837">
        <f t="shared" si="799"/>
        <v>0</v>
      </c>
      <c r="N705" s="838"/>
      <c r="O705" s="837"/>
      <c r="P705" s="1083">
        <f t="shared" si="800"/>
        <v>3</v>
      </c>
      <c r="Q705" s="837">
        <f t="shared" si="801"/>
        <v>832140</v>
      </c>
      <c r="R705" s="1090">
        <f t="shared" si="802"/>
        <v>3</v>
      </c>
      <c r="S705" s="837">
        <f t="shared" si="803"/>
        <v>832140</v>
      </c>
      <c r="T705" s="841"/>
      <c r="U705" s="1087">
        <v>3</v>
      </c>
      <c r="V705" s="830">
        <f t="shared" si="804"/>
        <v>832140</v>
      </c>
      <c r="W705" s="842"/>
      <c r="X705" s="843">
        <v>0</v>
      </c>
      <c r="Y705" s="1060">
        <f t="shared" si="805"/>
        <v>0</v>
      </c>
      <c r="Z705" s="845">
        <v>0</v>
      </c>
      <c r="AA705" s="1060">
        <f t="shared" si="806"/>
        <v>0</v>
      </c>
      <c r="AB705" s="846"/>
      <c r="AC705" s="844"/>
      <c r="AD705" s="847"/>
      <c r="AE705" s="848"/>
      <c r="AF705" s="1081">
        <f t="shared" si="807"/>
        <v>3</v>
      </c>
      <c r="AG705" s="344">
        <f t="shared" si="808"/>
        <v>1</v>
      </c>
      <c r="AH705" s="1012">
        <f t="shared" si="809"/>
        <v>832140</v>
      </c>
      <c r="AI705" s="342">
        <f t="shared" si="810"/>
        <v>3.2712788442636762E-5</v>
      </c>
      <c r="AJ705" s="1685"/>
      <c r="AK705" s="258"/>
      <c r="AL705" s="100"/>
      <c r="AM705" s="101"/>
      <c r="AN705" s="102"/>
    </row>
    <row r="706" spans="1:40" s="56" customFormat="1" ht="26.1" customHeight="1">
      <c r="A706" s="827" t="s">
        <v>1169</v>
      </c>
      <c r="B706" s="828" t="s">
        <v>1170</v>
      </c>
      <c r="C706" s="829" t="s">
        <v>50</v>
      </c>
      <c r="D706" s="960">
        <v>3</v>
      </c>
      <c r="E706" s="1600">
        <v>278415</v>
      </c>
      <c r="F706" s="1017">
        <f t="shared" si="793"/>
        <v>835245</v>
      </c>
      <c r="G706" s="832">
        <f t="shared" si="794"/>
        <v>3.2834851086079438E-5</v>
      </c>
      <c r="H706" s="833">
        <f t="shared" si="795"/>
        <v>0</v>
      </c>
      <c r="I706" s="834">
        <f t="shared" si="796"/>
        <v>0</v>
      </c>
      <c r="J706" s="835">
        <v>0</v>
      </c>
      <c r="K706" s="834">
        <f t="shared" si="797"/>
        <v>0</v>
      </c>
      <c r="L706" s="836">
        <f t="shared" si="798"/>
        <v>0</v>
      </c>
      <c r="M706" s="837">
        <f t="shared" si="799"/>
        <v>0</v>
      </c>
      <c r="N706" s="838"/>
      <c r="O706" s="837"/>
      <c r="P706" s="1083">
        <f t="shared" si="800"/>
        <v>3</v>
      </c>
      <c r="Q706" s="837">
        <f t="shared" si="801"/>
        <v>835245</v>
      </c>
      <c r="R706" s="1090">
        <f t="shared" si="802"/>
        <v>3</v>
      </c>
      <c r="S706" s="837">
        <f t="shared" si="803"/>
        <v>835245</v>
      </c>
      <c r="T706" s="841"/>
      <c r="U706" s="1087">
        <v>3</v>
      </c>
      <c r="V706" s="830">
        <f t="shared" si="804"/>
        <v>835245</v>
      </c>
      <c r="W706" s="842"/>
      <c r="X706" s="843">
        <v>0</v>
      </c>
      <c r="Y706" s="1060">
        <f t="shared" si="805"/>
        <v>0</v>
      </c>
      <c r="Z706" s="845">
        <v>0</v>
      </c>
      <c r="AA706" s="1060">
        <f t="shared" si="806"/>
        <v>0</v>
      </c>
      <c r="AB706" s="846"/>
      <c r="AC706" s="844"/>
      <c r="AD706" s="847"/>
      <c r="AE706" s="848"/>
      <c r="AF706" s="1081">
        <f t="shared" si="807"/>
        <v>3</v>
      </c>
      <c r="AG706" s="344">
        <f t="shared" si="808"/>
        <v>1</v>
      </c>
      <c r="AH706" s="1012">
        <f t="shared" si="809"/>
        <v>835245</v>
      </c>
      <c r="AI706" s="342">
        <f t="shared" si="810"/>
        <v>3.2834851086079438E-5</v>
      </c>
      <c r="AJ706" s="1685"/>
      <c r="AK706" s="258"/>
      <c r="AL706" s="100"/>
      <c r="AM706" s="101"/>
      <c r="AN706" s="102"/>
    </row>
    <row r="707" spans="1:40" s="56" customFormat="1" ht="26.1" customHeight="1">
      <c r="A707" s="1501"/>
      <c r="B707" s="1502"/>
      <c r="C707" s="1503"/>
      <c r="D707" s="1504"/>
      <c r="E707" s="1601"/>
      <c r="F707" s="1505"/>
      <c r="G707" s="1506"/>
      <c r="H707" s="1507"/>
      <c r="I707" s="1508"/>
      <c r="J707" s="1509"/>
      <c r="K707" s="1508"/>
      <c r="L707" s="516"/>
      <c r="M707" s="1510"/>
      <c r="N707" s="1511"/>
      <c r="O707" s="1510"/>
      <c r="P707" s="1512"/>
      <c r="Q707" s="1510"/>
      <c r="R707" s="1513"/>
      <c r="S707" s="1510"/>
      <c r="T707" s="1514"/>
      <c r="U707" s="1515"/>
      <c r="V707" s="1516"/>
      <c r="W707" s="1517"/>
      <c r="X707" s="1518"/>
      <c r="Y707" s="1519"/>
      <c r="Z707" s="1520"/>
      <c r="AA707" s="1519"/>
      <c r="AB707" s="1521"/>
      <c r="AC707" s="1522"/>
      <c r="AD707" s="1523"/>
      <c r="AE707" s="136"/>
      <c r="AF707" s="1524"/>
      <c r="AG707" s="1525"/>
      <c r="AH707" s="1526"/>
      <c r="AI707" s="119"/>
      <c r="AJ707" s="1685"/>
      <c r="AK707" s="258"/>
      <c r="AL707" s="542"/>
      <c r="AM707" s="543"/>
      <c r="AN707" s="544"/>
    </row>
    <row r="708" spans="1:40" s="56" customFormat="1" ht="26.1" customHeight="1">
      <c r="A708" s="1336">
        <v>24.3</v>
      </c>
      <c r="B708" s="1337" t="s">
        <v>1171</v>
      </c>
      <c r="C708" s="1363"/>
      <c r="D708" s="1383"/>
      <c r="E708" s="1405"/>
      <c r="F708" s="1365"/>
      <c r="G708" s="1366"/>
      <c r="H708" s="1367"/>
      <c r="I708" s="1368"/>
      <c r="J708" s="1369"/>
      <c r="K708" s="1368"/>
      <c r="L708" s="1367"/>
      <c r="M708" s="1370"/>
      <c r="N708" s="1371"/>
      <c r="O708" s="1370"/>
      <c r="P708" s="1372"/>
      <c r="Q708" s="1370"/>
      <c r="R708" s="1367"/>
      <c r="S708" s="1370"/>
      <c r="T708" s="1373"/>
      <c r="U708" s="1374"/>
      <c r="V708" s="1375"/>
      <c r="W708" s="1376"/>
      <c r="X708" s="1377"/>
      <c r="Y708" s="1378"/>
      <c r="Z708" s="1377"/>
      <c r="AA708" s="1378"/>
      <c r="AB708" s="1374"/>
      <c r="AC708" s="1380"/>
      <c r="AD708" s="1374"/>
      <c r="AE708" s="1380"/>
      <c r="AF708" s="1377"/>
      <c r="AG708" s="1381"/>
      <c r="AH708" s="1378"/>
      <c r="AI708" s="1382"/>
      <c r="AJ708" s="1685"/>
      <c r="AK708" s="258"/>
      <c r="AL708" s="542"/>
      <c r="AM708" s="543"/>
      <c r="AN708" s="544"/>
    </row>
    <row r="709" spans="1:40" s="56" customFormat="1" ht="26.1" customHeight="1">
      <c r="A709" s="1406"/>
      <c r="B709" s="1407"/>
      <c r="C709" s="1408"/>
      <c r="D709" s="1428"/>
      <c r="E709" s="1592"/>
      <c r="F709" s="1410"/>
      <c r="G709" s="1411"/>
      <c r="H709" s="1412"/>
      <c r="I709" s="1413"/>
      <c r="J709" s="1414"/>
      <c r="K709" s="1413"/>
      <c r="L709" s="1412"/>
      <c r="M709" s="1415"/>
      <c r="N709" s="1416"/>
      <c r="O709" s="1415"/>
      <c r="P709" s="1417"/>
      <c r="Q709" s="1415"/>
      <c r="R709" s="1412"/>
      <c r="S709" s="1415"/>
      <c r="T709" s="1418"/>
      <c r="U709" s="1419"/>
      <c r="V709" s="1420"/>
      <c r="W709" s="1421"/>
      <c r="X709" s="1422"/>
      <c r="Y709" s="1423"/>
      <c r="Z709" s="1422"/>
      <c r="AA709" s="1423"/>
      <c r="AB709" s="1419"/>
      <c r="AC709" s="1425"/>
      <c r="AD709" s="1419"/>
      <c r="AE709" s="1425"/>
      <c r="AF709" s="1422"/>
      <c r="AG709" s="1426"/>
      <c r="AH709" s="1423"/>
      <c r="AI709" s="1427"/>
      <c r="AJ709" s="1685"/>
      <c r="AK709" s="322"/>
      <c r="AL709" s="145"/>
      <c r="AM709" s="127"/>
      <c r="AN709" s="581"/>
    </row>
    <row r="710" spans="1:40" s="56" customFormat="1" ht="26.1" customHeight="1">
      <c r="A710" s="820" t="s">
        <v>1172</v>
      </c>
      <c r="B710" s="819" t="s">
        <v>1173</v>
      </c>
      <c r="C710" s="804" t="s">
        <v>50</v>
      </c>
      <c r="D710" s="805">
        <v>37</v>
      </c>
      <c r="E710" s="961">
        <v>170775</v>
      </c>
      <c r="F710" s="963">
        <f t="shared" ref="F710:F711" si="811">D710*E710</f>
        <v>6318675</v>
      </c>
      <c r="G710" s="851">
        <f t="shared" ref="G710:G719" si="812">F710*1/$F$884</f>
        <v>2.4839747940584258E-4</v>
      </c>
      <c r="H710" s="715">
        <f t="shared" ref="H710:H711" si="813">IF(D710-AF710&lt;0,AF710-D710,0)</f>
        <v>0</v>
      </c>
      <c r="I710" s="806">
        <f t="shared" ref="I710:I711" si="814">E710*H710</f>
        <v>0</v>
      </c>
      <c r="J710" s="823">
        <v>0</v>
      </c>
      <c r="K710" s="806">
        <f t="shared" ref="K710:K711" si="815">E710*J710</f>
        <v>0</v>
      </c>
      <c r="L710" s="715">
        <f t="shared" ref="L710:L711" si="816">IF(AF710=0,D710,0)</f>
        <v>0</v>
      </c>
      <c r="M710" s="713">
        <f t="shared" ref="M710:M711" si="817">L710*E710</f>
        <v>0</v>
      </c>
      <c r="N710" s="807"/>
      <c r="O710" s="713"/>
      <c r="P710" s="1082">
        <f t="shared" ref="P710:P711" si="818">D710+H710+J710-L710</f>
        <v>37</v>
      </c>
      <c r="Q710" s="713">
        <f t="shared" ref="Q710:Q711" si="819">E710*P710</f>
        <v>6318675</v>
      </c>
      <c r="R710" s="1089">
        <f t="shared" ref="R710:R711" si="820">AF710</f>
        <v>37</v>
      </c>
      <c r="S710" s="713">
        <f t="shared" ref="S710:S711" si="821">E710*R710</f>
        <v>6318675</v>
      </c>
      <c r="T710" s="808"/>
      <c r="U710" s="1085">
        <v>37</v>
      </c>
      <c r="V710" s="857">
        <f t="shared" ref="V710:V711" si="822">E710*U710</f>
        <v>6318675</v>
      </c>
      <c r="W710" s="809"/>
      <c r="X710" s="771">
        <v>0</v>
      </c>
      <c r="Y710" s="1058">
        <f t="shared" ref="Y710:Y711" si="823">E710*X710</f>
        <v>0</v>
      </c>
      <c r="Z710" s="771">
        <v>0</v>
      </c>
      <c r="AA710" s="1058">
        <f t="shared" ref="AA710:AA711" si="824">E710*Z710</f>
        <v>0</v>
      </c>
      <c r="AB710" s="717"/>
      <c r="AC710" s="718"/>
      <c r="AD710" s="719"/>
      <c r="AE710" s="716"/>
      <c r="AF710" s="1080">
        <f t="shared" ref="AF710:AF711" si="825">U710+X710+Z710</f>
        <v>37</v>
      </c>
      <c r="AG710" s="810">
        <f t="shared" ref="AG710:AG711" si="826">AF710/D710</f>
        <v>1</v>
      </c>
      <c r="AH710" s="811">
        <f t="shared" ref="AH710:AH711" si="827">E710*AF710</f>
        <v>6318675</v>
      </c>
      <c r="AI710" s="812">
        <f t="shared" ref="AI710:AI719" si="828">AH710*1/$E$895</f>
        <v>2.4839747940584258E-4</v>
      </c>
      <c r="AJ710" s="1685"/>
      <c r="AK710" s="258"/>
      <c r="AL710" s="542"/>
      <c r="AM710" s="543"/>
      <c r="AN710" s="544"/>
    </row>
    <row r="711" spans="1:40" s="56" customFormat="1" ht="26.1" customHeight="1">
      <c r="A711" s="820" t="s">
        <v>1174</v>
      </c>
      <c r="B711" s="819" t="s">
        <v>1175</v>
      </c>
      <c r="C711" s="804" t="s">
        <v>50</v>
      </c>
      <c r="D711" s="805">
        <v>2</v>
      </c>
      <c r="E711" s="961">
        <v>77625</v>
      </c>
      <c r="F711" s="963">
        <f t="shared" si="811"/>
        <v>155250</v>
      </c>
      <c r="G711" s="851">
        <f t="shared" si="812"/>
        <v>6.1031321721337239E-6</v>
      </c>
      <c r="H711" s="715">
        <f t="shared" si="813"/>
        <v>0</v>
      </c>
      <c r="I711" s="806">
        <f t="shared" si="814"/>
        <v>0</v>
      </c>
      <c r="J711" s="823">
        <v>0</v>
      </c>
      <c r="K711" s="806">
        <f t="shared" si="815"/>
        <v>0</v>
      </c>
      <c r="L711" s="715">
        <f t="shared" si="816"/>
        <v>0</v>
      </c>
      <c r="M711" s="713">
        <f t="shared" si="817"/>
        <v>0</v>
      </c>
      <c r="N711" s="807"/>
      <c r="O711" s="713"/>
      <c r="P711" s="1082">
        <f t="shared" si="818"/>
        <v>2</v>
      </c>
      <c r="Q711" s="713">
        <f t="shared" si="819"/>
        <v>155250</v>
      </c>
      <c r="R711" s="1089">
        <f t="shared" si="820"/>
        <v>2</v>
      </c>
      <c r="S711" s="713">
        <f t="shared" si="821"/>
        <v>155250</v>
      </c>
      <c r="T711" s="808"/>
      <c r="U711" s="1085">
        <v>2</v>
      </c>
      <c r="V711" s="857">
        <f t="shared" si="822"/>
        <v>155250</v>
      </c>
      <c r="W711" s="809"/>
      <c r="X711" s="771">
        <v>0</v>
      </c>
      <c r="Y711" s="1058">
        <f t="shared" si="823"/>
        <v>0</v>
      </c>
      <c r="Z711" s="771">
        <v>0</v>
      </c>
      <c r="AA711" s="1058">
        <f t="shared" si="824"/>
        <v>0</v>
      </c>
      <c r="AB711" s="717"/>
      <c r="AC711" s="718"/>
      <c r="AD711" s="719"/>
      <c r="AE711" s="716"/>
      <c r="AF711" s="1080">
        <f t="shared" si="825"/>
        <v>2</v>
      </c>
      <c r="AG711" s="810">
        <f t="shared" si="826"/>
        <v>1</v>
      </c>
      <c r="AH711" s="811">
        <f t="shared" si="827"/>
        <v>155250</v>
      </c>
      <c r="AI711" s="812">
        <f t="shared" si="828"/>
        <v>6.1031321721337239E-6</v>
      </c>
      <c r="AJ711" s="1685"/>
      <c r="AK711" s="258"/>
      <c r="AL711" s="542"/>
      <c r="AM711" s="543"/>
      <c r="AN711" s="544"/>
    </row>
    <row r="712" spans="1:40" s="56" customFormat="1" ht="26.1" customHeight="1">
      <c r="A712" s="820" t="s">
        <v>1176</v>
      </c>
      <c r="B712" s="819" t="s">
        <v>1177</v>
      </c>
      <c r="C712" s="804" t="s">
        <v>50</v>
      </c>
      <c r="D712" s="805">
        <v>2</v>
      </c>
      <c r="E712" s="961">
        <v>84870</v>
      </c>
      <c r="F712" s="963">
        <f t="shared" ref="F712:F719" si="829">D712*E712</f>
        <v>169740</v>
      </c>
      <c r="G712" s="851">
        <f t="shared" si="812"/>
        <v>6.6727578415328715E-6</v>
      </c>
      <c r="H712" s="715">
        <f t="shared" ref="H712:H719" si="830">IF(D712-AF712&lt;0,AF712-D712,0)</f>
        <v>0</v>
      </c>
      <c r="I712" s="806">
        <f t="shared" ref="I712:I719" si="831">E712*H712</f>
        <v>0</v>
      </c>
      <c r="J712" s="823">
        <v>0</v>
      </c>
      <c r="K712" s="806">
        <f t="shared" ref="K712:K719" si="832">E712*J712</f>
        <v>0</v>
      </c>
      <c r="L712" s="715">
        <f t="shared" ref="L712:L719" si="833">IF(AF712=0,D712,0)</f>
        <v>0</v>
      </c>
      <c r="M712" s="713">
        <f t="shared" ref="M712:M719" si="834">L712*E712</f>
        <v>0</v>
      </c>
      <c r="N712" s="807"/>
      <c r="O712" s="713"/>
      <c r="P712" s="1082">
        <f t="shared" ref="P712:P719" si="835">D712+H712+J712-L712</f>
        <v>2</v>
      </c>
      <c r="Q712" s="713">
        <f t="shared" ref="Q712:Q719" si="836">E712*P712</f>
        <v>169740</v>
      </c>
      <c r="R712" s="1089">
        <f t="shared" ref="R712:R719" si="837">AF712</f>
        <v>2</v>
      </c>
      <c r="S712" s="713">
        <f t="shared" ref="S712:S719" si="838">E712*R712</f>
        <v>169740</v>
      </c>
      <c r="T712" s="808"/>
      <c r="U712" s="1085">
        <v>2</v>
      </c>
      <c r="V712" s="857">
        <f t="shared" ref="V712:V719" si="839">E712*U712</f>
        <v>169740</v>
      </c>
      <c r="W712" s="809"/>
      <c r="X712" s="771">
        <v>0</v>
      </c>
      <c r="Y712" s="1058">
        <f t="shared" ref="Y712:Y719" si="840">E712*X712</f>
        <v>0</v>
      </c>
      <c r="Z712" s="771">
        <v>0</v>
      </c>
      <c r="AA712" s="1058">
        <f t="shared" ref="AA712:AA719" si="841">E712*Z712</f>
        <v>0</v>
      </c>
      <c r="AB712" s="717"/>
      <c r="AC712" s="718"/>
      <c r="AD712" s="719"/>
      <c r="AE712" s="716"/>
      <c r="AF712" s="1080">
        <f t="shared" ref="AF712:AF719" si="842">U712+X712+Z712</f>
        <v>2</v>
      </c>
      <c r="AG712" s="810">
        <f t="shared" ref="AG712:AG719" si="843">AF712/D712</f>
        <v>1</v>
      </c>
      <c r="AH712" s="811">
        <f t="shared" ref="AH712:AH719" si="844">E712*AF712</f>
        <v>169740</v>
      </c>
      <c r="AI712" s="812">
        <f t="shared" si="828"/>
        <v>6.6727578415328715E-6</v>
      </c>
      <c r="AJ712" s="1685"/>
      <c r="AK712" s="258"/>
      <c r="AL712" s="542"/>
      <c r="AM712" s="543"/>
      <c r="AN712" s="544"/>
    </row>
    <row r="713" spans="1:40" s="56" customFormat="1" ht="26.1" customHeight="1">
      <c r="A713" s="820" t="s">
        <v>1178</v>
      </c>
      <c r="B713" s="819" t="s">
        <v>1179</v>
      </c>
      <c r="C713" s="804" t="s">
        <v>50</v>
      </c>
      <c r="D713" s="805">
        <v>2</v>
      </c>
      <c r="E713" s="961">
        <v>113850</v>
      </c>
      <c r="F713" s="963">
        <f t="shared" si="829"/>
        <v>227700</v>
      </c>
      <c r="G713" s="851">
        <f t="shared" si="812"/>
        <v>8.951260519129462E-6</v>
      </c>
      <c r="H713" s="715">
        <f t="shared" si="830"/>
        <v>0</v>
      </c>
      <c r="I713" s="806">
        <f t="shared" si="831"/>
        <v>0</v>
      </c>
      <c r="J713" s="823">
        <v>0</v>
      </c>
      <c r="K713" s="806">
        <f t="shared" si="832"/>
        <v>0</v>
      </c>
      <c r="L713" s="715">
        <f t="shared" si="833"/>
        <v>0</v>
      </c>
      <c r="M713" s="713">
        <f t="shared" si="834"/>
        <v>0</v>
      </c>
      <c r="N713" s="807"/>
      <c r="O713" s="713"/>
      <c r="P713" s="1082">
        <f t="shared" si="835"/>
        <v>2</v>
      </c>
      <c r="Q713" s="713">
        <f t="shared" si="836"/>
        <v>227700</v>
      </c>
      <c r="R713" s="1089">
        <f t="shared" si="837"/>
        <v>2</v>
      </c>
      <c r="S713" s="713">
        <f t="shared" si="838"/>
        <v>227700</v>
      </c>
      <c r="T713" s="808"/>
      <c r="U713" s="1085">
        <v>2</v>
      </c>
      <c r="V713" s="857">
        <f t="shared" si="839"/>
        <v>227700</v>
      </c>
      <c r="W713" s="809"/>
      <c r="X713" s="771">
        <v>0</v>
      </c>
      <c r="Y713" s="1058">
        <f t="shared" si="840"/>
        <v>0</v>
      </c>
      <c r="Z713" s="771">
        <v>0</v>
      </c>
      <c r="AA713" s="1058">
        <f t="shared" si="841"/>
        <v>0</v>
      </c>
      <c r="AB713" s="717"/>
      <c r="AC713" s="718"/>
      <c r="AD713" s="719"/>
      <c r="AE713" s="716"/>
      <c r="AF713" s="1080">
        <f t="shared" si="842"/>
        <v>2</v>
      </c>
      <c r="AG713" s="810">
        <f t="shared" si="843"/>
        <v>1</v>
      </c>
      <c r="AH713" s="811">
        <f t="shared" si="844"/>
        <v>227700</v>
      </c>
      <c r="AI713" s="812">
        <f t="shared" si="828"/>
        <v>8.951260519129462E-6</v>
      </c>
      <c r="AJ713" s="1685"/>
      <c r="AK713" s="258"/>
      <c r="AL713" s="542"/>
      <c r="AM713" s="543"/>
      <c r="AN713" s="544"/>
    </row>
    <row r="714" spans="1:40" s="56" customFormat="1" ht="26.1" customHeight="1">
      <c r="A714" s="820" t="s">
        <v>1180</v>
      </c>
      <c r="B714" s="819" t="s">
        <v>1181</v>
      </c>
      <c r="C714" s="804" t="s">
        <v>50</v>
      </c>
      <c r="D714" s="805">
        <v>3</v>
      </c>
      <c r="E714" s="961">
        <v>119025</v>
      </c>
      <c r="F714" s="963">
        <f t="shared" si="829"/>
        <v>357075</v>
      </c>
      <c r="G714" s="851">
        <f t="shared" si="812"/>
        <v>1.4037203995907565E-5</v>
      </c>
      <c r="H714" s="715">
        <f t="shared" si="830"/>
        <v>0</v>
      </c>
      <c r="I714" s="806">
        <f t="shared" si="831"/>
        <v>0</v>
      </c>
      <c r="J714" s="823">
        <v>0</v>
      </c>
      <c r="K714" s="806">
        <f t="shared" si="832"/>
        <v>0</v>
      </c>
      <c r="L714" s="715">
        <f t="shared" si="833"/>
        <v>0</v>
      </c>
      <c r="M714" s="713">
        <f t="shared" si="834"/>
        <v>0</v>
      </c>
      <c r="N714" s="807"/>
      <c r="O714" s="713"/>
      <c r="P714" s="1082">
        <f t="shared" si="835"/>
        <v>3</v>
      </c>
      <c r="Q714" s="713">
        <f t="shared" si="836"/>
        <v>357075</v>
      </c>
      <c r="R714" s="1089">
        <f t="shared" si="837"/>
        <v>3</v>
      </c>
      <c r="S714" s="713">
        <f t="shared" si="838"/>
        <v>357075</v>
      </c>
      <c r="T714" s="808"/>
      <c r="U714" s="1085">
        <v>3</v>
      </c>
      <c r="V714" s="857">
        <f t="shared" si="839"/>
        <v>357075</v>
      </c>
      <c r="W714" s="809"/>
      <c r="X714" s="771">
        <v>0</v>
      </c>
      <c r="Y714" s="1058">
        <f t="shared" si="840"/>
        <v>0</v>
      </c>
      <c r="Z714" s="771">
        <v>0</v>
      </c>
      <c r="AA714" s="1058">
        <f t="shared" si="841"/>
        <v>0</v>
      </c>
      <c r="AB714" s="717"/>
      <c r="AC714" s="718"/>
      <c r="AD714" s="719"/>
      <c r="AE714" s="716"/>
      <c r="AF714" s="1080">
        <f t="shared" si="842"/>
        <v>3</v>
      </c>
      <c r="AG714" s="810">
        <f t="shared" si="843"/>
        <v>1</v>
      </c>
      <c r="AH714" s="811">
        <f t="shared" si="844"/>
        <v>357075</v>
      </c>
      <c r="AI714" s="812">
        <f t="shared" si="828"/>
        <v>1.4037203995907565E-5</v>
      </c>
      <c r="AJ714" s="1685"/>
      <c r="AK714" s="258"/>
      <c r="AL714" s="542"/>
      <c r="AM714" s="543"/>
      <c r="AN714" s="544"/>
    </row>
    <row r="715" spans="1:40" s="56" customFormat="1" ht="26.1" customHeight="1">
      <c r="A715" s="820" t="s">
        <v>1182</v>
      </c>
      <c r="B715" s="819" t="s">
        <v>1183</v>
      </c>
      <c r="C715" s="804" t="s">
        <v>50</v>
      </c>
      <c r="D715" s="805">
        <v>1</v>
      </c>
      <c r="E715" s="961">
        <v>128340</v>
      </c>
      <c r="F715" s="963">
        <f t="shared" si="829"/>
        <v>128340</v>
      </c>
      <c r="G715" s="851">
        <f t="shared" si="812"/>
        <v>5.0452559289638786E-6</v>
      </c>
      <c r="H715" s="715">
        <f t="shared" si="830"/>
        <v>0</v>
      </c>
      <c r="I715" s="806">
        <f t="shared" si="831"/>
        <v>0</v>
      </c>
      <c r="J715" s="823">
        <v>0</v>
      </c>
      <c r="K715" s="806">
        <f t="shared" si="832"/>
        <v>0</v>
      </c>
      <c r="L715" s="715">
        <f t="shared" si="833"/>
        <v>0</v>
      </c>
      <c r="M715" s="713">
        <f t="shared" si="834"/>
        <v>0</v>
      </c>
      <c r="N715" s="807"/>
      <c r="O715" s="713"/>
      <c r="P715" s="1082">
        <f t="shared" si="835"/>
        <v>1</v>
      </c>
      <c r="Q715" s="713">
        <f t="shared" si="836"/>
        <v>128340</v>
      </c>
      <c r="R715" s="1089">
        <f t="shared" si="837"/>
        <v>1</v>
      </c>
      <c r="S715" s="713">
        <f t="shared" si="838"/>
        <v>128340</v>
      </c>
      <c r="T715" s="808"/>
      <c r="U715" s="1085">
        <v>1</v>
      </c>
      <c r="V715" s="857">
        <f t="shared" si="839"/>
        <v>128340</v>
      </c>
      <c r="W715" s="809"/>
      <c r="X715" s="771">
        <v>0</v>
      </c>
      <c r="Y715" s="1058">
        <f t="shared" si="840"/>
        <v>0</v>
      </c>
      <c r="Z715" s="771">
        <v>0</v>
      </c>
      <c r="AA715" s="1058">
        <f t="shared" si="841"/>
        <v>0</v>
      </c>
      <c r="AB715" s="717"/>
      <c r="AC715" s="718"/>
      <c r="AD715" s="719"/>
      <c r="AE715" s="716"/>
      <c r="AF715" s="1080">
        <f t="shared" si="842"/>
        <v>1</v>
      </c>
      <c r="AG715" s="810">
        <f t="shared" si="843"/>
        <v>1</v>
      </c>
      <c r="AH715" s="811">
        <f t="shared" si="844"/>
        <v>128340</v>
      </c>
      <c r="AI715" s="812">
        <f t="shared" si="828"/>
        <v>5.0452559289638786E-6</v>
      </c>
      <c r="AJ715" s="1685"/>
      <c r="AK715" s="258"/>
      <c r="AL715" s="542"/>
      <c r="AM715" s="543"/>
      <c r="AN715" s="544"/>
    </row>
    <row r="716" spans="1:40" s="56" customFormat="1" ht="26.1" customHeight="1">
      <c r="A716" s="820" t="s">
        <v>1184</v>
      </c>
      <c r="B716" s="819" t="s">
        <v>1185</v>
      </c>
      <c r="C716" s="804" t="s">
        <v>50</v>
      </c>
      <c r="D716" s="805">
        <v>2</v>
      </c>
      <c r="E716" s="961">
        <v>377775</v>
      </c>
      <c r="F716" s="963">
        <f t="shared" si="829"/>
        <v>755550</v>
      </c>
      <c r="G716" s="851">
        <f t="shared" si="812"/>
        <v>2.9701909904384124E-5</v>
      </c>
      <c r="H716" s="715">
        <f t="shared" si="830"/>
        <v>0</v>
      </c>
      <c r="I716" s="806">
        <f t="shared" si="831"/>
        <v>0</v>
      </c>
      <c r="J716" s="823">
        <v>0</v>
      </c>
      <c r="K716" s="806">
        <f t="shared" si="832"/>
        <v>0</v>
      </c>
      <c r="L716" s="715">
        <f t="shared" si="833"/>
        <v>0</v>
      </c>
      <c r="M716" s="713">
        <f t="shared" si="834"/>
        <v>0</v>
      </c>
      <c r="N716" s="807"/>
      <c r="O716" s="713"/>
      <c r="P716" s="1082">
        <f t="shared" si="835"/>
        <v>2</v>
      </c>
      <c r="Q716" s="713">
        <f t="shared" si="836"/>
        <v>755550</v>
      </c>
      <c r="R716" s="1089">
        <f t="shared" si="837"/>
        <v>2</v>
      </c>
      <c r="S716" s="713">
        <f t="shared" si="838"/>
        <v>755550</v>
      </c>
      <c r="T716" s="808"/>
      <c r="U716" s="1085">
        <v>2</v>
      </c>
      <c r="V716" s="857">
        <f t="shared" si="839"/>
        <v>755550</v>
      </c>
      <c r="W716" s="809"/>
      <c r="X716" s="771">
        <v>0</v>
      </c>
      <c r="Y716" s="1058">
        <f t="shared" si="840"/>
        <v>0</v>
      </c>
      <c r="Z716" s="771">
        <v>0</v>
      </c>
      <c r="AA716" s="1058">
        <f t="shared" si="841"/>
        <v>0</v>
      </c>
      <c r="AB716" s="717"/>
      <c r="AC716" s="718"/>
      <c r="AD716" s="719"/>
      <c r="AE716" s="716"/>
      <c r="AF716" s="1080">
        <f t="shared" si="842"/>
        <v>2</v>
      </c>
      <c r="AG716" s="810">
        <f t="shared" si="843"/>
        <v>1</v>
      </c>
      <c r="AH716" s="811">
        <f t="shared" si="844"/>
        <v>755550</v>
      </c>
      <c r="AI716" s="812">
        <f t="shared" si="828"/>
        <v>2.9701909904384124E-5</v>
      </c>
      <c r="AJ716" s="1685"/>
      <c r="AK716" s="258"/>
      <c r="AL716" s="542"/>
      <c r="AM716" s="543"/>
      <c r="AN716" s="544"/>
    </row>
    <row r="717" spans="1:40" s="56" customFormat="1" ht="26.1" customHeight="1">
      <c r="A717" s="820" t="s">
        <v>1186</v>
      </c>
      <c r="B717" s="819" t="s">
        <v>1187</v>
      </c>
      <c r="C717" s="804" t="s">
        <v>50</v>
      </c>
      <c r="D717" s="805">
        <v>151</v>
      </c>
      <c r="E717" s="961">
        <v>78660</v>
      </c>
      <c r="F717" s="963">
        <f t="shared" si="829"/>
        <v>11877660</v>
      </c>
      <c r="G717" s="851">
        <f t="shared" si="812"/>
        <v>4.6693029871604409E-4</v>
      </c>
      <c r="H717" s="715">
        <f t="shared" si="830"/>
        <v>0</v>
      </c>
      <c r="I717" s="806">
        <f t="shared" si="831"/>
        <v>0</v>
      </c>
      <c r="J717" s="823">
        <v>0</v>
      </c>
      <c r="K717" s="806">
        <f t="shared" si="832"/>
        <v>0</v>
      </c>
      <c r="L717" s="715">
        <f t="shared" si="833"/>
        <v>0</v>
      </c>
      <c r="M717" s="713">
        <f t="shared" si="834"/>
        <v>0</v>
      </c>
      <c r="N717" s="807"/>
      <c r="O717" s="713"/>
      <c r="P717" s="1082">
        <f t="shared" si="835"/>
        <v>151</v>
      </c>
      <c r="Q717" s="713">
        <f t="shared" si="836"/>
        <v>11877660</v>
      </c>
      <c r="R717" s="1089">
        <f t="shared" si="837"/>
        <v>151</v>
      </c>
      <c r="S717" s="713">
        <f t="shared" si="838"/>
        <v>11877660</v>
      </c>
      <c r="T717" s="808"/>
      <c r="U717" s="1085">
        <v>151</v>
      </c>
      <c r="V717" s="857">
        <f t="shared" si="839"/>
        <v>11877660</v>
      </c>
      <c r="W717" s="809"/>
      <c r="X717" s="771">
        <v>0</v>
      </c>
      <c r="Y717" s="1058">
        <f t="shared" si="840"/>
        <v>0</v>
      </c>
      <c r="Z717" s="771">
        <v>0</v>
      </c>
      <c r="AA717" s="1058">
        <f t="shared" si="841"/>
        <v>0</v>
      </c>
      <c r="AB717" s="717"/>
      <c r="AC717" s="718"/>
      <c r="AD717" s="719"/>
      <c r="AE717" s="716"/>
      <c r="AF717" s="1080">
        <f t="shared" si="842"/>
        <v>151</v>
      </c>
      <c r="AG717" s="810">
        <f t="shared" si="843"/>
        <v>1</v>
      </c>
      <c r="AH717" s="811">
        <f t="shared" si="844"/>
        <v>11877660</v>
      </c>
      <c r="AI717" s="812">
        <f t="shared" si="828"/>
        <v>4.6693029871604409E-4</v>
      </c>
      <c r="AJ717" s="1685"/>
      <c r="AK717" s="258"/>
      <c r="AL717" s="542"/>
      <c r="AM717" s="543"/>
      <c r="AN717" s="544"/>
    </row>
    <row r="718" spans="1:40" s="56" customFormat="1" ht="26.1" customHeight="1">
      <c r="A718" s="820" t="s">
        <v>1188</v>
      </c>
      <c r="B718" s="819" t="s">
        <v>1189</v>
      </c>
      <c r="C718" s="804" t="s">
        <v>50</v>
      </c>
      <c r="D718" s="805">
        <v>12</v>
      </c>
      <c r="E718" s="961">
        <v>84870</v>
      </c>
      <c r="F718" s="963">
        <f t="shared" si="829"/>
        <v>1018440</v>
      </c>
      <c r="G718" s="851">
        <f t="shared" si="812"/>
        <v>4.0036547049197229E-5</v>
      </c>
      <c r="H718" s="715">
        <f t="shared" si="830"/>
        <v>0</v>
      </c>
      <c r="I718" s="806">
        <f t="shared" si="831"/>
        <v>0</v>
      </c>
      <c r="J718" s="823">
        <v>0</v>
      </c>
      <c r="K718" s="806">
        <f t="shared" si="832"/>
        <v>0</v>
      </c>
      <c r="L718" s="715">
        <f t="shared" si="833"/>
        <v>0</v>
      </c>
      <c r="M718" s="713">
        <f t="shared" si="834"/>
        <v>0</v>
      </c>
      <c r="N718" s="807"/>
      <c r="O718" s="713"/>
      <c r="P718" s="1082">
        <f t="shared" si="835"/>
        <v>12</v>
      </c>
      <c r="Q718" s="713">
        <f t="shared" si="836"/>
        <v>1018440</v>
      </c>
      <c r="R718" s="1089">
        <f t="shared" si="837"/>
        <v>12</v>
      </c>
      <c r="S718" s="713">
        <f t="shared" si="838"/>
        <v>1018440</v>
      </c>
      <c r="T718" s="808"/>
      <c r="U718" s="1085">
        <v>12</v>
      </c>
      <c r="V718" s="857">
        <f t="shared" si="839"/>
        <v>1018440</v>
      </c>
      <c r="W718" s="809"/>
      <c r="X718" s="771">
        <v>0</v>
      </c>
      <c r="Y718" s="1058">
        <f t="shared" si="840"/>
        <v>0</v>
      </c>
      <c r="Z718" s="771">
        <v>0</v>
      </c>
      <c r="AA718" s="1058">
        <f t="shared" si="841"/>
        <v>0</v>
      </c>
      <c r="AB718" s="717"/>
      <c r="AC718" s="718"/>
      <c r="AD718" s="719"/>
      <c r="AE718" s="716"/>
      <c r="AF718" s="1080">
        <f t="shared" si="842"/>
        <v>12</v>
      </c>
      <c r="AG718" s="810">
        <f t="shared" si="843"/>
        <v>1</v>
      </c>
      <c r="AH718" s="811">
        <f t="shared" si="844"/>
        <v>1018440</v>
      </c>
      <c r="AI718" s="812">
        <f t="shared" si="828"/>
        <v>4.0036547049197229E-5</v>
      </c>
      <c r="AJ718" s="1685"/>
      <c r="AK718" s="258"/>
      <c r="AL718" s="542"/>
      <c r="AM718" s="543"/>
      <c r="AN718" s="544"/>
    </row>
    <row r="719" spans="1:40" s="56" customFormat="1" ht="26.1" customHeight="1">
      <c r="A719" s="820" t="s">
        <v>1190</v>
      </c>
      <c r="B719" s="819" t="s">
        <v>1191</v>
      </c>
      <c r="C719" s="804" t="s">
        <v>50</v>
      </c>
      <c r="D719" s="805">
        <v>12</v>
      </c>
      <c r="E719" s="961">
        <v>87975</v>
      </c>
      <c r="F719" s="963">
        <f t="shared" si="829"/>
        <v>1055700</v>
      </c>
      <c r="G719" s="851">
        <f t="shared" si="812"/>
        <v>4.1501298770509324E-5</v>
      </c>
      <c r="H719" s="715">
        <f t="shared" si="830"/>
        <v>0</v>
      </c>
      <c r="I719" s="806">
        <f t="shared" si="831"/>
        <v>0</v>
      </c>
      <c r="J719" s="823">
        <v>0</v>
      </c>
      <c r="K719" s="806">
        <f t="shared" si="832"/>
        <v>0</v>
      </c>
      <c r="L719" s="715">
        <f t="shared" si="833"/>
        <v>0</v>
      </c>
      <c r="M719" s="713">
        <f t="shared" si="834"/>
        <v>0</v>
      </c>
      <c r="N719" s="807"/>
      <c r="O719" s="713"/>
      <c r="P719" s="1082">
        <f t="shared" si="835"/>
        <v>12</v>
      </c>
      <c r="Q719" s="713">
        <f t="shared" si="836"/>
        <v>1055700</v>
      </c>
      <c r="R719" s="1089">
        <f t="shared" si="837"/>
        <v>12</v>
      </c>
      <c r="S719" s="713">
        <f t="shared" si="838"/>
        <v>1055700</v>
      </c>
      <c r="T719" s="808"/>
      <c r="U719" s="1085">
        <v>12</v>
      </c>
      <c r="V719" s="857">
        <f t="shared" si="839"/>
        <v>1055700</v>
      </c>
      <c r="W719" s="809"/>
      <c r="X719" s="771">
        <v>0</v>
      </c>
      <c r="Y719" s="1058">
        <f t="shared" si="840"/>
        <v>0</v>
      </c>
      <c r="Z719" s="771">
        <v>0</v>
      </c>
      <c r="AA719" s="1058">
        <f t="shared" si="841"/>
        <v>0</v>
      </c>
      <c r="AB719" s="717"/>
      <c r="AC719" s="718"/>
      <c r="AD719" s="719"/>
      <c r="AE719" s="716"/>
      <c r="AF719" s="1080">
        <f t="shared" si="842"/>
        <v>12</v>
      </c>
      <c r="AG719" s="810">
        <f t="shared" si="843"/>
        <v>1</v>
      </c>
      <c r="AH719" s="811">
        <f t="shared" si="844"/>
        <v>1055700</v>
      </c>
      <c r="AI719" s="812">
        <f t="shared" si="828"/>
        <v>4.1501298770509324E-5</v>
      </c>
      <c r="AJ719" s="1685"/>
      <c r="AK719" s="258"/>
      <c r="AL719" s="542"/>
      <c r="AM719" s="543"/>
      <c r="AN719" s="544"/>
    </row>
    <row r="720" spans="1:40" s="56" customFormat="1" ht="26.1" customHeight="1">
      <c r="A720" s="820"/>
      <c r="B720" s="819"/>
      <c r="C720" s="804"/>
      <c r="D720" s="805"/>
      <c r="E720" s="961"/>
      <c r="F720" s="963"/>
      <c r="G720" s="851"/>
      <c r="H720" s="715"/>
      <c r="I720" s="806"/>
      <c r="J720" s="823"/>
      <c r="K720" s="806"/>
      <c r="L720" s="715"/>
      <c r="M720" s="713"/>
      <c r="N720" s="807"/>
      <c r="O720" s="713"/>
      <c r="P720" s="1082"/>
      <c r="Q720" s="713"/>
      <c r="R720" s="1089"/>
      <c r="S720" s="713"/>
      <c r="T720" s="808"/>
      <c r="U720" s="1085"/>
      <c r="V720" s="857"/>
      <c r="W720" s="809"/>
      <c r="X720" s="771"/>
      <c r="Y720" s="1058"/>
      <c r="Z720" s="771"/>
      <c r="AA720" s="1058"/>
      <c r="AB720" s="717"/>
      <c r="AC720" s="718"/>
      <c r="AD720" s="719"/>
      <c r="AE720" s="716"/>
      <c r="AF720" s="1080"/>
      <c r="AG720" s="810"/>
      <c r="AH720" s="811"/>
      <c r="AI720" s="812"/>
      <c r="AJ720" s="1685"/>
      <c r="AK720" s="258"/>
      <c r="AL720" s="542"/>
      <c r="AM720" s="543"/>
      <c r="AN720" s="544"/>
    </row>
    <row r="721" spans="1:40" s="56" customFormat="1" ht="26.1" customHeight="1">
      <c r="A721" s="1336">
        <v>24.4</v>
      </c>
      <c r="B721" s="1337" t="s">
        <v>1192</v>
      </c>
      <c r="C721" s="1363"/>
      <c r="D721" s="1383"/>
      <c r="E721" s="1405"/>
      <c r="F721" s="1365"/>
      <c r="G721" s="1366"/>
      <c r="H721" s="1367"/>
      <c r="I721" s="1368"/>
      <c r="J721" s="1369"/>
      <c r="K721" s="1368"/>
      <c r="L721" s="1367"/>
      <c r="M721" s="1370"/>
      <c r="N721" s="1371"/>
      <c r="O721" s="1370"/>
      <c r="P721" s="1372"/>
      <c r="Q721" s="1370"/>
      <c r="R721" s="1367"/>
      <c r="S721" s="1370"/>
      <c r="T721" s="1373"/>
      <c r="U721" s="1374"/>
      <c r="V721" s="1375"/>
      <c r="W721" s="1376"/>
      <c r="X721" s="1377"/>
      <c r="Y721" s="1378"/>
      <c r="Z721" s="1377"/>
      <c r="AA721" s="1378"/>
      <c r="AB721" s="1374"/>
      <c r="AC721" s="1380"/>
      <c r="AD721" s="1374"/>
      <c r="AE721" s="1380"/>
      <c r="AF721" s="1377"/>
      <c r="AG721" s="1381"/>
      <c r="AH721" s="1378"/>
      <c r="AI721" s="1382"/>
      <c r="AJ721" s="1685"/>
      <c r="AK721" s="258"/>
      <c r="AL721" s="542"/>
      <c r="AM721" s="543"/>
      <c r="AN721" s="544"/>
    </row>
    <row r="722" spans="1:40" s="56" customFormat="1" ht="26.1" customHeight="1">
      <c r="A722" s="820"/>
      <c r="B722" s="819"/>
      <c r="C722" s="804"/>
      <c r="D722" s="805"/>
      <c r="E722" s="962"/>
      <c r="F722" s="963"/>
      <c r="G722" s="851"/>
      <c r="H722" s="715"/>
      <c r="I722" s="806"/>
      <c r="J722" s="823"/>
      <c r="K722" s="806"/>
      <c r="L722" s="715"/>
      <c r="M722" s="713"/>
      <c r="N722" s="807"/>
      <c r="O722" s="713"/>
      <c r="P722" s="714"/>
      <c r="Q722" s="713"/>
      <c r="R722" s="715"/>
      <c r="S722" s="713"/>
      <c r="T722" s="808"/>
      <c r="U722" s="719"/>
      <c r="V722" s="857"/>
      <c r="W722" s="809"/>
      <c r="X722" s="771"/>
      <c r="Y722" s="1058"/>
      <c r="Z722" s="771"/>
      <c r="AA722" s="1058"/>
      <c r="AB722" s="717"/>
      <c r="AC722" s="718"/>
      <c r="AD722" s="719"/>
      <c r="AE722" s="716"/>
      <c r="AF722" s="712"/>
      <c r="AG722" s="810"/>
      <c r="AH722" s="811"/>
      <c r="AI722" s="812"/>
      <c r="AJ722" s="1685"/>
      <c r="AK722" s="258"/>
      <c r="AL722" s="542"/>
      <c r="AM722" s="543"/>
      <c r="AN722" s="544"/>
    </row>
    <row r="723" spans="1:40" s="56" customFormat="1" ht="26.1" customHeight="1">
      <c r="A723" s="820" t="s">
        <v>1193</v>
      </c>
      <c r="B723" s="819" t="s">
        <v>1194</v>
      </c>
      <c r="C723" s="804" t="s">
        <v>50</v>
      </c>
      <c r="D723" s="805">
        <v>6</v>
      </c>
      <c r="E723" s="961">
        <v>5692500</v>
      </c>
      <c r="F723" s="963">
        <f t="shared" ref="F723:F735" si="845">D723*E723</f>
        <v>34155000</v>
      </c>
      <c r="G723" s="851">
        <f>F723*1/$F$884</f>
        <v>1.3426890778694192E-3</v>
      </c>
      <c r="H723" s="715">
        <f t="shared" ref="H723:H735" si="846">IF(D723-AF723&lt;0,AF723-D723,0)</f>
        <v>0</v>
      </c>
      <c r="I723" s="806">
        <f t="shared" ref="I723:I735" si="847">E723*H723</f>
        <v>0</v>
      </c>
      <c r="J723" s="823">
        <v>0</v>
      </c>
      <c r="K723" s="806">
        <f t="shared" ref="K723:K735" si="848">E723*J723</f>
        <v>0</v>
      </c>
      <c r="L723" s="715">
        <f t="shared" ref="L723:L735" si="849">IF(AF723=0,D723,0)</f>
        <v>0</v>
      </c>
      <c r="M723" s="713">
        <f t="shared" ref="M723:M735" si="850">L723*E723</f>
        <v>0</v>
      </c>
      <c r="N723" s="807"/>
      <c r="O723" s="713"/>
      <c r="P723" s="1082">
        <f t="shared" ref="P723:P735" si="851">D723+H723+J723-L723</f>
        <v>6</v>
      </c>
      <c r="Q723" s="713">
        <f t="shared" ref="Q723:Q735" si="852">E723*P723</f>
        <v>34155000</v>
      </c>
      <c r="R723" s="1089">
        <f t="shared" ref="R723:R735" si="853">AF723</f>
        <v>6</v>
      </c>
      <c r="S723" s="713">
        <f t="shared" ref="S723:S735" si="854">E723*R723</f>
        <v>34155000</v>
      </c>
      <c r="T723" s="808"/>
      <c r="U723" s="1085">
        <v>6</v>
      </c>
      <c r="V723" s="857">
        <f t="shared" ref="V723:V735" si="855">E723*U723</f>
        <v>34155000</v>
      </c>
      <c r="W723" s="809"/>
      <c r="X723" s="771">
        <v>0</v>
      </c>
      <c r="Y723" s="1058">
        <f t="shared" ref="Y723:Y735" si="856">E723*X723</f>
        <v>0</v>
      </c>
      <c r="Z723" s="771">
        <v>0</v>
      </c>
      <c r="AA723" s="1058">
        <f t="shared" ref="AA723:AA735" si="857">E723*Z723</f>
        <v>0</v>
      </c>
      <c r="AB723" s="717"/>
      <c r="AC723" s="718"/>
      <c r="AD723" s="719"/>
      <c r="AE723" s="716"/>
      <c r="AF723" s="1080">
        <f t="shared" ref="AF723:AF735" si="858">U723+X723+Z723</f>
        <v>6</v>
      </c>
      <c r="AG723" s="810">
        <f t="shared" ref="AG723:AG735" si="859">AF723/D723</f>
        <v>1</v>
      </c>
      <c r="AH723" s="811">
        <f t="shared" ref="AH723:AH735" si="860">E723*AF723</f>
        <v>34155000</v>
      </c>
      <c r="AI723" s="812">
        <f>AH723*1/$E$895</f>
        <v>1.3426890778694192E-3</v>
      </c>
      <c r="AJ723" s="1685"/>
      <c r="AK723" s="258"/>
      <c r="AL723" s="542"/>
      <c r="AM723" s="543"/>
      <c r="AN723" s="544"/>
    </row>
    <row r="724" spans="1:40" s="56" customFormat="1" ht="26.1" customHeight="1">
      <c r="A724" s="820" t="s">
        <v>1195</v>
      </c>
      <c r="B724" s="819" t="s">
        <v>1196</v>
      </c>
      <c r="C724" s="804" t="s">
        <v>50</v>
      </c>
      <c r="D724" s="805">
        <v>3</v>
      </c>
      <c r="E724" s="961">
        <v>7193250</v>
      </c>
      <c r="F724" s="963">
        <f t="shared" si="845"/>
        <v>21579750</v>
      </c>
      <c r="G724" s="851">
        <f>F724*1/$F$884</f>
        <v>8.4833537192658759E-4</v>
      </c>
      <c r="H724" s="715">
        <f t="shared" si="846"/>
        <v>0</v>
      </c>
      <c r="I724" s="806">
        <f t="shared" si="847"/>
        <v>0</v>
      </c>
      <c r="J724" s="823">
        <v>0</v>
      </c>
      <c r="K724" s="806">
        <f t="shared" si="848"/>
        <v>0</v>
      </c>
      <c r="L724" s="715">
        <f t="shared" si="849"/>
        <v>0</v>
      </c>
      <c r="M724" s="713">
        <f t="shared" si="850"/>
        <v>0</v>
      </c>
      <c r="N724" s="807"/>
      <c r="O724" s="713"/>
      <c r="P724" s="1082">
        <f t="shared" si="851"/>
        <v>3</v>
      </c>
      <c r="Q724" s="713">
        <f t="shared" si="852"/>
        <v>21579750</v>
      </c>
      <c r="R724" s="1089">
        <f t="shared" si="853"/>
        <v>3</v>
      </c>
      <c r="S724" s="713">
        <f t="shared" si="854"/>
        <v>21579750</v>
      </c>
      <c r="T724" s="808"/>
      <c r="U724" s="1085">
        <v>3</v>
      </c>
      <c r="V724" s="857">
        <f t="shared" si="855"/>
        <v>21579750</v>
      </c>
      <c r="W724" s="809"/>
      <c r="X724" s="771">
        <v>0</v>
      </c>
      <c r="Y724" s="1058">
        <f t="shared" si="856"/>
        <v>0</v>
      </c>
      <c r="Z724" s="771">
        <v>0</v>
      </c>
      <c r="AA724" s="1058">
        <f t="shared" si="857"/>
        <v>0</v>
      </c>
      <c r="AB724" s="717"/>
      <c r="AC724" s="718"/>
      <c r="AD724" s="719"/>
      <c r="AE724" s="716"/>
      <c r="AF724" s="1080">
        <f t="shared" si="858"/>
        <v>3</v>
      </c>
      <c r="AG724" s="810">
        <f t="shared" si="859"/>
        <v>1</v>
      </c>
      <c r="AH724" s="811">
        <f t="shared" si="860"/>
        <v>21579750</v>
      </c>
      <c r="AI724" s="812">
        <f>AH724*1/$E$895</f>
        <v>8.4833537192658759E-4</v>
      </c>
      <c r="AJ724" s="1685"/>
      <c r="AK724" s="258"/>
      <c r="AL724" s="542"/>
      <c r="AM724" s="543"/>
      <c r="AN724" s="544"/>
    </row>
    <row r="725" spans="1:40" s="56" customFormat="1" ht="26.1" customHeight="1">
      <c r="A725" s="820" t="s">
        <v>1197</v>
      </c>
      <c r="B725" s="819" t="s">
        <v>1198</v>
      </c>
      <c r="C725" s="804" t="s">
        <v>50</v>
      </c>
      <c r="D725" s="805">
        <v>2</v>
      </c>
      <c r="E725" s="961">
        <v>3475530</v>
      </c>
      <c r="F725" s="963">
        <f t="shared" si="845"/>
        <v>6951060</v>
      </c>
      <c r="G725" s="851">
        <f>F725*1/$F$884</f>
        <v>2.7325757112033392E-4</v>
      </c>
      <c r="H725" s="715">
        <f t="shared" si="846"/>
        <v>0</v>
      </c>
      <c r="I725" s="806">
        <f t="shared" si="847"/>
        <v>0</v>
      </c>
      <c r="J725" s="823">
        <v>0</v>
      </c>
      <c r="K725" s="806">
        <f t="shared" si="848"/>
        <v>0</v>
      </c>
      <c r="L725" s="715">
        <f t="shared" si="849"/>
        <v>0</v>
      </c>
      <c r="M725" s="713">
        <f t="shared" si="850"/>
        <v>0</v>
      </c>
      <c r="N725" s="807"/>
      <c r="O725" s="713"/>
      <c r="P725" s="1082">
        <f t="shared" si="851"/>
        <v>2</v>
      </c>
      <c r="Q725" s="713">
        <f t="shared" si="852"/>
        <v>6951060</v>
      </c>
      <c r="R725" s="1089">
        <f t="shared" si="853"/>
        <v>2</v>
      </c>
      <c r="S725" s="713">
        <f t="shared" si="854"/>
        <v>6951060</v>
      </c>
      <c r="T725" s="808"/>
      <c r="U725" s="1085">
        <v>2</v>
      </c>
      <c r="V725" s="857">
        <f t="shared" si="855"/>
        <v>6951060</v>
      </c>
      <c r="W725" s="809"/>
      <c r="X725" s="771">
        <v>0</v>
      </c>
      <c r="Y725" s="1058">
        <f t="shared" si="856"/>
        <v>0</v>
      </c>
      <c r="Z725" s="771">
        <v>0</v>
      </c>
      <c r="AA725" s="1058">
        <f t="shared" si="857"/>
        <v>0</v>
      </c>
      <c r="AB725" s="717"/>
      <c r="AC725" s="718"/>
      <c r="AD725" s="719"/>
      <c r="AE725" s="716"/>
      <c r="AF725" s="1080">
        <f t="shared" si="858"/>
        <v>2</v>
      </c>
      <c r="AG725" s="810">
        <f t="shared" si="859"/>
        <v>1</v>
      </c>
      <c r="AH725" s="811">
        <f t="shared" si="860"/>
        <v>6951060</v>
      </c>
      <c r="AI725" s="812">
        <f>AH725*1/$E$895</f>
        <v>2.7325757112033392E-4</v>
      </c>
      <c r="AJ725" s="1685"/>
      <c r="AK725" s="258"/>
      <c r="AL725" s="542"/>
      <c r="AM725" s="543"/>
      <c r="AN725" s="544"/>
    </row>
    <row r="726" spans="1:40" s="56" customFormat="1" ht="26.1" customHeight="1">
      <c r="A726" s="820"/>
      <c r="B726" s="819"/>
      <c r="C726" s="804"/>
      <c r="D726" s="805"/>
      <c r="E726" s="961"/>
      <c r="F726" s="963"/>
      <c r="G726" s="851"/>
      <c r="H726" s="715"/>
      <c r="I726" s="806"/>
      <c r="J726" s="823"/>
      <c r="K726" s="806"/>
      <c r="L726" s="715"/>
      <c r="M726" s="713"/>
      <c r="N726" s="807"/>
      <c r="O726" s="713"/>
      <c r="P726" s="1082"/>
      <c r="Q726" s="713"/>
      <c r="R726" s="1089"/>
      <c r="S726" s="713"/>
      <c r="T726" s="808"/>
      <c r="U726" s="1085"/>
      <c r="V726" s="857"/>
      <c r="W726" s="809"/>
      <c r="X726" s="771"/>
      <c r="Y726" s="1058"/>
      <c r="Z726" s="771"/>
      <c r="AA726" s="1058"/>
      <c r="AB726" s="717"/>
      <c r="AC726" s="718"/>
      <c r="AD726" s="719"/>
      <c r="AE726" s="716"/>
      <c r="AF726" s="1080"/>
      <c r="AG726" s="810"/>
      <c r="AH726" s="811"/>
      <c r="AI726" s="812"/>
      <c r="AJ726" s="1685"/>
      <c r="AK726" s="258"/>
      <c r="AL726" s="542"/>
      <c r="AM726" s="543"/>
      <c r="AN726" s="544"/>
    </row>
    <row r="727" spans="1:40" s="56" customFormat="1" ht="26.1" customHeight="1">
      <c r="A727" s="1336">
        <v>24.5</v>
      </c>
      <c r="B727" s="1337" t="s">
        <v>1199</v>
      </c>
      <c r="C727" s="1363"/>
      <c r="D727" s="1383"/>
      <c r="E727" s="1405"/>
      <c r="F727" s="1365"/>
      <c r="G727" s="1366"/>
      <c r="H727" s="1367"/>
      <c r="I727" s="1368"/>
      <c r="J727" s="1369"/>
      <c r="K727" s="1368"/>
      <c r="L727" s="1367"/>
      <c r="M727" s="1370"/>
      <c r="N727" s="1371"/>
      <c r="O727" s="1370"/>
      <c r="P727" s="1372"/>
      <c r="Q727" s="1370"/>
      <c r="R727" s="1367"/>
      <c r="S727" s="1370"/>
      <c r="T727" s="1373"/>
      <c r="U727" s="1374"/>
      <c r="V727" s="1375"/>
      <c r="W727" s="1376"/>
      <c r="X727" s="1377"/>
      <c r="Y727" s="1378"/>
      <c r="Z727" s="1377"/>
      <c r="AA727" s="1378"/>
      <c r="AB727" s="1374"/>
      <c r="AC727" s="1380"/>
      <c r="AD727" s="1374"/>
      <c r="AE727" s="1380"/>
      <c r="AF727" s="1377"/>
      <c r="AG727" s="1381"/>
      <c r="AH727" s="1378"/>
      <c r="AI727" s="1382"/>
      <c r="AJ727" s="1685"/>
      <c r="AK727" s="258"/>
      <c r="AL727" s="542"/>
      <c r="AM727" s="543"/>
      <c r="AN727" s="544"/>
    </row>
    <row r="728" spans="1:40" s="56" customFormat="1" ht="26.1" customHeight="1">
      <c r="A728" s="1406"/>
      <c r="B728" s="1407"/>
      <c r="C728" s="1408"/>
      <c r="D728" s="1428"/>
      <c r="E728" s="1592"/>
      <c r="F728" s="1410"/>
      <c r="G728" s="1411"/>
      <c r="H728" s="1412"/>
      <c r="I728" s="1413"/>
      <c r="J728" s="1414"/>
      <c r="K728" s="1413"/>
      <c r="L728" s="1412"/>
      <c r="M728" s="1415"/>
      <c r="N728" s="1416"/>
      <c r="O728" s="1415"/>
      <c r="P728" s="1417"/>
      <c r="Q728" s="1415"/>
      <c r="R728" s="1412"/>
      <c r="S728" s="1415"/>
      <c r="T728" s="1418"/>
      <c r="U728" s="1419"/>
      <c r="V728" s="1420"/>
      <c r="W728" s="1421"/>
      <c r="X728" s="1422"/>
      <c r="Y728" s="1423"/>
      <c r="Z728" s="1422"/>
      <c r="AA728" s="1423"/>
      <c r="AB728" s="1419"/>
      <c r="AC728" s="1425"/>
      <c r="AD728" s="1419"/>
      <c r="AE728" s="1425"/>
      <c r="AF728" s="1422"/>
      <c r="AG728" s="1426"/>
      <c r="AH728" s="1423"/>
      <c r="AI728" s="1427"/>
      <c r="AJ728" s="1685"/>
      <c r="AK728" s="322"/>
      <c r="AL728" s="145"/>
      <c r="AM728" s="127"/>
      <c r="AN728" s="581"/>
    </row>
    <row r="729" spans="1:40" s="56" customFormat="1" ht="26.1" customHeight="1">
      <c r="A729" s="820" t="s">
        <v>1200</v>
      </c>
      <c r="B729" s="819" t="s">
        <v>1201</v>
      </c>
      <c r="C729" s="804" t="s">
        <v>50</v>
      </c>
      <c r="D729" s="805">
        <v>6</v>
      </c>
      <c r="E729" s="961">
        <v>1733625</v>
      </c>
      <c r="F729" s="963">
        <f t="shared" si="845"/>
        <v>10401750</v>
      </c>
      <c r="G729" s="851">
        <f>F729*1/$F$884</f>
        <v>4.0890985553295952E-4</v>
      </c>
      <c r="H729" s="715">
        <f t="shared" si="846"/>
        <v>0</v>
      </c>
      <c r="I729" s="806">
        <f t="shared" si="847"/>
        <v>0</v>
      </c>
      <c r="J729" s="823">
        <v>0</v>
      </c>
      <c r="K729" s="806">
        <f t="shared" si="848"/>
        <v>0</v>
      </c>
      <c r="L729" s="715">
        <f t="shared" si="849"/>
        <v>0</v>
      </c>
      <c r="M729" s="713">
        <f t="shared" si="850"/>
        <v>0</v>
      </c>
      <c r="N729" s="807"/>
      <c r="O729" s="713"/>
      <c r="P729" s="1082">
        <f t="shared" si="851"/>
        <v>6</v>
      </c>
      <c r="Q729" s="713">
        <f t="shared" si="852"/>
        <v>10401750</v>
      </c>
      <c r="R729" s="1089">
        <f t="shared" si="853"/>
        <v>6</v>
      </c>
      <c r="S729" s="713">
        <f t="shared" si="854"/>
        <v>10401750</v>
      </c>
      <c r="T729" s="808"/>
      <c r="U729" s="1085">
        <v>6</v>
      </c>
      <c r="V729" s="857">
        <f t="shared" si="855"/>
        <v>10401750</v>
      </c>
      <c r="W729" s="809"/>
      <c r="X729" s="771">
        <v>0</v>
      </c>
      <c r="Y729" s="1058">
        <f t="shared" si="856"/>
        <v>0</v>
      </c>
      <c r="Z729" s="771">
        <v>0</v>
      </c>
      <c r="AA729" s="1058">
        <f t="shared" si="857"/>
        <v>0</v>
      </c>
      <c r="AB729" s="717"/>
      <c r="AC729" s="718"/>
      <c r="AD729" s="719"/>
      <c r="AE729" s="716"/>
      <c r="AF729" s="1080">
        <f t="shared" si="858"/>
        <v>6</v>
      </c>
      <c r="AG729" s="810">
        <f t="shared" si="859"/>
        <v>1</v>
      </c>
      <c r="AH729" s="811">
        <f t="shared" si="860"/>
        <v>10401750</v>
      </c>
      <c r="AI729" s="812">
        <f>AH729*1/$E$895</f>
        <v>4.0890985553295952E-4</v>
      </c>
      <c r="AJ729" s="1685"/>
      <c r="AK729" s="258"/>
      <c r="AL729" s="542"/>
      <c r="AM729" s="543"/>
      <c r="AN729" s="544"/>
    </row>
    <row r="730" spans="1:40" s="56" customFormat="1" ht="26.1" customHeight="1">
      <c r="A730" s="820" t="s">
        <v>1202</v>
      </c>
      <c r="B730" s="819" t="s">
        <v>1203</v>
      </c>
      <c r="C730" s="804" t="s">
        <v>50</v>
      </c>
      <c r="D730" s="805">
        <v>3</v>
      </c>
      <c r="E730" s="961">
        <v>2225250</v>
      </c>
      <c r="F730" s="963">
        <f t="shared" si="845"/>
        <v>6675750</v>
      </c>
      <c r="G730" s="851">
        <f>F730*1/$F$884</f>
        <v>2.6243468340175015E-4</v>
      </c>
      <c r="H730" s="715">
        <f t="shared" si="846"/>
        <v>0</v>
      </c>
      <c r="I730" s="806">
        <f t="shared" si="847"/>
        <v>0</v>
      </c>
      <c r="J730" s="823">
        <v>0</v>
      </c>
      <c r="K730" s="806">
        <f t="shared" si="848"/>
        <v>0</v>
      </c>
      <c r="L730" s="715">
        <f t="shared" si="849"/>
        <v>0</v>
      </c>
      <c r="M730" s="713">
        <f t="shared" si="850"/>
        <v>0</v>
      </c>
      <c r="N730" s="807"/>
      <c r="O730" s="713"/>
      <c r="P730" s="1082">
        <f t="shared" si="851"/>
        <v>3</v>
      </c>
      <c r="Q730" s="713">
        <f t="shared" si="852"/>
        <v>6675750</v>
      </c>
      <c r="R730" s="1089">
        <f t="shared" si="853"/>
        <v>3</v>
      </c>
      <c r="S730" s="713">
        <f t="shared" si="854"/>
        <v>6675750</v>
      </c>
      <c r="T730" s="808"/>
      <c r="U730" s="1085">
        <v>3</v>
      </c>
      <c r="V730" s="857">
        <f t="shared" si="855"/>
        <v>6675750</v>
      </c>
      <c r="W730" s="809"/>
      <c r="X730" s="771">
        <v>0</v>
      </c>
      <c r="Y730" s="1058">
        <f t="shared" si="856"/>
        <v>0</v>
      </c>
      <c r="Z730" s="771">
        <v>0</v>
      </c>
      <c r="AA730" s="1058">
        <f t="shared" si="857"/>
        <v>0</v>
      </c>
      <c r="AB730" s="717"/>
      <c r="AC730" s="718"/>
      <c r="AD730" s="719"/>
      <c r="AE730" s="716"/>
      <c r="AF730" s="1080">
        <f t="shared" si="858"/>
        <v>3</v>
      </c>
      <c r="AG730" s="810">
        <f t="shared" si="859"/>
        <v>1</v>
      </c>
      <c r="AH730" s="811">
        <f t="shared" si="860"/>
        <v>6675750</v>
      </c>
      <c r="AI730" s="812">
        <f>AH730*1/$E$895</f>
        <v>2.6243468340175015E-4</v>
      </c>
      <c r="AJ730" s="1685"/>
      <c r="AK730" s="258"/>
      <c r="AL730" s="542"/>
      <c r="AM730" s="543"/>
      <c r="AN730" s="544"/>
    </row>
    <row r="731" spans="1:40" s="56" customFormat="1" ht="26.1" customHeight="1">
      <c r="A731" s="820" t="s">
        <v>1204</v>
      </c>
      <c r="B731" s="819" t="s">
        <v>1205</v>
      </c>
      <c r="C731" s="804" t="s">
        <v>50</v>
      </c>
      <c r="D731" s="805">
        <v>2</v>
      </c>
      <c r="E731" s="961">
        <v>1190250</v>
      </c>
      <c r="F731" s="963">
        <f t="shared" si="845"/>
        <v>2380500</v>
      </c>
      <c r="G731" s="851">
        <f>F731*1/$F$884</f>
        <v>9.3581359972717105E-5</v>
      </c>
      <c r="H731" s="715">
        <f t="shared" si="846"/>
        <v>0</v>
      </c>
      <c r="I731" s="806">
        <f t="shared" si="847"/>
        <v>0</v>
      </c>
      <c r="J731" s="823">
        <v>0</v>
      </c>
      <c r="K731" s="806">
        <f t="shared" si="848"/>
        <v>0</v>
      </c>
      <c r="L731" s="715">
        <f t="shared" si="849"/>
        <v>0</v>
      </c>
      <c r="M731" s="713">
        <f t="shared" si="850"/>
        <v>0</v>
      </c>
      <c r="N731" s="807"/>
      <c r="O731" s="713"/>
      <c r="P731" s="1082">
        <f t="shared" si="851"/>
        <v>2</v>
      </c>
      <c r="Q731" s="713">
        <f t="shared" si="852"/>
        <v>2380500</v>
      </c>
      <c r="R731" s="1089">
        <f t="shared" si="853"/>
        <v>2</v>
      </c>
      <c r="S731" s="713">
        <f t="shared" si="854"/>
        <v>2380500</v>
      </c>
      <c r="T731" s="808"/>
      <c r="U731" s="1085">
        <v>2</v>
      </c>
      <c r="V731" s="857">
        <f t="shared" si="855"/>
        <v>2380500</v>
      </c>
      <c r="W731" s="809"/>
      <c r="X731" s="771">
        <v>0</v>
      </c>
      <c r="Y731" s="1058">
        <f t="shared" si="856"/>
        <v>0</v>
      </c>
      <c r="Z731" s="771">
        <v>0</v>
      </c>
      <c r="AA731" s="1058">
        <f t="shared" si="857"/>
        <v>0</v>
      </c>
      <c r="AB731" s="717"/>
      <c r="AC731" s="718"/>
      <c r="AD731" s="719"/>
      <c r="AE731" s="716"/>
      <c r="AF731" s="1080">
        <f t="shared" si="858"/>
        <v>2</v>
      </c>
      <c r="AG731" s="810">
        <f t="shared" si="859"/>
        <v>1</v>
      </c>
      <c r="AH731" s="811">
        <f t="shared" si="860"/>
        <v>2380500</v>
      </c>
      <c r="AI731" s="812">
        <f>AH731*1/$E$895</f>
        <v>9.3581359972717105E-5</v>
      </c>
      <c r="AJ731" s="1685"/>
      <c r="AK731" s="258"/>
      <c r="AL731" s="542"/>
      <c r="AM731" s="543"/>
      <c r="AN731" s="544"/>
    </row>
    <row r="732" spans="1:40" s="56" customFormat="1" ht="24" customHeight="1">
      <c r="A732" s="1336">
        <v>24.6</v>
      </c>
      <c r="B732" s="1337" t="s">
        <v>1206</v>
      </c>
      <c r="C732" s="1363"/>
      <c r="D732" s="1383"/>
      <c r="E732" s="1405"/>
      <c r="F732" s="1365"/>
      <c r="G732" s="1366"/>
      <c r="H732" s="1367"/>
      <c r="I732" s="1368"/>
      <c r="J732" s="1369"/>
      <c r="K732" s="1368"/>
      <c r="L732" s="1367"/>
      <c r="M732" s="1370"/>
      <c r="N732" s="1371"/>
      <c r="O732" s="1370"/>
      <c r="P732" s="1372"/>
      <c r="Q732" s="1370"/>
      <c r="R732" s="1367"/>
      <c r="S732" s="1370"/>
      <c r="T732" s="1373"/>
      <c r="U732" s="1374"/>
      <c r="V732" s="1375"/>
      <c r="W732" s="1376"/>
      <c r="X732" s="1377"/>
      <c r="Y732" s="1378"/>
      <c r="Z732" s="1377"/>
      <c r="AA732" s="1378"/>
      <c r="AB732" s="1374"/>
      <c r="AC732" s="1380"/>
      <c r="AD732" s="1374"/>
      <c r="AE732" s="1380"/>
      <c r="AF732" s="1377"/>
      <c r="AG732" s="1381"/>
      <c r="AH732" s="1378"/>
      <c r="AI732" s="1382"/>
      <c r="AJ732" s="1685"/>
      <c r="AK732" s="258"/>
      <c r="AL732" s="542"/>
      <c r="AM732" s="543"/>
      <c r="AN732" s="544"/>
    </row>
    <row r="733" spans="1:40" s="56" customFormat="1" ht="24" customHeight="1">
      <c r="A733" s="1406"/>
      <c r="B733" s="1407"/>
      <c r="C733" s="1408"/>
      <c r="D733" s="1428"/>
      <c r="E733" s="1592"/>
      <c r="F733" s="1410"/>
      <c r="G733" s="1411"/>
      <c r="H733" s="1412"/>
      <c r="I733" s="1413"/>
      <c r="J733" s="1414"/>
      <c r="K733" s="1413"/>
      <c r="L733" s="1412"/>
      <c r="M733" s="1415"/>
      <c r="N733" s="1416"/>
      <c r="O733" s="1415"/>
      <c r="P733" s="1417"/>
      <c r="Q733" s="1415"/>
      <c r="R733" s="1412"/>
      <c r="S733" s="1415"/>
      <c r="T733" s="1418"/>
      <c r="U733" s="1419"/>
      <c r="V733" s="1420"/>
      <c r="W733" s="1421"/>
      <c r="X733" s="1422"/>
      <c r="Y733" s="1423"/>
      <c r="Z733" s="1422"/>
      <c r="AA733" s="1423"/>
      <c r="AB733" s="1419"/>
      <c r="AC733" s="1425"/>
      <c r="AD733" s="1419"/>
      <c r="AE733" s="1425"/>
      <c r="AF733" s="1422"/>
      <c r="AG733" s="1426"/>
      <c r="AH733" s="1423"/>
      <c r="AI733" s="1427"/>
      <c r="AJ733" s="1685"/>
      <c r="AK733" s="322"/>
      <c r="AL733" s="145"/>
      <c r="AM733" s="127"/>
      <c r="AN733" s="581"/>
    </row>
    <row r="734" spans="1:40" s="56" customFormat="1" ht="81.95" customHeight="1">
      <c r="A734" s="820" t="s">
        <v>1207</v>
      </c>
      <c r="B734" s="819" t="s">
        <v>1208</v>
      </c>
      <c r="C734" s="804" t="s">
        <v>50</v>
      </c>
      <c r="D734" s="805">
        <v>1</v>
      </c>
      <c r="E734" s="1602">
        <v>16042500</v>
      </c>
      <c r="F734" s="963">
        <f t="shared" si="845"/>
        <v>16042500</v>
      </c>
      <c r="G734" s="851">
        <f>F734*1/$F$884</f>
        <v>6.3065699112048478E-4</v>
      </c>
      <c r="H734" s="715">
        <f t="shared" si="846"/>
        <v>0</v>
      </c>
      <c r="I734" s="806">
        <f t="shared" si="847"/>
        <v>0</v>
      </c>
      <c r="J734" s="823">
        <v>0</v>
      </c>
      <c r="K734" s="806">
        <f t="shared" si="848"/>
        <v>0</v>
      </c>
      <c r="L734" s="715">
        <f t="shared" si="849"/>
        <v>0</v>
      </c>
      <c r="M734" s="713">
        <f t="shared" si="850"/>
        <v>0</v>
      </c>
      <c r="N734" s="807"/>
      <c r="O734" s="713"/>
      <c r="P734" s="1082">
        <f t="shared" si="851"/>
        <v>1</v>
      </c>
      <c r="Q734" s="713">
        <f t="shared" si="852"/>
        <v>16042500</v>
      </c>
      <c r="R734" s="1089">
        <f t="shared" si="853"/>
        <v>1</v>
      </c>
      <c r="S734" s="713">
        <f t="shared" si="854"/>
        <v>16042500</v>
      </c>
      <c r="T734" s="808"/>
      <c r="U734" s="1085">
        <v>1</v>
      </c>
      <c r="V734" s="857">
        <f t="shared" si="855"/>
        <v>16042500</v>
      </c>
      <c r="W734" s="809"/>
      <c r="X734" s="771">
        <v>0</v>
      </c>
      <c r="Y734" s="1058">
        <f t="shared" si="856"/>
        <v>0</v>
      </c>
      <c r="Z734" s="771">
        <v>0</v>
      </c>
      <c r="AA734" s="1058">
        <f t="shared" si="857"/>
        <v>0</v>
      </c>
      <c r="AB734" s="717"/>
      <c r="AC734" s="718"/>
      <c r="AD734" s="719"/>
      <c r="AE734" s="716"/>
      <c r="AF734" s="1080">
        <f t="shared" si="858"/>
        <v>1</v>
      </c>
      <c r="AG734" s="810">
        <f t="shared" si="859"/>
        <v>1</v>
      </c>
      <c r="AH734" s="811">
        <f t="shared" si="860"/>
        <v>16042500</v>
      </c>
      <c r="AI734" s="812">
        <f>AH734*1/$E$895</f>
        <v>6.3065699112048478E-4</v>
      </c>
      <c r="AJ734" s="1685"/>
      <c r="AK734" s="258"/>
      <c r="AL734" s="542"/>
      <c r="AM734" s="543"/>
      <c r="AN734" s="544"/>
    </row>
    <row r="735" spans="1:40" s="56" customFormat="1" ht="89.1" customHeight="1">
      <c r="A735" s="820" t="s">
        <v>1209</v>
      </c>
      <c r="B735" s="819" t="s">
        <v>1210</v>
      </c>
      <c r="C735" s="804" t="s">
        <v>50</v>
      </c>
      <c r="D735" s="805">
        <v>1</v>
      </c>
      <c r="E735" s="1602">
        <v>5692500</v>
      </c>
      <c r="F735" s="963">
        <f t="shared" si="845"/>
        <v>5692500</v>
      </c>
      <c r="G735" s="851">
        <f>F735*1/$F$884</f>
        <v>2.2378151297823654E-4</v>
      </c>
      <c r="H735" s="715">
        <f t="shared" si="846"/>
        <v>0</v>
      </c>
      <c r="I735" s="806">
        <f t="shared" si="847"/>
        <v>0</v>
      </c>
      <c r="J735" s="823">
        <v>0</v>
      </c>
      <c r="K735" s="806">
        <f t="shared" si="848"/>
        <v>0</v>
      </c>
      <c r="L735" s="715">
        <f t="shared" si="849"/>
        <v>0</v>
      </c>
      <c r="M735" s="713">
        <f t="shared" si="850"/>
        <v>0</v>
      </c>
      <c r="N735" s="807"/>
      <c r="O735" s="713"/>
      <c r="P735" s="1082">
        <f t="shared" si="851"/>
        <v>1</v>
      </c>
      <c r="Q735" s="713">
        <f t="shared" si="852"/>
        <v>5692500</v>
      </c>
      <c r="R735" s="1089">
        <f t="shared" si="853"/>
        <v>1</v>
      </c>
      <c r="S735" s="713">
        <f t="shared" si="854"/>
        <v>5692500</v>
      </c>
      <c r="T735" s="808"/>
      <c r="U735" s="1085">
        <v>1</v>
      </c>
      <c r="V735" s="857">
        <f t="shared" si="855"/>
        <v>5692500</v>
      </c>
      <c r="W735" s="809"/>
      <c r="X735" s="771">
        <v>0</v>
      </c>
      <c r="Y735" s="1058">
        <f t="shared" si="856"/>
        <v>0</v>
      </c>
      <c r="Z735" s="771">
        <v>0</v>
      </c>
      <c r="AA735" s="1058">
        <f t="shared" si="857"/>
        <v>0</v>
      </c>
      <c r="AB735" s="717"/>
      <c r="AC735" s="718"/>
      <c r="AD735" s="719"/>
      <c r="AE735" s="716"/>
      <c r="AF735" s="1080">
        <f t="shared" si="858"/>
        <v>1</v>
      </c>
      <c r="AG735" s="810">
        <f t="shared" si="859"/>
        <v>1</v>
      </c>
      <c r="AH735" s="811">
        <f t="shared" si="860"/>
        <v>5692500</v>
      </c>
      <c r="AI735" s="812">
        <f>AH735*1/$E$895</f>
        <v>2.2378151297823654E-4</v>
      </c>
      <c r="AJ735" s="1685"/>
      <c r="AK735" s="258"/>
      <c r="AL735" s="542"/>
      <c r="AM735" s="543"/>
      <c r="AN735" s="544"/>
    </row>
    <row r="736" spans="1:40" s="56" customFormat="1" ht="21.75" customHeight="1">
      <c r="A736" s="638"/>
      <c r="B736" s="639"/>
      <c r="C736" s="640"/>
      <c r="D736" s="640"/>
      <c r="E736" s="1573"/>
      <c r="F736" s="1014"/>
      <c r="G736" s="428"/>
      <c r="H736" s="429"/>
      <c r="I736" s="430"/>
      <c r="J736" s="431"/>
      <c r="K736" s="430"/>
      <c r="L736" s="541"/>
      <c r="M736" s="432"/>
      <c r="N736" s="433"/>
      <c r="O736" s="432"/>
      <c r="P736" s="514"/>
      <c r="Q736" s="432"/>
      <c r="R736" s="464"/>
      <c r="S736" s="432"/>
      <c r="T736" s="220"/>
      <c r="U736" s="108"/>
      <c r="V736" s="109"/>
      <c r="W736" s="219"/>
      <c r="X736" s="283"/>
      <c r="Y736" s="1053"/>
      <c r="Z736" s="540"/>
      <c r="AA736" s="1053"/>
      <c r="AB736" s="529"/>
      <c r="AC736" s="284"/>
      <c r="AD736" s="660"/>
      <c r="AE736" s="650"/>
      <c r="AF736" s="533"/>
      <c r="AG736" s="661"/>
      <c r="AH736" s="791"/>
      <c r="AI736" s="662"/>
      <c r="AJ736" s="1685"/>
      <c r="AK736" s="258"/>
      <c r="AL736" s="542"/>
      <c r="AM736" s="543"/>
      <c r="AN736" s="544"/>
    </row>
    <row r="737" spans="1:40" s="337" customFormat="1" ht="29.1" customHeight="1">
      <c r="A737" s="1112"/>
      <c r="B737" s="1113" t="s">
        <v>1211</v>
      </c>
      <c r="C737" s="1114"/>
      <c r="D737" s="1115"/>
      <c r="E737" s="1586"/>
      <c r="F737" s="1116">
        <f>SUM(F690:F736)</f>
        <v>362115580.20697558</v>
      </c>
      <c r="G737" s="1117"/>
      <c r="H737" s="1118"/>
      <c r="I737" s="1119">
        <f>SUM(I690:I706)</f>
        <v>0</v>
      </c>
      <c r="J737" s="1120"/>
      <c r="K737" s="1119">
        <f>SUM(K690:K736)</f>
        <v>0</v>
      </c>
      <c r="L737" s="1121"/>
      <c r="M737" s="1122">
        <f>SUM(M690:M736)</f>
        <v>0</v>
      </c>
      <c r="N737" s="1123"/>
      <c r="O737" s="1124"/>
      <c r="P737" s="1125"/>
      <c r="Q737" s="1124">
        <f>SUM(Q690:Q736)</f>
        <v>362115580.20697558</v>
      </c>
      <c r="R737" s="1126"/>
      <c r="S737" s="1124">
        <f>SUM(S690:S736)</f>
        <v>362115580.20697558</v>
      </c>
      <c r="T737" s="1127"/>
      <c r="U737" s="1128"/>
      <c r="V737" s="1129">
        <f>SUM(V690:V736)</f>
        <v>362115580.20697558</v>
      </c>
      <c r="W737" s="1130"/>
      <c r="X737" s="1131"/>
      <c r="Y737" s="1132">
        <f>SUM(Y690:Y736)</f>
        <v>0</v>
      </c>
      <c r="Z737" s="1133"/>
      <c r="AA737" s="1132">
        <f>SUM(AA690:AA736)</f>
        <v>0</v>
      </c>
      <c r="AB737" s="1134"/>
      <c r="AC737" s="1135">
        <f>SUM(AC690:AC706)</f>
        <v>0</v>
      </c>
      <c r="AD737" s="1136"/>
      <c r="AE737" s="1133">
        <f>SUM(AE690:AE706)</f>
        <v>0</v>
      </c>
      <c r="AF737" s="1137"/>
      <c r="AG737" s="1138"/>
      <c r="AH737" s="1129">
        <f>SUM(AH690:AH736)</f>
        <v>362115580.20697558</v>
      </c>
      <c r="AI737" s="1138"/>
      <c r="AJ737" s="1685"/>
      <c r="AK737" s="329" t="e">
        <f>U737+X737+Z737+AB737+#REF!+#REF!+AD737</f>
        <v>#REF!</v>
      </c>
      <c r="AL737" s="333"/>
      <c r="AM737" s="340" t="e">
        <f>SUM(AM690:AM706)</f>
        <v>#REF!</v>
      </c>
      <c r="AN737" s="333"/>
    </row>
    <row r="738" spans="1:40" s="56" customFormat="1" ht="21.95" customHeight="1">
      <c r="A738" s="77"/>
      <c r="B738" s="183"/>
      <c r="C738" s="71"/>
      <c r="D738" s="70"/>
      <c r="E738" s="1593"/>
      <c r="F738" s="1015">
        <f>F737*1/$F$884</f>
        <v>1.4235357472412641E-2</v>
      </c>
      <c r="G738" s="455">
        <f>SUM(G693:G736)</f>
        <v>1.4235357472412641E-2</v>
      </c>
      <c r="H738" s="456"/>
      <c r="I738" s="457"/>
      <c r="J738" s="458"/>
      <c r="K738" s="459"/>
      <c r="L738" s="460"/>
      <c r="M738" s="461"/>
      <c r="N738" s="462"/>
      <c r="O738" s="465"/>
      <c r="P738" s="521"/>
      <c r="Q738" s="465"/>
      <c r="R738" s="522"/>
      <c r="S738" s="465"/>
      <c r="T738" s="233"/>
      <c r="U738" s="993"/>
      <c r="V738" s="1034"/>
      <c r="W738" s="237"/>
      <c r="X738" s="302"/>
      <c r="Y738" s="1059"/>
      <c r="Z738" s="299"/>
      <c r="AA738" s="1077"/>
      <c r="AB738" s="530"/>
      <c r="AC738" s="318"/>
      <c r="AD738" s="251"/>
      <c r="AE738" s="208"/>
      <c r="AF738" s="539"/>
      <c r="AG738" s="146">
        <f>AH737*1/F737</f>
        <v>1</v>
      </c>
      <c r="AH738" s="132"/>
      <c r="AI738" s="143">
        <f>SUM(AI693:AI736)</f>
        <v>1.4235357472412641E-2</v>
      </c>
      <c r="AJ738" s="1685"/>
      <c r="AK738" s="258" t="e">
        <f>U738+X738+Z738+AB738+#REF!+#REF!+AD738</f>
        <v>#REF!</v>
      </c>
      <c r="AL738" s="146" t="e">
        <f>AM737*1/F737</f>
        <v>#REF!</v>
      </c>
      <c r="AM738" s="132"/>
      <c r="AN738" s="143" t="e">
        <f>SUM(#REF!)</f>
        <v>#REF!</v>
      </c>
    </row>
    <row r="739" spans="1:40" s="337" customFormat="1" ht="30.95" customHeight="1">
      <c r="A739" s="1139">
        <v>25</v>
      </c>
      <c r="B739" s="1140" t="s">
        <v>1212</v>
      </c>
      <c r="C739" s="1141"/>
      <c r="D739" s="1142"/>
      <c r="E739" s="1583"/>
      <c r="F739" s="1143"/>
      <c r="G739" s="1144"/>
      <c r="H739" s="1145"/>
      <c r="I739" s="1146"/>
      <c r="J739" s="1147"/>
      <c r="K739" s="1148"/>
      <c r="L739" s="1149"/>
      <c r="M739" s="1150"/>
      <c r="N739" s="1151"/>
      <c r="O739" s="1150"/>
      <c r="P739" s="1152"/>
      <c r="Q739" s="1150"/>
      <c r="R739" s="1153"/>
      <c r="S739" s="1150"/>
      <c r="T739" s="1154"/>
      <c r="U739" s="1155"/>
      <c r="V739" s="1156"/>
      <c r="W739" s="1157"/>
      <c r="X739" s="1158"/>
      <c r="Y739" s="1159"/>
      <c r="Z739" s="1160"/>
      <c r="AA739" s="1161"/>
      <c r="AB739" s="1162"/>
      <c r="AC739" s="1163"/>
      <c r="AD739" s="1155"/>
      <c r="AE739" s="1164"/>
      <c r="AF739" s="1165"/>
      <c r="AG739" s="1166"/>
      <c r="AH739" s="1167"/>
      <c r="AI739" s="1166"/>
      <c r="AJ739" s="1685"/>
      <c r="AK739" s="329" t="e">
        <f>U739+X739+Z739+AB739+#REF!+#REF!+AD739</f>
        <v>#REF!</v>
      </c>
      <c r="AL739" s="96"/>
      <c r="AM739" s="95"/>
      <c r="AN739" s="96"/>
    </row>
    <row r="740" spans="1:40" s="56" customFormat="1" ht="22.5" customHeight="1">
      <c r="A740" s="122"/>
      <c r="B740" s="123"/>
      <c r="C740" s="97"/>
      <c r="D740" s="98"/>
      <c r="E740" s="1584"/>
      <c r="F740" s="1016"/>
      <c r="G740" s="418"/>
      <c r="H740" s="419"/>
      <c r="I740" s="420"/>
      <c r="J740" s="728"/>
      <c r="K740" s="420"/>
      <c r="L740" s="387"/>
      <c r="M740" s="422"/>
      <c r="N740" s="423"/>
      <c r="O740" s="422"/>
      <c r="P740" s="513"/>
      <c r="Q740" s="422"/>
      <c r="R740" s="448"/>
      <c r="S740" s="422"/>
      <c r="T740" s="217"/>
      <c r="U740" s="98"/>
      <c r="V740" s="99"/>
      <c r="W740" s="216"/>
      <c r="X740" s="286"/>
      <c r="Y740" s="1052"/>
      <c r="Z740" s="295"/>
      <c r="AA740" s="1052"/>
      <c r="AB740" s="320"/>
      <c r="AC740" s="281"/>
      <c r="AD740" s="247"/>
      <c r="AE740" s="141"/>
      <c r="AF740" s="322"/>
      <c r="AG740" s="100"/>
      <c r="AH740" s="101"/>
      <c r="AI740" s="102"/>
      <c r="AJ740" s="1685"/>
      <c r="AK740" s="258" t="e">
        <f>U740+X740+Z740+AB740+#REF!+#REF!+AD740</f>
        <v>#REF!</v>
      </c>
      <c r="AL740" s="100" t="e">
        <f>AF740/D740</f>
        <v>#DIV/0!</v>
      </c>
      <c r="AM740" s="101" t="e">
        <f>E740*AK740</f>
        <v>#REF!</v>
      </c>
      <c r="AN740" s="102" t="e">
        <f>AM740*1/$E$895</f>
        <v>#REF!</v>
      </c>
    </row>
    <row r="741" spans="1:40" s="56" customFormat="1" ht="45.95" customHeight="1">
      <c r="A741" s="827" t="s">
        <v>1213</v>
      </c>
      <c r="B741" s="1632" t="s">
        <v>1214</v>
      </c>
      <c r="C741" s="829" t="s">
        <v>50</v>
      </c>
      <c r="D741" s="960">
        <v>5</v>
      </c>
      <c r="E741" s="1599">
        <v>303525</v>
      </c>
      <c r="F741" s="1017">
        <f>D741*E741</f>
        <v>1517625</v>
      </c>
      <c r="G741" s="832">
        <f t="shared" ref="G741:G749" si="861">F741*1/$F$884</f>
        <v>5.9660328262379662E-5</v>
      </c>
      <c r="H741" s="833">
        <f t="shared" ref="H741:H745" si="862">IF(D741-AF741&lt;0,AF741-D741,0)</f>
        <v>0</v>
      </c>
      <c r="I741" s="834">
        <f t="shared" ref="I741:I745" si="863">E741*H741</f>
        <v>0</v>
      </c>
      <c r="J741" s="723">
        <f t="shared" ref="J741:J749" si="864">IF(D741-AF741&gt;0,AF741-D741,0)</f>
        <v>0</v>
      </c>
      <c r="K741" s="834">
        <f t="shared" ref="K741:K745" si="865">E741*J741</f>
        <v>0</v>
      </c>
      <c r="L741" s="836">
        <f t="shared" ref="L741:L745" si="866">IF(AF741=0,D741,0)</f>
        <v>0</v>
      </c>
      <c r="M741" s="837">
        <f t="shared" ref="M741:M745" si="867">L741*E741</f>
        <v>0</v>
      </c>
      <c r="N741" s="838"/>
      <c r="O741" s="837"/>
      <c r="P741" s="1083">
        <f t="shared" ref="P741:P745" si="868">D741+H741+J741-L741</f>
        <v>5</v>
      </c>
      <c r="Q741" s="837">
        <f t="shared" ref="Q741:Q745" si="869">E741*P741</f>
        <v>1517625</v>
      </c>
      <c r="R741" s="1090">
        <f t="shared" ref="R741:R745" si="870">AF741</f>
        <v>5</v>
      </c>
      <c r="S741" s="837">
        <f t="shared" ref="S741:S745" si="871">E741*R741</f>
        <v>1517625</v>
      </c>
      <c r="T741" s="841"/>
      <c r="U741" s="1087">
        <v>5</v>
      </c>
      <c r="V741" s="830">
        <f t="shared" ref="V741:V745" si="872">E741*U741</f>
        <v>1517625</v>
      </c>
      <c r="W741" s="842"/>
      <c r="X741" s="843">
        <v>0</v>
      </c>
      <c r="Y741" s="1060">
        <f t="shared" ref="Y741:Y745" si="873">E741*X741</f>
        <v>0</v>
      </c>
      <c r="Z741" s="845">
        <v>0</v>
      </c>
      <c r="AA741" s="1060">
        <f t="shared" ref="AA741:AA745" si="874">E741*Z741</f>
        <v>0</v>
      </c>
      <c r="AB741" s="846"/>
      <c r="AC741" s="844"/>
      <c r="AD741" s="847"/>
      <c r="AE741" s="848"/>
      <c r="AF741" s="1081">
        <f t="shared" ref="AF741:AF745" si="875">U741+X741+Z741</f>
        <v>5</v>
      </c>
      <c r="AG741" s="344">
        <f t="shared" ref="AG741:AG745" si="876">AF741/D741</f>
        <v>1</v>
      </c>
      <c r="AH741" s="1012">
        <f t="shared" ref="AH741:AH745" si="877">E741*AF741</f>
        <v>1517625</v>
      </c>
      <c r="AI741" s="342">
        <f t="shared" ref="AI741:AI749" si="878">AH741*1/$E$895</f>
        <v>5.9660328262379662E-5</v>
      </c>
      <c r="AJ741" s="1685"/>
      <c r="AK741" s="258"/>
      <c r="AL741" s="100"/>
      <c r="AM741" s="101"/>
      <c r="AN741" s="102"/>
    </row>
    <row r="742" spans="1:40" s="56" customFormat="1" ht="48" customHeight="1">
      <c r="A742" s="827" t="s">
        <v>1215</v>
      </c>
      <c r="B742" s="1632" t="s">
        <v>1216</v>
      </c>
      <c r="C742" s="829" t="s">
        <v>50</v>
      </c>
      <c r="D742" s="960">
        <v>110</v>
      </c>
      <c r="E742" s="1599">
        <v>351929.25</v>
      </c>
      <c r="F742" s="1017">
        <f t="shared" ref="F742:F745" si="879">D742*E742</f>
        <v>38712217.5</v>
      </c>
      <c r="G742" s="832">
        <f t="shared" si="861"/>
        <v>1.5218407734549962E-3</v>
      </c>
      <c r="H742" s="833">
        <f t="shared" si="862"/>
        <v>0</v>
      </c>
      <c r="I742" s="834">
        <f t="shared" si="863"/>
        <v>0</v>
      </c>
      <c r="J742" s="723">
        <v>0</v>
      </c>
      <c r="K742" s="834">
        <f t="shared" si="865"/>
        <v>0</v>
      </c>
      <c r="L742" s="1639">
        <f t="shared" si="866"/>
        <v>110</v>
      </c>
      <c r="M742" s="837">
        <f t="shared" si="867"/>
        <v>38712217.5</v>
      </c>
      <c r="N742" s="838"/>
      <c r="O742" s="837"/>
      <c r="P742" s="1636">
        <f t="shared" si="868"/>
        <v>0</v>
      </c>
      <c r="Q742" s="837">
        <f t="shared" si="869"/>
        <v>0</v>
      </c>
      <c r="R742" s="1637">
        <f t="shared" si="870"/>
        <v>0</v>
      </c>
      <c r="S742" s="837">
        <f t="shared" si="871"/>
        <v>0</v>
      </c>
      <c r="T742" s="841"/>
      <c r="U742" s="1633">
        <v>0</v>
      </c>
      <c r="V742" s="830">
        <f t="shared" si="872"/>
        <v>0</v>
      </c>
      <c r="W742" s="842"/>
      <c r="X742" s="843">
        <v>0</v>
      </c>
      <c r="Y742" s="1060">
        <f t="shared" si="873"/>
        <v>0</v>
      </c>
      <c r="Z742" s="845">
        <v>0</v>
      </c>
      <c r="AA742" s="1060">
        <f t="shared" si="874"/>
        <v>0</v>
      </c>
      <c r="AB742" s="846"/>
      <c r="AC742" s="844"/>
      <c r="AD742" s="847"/>
      <c r="AE742" s="848"/>
      <c r="AF742" s="1638">
        <f t="shared" si="875"/>
        <v>0</v>
      </c>
      <c r="AG742" s="344">
        <f t="shared" si="876"/>
        <v>0</v>
      </c>
      <c r="AH742" s="1012">
        <f t="shared" si="877"/>
        <v>0</v>
      </c>
      <c r="AI742" s="342">
        <f t="shared" si="878"/>
        <v>0</v>
      </c>
      <c r="AJ742" s="1685"/>
      <c r="AK742" s="258"/>
      <c r="AL742" s="100"/>
      <c r="AM742" s="101"/>
      <c r="AN742" s="102"/>
    </row>
    <row r="743" spans="1:40" s="56" customFormat="1" ht="47.1" customHeight="1">
      <c r="A743" s="827" t="s">
        <v>1217</v>
      </c>
      <c r="B743" s="1632" t="s">
        <v>1218</v>
      </c>
      <c r="C743" s="829" t="s">
        <v>50</v>
      </c>
      <c r="D743" s="960">
        <v>8</v>
      </c>
      <c r="E743" s="1599">
        <v>173062.5</v>
      </c>
      <c r="F743" s="1017">
        <f t="shared" si="879"/>
        <v>1384500</v>
      </c>
      <c r="G743" s="832">
        <f t="shared" si="861"/>
        <v>5.4426966134100745E-5</v>
      </c>
      <c r="H743" s="833">
        <f t="shared" si="862"/>
        <v>0</v>
      </c>
      <c r="I743" s="834">
        <f t="shared" si="863"/>
        <v>0</v>
      </c>
      <c r="J743" s="723">
        <v>0</v>
      </c>
      <c r="K743" s="834">
        <f t="shared" si="865"/>
        <v>0</v>
      </c>
      <c r="L743" s="1639">
        <f t="shared" si="866"/>
        <v>8</v>
      </c>
      <c r="M743" s="837">
        <f t="shared" si="867"/>
        <v>1384500</v>
      </c>
      <c r="N743" s="838"/>
      <c r="O743" s="837"/>
      <c r="P743" s="1636">
        <f t="shared" si="868"/>
        <v>0</v>
      </c>
      <c r="Q743" s="837">
        <f t="shared" si="869"/>
        <v>0</v>
      </c>
      <c r="R743" s="1637">
        <f t="shared" si="870"/>
        <v>0</v>
      </c>
      <c r="S743" s="837">
        <f t="shared" si="871"/>
        <v>0</v>
      </c>
      <c r="T743" s="841"/>
      <c r="U743" s="1633">
        <v>0</v>
      </c>
      <c r="V743" s="830">
        <f t="shared" si="872"/>
        <v>0</v>
      </c>
      <c r="W743" s="842"/>
      <c r="X743" s="843">
        <v>0</v>
      </c>
      <c r="Y743" s="1060">
        <f t="shared" si="873"/>
        <v>0</v>
      </c>
      <c r="Z743" s="845">
        <v>0</v>
      </c>
      <c r="AA743" s="1060">
        <f t="shared" si="874"/>
        <v>0</v>
      </c>
      <c r="AB743" s="846"/>
      <c r="AC743" s="844"/>
      <c r="AD743" s="847"/>
      <c r="AE743" s="848"/>
      <c r="AF743" s="1638">
        <f t="shared" si="875"/>
        <v>0</v>
      </c>
      <c r="AG743" s="344">
        <f t="shared" si="876"/>
        <v>0</v>
      </c>
      <c r="AH743" s="1012">
        <f t="shared" si="877"/>
        <v>0</v>
      </c>
      <c r="AI743" s="342">
        <f t="shared" si="878"/>
        <v>0</v>
      </c>
      <c r="AJ743" s="1685"/>
      <c r="AK743" s="258"/>
      <c r="AL743" s="100"/>
      <c r="AM743" s="101"/>
      <c r="AN743" s="102"/>
    </row>
    <row r="744" spans="1:40" s="56" customFormat="1" ht="48" customHeight="1">
      <c r="A744" s="827" t="s">
        <v>1219</v>
      </c>
      <c r="B744" s="1632" t="s">
        <v>1220</v>
      </c>
      <c r="C744" s="829" t="s">
        <v>50</v>
      </c>
      <c r="D744" s="960">
        <v>8</v>
      </c>
      <c r="E744" s="1599">
        <v>143775</v>
      </c>
      <c r="F744" s="1017">
        <f t="shared" si="879"/>
        <v>1150200</v>
      </c>
      <c r="G744" s="832">
        <f t="shared" si="861"/>
        <v>4.5216248788329851E-5</v>
      </c>
      <c r="H744" s="833">
        <f t="shared" si="862"/>
        <v>0</v>
      </c>
      <c r="I744" s="834">
        <f t="shared" si="863"/>
        <v>0</v>
      </c>
      <c r="J744" s="1558">
        <f t="shared" si="864"/>
        <v>-1</v>
      </c>
      <c r="K744" s="834">
        <f t="shared" si="865"/>
        <v>-143775</v>
      </c>
      <c r="L744" s="836">
        <f t="shared" si="866"/>
        <v>0</v>
      </c>
      <c r="M744" s="837">
        <f t="shared" si="867"/>
        <v>0</v>
      </c>
      <c r="N744" s="838"/>
      <c r="O744" s="837"/>
      <c r="P744" s="1083">
        <f t="shared" si="868"/>
        <v>7</v>
      </c>
      <c r="Q744" s="837">
        <f t="shared" si="869"/>
        <v>1006425</v>
      </c>
      <c r="R744" s="1090">
        <f t="shared" si="870"/>
        <v>7</v>
      </c>
      <c r="S744" s="837">
        <f t="shared" si="871"/>
        <v>1006425</v>
      </c>
      <c r="T744" s="841"/>
      <c r="U744" s="1087">
        <v>7</v>
      </c>
      <c r="V744" s="830">
        <f t="shared" si="872"/>
        <v>1006425</v>
      </c>
      <c r="W744" s="842"/>
      <c r="X744" s="843">
        <v>0</v>
      </c>
      <c r="Y744" s="1060">
        <f t="shared" si="873"/>
        <v>0</v>
      </c>
      <c r="Z744" s="845">
        <v>0</v>
      </c>
      <c r="AA744" s="1060">
        <f t="shared" si="874"/>
        <v>0</v>
      </c>
      <c r="AB744" s="846"/>
      <c r="AC744" s="844"/>
      <c r="AD744" s="847"/>
      <c r="AE744" s="848"/>
      <c r="AF744" s="1081">
        <f t="shared" si="875"/>
        <v>7</v>
      </c>
      <c r="AG744" s="344">
        <f t="shared" si="876"/>
        <v>0.875</v>
      </c>
      <c r="AH744" s="1012">
        <f t="shared" si="877"/>
        <v>1006425</v>
      </c>
      <c r="AI744" s="342">
        <f t="shared" si="878"/>
        <v>3.9564217689788622E-5</v>
      </c>
      <c r="AJ744" s="1685"/>
      <c r="AK744" s="258"/>
      <c r="AL744" s="100"/>
      <c r="AM744" s="101"/>
      <c r="AN744" s="102"/>
    </row>
    <row r="745" spans="1:40" s="56" customFormat="1" ht="65.099999999999994" customHeight="1">
      <c r="A745" s="827" t="s">
        <v>1221</v>
      </c>
      <c r="B745" s="1632" t="s">
        <v>1222</v>
      </c>
      <c r="C745" s="829" t="s">
        <v>50</v>
      </c>
      <c r="D745" s="960">
        <v>1</v>
      </c>
      <c r="E745" s="1599">
        <v>2289750</v>
      </c>
      <c r="F745" s="1017">
        <f t="shared" si="879"/>
        <v>2289750</v>
      </c>
      <c r="G745" s="832">
        <f t="shared" si="861"/>
        <v>9.0013828606397384E-5</v>
      </c>
      <c r="H745" s="833">
        <f t="shared" si="862"/>
        <v>0</v>
      </c>
      <c r="I745" s="834">
        <f t="shared" si="863"/>
        <v>0</v>
      </c>
      <c r="J745" s="723">
        <f t="shared" si="864"/>
        <v>0</v>
      </c>
      <c r="K745" s="834">
        <f t="shared" si="865"/>
        <v>0</v>
      </c>
      <c r="L745" s="836">
        <f t="shared" si="866"/>
        <v>0</v>
      </c>
      <c r="M745" s="837">
        <f t="shared" si="867"/>
        <v>0</v>
      </c>
      <c r="N745" s="838"/>
      <c r="O745" s="837"/>
      <c r="P745" s="1083">
        <f t="shared" si="868"/>
        <v>1</v>
      </c>
      <c r="Q745" s="837">
        <f t="shared" si="869"/>
        <v>2289750</v>
      </c>
      <c r="R745" s="1090">
        <f t="shared" si="870"/>
        <v>1</v>
      </c>
      <c r="S745" s="837">
        <f t="shared" si="871"/>
        <v>2289750</v>
      </c>
      <c r="T745" s="841"/>
      <c r="U745" s="1087">
        <v>1</v>
      </c>
      <c r="V745" s="830">
        <f t="shared" si="872"/>
        <v>2289750</v>
      </c>
      <c r="W745" s="842"/>
      <c r="X745" s="843">
        <v>0</v>
      </c>
      <c r="Y745" s="1060">
        <f t="shared" si="873"/>
        <v>0</v>
      </c>
      <c r="Z745" s="845">
        <v>0</v>
      </c>
      <c r="AA745" s="1060">
        <f t="shared" si="874"/>
        <v>0</v>
      </c>
      <c r="AB745" s="846"/>
      <c r="AC745" s="844"/>
      <c r="AD745" s="847"/>
      <c r="AE745" s="848"/>
      <c r="AF745" s="1081">
        <f t="shared" si="875"/>
        <v>1</v>
      </c>
      <c r="AG745" s="344">
        <f t="shared" si="876"/>
        <v>1</v>
      </c>
      <c r="AH745" s="1012">
        <f t="shared" si="877"/>
        <v>2289750</v>
      </c>
      <c r="AI745" s="342">
        <f t="shared" si="878"/>
        <v>9.0013828606397384E-5</v>
      </c>
      <c r="AJ745" s="1685"/>
      <c r="AK745" s="258"/>
      <c r="AL745" s="100"/>
      <c r="AM745" s="101"/>
      <c r="AN745" s="102"/>
    </row>
    <row r="746" spans="1:40" s="56" customFormat="1" ht="102.95" customHeight="1">
      <c r="A746" s="827" t="s">
        <v>1223</v>
      </c>
      <c r="B746" s="1632" t="s">
        <v>1224</v>
      </c>
      <c r="C746" s="829" t="s">
        <v>50</v>
      </c>
      <c r="D746" s="960">
        <v>1</v>
      </c>
      <c r="E746" s="1599">
        <v>6656250</v>
      </c>
      <c r="F746" s="1017">
        <f t="shared" ref="F746:F749" si="880">D746*E746</f>
        <v>6656250</v>
      </c>
      <c r="G746" s="832">
        <f t="shared" si="861"/>
        <v>2.6166810641394591E-4</v>
      </c>
      <c r="H746" s="833">
        <f t="shared" ref="H746:H749" si="881">IF(D746-AF746&lt;0,AF746-D746,0)</f>
        <v>0</v>
      </c>
      <c r="I746" s="834">
        <f t="shared" ref="I746:I749" si="882">E746*H746</f>
        <v>0</v>
      </c>
      <c r="J746" s="723">
        <v>0</v>
      </c>
      <c r="K746" s="834">
        <f t="shared" ref="K746:K749" si="883">E746*J746</f>
        <v>0</v>
      </c>
      <c r="L746" s="1639">
        <f t="shared" ref="L746:L749" si="884">IF(AF746=0,D746,0)</f>
        <v>1</v>
      </c>
      <c r="M746" s="837">
        <f t="shared" ref="M746:M749" si="885">L746*E746</f>
        <v>6656250</v>
      </c>
      <c r="N746" s="838"/>
      <c r="O746" s="837"/>
      <c r="P746" s="1636">
        <f t="shared" ref="P746:P749" si="886">D746+H746+J746-L746</f>
        <v>0</v>
      </c>
      <c r="Q746" s="837">
        <f t="shared" ref="Q746:Q749" si="887">E746*P746</f>
        <v>0</v>
      </c>
      <c r="R746" s="1637">
        <f t="shared" ref="R746:R749" si="888">AF746</f>
        <v>0</v>
      </c>
      <c r="S746" s="837">
        <f t="shared" ref="S746:S749" si="889">E746*R746</f>
        <v>0</v>
      </c>
      <c r="T746" s="841"/>
      <c r="U746" s="1633">
        <v>0</v>
      </c>
      <c r="V746" s="830">
        <f t="shared" ref="V746:V749" si="890">E746*U746</f>
        <v>0</v>
      </c>
      <c r="W746" s="842"/>
      <c r="X746" s="843">
        <v>0</v>
      </c>
      <c r="Y746" s="1060">
        <f t="shared" ref="Y746:Y749" si="891">E746*X746</f>
        <v>0</v>
      </c>
      <c r="Z746" s="845">
        <v>0</v>
      </c>
      <c r="AA746" s="1060">
        <f t="shared" ref="AA746:AA749" si="892">E746*Z746</f>
        <v>0</v>
      </c>
      <c r="AB746" s="846"/>
      <c r="AC746" s="844"/>
      <c r="AD746" s="847"/>
      <c r="AE746" s="848"/>
      <c r="AF746" s="1638">
        <f t="shared" ref="AF746:AF749" si="893">U746+X746+Z746</f>
        <v>0</v>
      </c>
      <c r="AG746" s="344">
        <f t="shared" ref="AG746:AG749" si="894">AF746/D746</f>
        <v>0</v>
      </c>
      <c r="AH746" s="1012">
        <f t="shared" ref="AH746:AH749" si="895">E746*AF746</f>
        <v>0</v>
      </c>
      <c r="AI746" s="342">
        <f t="shared" si="878"/>
        <v>0</v>
      </c>
      <c r="AJ746" s="1685"/>
      <c r="AK746" s="258"/>
      <c r="AL746" s="100"/>
      <c r="AM746" s="101"/>
      <c r="AN746" s="102"/>
    </row>
    <row r="747" spans="1:40" s="56" customFormat="1" ht="74.099999999999994" customHeight="1">
      <c r="A747" s="827" t="s">
        <v>1225</v>
      </c>
      <c r="B747" s="1632" t="s">
        <v>1226</v>
      </c>
      <c r="C747" s="829" t="s">
        <v>50</v>
      </c>
      <c r="D747" s="960">
        <v>70</v>
      </c>
      <c r="E747" s="1599">
        <v>117150</v>
      </c>
      <c r="F747" s="1017">
        <f t="shared" si="880"/>
        <v>8200500</v>
      </c>
      <c r="G747" s="832">
        <f t="shared" si="861"/>
        <v>3.2237510710198133E-4</v>
      </c>
      <c r="H747" s="833">
        <f t="shared" si="881"/>
        <v>0</v>
      </c>
      <c r="I747" s="834">
        <f t="shared" si="882"/>
        <v>0</v>
      </c>
      <c r="J747" s="723">
        <v>0</v>
      </c>
      <c r="K747" s="834">
        <f t="shared" si="883"/>
        <v>0</v>
      </c>
      <c r="L747" s="1639">
        <f t="shared" si="884"/>
        <v>70</v>
      </c>
      <c r="M747" s="837">
        <f t="shared" si="885"/>
        <v>8200500</v>
      </c>
      <c r="N747" s="838"/>
      <c r="O747" s="837"/>
      <c r="P747" s="1636">
        <f t="shared" si="886"/>
        <v>0</v>
      </c>
      <c r="Q747" s="837">
        <f t="shared" si="887"/>
        <v>0</v>
      </c>
      <c r="R747" s="1637">
        <f t="shared" si="888"/>
        <v>0</v>
      </c>
      <c r="S747" s="837">
        <f t="shared" si="889"/>
        <v>0</v>
      </c>
      <c r="T747" s="841"/>
      <c r="U747" s="1633">
        <v>0</v>
      </c>
      <c r="V747" s="830">
        <f t="shared" si="890"/>
        <v>0</v>
      </c>
      <c r="W747" s="842"/>
      <c r="X747" s="843">
        <v>0</v>
      </c>
      <c r="Y747" s="1060">
        <f t="shared" si="891"/>
        <v>0</v>
      </c>
      <c r="Z747" s="845">
        <v>0</v>
      </c>
      <c r="AA747" s="1060">
        <f t="shared" si="892"/>
        <v>0</v>
      </c>
      <c r="AB747" s="846"/>
      <c r="AC747" s="844"/>
      <c r="AD747" s="847"/>
      <c r="AE747" s="848"/>
      <c r="AF747" s="1638">
        <f t="shared" si="893"/>
        <v>0</v>
      </c>
      <c r="AG747" s="344">
        <f t="shared" si="894"/>
        <v>0</v>
      </c>
      <c r="AH747" s="1012">
        <f t="shared" si="895"/>
        <v>0</v>
      </c>
      <c r="AI747" s="342">
        <f t="shared" si="878"/>
        <v>0</v>
      </c>
      <c r="AJ747" s="1685"/>
      <c r="AK747" s="258"/>
      <c r="AL747" s="100"/>
      <c r="AM747" s="101"/>
      <c r="AN747" s="102"/>
    </row>
    <row r="748" spans="1:40" s="56" customFormat="1" ht="62.1" customHeight="1">
      <c r="A748" s="827" t="s">
        <v>1227</v>
      </c>
      <c r="B748" s="1632" t="s">
        <v>1228</v>
      </c>
      <c r="C748" s="829" t="s">
        <v>50</v>
      </c>
      <c r="D748" s="960">
        <v>180</v>
      </c>
      <c r="E748" s="1599">
        <v>217600.8</v>
      </c>
      <c r="F748" s="1017">
        <f t="shared" si="880"/>
        <v>39168144</v>
      </c>
      <c r="G748" s="832">
        <f t="shared" si="861"/>
        <v>1.5397639920719259E-3</v>
      </c>
      <c r="H748" s="833">
        <f t="shared" si="881"/>
        <v>0</v>
      </c>
      <c r="I748" s="834">
        <f t="shared" si="882"/>
        <v>0</v>
      </c>
      <c r="J748" s="723">
        <v>0</v>
      </c>
      <c r="K748" s="834">
        <f t="shared" si="883"/>
        <v>0</v>
      </c>
      <c r="L748" s="1639">
        <f t="shared" si="884"/>
        <v>180</v>
      </c>
      <c r="M748" s="837">
        <f t="shared" si="885"/>
        <v>39168144</v>
      </c>
      <c r="N748" s="838"/>
      <c r="O748" s="837"/>
      <c r="P748" s="1636">
        <f t="shared" si="886"/>
        <v>0</v>
      </c>
      <c r="Q748" s="837">
        <f t="shared" si="887"/>
        <v>0</v>
      </c>
      <c r="R748" s="1637">
        <f t="shared" si="888"/>
        <v>0</v>
      </c>
      <c r="S748" s="837">
        <f t="shared" si="889"/>
        <v>0</v>
      </c>
      <c r="T748" s="841"/>
      <c r="U748" s="1633">
        <v>0</v>
      </c>
      <c r="V748" s="830">
        <f t="shared" si="890"/>
        <v>0</v>
      </c>
      <c r="W748" s="842"/>
      <c r="X748" s="843">
        <v>0</v>
      </c>
      <c r="Y748" s="1060">
        <f t="shared" si="891"/>
        <v>0</v>
      </c>
      <c r="Z748" s="845">
        <v>0</v>
      </c>
      <c r="AA748" s="1060">
        <f t="shared" si="892"/>
        <v>0</v>
      </c>
      <c r="AB748" s="846"/>
      <c r="AC748" s="844"/>
      <c r="AD748" s="847"/>
      <c r="AE748" s="848"/>
      <c r="AF748" s="1638">
        <f t="shared" si="893"/>
        <v>0</v>
      </c>
      <c r="AG748" s="344">
        <f t="shared" si="894"/>
        <v>0</v>
      </c>
      <c r="AH748" s="1012">
        <f t="shared" si="895"/>
        <v>0</v>
      </c>
      <c r="AI748" s="342">
        <f t="shared" si="878"/>
        <v>0</v>
      </c>
      <c r="AJ748" s="1685"/>
      <c r="AK748" s="258"/>
      <c r="AL748" s="100"/>
      <c r="AM748" s="101"/>
      <c r="AN748" s="102"/>
    </row>
    <row r="749" spans="1:40" s="56" customFormat="1" ht="51.95" customHeight="1">
      <c r="A749" s="827" t="s">
        <v>1229</v>
      </c>
      <c r="B749" s="1632" t="s">
        <v>1230</v>
      </c>
      <c r="C749" s="829" t="s">
        <v>50</v>
      </c>
      <c r="D749" s="960">
        <v>140</v>
      </c>
      <c r="E749" s="1599">
        <v>216195</v>
      </c>
      <c r="F749" s="1017">
        <f t="shared" si="880"/>
        <v>30267300</v>
      </c>
      <c r="G749" s="832">
        <f t="shared" si="861"/>
        <v>1.1898572134854948E-3</v>
      </c>
      <c r="H749" s="833">
        <f t="shared" si="881"/>
        <v>0</v>
      </c>
      <c r="I749" s="834">
        <f t="shared" si="882"/>
        <v>0</v>
      </c>
      <c r="J749" s="723">
        <v>0</v>
      </c>
      <c r="K749" s="834">
        <f t="shared" si="883"/>
        <v>0</v>
      </c>
      <c r="L749" s="1639">
        <f t="shared" si="884"/>
        <v>140</v>
      </c>
      <c r="M749" s="837">
        <f t="shared" si="885"/>
        <v>30267300</v>
      </c>
      <c r="N749" s="838"/>
      <c r="O749" s="837"/>
      <c r="P749" s="1636">
        <f t="shared" si="886"/>
        <v>0</v>
      </c>
      <c r="Q749" s="837">
        <f t="shared" si="887"/>
        <v>0</v>
      </c>
      <c r="R749" s="1637">
        <f t="shared" si="888"/>
        <v>0</v>
      </c>
      <c r="S749" s="837">
        <f t="shared" si="889"/>
        <v>0</v>
      </c>
      <c r="T749" s="841"/>
      <c r="U749" s="1633">
        <v>0</v>
      </c>
      <c r="V749" s="830">
        <f t="shared" si="890"/>
        <v>0</v>
      </c>
      <c r="W749" s="842"/>
      <c r="X749" s="843">
        <v>0</v>
      </c>
      <c r="Y749" s="1060">
        <f t="shared" si="891"/>
        <v>0</v>
      </c>
      <c r="Z749" s="845">
        <v>0</v>
      </c>
      <c r="AA749" s="1060">
        <f t="shared" si="892"/>
        <v>0</v>
      </c>
      <c r="AB749" s="846"/>
      <c r="AC749" s="844"/>
      <c r="AD749" s="847"/>
      <c r="AE749" s="848"/>
      <c r="AF749" s="1638">
        <f t="shared" si="893"/>
        <v>0</v>
      </c>
      <c r="AG749" s="344">
        <f t="shared" si="894"/>
        <v>0</v>
      </c>
      <c r="AH749" s="1012">
        <f t="shared" si="895"/>
        <v>0</v>
      </c>
      <c r="AI749" s="342">
        <f t="shared" si="878"/>
        <v>0</v>
      </c>
      <c r="AJ749" s="1685"/>
      <c r="AK749" s="258"/>
      <c r="AL749" s="100"/>
      <c r="AM749" s="101"/>
      <c r="AN749" s="102"/>
    </row>
    <row r="750" spans="1:40" s="56" customFormat="1" ht="21.75" customHeight="1">
      <c r="A750" s="638"/>
      <c r="B750" s="639"/>
      <c r="C750" s="640"/>
      <c r="D750" s="641"/>
      <c r="E750" s="1573"/>
      <c r="F750" s="1014"/>
      <c r="G750" s="428"/>
      <c r="H750" s="429"/>
      <c r="I750" s="430"/>
      <c r="J750" s="431"/>
      <c r="K750" s="430"/>
      <c r="L750" s="541"/>
      <c r="M750" s="432"/>
      <c r="N750" s="433"/>
      <c r="O750" s="432"/>
      <c r="P750" s="514"/>
      <c r="Q750" s="432"/>
      <c r="R750" s="464"/>
      <c r="S750" s="432"/>
      <c r="T750" s="220"/>
      <c r="U750" s="108"/>
      <c r="V750" s="109"/>
      <c r="W750" s="219"/>
      <c r="X750" s="283"/>
      <c r="Y750" s="1053"/>
      <c r="Z750" s="540"/>
      <c r="AA750" s="1053"/>
      <c r="AB750" s="529"/>
      <c r="AC750" s="284"/>
      <c r="AD750" s="660"/>
      <c r="AE750" s="650"/>
      <c r="AF750" s="533"/>
      <c r="AG750" s="661"/>
      <c r="AH750" s="791"/>
      <c r="AI750" s="662"/>
      <c r="AJ750" s="1685"/>
      <c r="AK750" s="258"/>
      <c r="AL750" s="542"/>
      <c r="AM750" s="543"/>
      <c r="AN750" s="544"/>
    </row>
    <row r="751" spans="1:40" s="337" customFormat="1" ht="23.1" customHeight="1">
      <c r="A751" s="1112"/>
      <c r="B751" s="1113" t="s">
        <v>1231</v>
      </c>
      <c r="C751" s="1114"/>
      <c r="D751" s="1168"/>
      <c r="E751" s="1586"/>
      <c r="F751" s="1116">
        <f>SUM(F740:F750)</f>
        <v>129346486.5</v>
      </c>
      <c r="G751" s="1117"/>
      <c r="H751" s="1118"/>
      <c r="I751" s="1119">
        <f>SUM(I740:I749)</f>
        <v>0</v>
      </c>
      <c r="J751" s="1120"/>
      <c r="K751" s="1119">
        <f>SUM(K740:K750)</f>
        <v>-143775</v>
      </c>
      <c r="L751" s="1121"/>
      <c r="M751" s="1122">
        <f>SUM(M740:M750)</f>
        <v>124388911.5</v>
      </c>
      <c r="N751" s="1123"/>
      <c r="O751" s="1124"/>
      <c r="P751" s="1125"/>
      <c r="Q751" s="1124">
        <f>SUM(Q740:Q750)</f>
        <v>4813800</v>
      </c>
      <c r="R751" s="1126"/>
      <c r="S751" s="1124">
        <f>SUM(S740:S750)</f>
        <v>4813800</v>
      </c>
      <c r="T751" s="1127"/>
      <c r="U751" s="1128"/>
      <c r="V751" s="1129">
        <f>SUM(V740:V750)</f>
        <v>4813800</v>
      </c>
      <c r="W751" s="1130"/>
      <c r="X751" s="1131"/>
      <c r="Y751" s="1132">
        <f>SUM(Y740:Y750)</f>
        <v>0</v>
      </c>
      <c r="Z751" s="1133"/>
      <c r="AA751" s="1132">
        <f>SUM(AA740:AA750)</f>
        <v>0</v>
      </c>
      <c r="AB751" s="1134"/>
      <c r="AC751" s="1135">
        <f>SUM(AC740:AC749)</f>
        <v>0</v>
      </c>
      <c r="AD751" s="1136"/>
      <c r="AE751" s="1133">
        <f>SUM(AE740:AE749)</f>
        <v>0</v>
      </c>
      <c r="AF751" s="1137"/>
      <c r="AG751" s="1138"/>
      <c r="AH751" s="1129">
        <f>SUM(AH740:AH750)</f>
        <v>4813800</v>
      </c>
      <c r="AI751" s="1138"/>
      <c r="AJ751" s="1685"/>
      <c r="AK751" s="329" t="e">
        <f>U751+X751+Z751+AB751+#REF!+#REF!+AD751</f>
        <v>#REF!</v>
      </c>
      <c r="AL751" s="333"/>
      <c r="AM751" s="340" t="e">
        <f>SUM(AM740:AM749)</f>
        <v>#REF!</v>
      </c>
      <c r="AN751" s="333"/>
    </row>
    <row r="752" spans="1:40" s="56" customFormat="1" ht="21.95" customHeight="1">
      <c r="A752" s="77"/>
      <c r="B752" s="183"/>
      <c r="C752" s="71"/>
      <c r="D752" s="70"/>
      <c r="E752" s="1593"/>
      <c r="F752" s="1015">
        <f>F751*1/$F$884</f>
        <v>5.0848225643195513E-3</v>
      </c>
      <c r="G752" s="455">
        <f>SUM(G741:G750)</f>
        <v>5.0848225643195522E-3</v>
      </c>
      <c r="H752" s="456"/>
      <c r="I752" s="457"/>
      <c r="J752" s="458"/>
      <c r="K752" s="459"/>
      <c r="L752" s="460"/>
      <c r="M752" s="461"/>
      <c r="N752" s="462"/>
      <c r="O752" s="465"/>
      <c r="P752" s="521"/>
      <c r="Q752" s="465"/>
      <c r="R752" s="522"/>
      <c r="S752" s="465"/>
      <c r="T752" s="233"/>
      <c r="U752" s="993"/>
      <c r="V752" s="1034"/>
      <c r="W752" s="237"/>
      <c r="X752" s="302"/>
      <c r="Y752" s="1059"/>
      <c r="Z752" s="299"/>
      <c r="AA752" s="1077"/>
      <c r="AB752" s="530"/>
      <c r="AC752" s="318"/>
      <c r="AD752" s="251"/>
      <c r="AE752" s="208"/>
      <c r="AF752" s="539"/>
      <c r="AG752" s="146">
        <f>AH751*1/F751</f>
        <v>3.7216318202814111E-2</v>
      </c>
      <c r="AH752" s="132"/>
      <c r="AI752" s="143">
        <f>SUM(AI741:AI750)</f>
        <v>1.8923837455856569E-4</v>
      </c>
      <c r="AJ752" s="1685"/>
      <c r="AK752" s="258" t="e">
        <f>U752+X752+Z752+AB752+#REF!+#REF!+AD752</f>
        <v>#REF!</v>
      </c>
      <c r="AL752" s="146" t="e">
        <f>AM751*1/F751</f>
        <v>#REF!</v>
      </c>
      <c r="AM752" s="132"/>
      <c r="AN752" s="143" t="e">
        <f>SUM(#REF!)</f>
        <v>#REF!</v>
      </c>
    </row>
    <row r="753" spans="1:108" s="347" customFormat="1" ht="23.25" customHeight="1">
      <c r="A753" s="892">
        <v>27</v>
      </c>
      <c r="B753" s="893" t="s">
        <v>1232</v>
      </c>
      <c r="C753" s="894"/>
      <c r="D753" s="895"/>
      <c r="E753" s="1603"/>
      <c r="F753" s="1018"/>
      <c r="G753" s="897"/>
      <c r="H753" s="898"/>
      <c r="I753" s="899"/>
      <c r="J753" s="900"/>
      <c r="K753" s="901"/>
      <c r="L753" s="902"/>
      <c r="M753" s="903"/>
      <c r="N753" s="904"/>
      <c r="O753" s="905"/>
      <c r="P753" s="906"/>
      <c r="Q753" s="905"/>
      <c r="R753" s="907"/>
      <c r="S753" s="903"/>
      <c r="T753" s="908"/>
      <c r="U753" s="915"/>
      <c r="V753" s="1036"/>
      <c r="W753" s="910"/>
      <c r="X753" s="911"/>
      <c r="Y753" s="1061"/>
      <c r="Z753" s="912"/>
      <c r="AA753" s="1061"/>
      <c r="AB753" s="913"/>
      <c r="AC753" s="914"/>
      <c r="AD753" s="915"/>
      <c r="AE753" s="909"/>
      <c r="AF753" s="916"/>
      <c r="AG753" s="896"/>
      <c r="AH753" s="909"/>
      <c r="AI753" s="917"/>
      <c r="AJ753" s="1685"/>
      <c r="AK753" s="346" t="e">
        <f>U753+X753+Z753+AB753+#REF!+#REF!+AD753</f>
        <v>#REF!</v>
      </c>
      <c r="AL753" s="147"/>
      <c r="AM753" s="345"/>
      <c r="AN753" s="148"/>
    </row>
    <row r="754" spans="1:108" s="138" customFormat="1" ht="23.25" customHeight="1">
      <c r="A754" s="666"/>
      <c r="B754" s="667" t="s">
        <v>1233</v>
      </c>
      <c r="C754" s="668"/>
      <c r="D754" s="669"/>
      <c r="E754" s="1604"/>
      <c r="F754" s="1019"/>
      <c r="G754" s="867"/>
      <c r="H754" s="670"/>
      <c r="I754" s="868"/>
      <c r="J754" s="869"/>
      <c r="K754" s="870"/>
      <c r="L754" s="871"/>
      <c r="M754" s="872"/>
      <c r="N754" s="873"/>
      <c r="O754" s="874"/>
      <c r="P754" s="875"/>
      <c r="Q754" s="874"/>
      <c r="R754" s="876"/>
      <c r="S754" s="872"/>
      <c r="T754" s="877"/>
      <c r="U754" s="884"/>
      <c r="V754" s="1037"/>
      <c r="W754" s="879"/>
      <c r="X754" s="880"/>
      <c r="Y754" s="1062"/>
      <c r="Z754" s="881"/>
      <c r="AA754" s="1062"/>
      <c r="AB754" s="882"/>
      <c r="AC754" s="883"/>
      <c r="AD754" s="884"/>
      <c r="AE754" s="878"/>
      <c r="AF754" s="925"/>
      <c r="AG754" s="866"/>
      <c r="AH754" s="878"/>
      <c r="AI754" s="926"/>
      <c r="AJ754" s="1685"/>
      <c r="AK754" s="260"/>
      <c r="AL754" s="885"/>
      <c r="AM754" s="886"/>
      <c r="AN754" s="885"/>
    </row>
    <row r="755" spans="1:108" s="138" customFormat="1" ht="23.25" customHeight="1">
      <c r="A755" s="1527"/>
      <c r="B755" s="1528"/>
      <c r="C755" s="1529"/>
      <c r="D755" s="1530"/>
      <c r="E755" s="1605"/>
      <c r="F755" s="1531"/>
      <c r="G755" s="1532"/>
      <c r="H755" s="1533"/>
      <c r="I755" s="1534"/>
      <c r="J755" s="1535"/>
      <c r="K755" s="1536"/>
      <c r="L755" s="1537"/>
      <c r="M755" s="1538"/>
      <c r="N755" s="1539"/>
      <c r="O755" s="1540"/>
      <c r="P755" s="1541"/>
      <c r="Q755" s="1540"/>
      <c r="R755" s="1542"/>
      <c r="S755" s="1538"/>
      <c r="T755" s="1543"/>
      <c r="U755" s="1544"/>
      <c r="V755" s="1041"/>
      <c r="W755" s="1545"/>
      <c r="X755" s="1546"/>
      <c r="Y755" s="1547"/>
      <c r="Z755" s="1548"/>
      <c r="AA755" s="1547"/>
      <c r="AB755" s="1549"/>
      <c r="AC755" s="1550"/>
      <c r="AD755" s="1544"/>
      <c r="AE755" s="608"/>
      <c r="AF755" s="1551"/>
      <c r="AG755" s="1551"/>
      <c r="AH755" s="608"/>
      <c r="AI755" s="1552"/>
      <c r="AJ755" s="1685"/>
      <c r="AK755" s="537"/>
      <c r="AL755" s="1551"/>
      <c r="AM755" s="608"/>
      <c r="AN755" s="1551"/>
    </row>
    <row r="756" spans="1:108" s="56" customFormat="1" ht="27" customHeight="1">
      <c r="A756" s="775" t="s">
        <v>1234</v>
      </c>
      <c r="B756" s="774" t="s">
        <v>1235</v>
      </c>
      <c r="C756" s="773" t="s">
        <v>50</v>
      </c>
      <c r="D756" s="282"/>
      <c r="E756" s="964">
        <v>28826</v>
      </c>
      <c r="F756" s="1020"/>
      <c r="G756" s="755"/>
      <c r="H756" s="919"/>
      <c r="I756" s="920"/>
      <c r="J756" s="758"/>
      <c r="K756" s="921"/>
      <c r="L756" s="772"/>
      <c r="M756" s="760"/>
      <c r="N756" s="939">
        <f t="shared" ref="N756:N781" si="896">U756</f>
        <v>39</v>
      </c>
      <c r="O756" s="760">
        <f t="shared" ref="O756:O781" si="897">N756*E756</f>
        <v>1124214</v>
      </c>
      <c r="P756" s="746"/>
      <c r="Q756" s="760"/>
      <c r="R756" s="759"/>
      <c r="S756" s="760"/>
      <c r="T756" s="922"/>
      <c r="U756" s="995">
        <v>39</v>
      </c>
      <c r="V756" s="1038">
        <f t="shared" ref="V756:V781" si="898">E756*U756</f>
        <v>1124214</v>
      </c>
      <c r="W756" s="923"/>
      <c r="X756" s="321">
        <v>0</v>
      </c>
      <c r="Y756" s="783">
        <f t="shared" ref="Y756:Y776" si="899">E756*X756</f>
        <v>0</v>
      </c>
      <c r="Z756" s="282">
        <v>0</v>
      </c>
      <c r="AA756" s="783">
        <f t="shared" ref="AA756:AA776" si="900">E756*Z756</f>
        <v>0</v>
      </c>
      <c r="AB756" s="282"/>
      <c r="AC756" s="768"/>
      <c r="AD756" s="321"/>
      <c r="AE756" s="297"/>
      <c r="AF756" s="865">
        <f t="shared" ref="AF756:AF781" si="901">U756+X756+Z756</f>
        <v>39</v>
      </c>
      <c r="AG756" s="790">
        <f t="shared" ref="AG756:AG781" si="902">AF756*1/$O$785</f>
        <v>5.9316464695026587E-8</v>
      </c>
      <c r="AH756" s="944">
        <f t="shared" ref="AH756:AH781" si="903">E756*AF756</f>
        <v>1124214</v>
      </c>
      <c r="AI756" s="924">
        <f t="shared" ref="AI756:AI781" si="904">AH756*1/$E$893</f>
        <v>4.4194696500889804E-5</v>
      </c>
      <c r="AJ756" s="1685"/>
      <c r="AK756" s="343"/>
      <c r="AL756" s="344"/>
      <c r="AM756" s="341"/>
      <c r="AN756" s="864"/>
    </row>
    <row r="757" spans="1:108" s="56" customFormat="1" ht="24" customHeight="1">
      <c r="A757" s="775">
        <v>100501</v>
      </c>
      <c r="B757" s="774" t="s">
        <v>1236</v>
      </c>
      <c r="C757" s="773" t="s">
        <v>50</v>
      </c>
      <c r="D757" s="282"/>
      <c r="E757" s="964">
        <v>42807</v>
      </c>
      <c r="F757" s="1020"/>
      <c r="G757" s="755"/>
      <c r="H757" s="919"/>
      <c r="I757" s="920"/>
      <c r="J757" s="758"/>
      <c r="K757" s="921"/>
      <c r="L757" s="772"/>
      <c r="M757" s="760"/>
      <c r="N757" s="939">
        <f t="shared" si="896"/>
        <v>28</v>
      </c>
      <c r="O757" s="760">
        <f t="shared" si="897"/>
        <v>1198596</v>
      </c>
      <c r="P757" s="746"/>
      <c r="Q757" s="760"/>
      <c r="R757" s="759"/>
      <c r="S757" s="760"/>
      <c r="T757" s="922"/>
      <c r="U757" s="995">
        <v>28</v>
      </c>
      <c r="V757" s="1038">
        <f t="shared" si="898"/>
        <v>1198596</v>
      </c>
      <c r="W757" s="923"/>
      <c r="X757" s="321">
        <v>0</v>
      </c>
      <c r="Y757" s="783">
        <f t="shared" si="899"/>
        <v>0</v>
      </c>
      <c r="Z757" s="282">
        <v>0</v>
      </c>
      <c r="AA757" s="783">
        <f t="shared" si="900"/>
        <v>0</v>
      </c>
      <c r="AB757" s="282"/>
      <c r="AC757" s="768"/>
      <c r="AD757" s="321"/>
      <c r="AE757" s="297"/>
      <c r="AF757" s="865">
        <f t="shared" si="901"/>
        <v>28</v>
      </c>
      <c r="AG757" s="790">
        <f t="shared" si="902"/>
        <v>4.2586179781044729E-8</v>
      </c>
      <c r="AH757" s="944">
        <f t="shared" si="903"/>
        <v>1198596</v>
      </c>
      <c r="AI757" s="924">
        <f t="shared" si="904"/>
        <v>4.7118774937138763E-5</v>
      </c>
      <c r="AJ757" s="1685"/>
      <c r="AK757" s="343"/>
      <c r="AL757" s="344"/>
      <c r="AM757" s="341"/>
      <c r="AN757" s="864"/>
    </row>
    <row r="758" spans="1:108" s="56" customFormat="1" ht="24" customHeight="1">
      <c r="A758" s="775" t="s">
        <v>1237</v>
      </c>
      <c r="B758" s="774" t="s">
        <v>1238</v>
      </c>
      <c r="C758" s="773" t="s">
        <v>50</v>
      </c>
      <c r="D758" s="282"/>
      <c r="E758" s="964">
        <v>31764</v>
      </c>
      <c r="F758" s="1020"/>
      <c r="G758" s="755"/>
      <c r="H758" s="919"/>
      <c r="I758" s="920"/>
      <c r="J758" s="758"/>
      <c r="K758" s="921"/>
      <c r="L758" s="772"/>
      <c r="M758" s="760"/>
      <c r="N758" s="939">
        <f t="shared" si="896"/>
        <v>12</v>
      </c>
      <c r="O758" s="760">
        <f t="shared" si="897"/>
        <v>381168</v>
      </c>
      <c r="P758" s="746"/>
      <c r="Q758" s="760"/>
      <c r="R758" s="759"/>
      <c r="S758" s="760"/>
      <c r="T758" s="922"/>
      <c r="U758" s="995">
        <v>12</v>
      </c>
      <c r="V758" s="1038">
        <f t="shared" si="898"/>
        <v>381168</v>
      </c>
      <c r="W758" s="923"/>
      <c r="X758" s="321">
        <v>0</v>
      </c>
      <c r="Y758" s="783">
        <f t="shared" si="899"/>
        <v>0</v>
      </c>
      <c r="Z758" s="282">
        <v>0</v>
      </c>
      <c r="AA758" s="783">
        <f t="shared" si="900"/>
        <v>0</v>
      </c>
      <c r="AB758" s="282"/>
      <c r="AC758" s="768"/>
      <c r="AD758" s="321"/>
      <c r="AE758" s="297"/>
      <c r="AF758" s="865">
        <f t="shared" si="901"/>
        <v>12</v>
      </c>
      <c r="AG758" s="787">
        <f t="shared" si="902"/>
        <v>1.8251219906162027E-8</v>
      </c>
      <c r="AH758" s="944">
        <f t="shared" si="903"/>
        <v>381168</v>
      </c>
      <c r="AI758" s="924">
        <f t="shared" si="904"/>
        <v>1.4984339348069999E-5</v>
      </c>
      <c r="AJ758" s="1685"/>
      <c r="AK758" s="343"/>
      <c r="AL758" s="344"/>
      <c r="AM758" s="341"/>
      <c r="AN758" s="864"/>
    </row>
    <row r="759" spans="1:108" s="56" customFormat="1" ht="24" customHeight="1">
      <c r="A759" s="775">
        <v>100519</v>
      </c>
      <c r="B759" s="774" t="s">
        <v>1239</v>
      </c>
      <c r="C759" s="773" t="s">
        <v>50</v>
      </c>
      <c r="D759" s="282"/>
      <c r="E759" s="964">
        <v>14843</v>
      </c>
      <c r="F759" s="1020"/>
      <c r="G759" s="755"/>
      <c r="H759" s="919"/>
      <c r="I759" s="920"/>
      <c r="J759" s="758"/>
      <c r="K759" s="921"/>
      <c r="L759" s="772"/>
      <c r="M759" s="760"/>
      <c r="N759" s="939">
        <f t="shared" si="896"/>
        <v>12</v>
      </c>
      <c r="O759" s="760">
        <f t="shared" si="897"/>
        <v>178116</v>
      </c>
      <c r="P759" s="746"/>
      <c r="Q759" s="760"/>
      <c r="R759" s="759"/>
      <c r="S759" s="760"/>
      <c r="T759" s="922"/>
      <c r="U759" s="995">
        <v>12</v>
      </c>
      <c r="V759" s="1038">
        <f t="shared" si="898"/>
        <v>178116</v>
      </c>
      <c r="W759" s="923"/>
      <c r="X759" s="321">
        <v>0</v>
      </c>
      <c r="Y759" s="783">
        <f t="shared" si="899"/>
        <v>0</v>
      </c>
      <c r="Z759" s="282">
        <v>0</v>
      </c>
      <c r="AA759" s="783">
        <f t="shared" si="900"/>
        <v>0</v>
      </c>
      <c r="AB759" s="282"/>
      <c r="AC759" s="768"/>
      <c r="AD759" s="321"/>
      <c r="AE759" s="297"/>
      <c r="AF759" s="865">
        <f t="shared" si="901"/>
        <v>12</v>
      </c>
      <c r="AG759" s="790">
        <f t="shared" si="902"/>
        <v>1.8251219906162027E-8</v>
      </c>
      <c r="AH759" s="944">
        <f t="shared" si="903"/>
        <v>178116</v>
      </c>
      <c r="AI759" s="924">
        <f t="shared" si="904"/>
        <v>7.0020321415250906E-6</v>
      </c>
      <c r="AJ759" s="1685"/>
      <c r="AK759" s="343"/>
      <c r="AL759" s="344"/>
      <c r="AM759" s="341"/>
      <c r="AN759" s="864"/>
    </row>
    <row r="760" spans="1:108" s="56" customFormat="1" ht="24" customHeight="1">
      <c r="A760" s="775" t="s">
        <v>1240</v>
      </c>
      <c r="B760" s="774" t="s">
        <v>1241</v>
      </c>
      <c r="C760" s="773" t="s">
        <v>50</v>
      </c>
      <c r="D760" s="282"/>
      <c r="E760" s="964">
        <v>33184</v>
      </c>
      <c r="F760" s="1020"/>
      <c r="G760" s="755"/>
      <c r="H760" s="919"/>
      <c r="I760" s="920"/>
      <c r="J760" s="758"/>
      <c r="K760" s="921"/>
      <c r="L760" s="772"/>
      <c r="M760" s="760"/>
      <c r="N760" s="939">
        <f t="shared" si="896"/>
        <v>95</v>
      </c>
      <c r="O760" s="760">
        <f t="shared" si="897"/>
        <v>3152480</v>
      </c>
      <c r="P760" s="746"/>
      <c r="Q760" s="760"/>
      <c r="R760" s="759"/>
      <c r="S760" s="760"/>
      <c r="T760" s="922"/>
      <c r="U760" s="995">
        <v>95</v>
      </c>
      <c r="V760" s="1038">
        <f t="shared" si="898"/>
        <v>3152480</v>
      </c>
      <c r="W760" s="923"/>
      <c r="X760" s="321">
        <v>0</v>
      </c>
      <c r="Y760" s="783">
        <f t="shared" si="899"/>
        <v>0</v>
      </c>
      <c r="Z760" s="282">
        <v>0</v>
      </c>
      <c r="AA760" s="783">
        <f t="shared" si="900"/>
        <v>0</v>
      </c>
      <c r="AB760" s="282"/>
      <c r="AC760" s="768"/>
      <c r="AD760" s="321"/>
      <c r="AE760" s="297"/>
      <c r="AF760" s="865">
        <f t="shared" si="901"/>
        <v>95</v>
      </c>
      <c r="AG760" s="787">
        <f t="shared" si="902"/>
        <v>1.4448882425711604E-7</v>
      </c>
      <c r="AH760" s="944">
        <f t="shared" si="903"/>
        <v>3152480</v>
      </c>
      <c r="AI760" s="924">
        <f t="shared" si="904"/>
        <v>1.2392916012887679E-4</v>
      </c>
      <c r="AJ760" s="1685"/>
      <c r="AK760" s="343"/>
      <c r="AL760" s="344"/>
      <c r="AM760" s="341"/>
      <c r="AN760" s="864"/>
    </row>
    <row r="761" spans="1:108" s="56" customFormat="1" ht="24" customHeight="1">
      <c r="A761" s="775">
        <v>100540</v>
      </c>
      <c r="B761" s="774" t="s">
        <v>1242</v>
      </c>
      <c r="C761" s="773" t="s">
        <v>50</v>
      </c>
      <c r="D761" s="282"/>
      <c r="E761" s="964">
        <v>29054</v>
      </c>
      <c r="F761" s="1020"/>
      <c r="G761" s="755"/>
      <c r="H761" s="919"/>
      <c r="I761" s="920"/>
      <c r="J761" s="758"/>
      <c r="K761" s="921"/>
      <c r="L761" s="772"/>
      <c r="M761" s="760"/>
      <c r="N761" s="939">
        <f t="shared" si="896"/>
        <v>28</v>
      </c>
      <c r="O761" s="760">
        <f t="shared" si="897"/>
        <v>813512</v>
      </c>
      <c r="P761" s="746"/>
      <c r="Q761" s="760"/>
      <c r="R761" s="759"/>
      <c r="S761" s="760"/>
      <c r="T761" s="922"/>
      <c r="U761" s="995">
        <v>28</v>
      </c>
      <c r="V761" s="1038">
        <f t="shared" si="898"/>
        <v>813512</v>
      </c>
      <c r="W761" s="923"/>
      <c r="X761" s="321">
        <v>0</v>
      </c>
      <c r="Y761" s="783">
        <f t="shared" si="899"/>
        <v>0</v>
      </c>
      <c r="Z761" s="282">
        <v>0</v>
      </c>
      <c r="AA761" s="783">
        <f t="shared" si="900"/>
        <v>0</v>
      </c>
      <c r="AB761" s="282"/>
      <c r="AC761" s="768"/>
      <c r="AD761" s="321"/>
      <c r="AE761" s="297"/>
      <c r="AF761" s="865">
        <f t="shared" si="901"/>
        <v>28</v>
      </c>
      <c r="AG761" s="811">
        <f t="shared" si="902"/>
        <v>4.2586179781044729E-8</v>
      </c>
      <c r="AH761" s="944">
        <f t="shared" si="903"/>
        <v>813512</v>
      </c>
      <c r="AI761" s="924">
        <f t="shared" si="904"/>
        <v>3.1980491205261513E-5</v>
      </c>
      <c r="AJ761" s="1685"/>
      <c r="AK761" s="343"/>
      <c r="AL761" s="344"/>
      <c r="AM761" s="341"/>
      <c r="AN761" s="864"/>
    </row>
    <row r="762" spans="1:108" s="56" customFormat="1" ht="24" customHeight="1">
      <c r="A762" s="775" t="s">
        <v>1243</v>
      </c>
      <c r="B762" s="774" t="s">
        <v>1244</v>
      </c>
      <c r="C762" s="773" t="s">
        <v>50</v>
      </c>
      <c r="D762" s="282"/>
      <c r="E762" s="964">
        <v>14601</v>
      </c>
      <c r="F762" s="1020"/>
      <c r="G762" s="755"/>
      <c r="H762" s="919"/>
      <c r="I762" s="920"/>
      <c r="J762" s="758"/>
      <c r="K762" s="921"/>
      <c r="L762" s="772"/>
      <c r="M762" s="760"/>
      <c r="N762" s="939">
        <f t="shared" si="896"/>
        <v>2</v>
      </c>
      <c r="O762" s="760">
        <f t="shared" si="897"/>
        <v>29202</v>
      </c>
      <c r="P762" s="746"/>
      <c r="Q762" s="760"/>
      <c r="R762" s="759"/>
      <c r="S762" s="760"/>
      <c r="T762" s="922"/>
      <c r="U762" s="995">
        <v>2</v>
      </c>
      <c r="V762" s="1038">
        <f t="shared" si="898"/>
        <v>29202</v>
      </c>
      <c r="W762" s="923"/>
      <c r="X762" s="321">
        <v>0</v>
      </c>
      <c r="Y762" s="783">
        <f t="shared" si="899"/>
        <v>0</v>
      </c>
      <c r="Z762" s="282">
        <v>0</v>
      </c>
      <c r="AA762" s="783">
        <f t="shared" si="900"/>
        <v>0</v>
      </c>
      <c r="AB762" s="282"/>
      <c r="AC762" s="768"/>
      <c r="AD762" s="321"/>
      <c r="AE762" s="297"/>
      <c r="AF762" s="865">
        <f t="shared" si="901"/>
        <v>2</v>
      </c>
      <c r="AG762" s="790">
        <f t="shared" si="902"/>
        <v>3.0418699843603377E-9</v>
      </c>
      <c r="AH762" s="944">
        <f t="shared" si="903"/>
        <v>29202</v>
      </c>
      <c r="AI762" s="924">
        <f t="shared" si="904"/>
        <v>1.1479785229671434E-6</v>
      </c>
      <c r="AJ762" s="1685"/>
      <c r="AK762" s="343"/>
      <c r="AL762" s="344"/>
      <c r="AM762" s="341"/>
      <c r="AN762" s="864"/>
    </row>
    <row r="763" spans="1:108" s="56" customFormat="1" ht="24" customHeight="1">
      <c r="A763" s="775" t="s">
        <v>1245</v>
      </c>
      <c r="B763" s="774" t="s">
        <v>1246</v>
      </c>
      <c r="C763" s="773" t="s">
        <v>50</v>
      </c>
      <c r="D763" s="282"/>
      <c r="E763" s="964">
        <v>2897</v>
      </c>
      <c r="F763" s="1020"/>
      <c r="G763" s="755"/>
      <c r="H763" s="919"/>
      <c r="I763" s="920"/>
      <c r="J763" s="758"/>
      <c r="K763" s="921"/>
      <c r="L763" s="772"/>
      <c r="M763" s="760"/>
      <c r="N763" s="939">
        <f t="shared" si="896"/>
        <v>6</v>
      </c>
      <c r="O763" s="760">
        <f t="shared" si="897"/>
        <v>17382</v>
      </c>
      <c r="P763" s="746"/>
      <c r="Q763" s="760"/>
      <c r="R763" s="759"/>
      <c r="S763" s="760"/>
      <c r="T763" s="922"/>
      <c r="U763" s="995">
        <v>6</v>
      </c>
      <c r="V763" s="1038">
        <f t="shared" si="898"/>
        <v>17382</v>
      </c>
      <c r="W763" s="923"/>
      <c r="X763" s="321">
        <v>0</v>
      </c>
      <c r="Y763" s="783">
        <f t="shared" si="899"/>
        <v>0</v>
      </c>
      <c r="Z763" s="282">
        <v>0</v>
      </c>
      <c r="AA763" s="783">
        <f t="shared" si="900"/>
        <v>0</v>
      </c>
      <c r="AB763" s="282"/>
      <c r="AC763" s="768"/>
      <c r="AD763" s="321"/>
      <c r="AE763" s="297"/>
      <c r="AF763" s="865">
        <f t="shared" si="901"/>
        <v>6</v>
      </c>
      <c r="AG763" s="790">
        <f t="shared" si="902"/>
        <v>9.1256099530810136E-9</v>
      </c>
      <c r="AH763" s="944">
        <f t="shared" si="903"/>
        <v>17382</v>
      </c>
      <c r="AI763" s="924">
        <f t="shared" si="904"/>
        <v>6.8331493343657576E-7</v>
      </c>
      <c r="AJ763" s="1685"/>
      <c r="AK763" s="343"/>
      <c r="AL763" s="344"/>
      <c r="AM763" s="341"/>
      <c r="AN763" s="864"/>
    </row>
    <row r="764" spans="1:108" s="56" customFormat="1" ht="24" customHeight="1">
      <c r="A764" s="775" t="s">
        <v>1247</v>
      </c>
      <c r="B764" s="774" t="s">
        <v>1248</v>
      </c>
      <c r="C764" s="773" t="s">
        <v>50</v>
      </c>
      <c r="D764" s="282"/>
      <c r="E764" s="964">
        <v>162630</v>
      </c>
      <c r="F764" s="1020"/>
      <c r="G764" s="755"/>
      <c r="H764" s="919"/>
      <c r="I764" s="920"/>
      <c r="J764" s="758"/>
      <c r="K764" s="921"/>
      <c r="L764" s="772"/>
      <c r="M764" s="760"/>
      <c r="N764" s="939">
        <f t="shared" si="896"/>
        <v>1</v>
      </c>
      <c r="O764" s="760">
        <f t="shared" si="897"/>
        <v>162630</v>
      </c>
      <c r="P764" s="746"/>
      <c r="Q764" s="760"/>
      <c r="R764" s="759"/>
      <c r="S764" s="760"/>
      <c r="T764" s="922"/>
      <c r="U764" s="995">
        <v>1</v>
      </c>
      <c r="V764" s="1038">
        <f t="shared" si="898"/>
        <v>162630</v>
      </c>
      <c r="W764" s="923"/>
      <c r="X764" s="321">
        <v>0</v>
      </c>
      <c r="Y764" s="783">
        <f t="shared" si="899"/>
        <v>0</v>
      </c>
      <c r="Z764" s="282">
        <v>0</v>
      </c>
      <c r="AA764" s="783">
        <f t="shared" si="900"/>
        <v>0</v>
      </c>
      <c r="AB764" s="282"/>
      <c r="AC764" s="768"/>
      <c r="AD764" s="321"/>
      <c r="AE764" s="297"/>
      <c r="AF764" s="865">
        <f t="shared" si="901"/>
        <v>1</v>
      </c>
      <c r="AG764" s="945">
        <f t="shared" si="902"/>
        <v>1.5209349921801689E-9</v>
      </c>
      <c r="AH764" s="944">
        <f t="shared" si="903"/>
        <v>162630</v>
      </c>
      <c r="AI764" s="924">
        <f t="shared" si="904"/>
        <v>6.3932520782873274E-6</v>
      </c>
      <c r="AJ764" s="1685"/>
      <c r="AK764" s="343"/>
      <c r="AL764" s="344"/>
      <c r="AM764" s="341"/>
      <c r="AN764" s="864"/>
    </row>
    <row r="765" spans="1:108" s="56" customFormat="1" ht="24" customHeight="1">
      <c r="A765" s="775" t="s">
        <v>1249</v>
      </c>
      <c r="B765" s="774" t="s">
        <v>1250</v>
      </c>
      <c r="C765" s="773" t="s">
        <v>50</v>
      </c>
      <c r="D765" s="282"/>
      <c r="E765" s="964">
        <v>16430</v>
      </c>
      <c r="F765" s="1020"/>
      <c r="G765" s="755"/>
      <c r="H765" s="919"/>
      <c r="I765" s="920"/>
      <c r="J765" s="758"/>
      <c r="K765" s="921"/>
      <c r="L765" s="772"/>
      <c r="M765" s="760"/>
      <c r="N765" s="939">
        <f t="shared" si="896"/>
        <v>51</v>
      </c>
      <c r="O765" s="760">
        <f t="shared" si="897"/>
        <v>837930</v>
      </c>
      <c r="P765" s="746"/>
      <c r="Q765" s="760"/>
      <c r="R765" s="759"/>
      <c r="S765" s="760"/>
      <c r="T765" s="922"/>
      <c r="U765" s="995">
        <v>51</v>
      </c>
      <c r="V765" s="1038">
        <f t="shared" si="898"/>
        <v>837930</v>
      </c>
      <c r="W765" s="923"/>
      <c r="X765" s="321">
        <v>0</v>
      </c>
      <c r="Y765" s="783">
        <f t="shared" si="899"/>
        <v>0</v>
      </c>
      <c r="Z765" s="282">
        <v>0</v>
      </c>
      <c r="AA765" s="783">
        <f t="shared" si="900"/>
        <v>0</v>
      </c>
      <c r="AB765" s="282"/>
      <c r="AC765" s="768"/>
      <c r="AD765" s="321"/>
      <c r="AE765" s="297"/>
      <c r="AF765" s="865">
        <f t="shared" si="901"/>
        <v>51</v>
      </c>
      <c r="AG765" s="790">
        <f t="shared" si="902"/>
        <v>7.7567684601188611E-8</v>
      </c>
      <c r="AH765" s="944">
        <f t="shared" si="903"/>
        <v>837930</v>
      </c>
      <c r="AI765" s="924">
        <f t="shared" si="904"/>
        <v>3.2940402840554019E-5</v>
      </c>
      <c r="AJ765" s="1685"/>
      <c r="AK765" s="343"/>
      <c r="AL765" s="344"/>
      <c r="AM765" s="341"/>
      <c r="AN765" s="864"/>
    </row>
    <row r="766" spans="1:108" s="149" customFormat="1" ht="24" customHeight="1">
      <c r="A766" s="775" t="s">
        <v>1251</v>
      </c>
      <c r="B766" s="753" t="s">
        <v>1252</v>
      </c>
      <c r="C766" s="754" t="s">
        <v>50</v>
      </c>
      <c r="D766" s="282"/>
      <c r="E766" s="964">
        <v>20698</v>
      </c>
      <c r="F766" s="1020"/>
      <c r="G766" s="755"/>
      <c r="H766" s="756"/>
      <c r="I766" s="757"/>
      <c r="J766" s="758"/>
      <c r="K766" s="757"/>
      <c r="L766" s="759"/>
      <c r="M766" s="760"/>
      <c r="N766" s="939">
        <f t="shared" si="896"/>
        <v>7</v>
      </c>
      <c r="O766" s="760">
        <f t="shared" si="897"/>
        <v>144886</v>
      </c>
      <c r="P766" s="746"/>
      <c r="Q766" s="760"/>
      <c r="R766" s="759"/>
      <c r="S766" s="760"/>
      <c r="T766" s="761"/>
      <c r="U766" s="995">
        <v>7</v>
      </c>
      <c r="V766" s="1038">
        <f t="shared" si="898"/>
        <v>144886</v>
      </c>
      <c r="W766" s="762"/>
      <c r="X766" s="321">
        <v>0</v>
      </c>
      <c r="Y766" s="783">
        <f t="shared" si="899"/>
        <v>0</v>
      </c>
      <c r="Z766" s="282">
        <v>0</v>
      </c>
      <c r="AA766" s="783">
        <f t="shared" si="900"/>
        <v>0</v>
      </c>
      <c r="AB766" s="321">
        <v>0</v>
      </c>
      <c r="AC766" s="297">
        <f t="shared" ref="AC766:AC767" si="905">E766*AB766</f>
        <v>0</v>
      </c>
      <c r="AD766" s="321">
        <v>0</v>
      </c>
      <c r="AE766" s="297">
        <f t="shared" ref="AE766:AE767" si="906">AD766*E766</f>
        <v>0</v>
      </c>
      <c r="AF766" s="865">
        <f t="shared" si="901"/>
        <v>7</v>
      </c>
      <c r="AG766" s="790">
        <f t="shared" si="902"/>
        <v>1.0646544945261182E-8</v>
      </c>
      <c r="AH766" s="946">
        <f t="shared" si="903"/>
        <v>144886</v>
      </c>
      <c r="AI766" s="924">
        <f t="shared" si="904"/>
        <v>5.6957063310258723E-6</v>
      </c>
      <c r="AJ766" s="1685"/>
      <c r="AK766" s="258" t="e">
        <f>U766+X766+Z766+AB766+#REF!+#REF!+AD766</f>
        <v>#REF!</v>
      </c>
      <c r="AL766" s="100" t="e">
        <f t="shared" ref="AL766:AL767" si="907">AF766/D766</f>
        <v>#DIV/0!</v>
      </c>
      <c r="AM766" s="101" t="e">
        <f t="shared" ref="AM766:AM767" si="908">E766*AK766</f>
        <v>#REF!</v>
      </c>
      <c r="AN766" s="264" t="e">
        <f>AM766*1/$E$892</f>
        <v>#REF!</v>
      </c>
      <c r="AO766" s="56"/>
      <c r="AP766" s="56"/>
      <c r="AQ766" s="56"/>
      <c r="AR766" s="56"/>
      <c r="AS766" s="56"/>
      <c r="AT766" s="56"/>
      <c r="AU766" s="56"/>
      <c r="AV766" s="56"/>
      <c r="AW766" s="56"/>
      <c r="AX766" s="56"/>
      <c r="AY766" s="56"/>
      <c r="AZ766" s="56"/>
      <c r="BA766" s="56"/>
      <c r="BB766" s="56"/>
      <c r="BC766" s="56"/>
      <c r="BD766" s="56"/>
      <c r="BE766" s="56"/>
      <c r="BF766" s="56"/>
      <c r="BG766" s="56"/>
      <c r="BH766" s="56"/>
      <c r="BI766" s="56"/>
      <c r="BJ766" s="56"/>
      <c r="BK766" s="56"/>
      <c r="BL766" s="56"/>
      <c r="BM766" s="56"/>
      <c r="BN766" s="56"/>
      <c r="BO766" s="56"/>
      <c r="BP766" s="56"/>
      <c r="BQ766" s="56"/>
      <c r="BR766" s="56"/>
      <c r="BS766" s="56"/>
      <c r="BT766" s="56"/>
      <c r="BU766" s="56"/>
      <c r="BV766" s="56"/>
      <c r="BW766" s="56"/>
      <c r="BX766" s="56"/>
      <c r="BY766" s="56"/>
      <c r="BZ766" s="56"/>
      <c r="CA766" s="56"/>
      <c r="CB766" s="56"/>
      <c r="CC766" s="56"/>
      <c r="CD766" s="56"/>
      <c r="CE766" s="56"/>
      <c r="CF766" s="56"/>
      <c r="CG766" s="56"/>
      <c r="CH766" s="56"/>
      <c r="CI766" s="56"/>
      <c r="CJ766" s="56"/>
      <c r="CK766" s="56"/>
      <c r="CL766" s="56"/>
      <c r="CM766" s="56"/>
      <c r="CN766" s="56"/>
      <c r="CO766" s="56"/>
      <c r="CP766" s="56"/>
      <c r="CQ766" s="56"/>
      <c r="CR766" s="56"/>
      <c r="CS766" s="56"/>
      <c r="CT766" s="56"/>
      <c r="CU766" s="56"/>
      <c r="CV766" s="56"/>
      <c r="CW766" s="56"/>
      <c r="CX766" s="56"/>
      <c r="CY766" s="56"/>
      <c r="CZ766" s="56"/>
      <c r="DA766" s="56"/>
      <c r="DB766" s="56"/>
      <c r="DC766" s="56"/>
      <c r="DD766" s="56"/>
    </row>
    <row r="767" spans="1:108" s="149" customFormat="1" ht="22.5" customHeight="1">
      <c r="A767" s="752" t="s">
        <v>1253</v>
      </c>
      <c r="B767" s="753" t="s">
        <v>1254</v>
      </c>
      <c r="C767" s="754" t="s">
        <v>50</v>
      </c>
      <c r="D767" s="282"/>
      <c r="E767" s="964">
        <v>26148</v>
      </c>
      <c r="F767" s="1020"/>
      <c r="G767" s="755"/>
      <c r="H767" s="756"/>
      <c r="I767" s="757"/>
      <c r="J767" s="758"/>
      <c r="K767" s="757"/>
      <c r="L767" s="759"/>
      <c r="M767" s="760"/>
      <c r="N767" s="939">
        <f t="shared" si="896"/>
        <v>6</v>
      </c>
      <c r="O767" s="760">
        <f t="shared" si="897"/>
        <v>156888</v>
      </c>
      <c r="P767" s="746"/>
      <c r="Q767" s="760"/>
      <c r="R767" s="759"/>
      <c r="S767" s="760"/>
      <c r="T767" s="761"/>
      <c r="U767" s="995">
        <v>6</v>
      </c>
      <c r="V767" s="1038">
        <f t="shared" si="898"/>
        <v>156888</v>
      </c>
      <c r="W767" s="762"/>
      <c r="X767" s="321">
        <v>0</v>
      </c>
      <c r="Y767" s="783">
        <f t="shared" si="899"/>
        <v>0</v>
      </c>
      <c r="Z767" s="282">
        <v>0</v>
      </c>
      <c r="AA767" s="783">
        <f t="shared" si="900"/>
        <v>0</v>
      </c>
      <c r="AB767" s="321">
        <v>0</v>
      </c>
      <c r="AC767" s="297">
        <f t="shared" si="905"/>
        <v>0</v>
      </c>
      <c r="AD767" s="321">
        <v>0</v>
      </c>
      <c r="AE767" s="297">
        <f t="shared" si="906"/>
        <v>0</v>
      </c>
      <c r="AF767" s="865">
        <f t="shared" si="901"/>
        <v>6</v>
      </c>
      <c r="AG767" s="790">
        <f t="shared" si="902"/>
        <v>9.1256099530810136E-9</v>
      </c>
      <c r="AH767" s="946">
        <f t="shared" si="903"/>
        <v>156888</v>
      </c>
      <c r="AI767" s="924">
        <f t="shared" si="904"/>
        <v>6.1675246391092799E-6</v>
      </c>
      <c r="AJ767" s="1685"/>
      <c r="AK767" s="258" t="e">
        <f>U767+X767+Z767+AB767+#REF!+#REF!+AD767</f>
        <v>#REF!</v>
      </c>
      <c r="AL767" s="100" t="e">
        <f t="shared" si="907"/>
        <v>#DIV/0!</v>
      </c>
      <c r="AM767" s="101" t="e">
        <f t="shared" si="908"/>
        <v>#REF!</v>
      </c>
      <c r="AN767" s="264" t="e">
        <f>AM767*1/$E$892</f>
        <v>#REF!</v>
      </c>
      <c r="AO767" s="56"/>
      <c r="AP767" s="56"/>
      <c r="AQ767" s="56"/>
      <c r="AR767" s="56"/>
      <c r="AS767" s="56"/>
      <c r="AT767" s="56"/>
      <c r="AU767" s="56"/>
      <c r="AV767" s="56"/>
      <c r="AW767" s="56"/>
      <c r="AX767" s="56"/>
      <c r="AY767" s="56"/>
      <c r="AZ767" s="56"/>
      <c r="BA767" s="56"/>
      <c r="BB767" s="56"/>
      <c r="BC767" s="56"/>
      <c r="BD767" s="56"/>
      <c r="BE767" s="56"/>
      <c r="BF767" s="56"/>
      <c r="BG767" s="56"/>
      <c r="BH767" s="56"/>
      <c r="BI767" s="56"/>
      <c r="BJ767" s="56"/>
      <c r="BK767" s="56"/>
      <c r="BL767" s="56"/>
      <c r="BM767" s="56"/>
      <c r="BN767" s="56"/>
      <c r="BO767" s="56"/>
      <c r="BP767" s="56"/>
      <c r="BQ767" s="56"/>
      <c r="BR767" s="56"/>
      <c r="BS767" s="56"/>
      <c r="BT767" s="56"/>
      <c r="BU767" s="56"/>
      <c r="BV767" s="56"/>
      <c r="BW767" s="56"/>
      <c r="BX767" s="56"/>
      <c r="BY767" s="56"/>
      <c r="BZ767" s="56"/>
      <c r="CA767" s="56"/>
      <c r="CB767" s="56"/>
      <c r="CC767" s="56"/>
      <c r="CD767" s="56"/>
      <c r="CE767" s="56"/>
      <c r="CF767" s="56"/>
      <c r="CG767" s="56"/>
      <c r="CH767" s="56"/>
      <c r="CI767" s="56"/>
      <c r="CJ767" s="56"/>
      <c r="CK767" s="56"/>
      <c r="CL767" s="56"/>
      <c r="CM767" s="56"/>
      <c r="CN767" s="56"/>
      <c r="CO767" s="56"/>
      <c r="CP767" s="56"/>
      <c r="CQ767" s="56"/>
      <c r="CR767" s="56"/>
      <c r="CS767" s="56"/>
      <c r="CT767" s="56"/>
      <c r="CU767" s="56"/>
      <c r="CV767" s="56"/>
      <c r="CW767" s="56"/>
      <c r="CX767" s="56"/>
      <c r="CY767" s="56"/>
      <c r="CZ767" s="56"/>
      <c r="DA767" s="56"/>
      <c r="DB767" s="56"/>
      <c r="DC767" s="56"/>
      <c r="DD767" s="56"/>
    </row>
    <row r="768" spans="1:108" s="56" customFormat="1" ht="29.1" customHeight="1">
      <c r="A768" s="888" t="s">
        <v>1255</v>
      </c>
      <c r="B768" s="940" t="s">
        <v>1256</v>
      </c>
      <c r="C768" s="764" t="s">
        <v>1257</v>
      </c>
      <c r="D768" s="747"/>
      <c r="E768" s="1630">
        <v>3000</v>
      </c>
      <c r="F768" s="765"/>
      <c r="G768" s="755"/>
      <c r="H768" s="766"/>
      <c r="I768" s="757"/>
      <c r="J768" s="758"/>
      <c r="K768" s="767"/>
      <c r="L768" s="759"/>
      <c r="M768" s="760"/>
      <c r="N768" s="939">
        <f t="shared" si="896"/>
        <v>184488.81199999998</v>
      </c>
      <c r="O768" s="760">
        <f t="shared" si="897"/>
        <v>553466435.99999988</v>
      </c>
      <c r="P768" s="746"/>
      <c r="Q768" s="760"/>
      <c r="R768" s="759"/>
      <c r="S768" s="760"/>
      <c r="T768" s="761"/>
      <c r="U768" s="995">
        <f>6318.11*29.2</f>
        <v>184488.81199999998</v>
      </c>
      <c r="V768" s="1038">
        <f t="shared" si="898"/>
        <v>553466435.99999988</v>
      </c>
      <c r="W768" s="762"/>
      <c r="X768" s="321">
        <v>0</v>
      </c>
      <c r="Y768" s="783">
        <f t="shared" si="899"/>
        <v>0</v>
      </c>
      <c r="Z768" s="282">
        <v>0</v>
      </c>
      <c r="AA768" s="784">
        <f t="shared" si="900"/>
        <v>0</v>
      </c>
      <c r="AB768" s="769">
        <v>0</v>
      </c>
      <c r="AC768" s="768">
        <f t="shared" ref="AC768" si="909">AB768*E768</f>
        <v>0</v>
      </c>
      <c r="AD768" s="769">
        <v>0</v>
      </c>
      <c r="AE768" s="768">
        <f t="shared" ref="AE768" si="910">AD768*E768</f>
        <v>0</v>
      </c>
      <c r="AF768" s="865">
        <f t="shared" si="901"/>
        <v>184488.81199999998</v>
      </c>
      <c r="AG768" s="811">
        <f t="shared" si="902"/>
        <v>2.8059548983654862E-4</v>
      </c>
      <c r="AH768" s="946">
        <f t="shared" si="903"/>
        <v>553466435.99999988</v>
      </c>
      <c r="AI768" s="924">
        <f t="shared" si="904"/>
        <v>2.1757673505621834E-2</v>
      </c>
      <c r="AJ768" s="1685"/>
      <c r="AK768" s="258" t="e">
        <f>U768+X768+Z768+AB768+#REF!+#REF!+AD768</f>
        <v>#REF!</v>
      </c>
      <c r="AL768" s="100" t="e">
        <f t="shared" ref="AL768" si="911">AF768/D768</f>
        <v>#DIV/0!</v>
      </c>
      <c r="AM768" s="101" t="e">
        <f t="shared" ref="AM768" si="912">E768*AK768</f>
        <v>#REF!</v>
      </c>
      <c r="AN768" s="102" t="e">
        <f>AM768*1/$E$892</f>
        <v>#REF!</v>
      </c>
    </row>
    <row r="769" spans="1:40" s="56" customFormat="1" ht="44.1" customHeight="1">
      <c r="A769" s="779" t="s">
        <v>1258</v>
      </c>
      <c r="B769" s="753" t="s">
        <v>1259</v>
      </c>
      <c r="C769" s="764" t="s">
        <v>135</v>
      </c>
      <c r="D769" s="747"/>
      <c r="E769" s="1630">
        <v>16511</v>
      </c>
      <c r="F769" s="765"/>
      <c r="G769" s="755"/>
      <c r="H769" s="766"/>
      <c r="I769" s="757"/>
      <c r="J769" s="758"/>
      <c r="K769" s="767"/>
      <c r="L769" s="759"/>
      <c r="M769" s="760"/>
      <c r="N769" s="939">
        <f t="shared" si="896"/>
        <v>21</v>
      </c>
      <c r="O769" s="760">
        <f t="shared" si="897"/>
        <v>346731</v>
      </c>
      <c r="P769" s="746"/>
      <c r="Q769" s="760"/>
      <c r="R769" s="759"/>
      <c r="S769" s="760"/>
      <c r="T769" s="761"/>
      <c r="U769" s="995">
        <v>21</v>
      </c>
      <c r="V769" s="1038">
        <f t="shared" si="898"/>
        <v>346731</v>
      </c>
      <c r="W769" s="762"/>
      <c r="X769" s="321">
        <v>0</v>
      </c>
      <c r="Y769" s="783">
        <f t="shared" si="899"/>
        <v>0</v>
      </c>
      <c r="Z769" s="282">
        <v>0</v>
      </c>
      <c r="AA769" s="784">
        <f t="shared" si="900"/>
        <v>0</v>
      </c>
      <c r="AB769" s="769"/>
      <c r="AC769" s="768"/>
      <c r="AD769" s="769"/>
      <c r="AE769" s="768"/>
      <c r="AF769" s="865">
        <f t="shared" si="901"/>
        <v>21</v>
      </c>
      <c r="AG769" s="811">
        <f t="shared" si="902"/>
        <v>3.1939634835783545E-8</v>
      </c>
      <c r="AH769" s="946">
        <f t="shared" si="903"/>
        <v>346731</v>
      </c>
      <c r="AI769" s="924">
        <f t="shared" si="904"/>
        <v>1.3630564387607717E-5</v>
      </c>
      <c r="AJ769" s="1685"/>
      <c r="AK769" s="258"/>
      <c r="AL769" s="100"/>
      <c r="AM769" s="101"/>
      <c r="AN769" s="102"/>
    </row>
    <row r="770" spans="1:40" s="56" customFormat="1" ht="32.1" customHeight="1">
      <c r="A770" s="779" t="s">
        <v>1260</v>
      </c>
      <c r="B770" s="753" t="s">
        <v>1261</v>
      </c>
      <c r="C770" s="764" t="s">
        <v>50</v>
      </c>
      <c r="D770" s="747"/>
      <c r="E770" s="1630">
        <v>48410</v>
      </c>
      <c r="F770" s="765"/>
      <c r="G770" s="755"/>
      <c r="H770" s="766"/>
      <c r="I770" s="757"/>
      <c r="J770" s="758"/>
      <c r="K770" s="767"/>
      <c r="L770" s="759"/>
      <c r="M770" s="760"/>
      <c r="N770" s="939">
        <f t="shared" si="896"/>
        <v>1</v>
      </c>
      <c r="O770" s="760">
        <f t="shared" si="897"/>
        <v>48410</v>
      </c>
      <c r="P770" s="746"/>
      <c r="Q770" s="760"/>
      <c r="R770" s="759"/>
      <c r="S770" s="760"/>
      <c r="T770" s="761"/>
      <c r="U770" s="995">
        <v>1</v>
      </c>
      <c r="V770" s="1038">
        <f t="shared" si="898"/>
        <v>48410</v>
      </c>
      <c r="W770" s="762"/>
      <c r="X770" s="321">
        <v>0</v>
      </c>
      <c r="Y770" s="783">
        <f t="shared" si="899"/>
        <v>0</v>
      </c>
      <c r="Z770" s="282">
        <v>0</v>
      </c>
      <c r="AA770" s="784">
        <f t="shared" si="900"/>
        <v>0</v>
      </c>
      <c r="AB770" s="769"/>
      <c r="AC770" s="768"/>
      <c r="AD770" s="769"/>
      <c r="AE770" s="768"/>
      <c r="AF770" s="865">
        <f t="shared" si="901"/>
        <v>1</v>
      </c>
      <c r="AG770" s="811">
        <f t="shared" si="902"/>
        <v>1.5209349921801689E-9</v>
      </c>
      <c r="AH770" s="946">
        <f t="shared" si="903"/>
        <v>48410</v>
      </c>
      <c r="AI770" s="924">
        <f t="shared" si="904"/>
        <v>1.9030765117745158E-6</v>
      </c>
      <c r="AJ770" s="1685"/>
      <c r="AK770" s="258"/>
      <c r="AL770" s="100"/>
      <c r="AM770" s="101"/>
      <c r="AN770" s="102"/>
    </row>
    <row r="771" spans="1:40" s="56" customFormat="1" ht="29.1" customHeight="1">
      <c r="A771" s="779" t="s">
        <v>1262</v>
      </c>
      <c r="B771" s="943" t="s">
        <v>1263</v>
      </c>
      <c r="C771" s="764" t="s">
        <v>94</v>
      </c>
      <c r="D771" s="747"/>
      <c r="E771" s="1630">
        <v>4346</v>
      </c>
      <c r="F771" s="765"/>
      <c r="G771" s="755"/>
      <c r="H771" s="766"/>
      <c r="I771" s="757"/>
      <c r="J771" s="758"/>
      <c r="K771" s="767"/>
      <c r="L771" s="759"/>
      <c r="M771" s="760"/>
      <c r="N771" s="939">
        <f t="shared" si="896"/>
        <v>11.52</v>
      </c>
      <c r="O771" s="760">
        <f t="shared" si="897"/>
        <v>50065.919999999998</v>
      </c>
      <c r="P771" s="746"/>
      <c r="Q771" s="760"/>
      <c r="R771" s="759"/>
      <c r="S771" s="760"/>
      <c r="T771" s="761"/>
      <c r="U771" s="995">
        <v>11.52</v>
      </c>
      <c r="V771" s="1038">
        <f t="shared" si="898"/>
        <v>50065.919999999998</v>
      </c>
      <c r="W771" s="762"/>
      <c r="X771" s="321">
        <v>0</v>
      </c>
      <c r="Y771" s="783">
        <f t="shared" si="899"/>
        <v>0</v>
      </c>
      <c r="Z771" s="282">
        <v>0</v>
      </c>
      <c r="AA771" s="784">
        <f t="shared" si="900"/>
        <v>0</v>
      </c>
      <c r="AB771" s="769"/>
      <c r="AC771" s="768"/>
      <c r="AD771" s="769"/>
      <c r="AE771" s="768"/>
      <c r="AF771" s="865">
        <f t="shared" si="901"/>
        <v>11.52</v>
      </c>
      <c r="AG771" s="811">
        <f t="shared" si="902"/>
        <v>1.7521171109915545E-8</v>
      </c>
      <c r="AH771" s="946">
        <f t="shared" si="903"/>
        <v>50065.919999999998</v>
      </c>
      <c r="AI771" s="924">
        <f t="shared" si="904"/>
        <v>1.9681734433460434E-6</v>
      </c>
      <c r="AJ771" s="1685"/>
      <c r="AK771" s="258"/>
      <c r="AL771" s="100"/>
      <c r="AM771" s="101"/>
      <c r="AN771" s="102"/>
    </row>
    <row r="772" spans="1:40" s="56" customFormat="1" ht="29.1" customHeight="1">
      <c r="A772" s="779" t="s">
        <v>1264</v>
      </c>
      <c r="B772" s="948" t="s">
        <v>1265</v>
      </c>
      <c r="C772" s="764" t="s">
        <v>94</v>
      </c>
      <c r="D772" s="747"/>
      <c r="E772" s="1630">
        <v>13332</v>
      </c>
      <c r="F772" s="765"/>
      <c r="G772" s="755"/>
      <c r="H772" s="766"/>
      <c r="I772" s="757"/>
      <c r="J772" s="758"/>
      <c r="K772" s="767"/>
      <c r="L772" s="759"/>
      <c r="M772" s="760"/>
      <c r="N772" s="939">
        <f t="shared" si="896"/>
        <v>15.01</v>
      </c>
      <c r="O772" s="760">
        <f t="shared" si="897"/>
        <v>200113.32</v>
      </c>
      <c r="P772" s="746"/>
      <c r="Q772" s="760"/>
      <c r="R772" s="759"/>
      <c r="S772" s="760"/>
      <c r="T772" s="761"/>
      <c r="U772" s="995">
        <v>15.01</v>
      </c>
      <c r="V772" s="1038">
        <f t="shared" si="898"/>
        <v>200113.32</v>
      </c>
      <c r="W772" s="762"/>
      <c r="X772" s="321">
        <v>0</v>
      </c>
      <c r="Y772" s="783">
        <f t="shared" si="899"/>
        <v>0</v>
      </c>
      <c r="Z772" s="282">
        <v>0</v>
      </c>
      <c r="AA772" s="784">
        <f t="shared" si="900"/>
        <v>0</v>
      </c>
      <c r="AB772" s="769"/>
      <c r="AC772" s="768"/>
      <c r="AD772" s="769"/>
      <c r="AE772" s="768"/>
      <c r="AF772" s="865">
        <f t="shared" si="901"/>
        <v>15.01</v>
      </c>
      <c r="AG772" s="790">
        <f t="shared" si="902"/>
        <v>2.2829234232624335E-8</v>
      </c>
      <c r="AH772" s="946">
        <f t="shared" si="903"/>
        <v>200113.32</v>
      </c>
      <c r="AI772" s="924">
        <f t="shared" si="904"/>
        <v>7.866782875133597E-6</v>
      </c>
      <c r="AJ772" s="1685"/>
      <c r="AK772" s="258"/>
      <c r="AL772" s="100"/>
      <c r="AM772" s="101"/>
      <c r="AN772" s="102"/>
    </row>
    <row r="773" spans="1:40" s="56" customFormat="1" ht="29.1" customHeight="1">
      <c r="A773" s="888" t="s">
        <v>1266</v>
      </c>
      <c r="B773" s="943" t="s">
        <v>1267</v>
      </c>
      <c r="C773" s="764" t="s">
        <v>135</v>
      </c>
      <c r="D773" s="747"/>
      <c r="E773" s="1630">
        <v>7529</v>
      </c>
      <c r="F773" s="765"/>
      <c r="G773" s="755"/>
      <c r="H773" s="766"/>
      <c r="I773" s="757"/>
      <c r="J773" s="758"/>
      <c r="K773" s="767"/>
      <c r="L773" s="759"/>
      <c r="M773" s="760"/>
      <c r="N773" s="939">
        <f t="shared" si="896"/>
        <v>109.21</v>
      </c>
      <c r="O773" s="760">
        <f t="shared" si="897"/>
        <v>822242.09</v>
      </c>
      <c r="P773" s="746"/>
      <c r="Q773" s="760"/>
      <c r="R773" s="759"/>
      <c r="S773" s="760"/>
      <c r="T773" s="761"/>
      <c r="U773" s="995">
        <v>109.21</v>
      </c>
      <c r="V773" s="1038">
        <f t="shared" si="898"/>
        <v>822242.09</v>
      </c>
      <c r="W773" s="762"/>
      <c r="X773" s="321">
        <v>0</v>
      </c>
      <c r="Y773" s="783">
        <f t="shared" si="899"/>
        <v>0</v>
      </c>
      <c r="Z773" s="282">
        <v>0</v>
      </c>
      <c r="AA773" s="784">
        <f t="shared" si="900"/>
        <v>0</v>
      </c>
      <c r="AB773" s="769"/>
      <c r="AC773" s="768"/>
      <c r="AD773" s="769"/>
      <c r="AE773" s="768"/>
      <c r="AF773" s="865">
        <f t="shared" si="901"/>
        <v>109.21</v>
      </c>
      <c r="AG773" s="790">
        <f t="shared" si="902"/>
        <v>1.6610131049599623E-7</v>
      </c>
      <c r="AH773" s="946">
        <f t="shared" si="903"/>
        <v>822242.09</v>
      </c>
      <c r="AI773" s="924">
        <f t="shared" si="904"/>
        <v>3.2323685364003047E-5</v>
      </c>
      <c r="AJ773" s="1685"/>
      <c r="AK773" s="258"/>
      <c r="AL773" s="100"/>
      <c r="AM773" s="101"/>
      <c r="AN773" s="102"/>
    </row>
    <row r="774" spans="1:40" s="56" customFormat="1" ht="29.1" customHeight="1">
      <c r="A774" s="779" t="s">
        <v>1268</v>
      </c>
      <c r="B774" s="943" t="s">
        <v>1269</v>
      </c>
      <c r="C774" s="764" t="s">
        <v>85</v>
      </c>
      <c r="D774" s="747"/>
      <c r="E774" s="1631">
        <v>260560</v>
      </c>
      <c r="F774" s="765"/>
      <c r="G774" s="755"/>
      <c r="H774" s="766"/>
      <c r="I774" s="757"/>
      <c r="J774" s="758"/>
      <c r="K774" s="767"/>
      <c r="L774" s="759"/>
      <c r="M774" s="760"/>
      <c r="N774" s="939">
        <f t="shared" si="896"/>
        <v>157.88999999999999</v>
      </c>
      <c r="O774" s="760">
        <f t="shared" si="897"/>
        <v>41139818.399999999</v>
      </c>
      <c r="P774" s="746"/>
      <c r="Q774" s="760"/>
      <c r="R774" s="759"/>
      <c r="S774" s="760"/>
      <c r="T774" s="761"/>
      <c r="U774" s="995">
        <v>157.88999999999999</v>
      </c>
      <c r="V774" s="1038">
        <f t="shared" si="898"/>
        <v>41139818.399999999</v>
      </c>
      <c r="W774" s="762"/>
      <c r="X774" s="321">
        <v>0</v>
      </c>
      <c r="Y774" s="783">
        <f t="shared" si="899"/>
        <v>0</v>
      </c>
      <c r="Z774" s="282">
        <v>0</v>
      </c>
      <c r="AA774" s="784">
        <f t="shared" si="900"/>
        <v>0</v>
      </c>
      <c r="AB774" s="769"/>
      <c r="AC774" s="768"/>
      <c r="AD774" s="769"/>
      <c r="AE774" s="768"/>
      <c r="AF774" s="865">
        <f t="shared" si="901"/>
        <v>157.88999999999999</v>
      </c>
      <c r="AG774" s="770">
        <f t="shared" si="902"/>
        <v>2.4014042591532687E-7</v>
      </c>
      <c r="AH774" s="783">
        <f t="shared" si="903"/>
        <v>41139818.399999999</v>
      </c>
      <c r="AI774" s="924">
        <f t="shared" si="904"/>
        <v>1.6172737470710398E-3</v>
      </c>
      <c r="AJ774" s="1685"/>
      <c r="AK774" s="258"/>
      <c r="AL774" s="100"/>
      <c r="AM774" s="101"/>
      <c r="AN774" s="102"/>
    </row>
    <row r="775" spans="1:40" s="56" customFormat="1" ht="36.950000000000003" customHeight="1">
      <c r="A775" s="779" t="s">
        <v>1270</v>
      </c>
      <c r="B775" s="948" t="s">
        <v>1271</v>
      </c>
      <c r="C775" s="764" t="s">
        <v>85</v>
      </c>
      <c r="D775" s="747"/>
      <c r="E775" s="1631">
        <v>218828</v>
      </c>
      <c r="F775" s="765"/>
      <c r="G775" s="755"/>
      <c r="H775" s="766"/>
      <c r="I775" s="757"/>
      <c r="J775" s="758"/>
      <c r="K775" s="767"/>
      <c r="L775" s="759"/>
      <c r="M775" s="760"/>
      <c r="N775" s="939">
        <f t="shared" si="896"/>
        <v>58.89</v>
      </c>
      <c r="O775" s="760">
        <f t="shared" si="897"/>
        <v>12886780.92</v>
      </c>
      <c r="P775" s="746"/>
      <c r="Q775" s="760"/>
      <c r="R775" s="759"/>
      <c r="S775" s="760"/>
      <c r="T775" s="761"/>
      <c r="U775" s="995">
        <v>58.89</v>
      </c>
      <c r="V775" s="1038">
        <f t="shared" si="898"/>
        <v>12886780.92</v>
      </c>
      <c r="W775" s="762"/>
      <c r="X775" s="321">
        <v>0</v>
      </c>
      <c r="Y775" s="783">
        <f t="shared" si="899"/>
        <v>0</v>
      </c>
      <c r="Z775" s="282">
        <v>0</v>
      </c>
      <c r="AA775" s="784">
        <f t="shared" si="900"/>
        <v>0</v>
      </c>
      <c r="AB775" s="769"/>
      <c r="AC775" s="768"/>
      <c r="AD775" s="769"/>
      <c r="AE775" s="768"/>
      <c r="AF775" s="865">
        <f t="shared" si="901"/>
        <v>58.89</v>
      </c>
      <c r="AG775" s="770">
        <f t="shared" si="902"/>
        <v>8.956786168949015E-8</v>
      </c>
      <c r="AH775" s="783">
        <f t="shared" si="903"/>
        <v>12886780.92</v>
      </c>
      <c r="AI775" s="924">
        <f t="shared" si="904"/>
        <v>5.066004974434205E-4</v>
      </c>
      <c r="AJ775" s="1685"/>
      <c r="AK775" s="258"/>
      <c r="AL775" s="100"/>
      <c r="AM775" s="101"/>
      <c r="AN775" s="102"/>
    </row>
    <row r="776" spans="1:40" s="56" customFormat="1" ht="63.95" customHeight="1">
      <c r="A776" s="779" t="s">
        <v>1272</v>
      </c>
      <c r="B776" s="948" t="s">
        <v>1273</v>
      </c>
      <c r="C776" s="764" t="s">
        <v>85</v>
      </c>
      <c r="D776" s="747"/>
      <c r="E776" s="1631">
        <v>343592</v>
      </c>
      <c r="F776" s="765"/>
      <c r="G776" s="755"/>
      <c r="H776" s="766"/>
      <c r="I776" s="757"/>
      <c r="J776" s="758"/>
      <c r="K776" s="767"/>
      <c r="L776" s="759"/>
      <c r="M776" s="760"/>
      <c r="N776" s="939">
        <f t="shared" si="896"/>
        <v>7.65</v>
      </c>
      <c r="O776" s="760">
        <f t="shared" si="897"/>
        <v>2628478.8000000003</v>
      </c>
      <c r="P776" s="746"/>
      <c r="Q776" s="760"/>
      <c r="R776" s="759"/>
      <c r="S776" s="760"/>
      <c r="T776" s="761"/>
      <c r="U776" s="995">
        <v>7.65</v>
      </c>
      <c r="V776" s="1038">
        <f t="shared" si="898"/>
        <v>2628478.8000000003</v>
      </c>
      <c r="W776" s="762"/>
      <c r="X776" s="321">
        <v>0</v>
      </c>
      <c r="Y776" s="783">
        <f t="shared" si="899"/>
        <v>0</v>
      </c>
      <c r="Z776" s="282">
        <v>0</v>
      </c>
      <c r="AA776" s="784">
        <f t="shared" si="900"/>
        <v>0</v>
      </c>
      <c r="AB776" s="769"/>
      <c r="AC776" s="768"/>
      <c r="AD776" s="769"/>
      <c r="AE776" s="768"/>
      <c r="AF776" s="865">
        <f t="shared" si="901"/>
        <v>7.65</v>
      </c>
      <c r="AG776" s="770">
        <f t="shared" si="902"/>
        <v>1.1635152690178293E-8</v>
      </c>
      <c r="AH776" s="783">
        <f t="shared" si="903"/>
        <v>2628478.8000000003</v>
      </c>
      <c r="AI776" s="924">
        <f t="shared" si="904"/>
        <v>1.033298133851945E-4</v>
      </c>
      <c r="AJ776" s="1685"/>
      <c r="AK776" s="258"/>
      <c r="AL776" s="100"/>
      <c r="AM776" s="101"/>
      <c r="AN776" s="102"/>
    </row>
    <row r="777" spans="1:40" s="56" customFormat="1" ht="41.1" customHeight="1">
      <c r="A777" s="888" t="s">
        <v>1274</v>
      </c>
      <c r="B777" s="948" t="s">
        <v>1275</v>
      </c>
      <c r="C777" s="764" t="s">
        <v>85</v>
      </c>
      <c r="D777" s="747"/>
      <c r="E777" s="1630">
        <v>229625</v>
      </c>
      <c r="F777" s="765"/>
      <c r="G777" s="755"/>
      <c r="H777" s="766"/>
      <c r="I777" s="757"/>
      <c r="J777" s="758"/>
      <c r="K777" s="767"/>
      <c r="L777" s="759"/>
      <c r="M777" s="760"/>
      <c r="N777" s="939">
        <f t="shared" si="896"/>
        <v>10.68</v>
      </c>
      <c r="O777" s="760">
        <f t="shared" si="897"/>
        <v>2452395</v>
      </c>
      <c r="P777" s="746"/>
      <c r="Q777" s="760"/>
      <c r="R777" s="759"/>
      <c r="S777" s="760"/>
      <c r="T777" s="761"/>
      <c r="U777" s="1634">
        <v>10.68</v>
      </c>
      <c r="V777" s="1038">
        <f t="shared" si="898"/>
        <v>2452395</v>
      </c>
      <c r="W777" s="762"/>
      <c r="X777" s="321"/>
      <c r="Y777" s="783"/>
      <c r="Z777" s="282"/>
      <c r="AA777" s="784"/>
      <c r="AB777" s="769"/>
      <c r="AC777" s="768"/>
      <c r="AD777" s="769"/>
      <c r="AE777" s="768"/>
      <c r="AF777" s="865">
        <f t="shared" si="901"/>
        <v>10.68</v>
      </c>
      <c r="AG777" s="770">
        <f t="shared" si="902"/>
        <v>1.6243585716484203E-8</v>
      </c>
      <c r="AH777" s="783">
        <f t="shared" si="903"/>
        <v>2452395</v>
      </c>
      <c r="AI777" s="924">
        <f t="shared" si="904"/>
        <v>9.6407670359290715E-5</v>
      </c>
      <c r="AJ777" s="1685"/>
      <c r="AK777" s="258"/>
      <c r="AL777" s="100"/>
      <c r="AM777" s="101"/>
      <c r="AN777" s="102"/>
    </row>
    <row r="778" spans="1:40" s="56" customFormat="1" ht="56.1" customHeight="1">
      <c r="A778" s="888" t="s">
        <v>1276</v>
      </c>
      <c r="B778" s="948" t="s">
        <v>1277</v>
      </c>
      <c r="C778" s="764" t="s">
        <v>94</v>
      </c>
      <c r="D778" s="747"/>
      <c r="E778" s="1631">
        <v>8121</v>
      </c>
      <c r="F778" s="765"/>
      <c r="G778" s="755"/>
      <c r="H778" s="766"/>
      <c r="I778" s="757"/>
      <c r="J778" s="758"/>
      <c r="K778" s="767"/>
      <c r="L778" s="759"/>
      <c r="M778" s="760"/>
      <c r="N778" s="939">
        <f t="shared" si="896"/>
        <v>352.02</v>
      </c>
      <c r="O778" s="760">
        <f t="shared" si="897"/>
        <v>2858754.42</v>
      </c>
      <c r="P778" s="746"/>
      <c r="Q778" s="760"/>
      <c r="R778" s="759"/>
      <c r="S778" s="760"/>
      <c r="T778" s="761"/>
      <c r="U778" s="1634">
        <v>352.02</v>
      </c>
      <c r="V778" s="1038">
        <f t="shared" si="898"/>
        <v>2858754.42</v>
      </c>
      <c r="W778" s="762"/>
      <c r="X778" s="321"/>
      <c r="Y778" s="783"/>
      <c r="Z778" s="282"/>
      <c r="AA778" s="784"/>
      <c r="AB778" s="769"/>
      <c r="AC778" s="768"/>
      <c r="AD778" s="769"/>
      <c r="AE778" s="768"/>
      <c r="AF778" s="865">
        <f t="shared" si="901"/>
        <v>352.02</v>
      </c>
      <c r="AG778" s="770">
        <f t="shared" si="902"/>
        <v>5.3539953594726309E-7</v>
      </c>
      <c r="AH778" s="783">
        <f t="shared" si="903"/>
        <v>2858754.42</v>
      </c>
      <c r="AI778" s="924">
        <f t="shared" si="904"/>
        <v>1.1238232575157156E-4</v>
      </c>
      <c r="AJ778" s="1685"/>
      <c r="AK778" s="258"/>
      <c r="AL778" s="100"/>
      <c r="AM778" s="101"/>
      <c r="AN778" s="102"/>
    </row>
    <row r="779" spans="1:40" s="56" customFormat="1" ht="29.1" customHeight="1">
      <c r="A779" s="888">
        <v>100505</v>
      </c>
      <c r="B779" s="943" t="s">
        <v>1278</v>
      </c>
      <c r="C779" s="764" t="s">
        <v>94</v>
      </c>
      <c r="D779" s="747"/>
      <c r="E779" s="1630">
        <v>9699</v>
      </c>
      <c r="F779" s="765"/>
      <c r="G779" s="755"/>
      <c r="H779" s="766"/>
      <c r="I779" s="757"/>
      <c r="J779" s="758"/>
      <c r="K779" s="767"/>
      <c r="L779" s="759"/>
      <c r="M779" s="760"/>
      <c r="N779" s="939">
        <f t="shared" si="896"/>
        <v>1575.02</v>
      </c>
      <c r="O779" s="760">
        <f t="shared" si="897"/>
        <v>15276118.98</v>
      </c>
      <c r="P779" s="746"/>
      <c r="Q779" s="760"/>
      <c r="R779" s="759"/>
      <c r="S779" s="760"/>
      <c r="T779" s="761"/>
      <c r="U779" s="1634">
        <v>1575.02</v>
      </c>
      <c r="V779" s="1038">
        <f t="shared" si="898"/>
        <v>15276118.98</v>
      </c>
      <c r="W779" s="762"/>
      <c r="X779" s="321"/>
      <c r="Y779" s="783"/>
      <c r="Z779" s="282"/>
      <c r="AA779" s="784"/>
      <c r="AB779" s="769"/>
      <c r="AC779" s="768"/>
      <c r="AD779" s="769"/>
      <c r="AE779" s="768"/>
      <c r="AF779" s="865">
        <f t="shared" si="901"/>
        <v>1575.02</v>
      </c>
      <c r="AG779" s="770">
        <f t="shared" si="902"/>
        <v>2.3955030313836096E-6</v>
      </c>
      <c r="AH779" s="783">
        <f t="shared" si="903"/>
        <v>15276118.98</v>
      </c>
      <c r="AI779" s="924">
        <f t="shared" si="904"/>
        <v>6.0052929605269314E-4</v>
      </c>
      <c r="AJ779" s="1685"/>
      <c r="AK779" s="258"/>
      <c r="AL779" s="100"/>
      <c r="AM779" s="101"/>
      <c r="AN779" s="102"/>
    </row>
    <row r="780" spans="1:40" s="56" customFormat="1" ht="29.1" customHeight="1">
      <c r="A780" s="888">
        <v>100401</v>
      </c>
      <c r="B780" s="943" t="s">
        <v>1279</v>
      </c>
      <c r="C780" s="764" t="s">
        <v>94</v>
      </c>
      <c r="D780" s="747"/>
      <c r="E780" s="1630">
        <v>9081</v>
      </c>
      <c r="F780" s="765"/>
      <c r="G780" s="755"/>
      <c r="H780" s="766"/>
      <c r="I780" s="757"/>
      <c r="J780" s="758"/>
      <c r="K780" s="767"/>
      <c r="L780" s="759"/>
      <c r="M780" s="760"/>
      <c r="N780" s="939">
        <f t="shared" si="896"/>
        <v>776.98</v>
      </c>
      <c r="O780" s="760">
        <f t="shared" si="897"/>
        <v>7055755.3799999999</v>
      </c>
      <c r="P780" s="746"/>
      <c r="Q780" s="760"/>
      <c r="R780" s="759"/>
      <c r="S780" s="760"/>
      <c r="T780" s="761"/>
      <c r="U780" s="1635">
        <v>776.98</v>
      </c>
      <c r="V780" s="1038">
        <f t="shared" si="898"/>
        <v>7055755.3799999999</v>
      </c>
      <c r="W780" s="762"/>
      <c r="X780" s="321"/>
      <c r="Y780" s="783"/>
      <c r="Z780" s="282"/>
      <c r="AA780" s="784"/>
      <c r="AB780" s="769"/>
      <c r="AC780" s="768"/>
      <c r="AD780" s="769"/>
      <c r="AE780" s="768"/>
      <c r="AF780" s="865">
        <f t="shared" si="901"/>
        <v>776.98</v>
      </c>
      <c r="AG780" s="770">
        <f t="shared" si="902"/>
        <v>1.1817360702241476E-6</v>
      </c>
      <c r="AH780" s="783">
        <f t="shared" si="903"/>
        <v>7055755.3799999999</v>
      </c>
      <c r="AI780" s="924">
        <f t="shared" si="904"/>
        <v>2.7737331825045803E-4</v>
      </c>
      <c r="AJ780" s="1685"/>
      <c r="AK780" s="258"/>
      <c r="AL780" s="100"/>
      <c r="AM780" s="101"/>
      <c r="AN780" s="102"/>
    </row>
    <row r="781" spans="1:40" s="56" customFormat="1" ht="29.1" customHeight="1">
      <c r="A781" s="888">
        <v>100209</v>
      </c>
      <c r="B781" s="943" t="s">
        <v>1280</v>
      </c>
      <c r="C781" s="764" t="s">
        <v>94</v>
      </c>
      <c r="D781" s="747"/>
      <c r="E781" s="1630">
        <v>50143</v>
      </c>
      <c r="F781" s="765"/>
      <c r="G781" s="755"/>
      <c r="H781" s="766"/>
      <c r="I781" s="757"/>
      <c r="J781" s="758"/>
      <c r="K781" s="767"/>
      <c r="L781" s="759"/>
      <c r="M781" s="760"/>
      <c r="N781" s="939">
        <f t="shared" si="896"/>
        <v>200.65</v>
      </c>
      <c r="O781" s="760">
        <f t="shared" si="897"/>
        <v>10061192.950000001</v>
      </c>
      <c r="P781" s="746"/>
      <c r="Q781" s="760"/>
      <c r="R781" s="759"/>
      <c r="S781" s="760"/>
      <c r="T781" s="761"/>
      <c r="U781" s="1634">
        <v>200.65</v>
      </c>
      <c r="V781" s="1038">
        <f t="shared" si="898"/>
        <v>10061192.950000001</v>
      </c>
      <c r="W781" s="762"/>
      <c r="X781" s="321"/>
      <c r="Y781" s="783"/>
      <c r="Z781" s="282"/>
      <c r="AA781" s="784"/>
      <c r="AB781" s="769"/>
      <c r="AC781" s="768"/>
      <c r="AD781" s="769"/>
      <c r="AE781" s="768"/>
      <c r="AF781" s="865">
        <f t="shared" si="901"/>
        <v>200.65</v>
      </c>
      <c r="AG781" s="770">
        <f t="shared" si="902"/>
        <v>3.0517560618095089E-7</v>
      </c>
      <c r="AH781" s="783">
        <f t="shared" si="903"/>
        <v>10061192.950000001</v>
      </c>
      <c r="AI781" s="924">
        <f t="shared" si="904"/>
        <v>3.9552199924760076E-4</v>
      </c>
      <c r="AJ781" s="1685"/>
      <c r="AK781" s="258"/>
      <c r="AL781" s="100"/>
      <c r="AM781" s="101"/>
      <c r="AN781" s="102"/>
    </row>
    <row r="782" spans="1:40" s="56" customFormat="1" ht="29.1" customHeight="1">
      <c r="A782" s="779"/>
      <c r="B782" s="778"/>
      <c r="C782" s="764"/>
      <c r="D782" s="747"/>
      <c r="E782" s="1607"/>
      <c r="F782" s="765"/>
      <c r="G782" s="755"/>
      <c r="H782" s="766"/>
      <c r="I782" s="757"/>
      <c r="J782" s="758"/>
      <c r="K782" s="767"/>
      <c r="L782" s="759"/>
      <c r="M782" s="760"/>
      <c r="N782" s="615"/>
      <c r="O782" s="760"/>
      <c r="P782" s="746"/>
      <c r="Q782" s="760"/>
      <c r="R782" s="759"/>
      <c r="S782" s="760"/>
      <c r="T782" s="761"/>
      <c r="U782" s="321"/>
      <c r="V782" s="964"/>
      <c r="W782" s="762"/>
      <c r="X782" s="321"/>
      <c r="Y782" s="783"/>
      <c r="Z782" s="282"/>
      <c r="AA782" s="784"/>
      <c r="AB782" s="769"/>
      <c r="AC782" s="768"/>
      <c r="AD782" s="769"/>
      <c r="AE782" s="768"/>
      <c r="AF782" s="308"/>
      <c r="AG782" s="770"/>
      <c r="AH782" s="783"/>
      <c r="AI782" s="924"/>
      <c r="AJ782" s="1685"/>
      <c r="AK782" s="258"/>
      <c r="AL782" s="100"/>
      <c r="AM782" s="101"/>
      <c r="AN782" s="102"/>
    </row>
    <row r="783" spans="1:40" s="56" customFormat="1" ht="27" customHeight="1">
      <c r="A783" s="779"/>
      <c r="B783" s="778"/>
      <c r="C783" s="764"/>
      <c r="D783" s="747"/>
      <c r="E783" s="1607"/>
      <c r="F783" s="765"/>
      <c r="G783" s="755"/>
      <c r="H783" s="766"/>
      <c r="I783" s="757"/>
      <c r="J783" s="758"/>
      <c r="K783" s="767"/>
      <c r="L783" s="759"/>
      <c r="M783" s="760"/>
      <c r="N783" s="615"/>
      <c r="O783" s="760"/>
      <c r="P783" s="746"/>
      <c r="Q783" s="760"/>
      <c r="R783" s="759"/>
      <c r="S783" s="760"/>
      <c r="T783" s="761"/>
      <c r="U783" s="321"/>
      <c r="V783" s="964"/>
      <c r="W783" s="762"/>
      <c r="X783" s="321"/>
      <c r="Y783" s="783"/>
      <c r="Z783" s="282"/>
      <c r="AA783" s="784"/>
      <c r="AB783" s="769"/>
      <c r="AC783" s="768"/>
      <c r="AD783" s="769"/>
      <c r="AE783" s="768"/>
      <c r="AF783" s="308"/>
      <c r="AG783" s="770"/>
      <c r="AH783" s="783"/>
      <c r="AI783" s="924"/>
      <c r="AJ783" s="1685"/>
      <c r="AK783" s="258" t="e">
        <f>U783+X783+Z783+AB783+#REF!+#REF!+AD783</f>
        <v>#REF!</v>
      </c>
      <c r="AL783" s="100" t="e">
        <f t="shared" ref="AL783:AL784" si="913">AF783/D783</f>
        <v>#DIV/0!</v>
      </c>
      <c r="AM783" s="101" t="e">
        <f t="shared" ref="AM783:AM784" si="914">E783*AK783</f>
        <v>#REF!</v>
      </c>
      <c r="AN783" s="102" t="e">
        <f>AM783*1/$E$892</f>
        <v>#REF!</v>
      </c>
    </row>
    <row r="784" spans="1:40" s="56" customFormat="1" ht="21.95" customHeight="1">
      <c r="A784" s="698"/>
      <c r="B784" s="941"/>
      <c r="C784" s="700"/>
      <c r="D784" s="533"/>
      <c r="E784" s="1578"/>
      <c r="F784" s="1013"/>
      <c r="G784" s="642"/>
      <c r="H784" s="702"/>
      <c r="I784" s="703"/>
      <c r="J784" s="645"/>
      <c r="K784" s="704"/>
      <c r="L784" s="705"/>
      <c r="M784" s="646"/>
      <c r="N784" s="586"/>
      <c r="O784" s="646"/>
      <c r="P784" s="586"/>
      <c r="Q784" s="646"/>
      <c r="R784" s="541"/>
      <c r="S784" s="646"/>
      <c r="T784" s="706"/>
      <c r="U784" s="557"/>
      <c r="V784" s="785"/>
      <c r="W784" s="707"/>
      <c r="X784" s="529"/>
      <c r="Y784" s="1047"/>
      <c r="Z784" s="529"/>
      <c r="AA784" s="1047"/>
      <c r="AB784" s="529"/>
      <c r="AC784" s="554"/>
      <c r="AD784" s="557"/>
      <c r="AE784" s="650"/>
      <c r="AF784" s="533"/>
      <c r="AG784" s="708"/>
      <c r="AH784" s="785"/>
      <c r="AI784" s="652"/>
      <c r="AJ784" s="1685"/>
      <c r="AK784" s="258" t="e">
        <f>U784+X784+Z784+AB784+#REF!+#REF!+AD784</f>
        <v>#REF!</v>
      </c>
      <c r="AL784" s="100" t="e">
        <f t="shared" si="913"/>
        <v>#DIV/0!</v>
      </c>
      <c r="AM784" s="101" t="e">
        <f t="shared" si="914"/>
        <v>#REF!</v>
      </c>
      <c r="AN784" s="102" t="e">
        <f>AM784*1/$E$895</f>
        <v>#REF!</v>
      </c>
    </row>
    <row r="785" spans="1:40" s="138" customFormat="1" ht="23.25" customHeight="1">
      <c r="A785" s="350"/>
      <c r="B785" s="671" t="s">
        <v>1281</v>
      </c>
      <c r="C785" s="672"/>
      <c r="D785" s="673"/>
      <c r="E785" s="1608"/>
      <c r="F785" s="1021"/>
      <c r="G785" s="675"/>
      <c r="H785" s="676"/>
      <c r="I785" s="677"/>
      <c r="J785" s="678"/>
      <c r="K785" s="679"/>
      <c r="L785" s="680"/>
      <c r="M785" s="681"/>
      <c r="N785" s="682"/>
      <c r="O785" s="681">
        <f>SUM(O756:O784)</f>
        <v>657490297.17999983</v>
      </c>
      <c r="P785" s="684"/>
      <c r="Q785" s="683">
        <f>SUM(Q756:Q784)</f>
        <v>0</v>
      </c>
      <c r="R785" s="685"/>
      <c r="S785" s="681">
        <f>SUM(S756:S784)</f>
        <v>0</v>
      </c>
      <c r="T785" s="585"/>
      <c r="U785" s="996"/>
      <c r="V785" s="786">
        <f>SUM(V756:V784)</f>
        <v>657490297.17999983</v>
      </c>
      <c r="W785" s="686"/>
      <c r="X785" s="687"/>
      <c r="Y785" s="1063">
        <f>SUM(Y756:Y784)</f>
        <v>0</v>
      </c>
      <c r="Z785" s="688"/>
      <c r="AA785" s="1063">
        <f>SUM(AA756:AA784)</f>
        <v>0</v>
      </c>
      <c r="AB785" s="689"/>
      <c r="AC785" s="690">
        <f>SUM(AC756:AC784)</f>
        <v>0</v>
      </c>
      <c r="AD785" s="691"/>
      <c r="AE785" s="692">
        <f>SUM(AE756:AE784)</f>
        <v>0</v>
      </c>
      <c r="AF785" s="693"/>
      <c r="AG785" s="674"/>
      <c r="AH785" s="786">
        <f>SUM(AH756:AH784)</f>
        <v>657490297.17999983</v>
      </c>
      <c r="AI785" s="674">
        <f>SUM(AI756:AI784)</f>
        <v>2.5847022129372108E-2</v>
      </c>
      <c r="AJ785" s="1685"/>
      <c r="AK785" s="259"/>
      <c r="AL785" s="150"/>
      <c r="AM785" s="270" t="e">
        <f>SUM(AM756:AM784)</f>
        <v>#REF!</v>
      </c>
      <c r="AN785" s="151" t="e">
        <f>SUM(AN756:AN784)</f>
        <v>#REF!</v>
      </c>
    </row>
    <row r="786" spans="1:40" s="56" customFormat="1" ht="23.25" customHeight="1">
      <c r="A786" s="152"/>
      <c r="B786" s="184"/>
      <c r="C786" s="153"/>
      <c r="D786" s="154"/>
      <c r="E786" s="1587"/>
      <c r="F786" s="1022"/>
      <c r="G786" s="467"/>
      <c r="H786" s="435"/>
      <c r="I786" s="436"/>
      <c r="J786" s="437"/>
      <c r="K786" s="468"/>
      <c r="L786" s="439"/>
      <c r="M786" s="469"/>
      <c r="N786" s="470"/>
      <c r="O786" s="518"/>
      <c r="P786" s="523"/>
      <c r="Q786" s="524"/>
      <c r="R786" s="516"/>
      <c r="S786" s="440"/>
      <c r="T786" s="229"/>
      <c r="U786" s="992"/>
      <c r="V786" s="1039"/>
      <c r="W786" s="227"/>
      <c r="X786" s="303"/>
      <c r="Y786" s="1064"/>
      <c r="Z786" s="291"/>
      <c r="AA786" s="1076"/>
      <c r="AB786" s="362"/>
      <c r="AC786" s="306"/>
      <c r="AD786" s="248"/>
      <c r="AE786" s="203"/>
      <c r="AF786" s="537"/>
      <c r="AG786" s="131"/>
      <c r="AH786" s="787"/>
      <c r="AI786" s="131"/>
      <c r="AJ786" s="1685"/>
      <c r="AK786" s="260"/>
      <c r="AL786" s="131"/>
      <c r="AM786" s="136"/>
      <c r="AN786" s="155"/>
    </row>
    <row r="787" spans="1:40" s="56" customFormat="1" ht="21.95" customHeight="1">
      <c r="A787" s="1710" t="s">
        <v>1282</v>
      </c>
      <c r="B787" s="1711"/>
      <c r="C787" s="1711"/>
      <c r="D787" s="1711"/>
      <c r="E787" s="1712"/>
      <c r="F787" s="1023">
        <f>F751+F737+F687+F602+F569+F561+F548+F535+F514+F506+F488+F476+F462+F453+F412+F335+F176+F146+F136+F121+F110+F101+F84+F69+F54+F30</f>
        <v>16778783759.586565</v>
      </c>
      <c r="G787" s="567">
        <f>G31+G55+G70+G85+G102+G111+G122+G137+G147+G177+G336+G413+G454+G463+G477+G489+G507+G515+G536+G549+G562+G570+G603+G688+G738+G752</f>
        <v>0.65960151350987184</v>
      </c>
      <c r="H787" s="592"/>
      <c r="I787" s="566">
        <f>I751+I737+I687+I602+I569+I561+I548+I535+I514+I506+I488+I476+I462+I453+I335+I176+I146+I136+I121+I110+I101+I84+I69+I54+I30</f>
        <v>414230424.60966408</v>
      </c>
      <c r="J787" s="593"/>
      <c r="K787" s="566">
        <f>K751+K737+K687+K602+K569+K561+K548+K535+K514+K506+K488+K476+K462+K453+K412+K335+K176+K146+K136+K121+K110+K101+K84+K69+K54+K30</f>
        <v>-464106580.47205341</v>
      </c>
      <c r="L787" s="594"/>
      <c r="M787" s="566">
        <f>M751+M737+M687+M602+M569+M561+M548+M535+M514+M506+M488+M476+M462+M453+M335+M176+M146+M136+M121+M101+M84+M69+M54+M30+M412+M110</f>
        <v>368910324.52250266</v>
      </c>
      <c r="N787" s="595"/>
      <c r="O787" s="565">
        <f>O785</f>
        <v>657490297.17999983</v>
      </c>
      <c r="P787" s="589"/>
      <c r="Q787" s="780">
        <f>Q751+Q737+Q687+Q602+Q561+Q569+Q548+Q535+Q514+Q506+Q488+Q476+Q462+Q453+Q412+Q335+Q176+Q146+Q136+Q110+Q121+Q101+Q84+Q54+Q69+Q30</f>
        <v>16359997279.201672</v>
      </c>
      <c r="R787" s="588"/>
      <c r="S787" s="565">
        <f>S751+S737+S687+S602+S569+S561+S548+S535+S514+S506+S488+S476+S462+S453+S412+S335+S176+S136+S146+S121+S110+S101+S84+S69+S54+S30</f>
        <v>16359997279.201672</v>
      </c>
      <c r="T787" s="564"/>
      <c r="U787" s="997"/>
      <c r="V787" s="565">
        <f>V751+V737+V687+V602+V569+V561+V548+V535+V514+V506+V488+V476+V462+V453+V412+V335+V176+V146+V136+V121+V110+V101+V84+V69+V54+V30+V785</f>
        <v>17017487576.381672</v>
      </c>
      <c r="W787" s="563"/>
      <c r="X787" s="587"/>
      <c r="Y787" s="565">
        <f>Y751+Y737+Y687+Y602+Y569+Y561+Y548+Y535+Y514+Y506+Y488+Y476+Y462+Y453+Y412+Y335+Y146+Y136+Y121+Y176+Y110+Y101+Y84+Y69+Y54+Y30+Y785</f>
        <v>0</v>
      </c>
      <c r="Z787" s="562"/>
      <c r="AA787" s="565">
        <f>AA751+AA737+AA687+AA602+AA569+AA561+AA548+AA535+AA514+AA506+AA488+AA476+AA462+AA453+AA412+AA335+AA176+AA146+AA136+AA121+AA110+AA101+AA84+AA69+AA54+AA30+AA785</f>
        <v>0</v>
      </c>
      <c r="AB787" s="561"/>
      <c r="AC787" s="566" t="e">
        <f>#REF!+#REF!+#REF!+#REF!+#REF!+AC1++AC12+AC27+AC37+AC67+AC211+AC751</f>
        <v>#REF!</v>
      </c>
      <c r="AD787" s="560"/>
      <c r="AE787" s="559" t="e">
        <f>AE751+#REF!+#REF!+AE211+AE67+AE37+AE27+AE12+AE1+#REF!+#REF!+#REF!+#REF!+#REF!</f>
        <v>#REF!</v>
      </c>
      <c r="AF787" s="590"/>
      <c r="AG787" s="591"/>
      <c r="AH787" s="565">
        <f>AH751+AH737+AH687+AH602+AH569+AH561+AH548+AH535+AH514+AH506+AH488+AH476+AH462+AH453+AH412+AH335+AH176+AH146+AH136+AH121+AH110+AH101+AH84+AH69+AH54+AH30+AH785</f>
        <v>17017487576.381672</v>
      </c>
      <c r="AI787" s="596">
        <f>AI752+AI738+AI688+AI603+AI570+AI562+AI549+AI536+AI515+AI507+AI489+AI477+AI463+AI454+AI413+AI336+AI177+AI147+AI137+AI122+AI111+AI102+AI85+AI70+AI55+AI31+AI785</f>
        <v>0.66898535211788046</v>
      </c>
      <c r="AJ787" s="1685"/>
      <c r="AK787" s="354"/>
      <c r="AL787" s="351"/>
      <c r="AM787" s="352" t="e">
        <f>#REF!+#REF!+#REF!+#REF!+#REF!+AM1+AM12+AM27+AM37+AM67+AM211+#REF!+#REF!+AM751</f>
        <v>#REF!</v>
      </c>
      <c r="AN787" s="353" t="e">
        <f>#REF!+#REF!+#REF!+#REF!+AN2+AN13+AN28+AN38+AN68+AN213+#REF!+#REF!+AN751</f>
        <v>#REF!</v>
      </c>
    </row>
    <row r="788" spans="1:40" s="56" customFormat="1" ht="15.95" customHeight="1">
      <c r="A788" s="152"/>
      <c r="B788" s="181"/>
      <c r="C788" s="130"/>
      <c r="D788" s="129"/>
      <c r="E788" s="1588"/>
      <c r="F788" s="132"/>
      <c r="G788" s="463"/>
      <c r="H788" s="471"/>
      <c r="I788" s="472"/>
      <c r="J788" s="473"/>
      <c r="K788" s="468"/>
      <c r="L788" s="474"/>
      <c r="M788" s="469"/>
      <c r="N788" s="442"/>
      <c r="O788" s="469"/>
      <c r="P788" s="506"/>
      <c r="Q788" s="1000"/>
      <c r="R788" s="471"/>
      <c r="S788" s="469"/>
      <c r="T788" s="238"/>
      <c r="U788" s="275"/>
      <c r="V788" s="748"/>
      <c r="W788" s="238"/>
      <c r="X788" s="305"/>
      <c r="Y788" s="1065"/>
      <c r="Z788" s="306"/>
      <c r="AA788" s="1065"/>
      <c r="AB788" s="362"/>
      <c r="AC788" s="318"/>
      <c r="AD788" s="248"/>
      <c r="AE788" s="203"/>
      <c r="AF788" s="129"/>
      <c r="AG788" s="157"/>
      <c r="AH788" s="748"/>
      <c r="AI788" s="158"/>
      <c r="AJ788" s="1685"/>
      <c r="AK788" s="261"/>
      <c r="AL788" s="157"/>
      <c r="AM788" s="132"/>
      <c r="AN788" s="158"/>
    </row>
    <row r="789" spans="1:40" s="56" customFormat="1" ht="21.95" customHeight="1">
      <c r="A789" s="159"/>
      <c r="B789" s="1741" t="s">
        <v>1283</v>
      </c>
      <c r="C789" s="1741"/>
      <c r="D789" s="1741"/>
      <c r="E789" s="1742"/>
      <c r="F789" s="887">
        <f>F787</f>
        <v>16778783759.586565</v>
      </c>
      <c r="G789" s="475">
        <f>G787</f>
        <v>0.65960151350987184</v>
      </c>
      <c r="H789" s="476"/>
      <c r="I789" s="477">
        <f>I787</f>
        <v>414230424.60966408</v>
      </c>
      <c r="J789" s="1641"/>
      <c r="K789" s="478">
        <f>K787</f>
        <v>-464106580.47205341</v>
      </c>
      <c r="L789" s="1643"/>
      <c r="M789" s="479">
        <f>M787</f>
        <v>368910324.52250266</v>
      </c>
      <c r="N789" s="1645"/>
      <c r="O789" s="1004">
        <f>O787</f>
        <v>657490297.17999983</v>
      </c>
      <c r="P789" s="1647"/>
      <c r="Q789" s="1001">
        <f>Q787</f>
        <v>16359997279.201672</v>
      </c>
      <c r="R789" s="1643"/>
      <c r="S789" s="972">
        <f>S787</f>
        <v>16359997279.201672</v>
      </c>
      <c r="T789" s="239"/>
      <c r="U789" s="1650"/>
      <c r="V789" s="788">
        <f>V787</f>
        <v>17017487576.381672</v>
      </c>
      <c r="W789" s="239"/>
      <c r="X789" s="1658"/>
      <c r="Y789" s="782">
        <f>Y787</f>
        <v>0</v>
      </c>
      <c r="Z789" s="1660"/>
      <c r="AA789" s="782">
        <f>AA787</f>
        <v>0</v>
      </c>
      <c r="AB789" s="1661"/>
      <c r="AC789" s="373" t="e">
        <f>AC751+AC211+AC67+AC37+AC27+AC12+AC1+#REF!+#REF!+#REF!+#REF!+#REF!</f>
        <v>#REF!</v>
      </c>
      <c r="AD789" s="1650"/>
      <c r="AE789" s="348" t="e">
        <f>AE787</f>
        <v>#REF!</v>
      </c>
      <c r="AF789" s="1663"/>
      <c r="AG789" s="1663"/>
      <c r="AH789" s="788">
        <f>AH787</f>
        <v>17017487576.381672</v>
      </c>
      <c r="AI789" s="133">
        <f>AH789*1/$E$895</f>
        <v>0.66898535211788046</v>
      </c>
      <c r="AJ789" s="1685"/>
      <c r="AK789" s="262"/>
      <c r="AM789" s="160" t="e">
        <f>AM787</f>
        <v>#REF!</v>
      </c>
      <c r="AN789" s="133" t="e">
        <f>AM789*1/$E$895</f>
        <v>#REF!</v>
      </c>
    </row>
    <row r="790" spans="1:40" s="56" customFormat="1" ht="21.95" customHeight="1">
      <c r="A790" s="152"/>
      <c r="B790" s="1665" t="s">
        <v>1284</v>
      </c>
      <c r="C790" s="1666"/>
      <c r="D790" s="161">
        <v>0.31000000000000033</v>
      </c>
      <c r="E790" s="1609"/>
      <c r="F790" s="931">
        <f>D790*F789</f>
        <v>5201422965.4718409</v>
      </c>
      <c r="G790" s="466">
        <f>F790/F885*100%</f>
        <v>0.20447646918806051</v>
      </c>
      <c r="H790" s="480"/>
      <c r="I790" s="477">
        <f>TRUNC(I789*D790,2)</f>
        <v>128411431.62</v>
      </c>
      <c r="J790" s="1642"/>
      <c r="K790" s="478">
        <f>TRUNC(K789*D790,2)</f>
        <v>-143873039.94</v>
      </c>
      <c r="L790" s="1644"/>
      <c r="M790" s="479">
        <f>TRUNC(M789*D790,2)</f>
        <v>114362200.59999999</v>
      </c>
      <c r="N790" s="1646"/>
      <c r="O790" s="1004">
        <f>O789*D790</f>
        <v>203821992.12580016</v>
      </c>
      <c r="P790" s="1648"/>
      <c r="Q790" s="1001">
        <f>TRUNC(Q789*D790,2)</f>
        <v>5071599156.5500002</v>
      </c>
      <c r="R790" s="1644"/>
      <c r="S790" s="972">
        <f>S789*D790</f>
        <v>5071599156.5525236</v>
      </c>
      <c r="T790" s="239"/>
      <c r="U790" s="1651"/>
      <c r="V790" s="788">
        <f>V789*D790</f>
        <v>5275421148.6783237</v>
      </c>
      <c r="W790" s="240"/>
      <c r="X790" s="1659"/>
      <c r="Y790" s="782">
        <f>Y789*D790</f>
        <v>0</v>
      </c>
      <c r="Z790" s="1660"/>
      <c r="AA790" s="782">
        <f>AA789*D790</f>
        <v>0</v>
      </c>
      <c r="AB790" s="1662"/>
      <c r="AC790" s="349" t="e">
        <f>AC789*D790</f>
        <v>#REF!</v>
      </c>
      <c r="AD790" s="1651"/>
      <c r="AE790" s="348" t="e">
        <f>AE789*25.5%</f>
        <v>#REF!</v>
      </c>
      <c r="AF790" s="1664"/>
      <c r="AG790" s="1664"/>
      <c r="AH790" s="789">
        <f>AH789*D790</f>
        <v>5275421148.6783237</v>
      </c>
      <c r="AI790" s="133">
        <f>AH790*1/$E$895</f>
        <v>0.20738545915654313</v>
      </c>
      <c r="AJ790" s="1685"/>
      <c r="AK790" s="262"/>
      <c r="AM790" s="72" t="e">
        <f>AM789*25.5%</f>
        <v>#REF!</v>
      </c>
      <c r="AN790" s="133" t="e">
        <f>AM790*1/$E$895</f>
        <v>#REF!</v>
      </c>
    </row>
    <row r="791" spans="1:40" s="56" customFormat="1" ht="21.95" customHeight="1">
      <c r="A791" s="152"/>
      <c r="B791" s="185" t="s">
        <v>1285</v>
      </c>
      <c r="C791" s="162"/>
      <c r="D791" s="73">
        <f>D790</f>
        <v>0.31000000000000033</v>
      </c>
      <c r="E791" s="1609"/>
      <c r="F791" s="965">
        <f>F790</f>
        <v>5201422965.4718409</v>
      </c>
      <c r="G791" s="466">
        <f>F791*1/F884</f>
        <v>0.20447646918806051</v>
      </c>
      <c r="H791" s="480"/>
      <c r="I791" s="484">
        <f>I790</f>
        <v>128411431.62</v>
      </c>
      <c r="J791" s="1642"/>
      <c r="K791" s="482">
        <f>K790</f>
        <v>-143873039.94</v>
      </c>
      <c r="L791" s="1644"/>
      <c r="M791" s="483">
        <f>SUM(M790:M790)</f>
        <v>114362200.59999999</v>
      </c>
      <c r="N791" s="1646"/>
      <c r="O791" s="1005">
        <f>SUM(O790:O790)</f>
        <v>203821992.12580016</v>
      </c>
      <c r="P791" s="1648"/>
      <c r="Q791" s="1002">
        <f>SUM(Q790:Q790)</f>
        <v>5071599156.5500002</v>
      </c>
      <c r="R791" s="1644"/>
      <c r="S791" s="973">
        <f>SUM(S790:S790)</f>
        <v>5071599156.5525236</v>
      </c>
      <c r="T791" s="239"/>
      <c r="U791" s="1651"/>
      <c r="V791" s="1040">
        <f>SUM(V790:V790)</f>
        <v>5275421148.6783237</v>
      </c>
      <c r="W791" s="240"/>
      <c r="X791" s="1659"/>
      <c r="Y791" s="782">
        <f>SUM(Y790:Y790)</f>
        <v>0</v>
      </c>
      <c r="Z791" s="1660"/>
      <c r="AA791" s="782">
        <f>SUM(AA790:AA790)</f>
        <v>0</v>
      </c>
      <c r="AB791" s="1662"/>
      <c r="AC791" s="607" t="e">
        <f>SUM(#REF!)</f>
        <v>#REF!</v>
      </c>
      <c r="AD791" s="1651"/>
      <c r="AE791" s="359" t="e">
        <f>SUM(#REF!)</f>
        <v>#REF!</v>
      </c>
      <c r="AF791" s="1664"/>
      <c r="AG791" s="1664"/>
      <c r="AH791" s="788">
        <f>AH790</f>
        <v>5275421148.6783237</v>
      </c>
      <c r="AI791" s="133">
        <f>AH791*1/$E$895</f>
        <v>0.20738545915654313</v>
      </c>
      <c r="AJ791" s="1685"/>
      <c r="AK791" s="262"/>
      <c r="AM791" s="160" t="e">
        <f>AM790+#REF!+#REF!</f>
        <v>#REF!</v>
      </c>
      <c r="AN791" s="133" t="e">
        <f>AM791*1/$E$895</f>
        <v>#REF!</v>
      </c>
    </row>
    <row r="792" spans="1:40" s="56" customFormat="1" ht="21.95" customHeight="1">
      <c r="A792" s="152"/>
      <c r="B792" s="1667" t="s">
        <v>1286</v>
      </c>
      <c r="C792" s="1668"/>
      <c r="D792" s="163"/>
      <c r="E792" s="1609"/>
      <c r="F792" s="749">
        <v>0</v>
      </c>
      <c r="G792" s="485">
        <v>0</v>
      </c>
      <c r="H792" s="486"/>
      <c r="I792" s="481">
        <v>0</v>
      </c>
      <c r="J792" s="1642"/>
      <c r="K792" s="482">
        <v>0</v>
      </c>
      <c r="L792" s="1644"/>
      <c r="M792" s="487">
        <v>0</v>
      </c>
      <c r="N792" s="1646"/>
      <c r="O792" s="1005">
        <v>0</v>
      </c>
      <c r="P792" s="1648"/>
      <c r="Q792" s="1002">
        <v>0</v>
      </c>
      <c r="R792" s="1644"/>
      <c r="S792" s="973">
        <v>0</v>
      </c>
      <c r="T792" s="239"/>
      <c r="U792" s="1651"/>
      <c r="V792" s="1040">
        <v>0</v>
      </c>
      <c r="W792" s="240"/>
      <c r="X792" s="1659"/>
      <c r="Y792" s="1066">
        <v>0</v>
      </c>
      <c r="Z792" s="1660"/>
      <c r="AA792" s="1066">
        <v>0</v>
      </c>
      <c r="AB792" s="1662"/>
      <c r="AC792" s="358"/>
      <c r="AD792" s="1651"/>
      <c r="AE792" s="359"/>
      <c r="AF792" s="1664"/>
      <c r="AG792" s="1664"/>
      <c r="AH792" s="788">
        <f>SUM(U792:AA792)</f>
        <v>0</v>
      </c>
      <c r="AI792" s="133">
        <f>AH792*1/$E$895</f>
        <v>0</v>
      </c>
      <c r="AJ792" s="1685"/>
      <c r="AK792" s="262"/>
      <c r="AM792" s="160">
        <f>SUM(Z792:AC792)</f>
        <v>0</v>
      </c>
      <c r="AN792" s="133">
        <f>AM792*1/$E$895</f>
        <v>0</v>
      </c>
    </row>
    <row r="793" spans="1:40" s="56" customFormat="1" ht="21.95" customHeight="1">
      <c r="A793" s="159"/>
      <c r="B793" s="1669" t="s">
        <v>1287</v>
      </c>
      <c r="C793" s="1669"/>
      <c r="D793" s="1669"/>
      <c r="E793" s="1670"/>
      <c r="F793" s="965">
        <f>F789+F790+F792</f>
        <v>21980206725.058407</v>
      </c>
      <c r="G793" s="488">
        <f>G789+G791</f>
        <v>0.86407798269793235</v>
      </c>
      <c r="H793" s="489"/>
      <c r="I793" s="490">
        <f>I789+I790+I792</f>
        <v>542641856.22966409</v>
      </c>
      <c r="J793" s="1642"/>
      <c r="K793" s="859">
        <f>K789+K790+K792</f>
        <v>-607979620.41205335</v>
      </c>
      <c r="L793" s="1644"/>
      <c r="M793" s="860">
        <f>M789+M790+M792</f>
        <v>483272525.12250268</v>
      </c>
      <c r="N793" s="1646"/>
      <c r="O793" s="1006">
        <f>O789+O790+O792</f>
        <v>861312289.30579996</v>
      </c>
      <c r="P793" s="1648"/>
      <c r="Q793" s="1003">
        <f>Q789+Q790+Q792</f>
        <v>21431596435.751671</v>
      </c>
      <c r="R793" s="1649"/>
      <c r="S793" s="974">
        <f>S789+S790+S792</f>
        <v>21431596435.754196</v>
      </c>
      <c r="T793" s="239"/>
      <c r="U793" s="1651"/>
      <c r="V793" s="793">
        <f>V789+V790+V792</f>
        <v>22292908725.059998</v>
      </c>
      <c r="W793" s="239"/>
      <c r="X793" s="1659"/>
      <c r="Y793" s="1067">
        <f>Y789+Y790+Y792</f>
        <v>0</v>
      </c>
      <c r="Z793" s="1660"/>
      <c r="AA793" s="1078">
        <f>AA789+AA790+AA792</f>
        <v>0</v>
      </c>
      <c r="AB793" s="1662"/>
      <c r="AC793" s="600" t="e">
        <f>AC789+AC790+#REF!+#REF!+#REF!+AC792</f>
        <v>#REF!</v>
      </c>
      <c r="AD793" s="1651"/>
      <c r="AE793" s="360" t="e">
        <f>AE789+AE790+#REF!+#REF!+#REF!+AE792</f>
        <v>#REF!</v>
      </c>
      <c r="AF793" s="1664"/>
      <c r="AG793" s="1664"/>
      <c r="AH793" s="776">
        <f>AH789+AH790+AH792</f>
        <v>22292908725.059998</v>
      </c>
      <c r="AI793" s="133">
        <f>AH793*1/$E$895</f>
        <v>0.87637081127442362</v>
      </c>
      <c r="AJ793" s="1685"/>
      <c r="AK793" s="262"/>
      <c r="AM793" s="164" t="e">
        <f>AM789+AM790+#REF!+#REF!+#REF!+AM792+1</f>
        <v>#REF!</v>
      </c>
      <c r="AN793" s="133" t="e">
        <f>AM793*1/$E$895</f>
        <v>#REF!</v>
      </c>
    </row>
    <row r="794" spans="1:40" s="56" customFormat="1" ht="21.95" customHeight="1">
      <c r="A794" s="165"/>
      <c r="B794" s="186"/>
      <c r="C794" s="167"/>
      <c r="D794" s="166"/>
      <c r="E794" s="1610"/>
      <c r="F794" s="938">
        <v>21980206725.058407</v>
      </c>
      <c r="G794" s="603"/>
      <c r="H794" s="603"/>
      <c r="I794" s="605">
        <f>I793*1/F794</f>
        <v>2.4687750348181593E-2</v>
      </c>
      <c r="J794" s="604"/>
      <c r="K794" s="606">
        <f>K793*1/F885</f>
        <v>-2.3900676208299207E-2</v>
      </c>
      <c r="L794" s="603"/>
      <c r="M794" s="606">
        <f>M793*1/F885</f>
        <v>1.8998235722920771E-2</v>
      </c>
      <c r="N794" s="603"/>
      <c r="O794" s="606">
        <f>O793*1/F885</f>
        <v>3.385959898947747E-2</v>
      </c>
      <c r="P794" s="603"/>
      <c r="Q794" s="606">
        <f>Q793*1/F885</f>
        <v>0.84251121228484682</v>
      </c>
      <c r="R794" s="601"/>
      <c r="S794" s="469">
        <f>S793*1/$F$885</f>
        <v>0.84251121228494608</v>
      </c>
      <c r="T794" s="221"/>
      <c r="U794" s="1651"/>
      <c r="V794" s="748">
        <f>V793*1/$F$885</f>
        <v>0.87637081127442362</v>
      </c>
      <c r="W794" s="221"/>
      <c r="X794" s="1659"/>
      <c r="Y794" s="1064">
        <f>Y793*1/$F$885</f>
        <v>0</v>
      </c>
      <c r="Z794" s="1660"/>
      <c r="AA794" s="1064">
        <f>AA793*1/$F$885</f>
        <v>0</v>
      </c>
      <c r="AB794" s="1662"/>
      <c r="AC794" s="319"/>
      <c r="AD794" s="1651"/>
      <c r="AE794" s="74"/>
      <c r="AF794" s="1664"/>
      <c r="AG794" s="1664"/>
      <c r="AH794" s="131">
        <f>AH793*1/$F$885</f>
        <v>0.87637081127442362</v>
      </c>
      <c r="AI794" s="145"/>
      <c r="AJ794" s="1685"/>
      <c r="AK794" s="262"/>
      <c r="AL794" s="199"/>
      <c r="AM794" s="132"/>
      <c r="AN794" s="145"/>
    </row>
    <row r="795" spans="1:40" s="56" customFormat="1" ht="15.95" customHeight="1">
      <c r="A795" s="858"/>
      <c r="B795" s="181"/>
      <c r="C795" s="130"/>
      <c r="D795" s="131"/>
      <c r="E795" s="1611"/>
      <c r="F795" s="748"/>
      <c r="G795" s="602"/>
      <c r="H795" s="602"/>
      <c r="I795" s="602"/>
      <c r="J795" s="602"/>
      <c r="K795" s="602"/>
      <c r="L795" s="602"/>
      <c r="M795" s="602"/>
      <c r="N795" s="602"/>
      <c r="O795" s="602"/>
      <c r="P795" s="602"/>
      <c r="Q795" s="602"/>
      <c r="R795" s="602"/>
      <c r="S795" s="974">
        <v>0</v>
      </c>
      <c r="T795" s="221"/>
      <c r="U795" s="1651"/>
      <c r="V795" s="793">
        <v>0</v>
      </c>
      <c r="W795" s="221"/>
      <c r="X795" s="1659"/>
      <c r="Y795" s="781">
        <v>0</v>
      </c>
      <c r="Z795" s="1660"/>
      <c r="AA795" s="1079">
        <v>0</v>
      </c>
      <c r="AB795" s="357"/>
      <c r="AC795" s="609">
        <v>0</v>
      </c>
      <c r="AD795" s="355"/>
      <c r="AE795" s="348"/>
      <c r="AF795" s="1664"/>
      <c r="AG795" s="1664"/>
      <c r="AH795" s="720">
        <v>0</v>
      </c>
      <c r="AI795" s="131"/>
      <c r="AJ795" s="1685"/>
      <c r="AK795" s="263"/>
      <c r="AM795" s="132"/>
      <c r="AN795" s="131" t="s">
        <v>827</v>
      </c>
    </row>
    <row r="796" spans="1:40" s="56" customFormat="1" ht="21.95" customHeight="1">
      <c r="A796" s="152"/>
      <c r="B796" s="181"/>
      <c r="C796" s="130"/>
      <c r="D796" s="129"/>
      <c r="E796" s="1588"/>
      <c r="F796" s="156"/>
      <c r="G796" s="602"/>
      <c r="H796" s="602"/>
      <c r="I796" s="602"/>
      <c r="J796" s="602"/>
      <c r="K796" s="602"/>
      <c r="L796" s="602"/>
      <c r="M796" s="602"/>
      <c r="N796" s="602"/>
      <c r="O796" s="1671"/>
      <c r="P796" s="1671"/>
      <c r="Q796" s="1671"/>
      <c r="R796" s="602"/>
      <c r="S796" s="469"/>
      <c r="T796" s="221"/>
      <c r="U796" s="1651"/>
      <c r="V796" s="748"/>
      <c r="W796" s="221"/>
      <c r="X796" s="1659"/>
      <c r="Y796" s="1064"/>
      <c r="Z796" s="1660"/>
      <c r="AA796" s="1064"/>
      <c r="AB796" s="357"/>
      <c r="AC796" s="319"/>
      <c r="AD796" s="355"/>
      <c r="AE796" s="132"/>
      <c r="AF796" s="1664"/>
      <c r="AG796" s="1664"/>
      <c r="AH796" s="1652"/>
      <c r="AI796" s="1652"/>
      <c r="AJ796" s="1685"/>
      <c r="AK796" s="262"/>
      <c r="AL796" s="200"/>
      <c r="AM796" s="268" t="e">
        <f>AM797*0.68</f>
        <v>#REF!</v>
      </c>
    </row>
    <row r="797" spans="1:40" s="56" customFormat="1" ht="39" customHeight="1">
      <c r="A797" s="1653"/>
      <c r="B797" s="1653"/>
      <c r="C797" s="1653"/>
      <c r="D797" s="1653"/>
      <c r="E797" s="1653"/>
      <c r="F797" s="1653"/>
      <c r="G797" s="602"/>
      <c r="H797" s="602"/>
      <c r="I797" s="602"/>
      <c r="J797" s="602"/>
      <c r="K797" s="602"/>
      <c r="L797" s="602"/>
      <c r="M797" s="602"/>
      <c r="N797" s="602"/>
      <c r="O797" s="1671"/>
      <c r="P797" s="1671"/>
      <c r="Q797" s="1671"/>
      <c r="R797" s="602"/>
      <c r="S797" s="974">
        <f>S795</f>
        <v>0</v>
      </c>
      <c r="T797" s="221"/>
      <c r="U797" s="1651"/>
      <c r="V797" s="793">
        <f>+V793-V795</f>
        <v>22292908725.059998</v>
      </c>
      <c r="W797" s="361"/>
      <c r="X797" s="1659"/>
      <c r="Y797" s="781">
        <f>+Y793-Y795</f>
        <v>0</v>
      </c>
      <c r="Z797" s="1660"/>
      <c r="AA797" s="794">
        <f>+AA793-AA795</f>
        <v>0</v>
      </c>
      <c r="AB797" s="357"/>
      <c r="AC797" s="614" t="e">
        <f>AC793</f>
        <v>#REF!</v>
      </c>
      <c r="AD797" s="355"/>
      <c r="AE797" s="348" t="e">
        <f>+AE793-AE795</f>
        <v>#REF!</v>
      </c>
      <c r="AF797" s="1664"/>
      <c r="AG797" s="1664"/>
      <c r="AH797" s="776">
        <f>AH793-AH795</f>
        <v>22292908725.059998</v>
      </c>
      <c r="AI797" s="131"/>
      <c r="AJ797" s="1685"/>
      <c r="AK797" s="262"/>
      <c r="AM797" s="269" t="e">
        <f>#REF!-AM793</f>
        <v>#REF!</v>
      </c>
      <c r="AN797" s="131"/>
    </row>
    <row r="798" spans="1:40" s="56" customFormat="1" ht="41.1" customHeight="1" thickBot="1">
      <c r="A798" s="1654"/>
      <c r="B798" s="1655"/>
      <c r="C798" s="1655"/>
      <c r="D798" s="1655"/>
      <c r="E798" s="1655"/>
      <c r="F798" s="1656"/>
      <c r="G798" s="602"/>
      <c r="H798" s="602"/>
      <c r="I798" s="602"/>
      <c r="J798" s="602"/>
      <c r="K798" s="602"/>
      <c r="L798" s="602"/>
      <c r="M798" s="602"/>
      <c r="N798" s="602"/>
      <c r="O798" s="1657"/>
      <c r="P798" s="1657"/>
      <c r="Q798" s="1657"/>
      <c r="R798" s="602"/>
      <c r="S798" s="975"/>
      <c r="T798" s="221"/>
      <c r="U798" s="1651"/>
      <c r="V798" s="1041" t="s">
        <v>1288</v>
      </c>
      <c r="W798" s="221"/>
      <c r="X798" s="1659"/>
      <c r="Y798" s="1041" t="s">
        <v>1289</v>
      </c>
      <c r="Z798" s="1660"/>
      <c r="AA798" s="1041" t="s">
        <v>1290</v>
      </c>
      <c r="AB798" s="362"/>
      <c r="AC798" s="608" t="s">
        <v>1291</v>
      </c>
      <c r="AD798" s="275"/>
      <c r="AE798" s="203"/>
      <c r="AF798" s="1664"/>
      <c r="AG798" s="1664"/>
      <c r="AH798" s="170"/>
      <c r="AI798" s="131"/>
      <c r="AJ798" s="1685"/>
      <c r="AK798" s="263"/>
      <c r="AM798" s="170"/>
      <c r="AN798" s="131"/>
    </row>
    <row r="799" spans="1:40" s="337" customFormat="1" ht="21.95" customHeight="1">
      <c r="A799" s="1139">
        <v>26</v>
      </c>
      <c r="B799" s="1140" t="s">
        <v>1292</v>
      </c>
      <c r="C799" s="1141"/>
      <c r="D799" s="1142"/>
      <c r="E799" s="1583"/>
      <c r="F799" s="1143"/>
      <c r="G799" s="1144"/>
      <c r="H799" s="1145"/>
      <c r="I799" s="1146"/>
      <c r="J799" s="1147"/>
      <c r="K799" s="1148"/>
      <c r="L799" s="1149"/>
      <c r="M799" s="1150"/>
      <c r="N799" s="1151"/>
      <c r="O799" s="565"/>
      <c r="P799" s="1169"/>
      <c r="Q799" s="565"/>
      <c r="R799" s="1153"/>
      <c r="S799" s="1150"/>
      <c r="T799" s="1154"/>
      <c r="U799" s="1155"/>
      <c r="V799" s="1156"/>
      <c r="W799" s="1157"/>
      <c r="X799" s="1158"/>
      <c r="Y799" s="1159"/>
      <c r="Z799" s="1160"/>
      <c r="AA799" s="1161"/>
      <c r="AB799" s="1162"/>
      <c r="AC799" s="1163"/>
      <c r="AD799" s="1155"/>
      <c r="AE799" s="1164"/>
      <c r="AF799" s="1165"/>
      <c r="AG799" s="1166"/>
      <c r="AH799" s="1167"/>
      <c r="AI799" s="1166"/>
      <c r="AJ799" s="1685"/>
      <c r="AK799" s="329" t="e">
        <f>U799+X799+Z799+AB799+#REF!+#REF!+AD799</f>
        <v>#REF!</v>
      </c>
      <c r="AL799" s="96"/>
      <c r="AM799" s="95"/>
      <c r="AN799" s="96"/>
    </row>
    <row r="800" spans="1:40" s="337" customFormat="1" ht="21.95" customHeight="1">
      <c r="A800" s="1170" t="s">
        <v>1293</v>
      </c>
      <c r="B800" s="1171" t="s">
        <v>1294</v>
      </c>
      <c r="C800" s="1172"/>
      <c r="D800" s="1173"/>
      <c r="E800" s="1612"/>
      <c r="F800" s="1174"/>
      <c r="G800" s="567"/>
      <c r="H800" s="1175"/>
      <c r="I800" s="780"/>
      <c r="J800" s="1176"/>
      <c r="K800" s="1177"/>
      <c r="L800" s="1178"/>
      <c r="M800" s="565"/>
      <c r="N800" s="1179"/>
      <c r="O800" s="565"/>
      <c r="P800" s="1169"/>
      <c r="Q800" s="565"/>
      <c r="R800" s="1180"/>
      <c r="S800" s="565"/>
      <c r="T800" s="1181"/>
      <c r="U800" s="1182"/>
      <c r="V800" s="1183"/>
      <c r="W800" s="563"/>
      <c r="X800" s="1184"/>
      <c r="Y800" s="1185"/>
      <c r="Z800" s="1186"/>
      <c r="AA800" s="1187"/>
      <c r="AB800" s="1188"/>
      <c r="AC800" s="1189"/>
      <c r="AD800" s="1182"/>
      <c r="AE800" s="1190"/>
      <c r="AF800" s="1191"/>
      <c r="AG800" s="1192"/>
      <c r="AH800" s="1193"/>
      <c r="AI800" s="1192"/>
      <c r="AJ800" s="1685"/>
      <c r="AK800" s="329" t="e">
        <f>U800+X800+Z800+AB800+#REF!+#REF!+AD800</f>
        <v>#REF!</v>
      </c>
      <c r="AL800" s="96"/>
      <c r="AM800" s="95"/>
      <c r="AN800" s="96"/>
    </row>
    <row r="801" spans="1:40" s="56" customFormat="1" ht="22.5" customHeight="1">
      <c r="A801" s="827"/>
      <c r="B801" s="828"/>
      <c r="C801" s="829"/>
      <c r="D801" s="856"/>
      <c r="E801" s="1613"/>
      <c r="F801" s="831"/>
      <c r="G801" s="832"/>
      <c r="H801" s="833"/>
      <c r="I801" s="834"/>
      <c r="J801" s="835"/>
      <c r="K801" s="834"/>
      <c r="L801" s="836"/>
      <c r="M801" s="837"/>
      <c r="N801" s="838"/>
      <c r="O801" s="837"/>
      <c r="P801" s="839"/>
      <c r="Q801" s="837"/>
      <c r="R801" s="840"/>
      <c r="S801" s="837"/>
      <c r="T801" s="841"/>
      <c r="U801" s="960"/>
      <c r="V801" s="830"/>
      <c r="W801" s="842"/>
      <c r="X801" s="843"/>
      <c r="Y801" s="1060"/>
      <c r="Z801" s="845"/>
      <c r="AA801" s="1060"/>
      <c r="AB801" s="846"/>
      <c r="AC801" s="844"/>
      <c r="AD801" s="847"/>
      <c r="AE801" s="848"/>
      <c r="AF801" s="849"/>
      <c r="AG801" s="344"/>
      <c r="AH801" s="341"/>
      <c r="AI801" s="342"/>
      <c r="AJ801" s="1685"/>
      <c r="AK801" s="258"/>
      <c r="AL801" s="100"/>
      <c r="AM801" s="101"/>
      <c r="AN801" s="102"/>
    </row>
    <row r="802" spans="1:40" s="56" customFormat="1" ht="26.1" customHeight="1">
      <c r="A802" s="827" t="s">
        <v>1295</v>
      </c>
      <c r="B802" s="1632" t="s">
        <v>1296</v>
      </c>
      <c r="C802" s="829" t="s">
        <v>50</v>
      </c>
      <c r="D802" s="960">
        <v>1</v>
      </c>
      <c r="E802" s="1613">
        <v>42500000</v>
      </c>
      <c r="F802" s="1009">
        <f t="shared" ref="F802:F805" si="915">D802*E802</f>
        <v>42500000</v>
      </c>
      <c r="G802" s="832">
        <f>F802*1/$F$884</f>
        <v>1.670744717009232E-3</v>
      </c>
      <c r="H802" s="833">
        <f t="shared" ref="H802:H805" si="916">IF(D802-AF802&lt;0,AF802-D802,0)</f>
        <v>0</v>
      </c>
      <c r="I802" s="834">
        <f t="shared" ref="I802:I805" si="917">E802*H802</f>
        <v>0</v>
      </c>
      <c r="J802" s="723">
        <f t="shared" ref="J802:J805" si="918">IF(D802-AF802&gt;0,AF802-D802,0)</f>
        <v>0</v>
      </c>
      <c r="K802" s="834">
        <f t="shared" ref="K802:K805" si="919">E802*J802</f>
        <v>0</v>
      </c>
      <c r="L802" s="836">
        <f t="shared" ref="L802:L805" si="920">IF(AF802=0,D802,0)</f>
        <v>0</v>
      </c>
      <c r="M802" s="837">
        <f t="shared" ref="M802:M805" si="921">L802*E802</f>
        <v>0</v>
      </c>
      <c r="N802" s="838"/>
      <c r="O802" s="837"/>
      <c r="P802" s="1083">
        <f t="shared" ref="P802:P805" si="922">D802+H802+J802-L802</f>
        <v>1</v>
      </c>
      <c r="Q802" s="837">
        <f t="shared" ref="Q802:Q805" si="923">E802*P802</f>
        <v>42500000</v>
      </c>
      <c r="R802" s="1090">
        <f t="shared" ref="R802:R805" si="924">AF802</f>
        <v>1</v>
      </c>
      <c r="S802" s="837">
        <f t="shared" ref="S802:S805" si="925">E802*R802</f>
        <v>42500000</v>
      </c>
      <c r="T802" s="841"/>
      <c r="U802" s="1087">
        <v>1</v>
      </c>
      <c r="V802" s="830">
        <f t="shared" ref="V802:V805" si="926">E802*U802</f>
        <v>42500000</v>
      </c>
      <c r="W802" s="842"/>
      <c r="X802" s="843">
        <v>0</v>
      </c>
      <c r="Y802" s="1060">
        <f t="shared" ref="Y802:Y805" si="927">E802*X802</f>
        <v>0</v>
      </c>
      <c r="Z802" s="845">
        <v>0</v>
      </c>
      <c r="AA802" s="1060">
        <f t="shared" ref="AA802:AA805" si="928">E802*Z802</f>
        <v>0</v>
      </c>
      <c r="AB802" s="846"/>
      <c r="AC802" s="844"/>
      <c r="AD802" s="847"/>
      <c r="AE802" s="848"/>
      <c r="AF802" s="1081">
        <f t="shared" ref="AF802:AF805" si="929">U802+X802+Z802</f>
        <v>1</v>
      </c>
      <c r="AG802" s="344">
        <f t="shared" ref="AG802:AG805" si="930">AF802/D802</f>
        <v>1</v>
      </c>
      <c r="AH802" s="341">
        <f t="shared" ref="AH802:AH805" si="931">E802*AF802</f>
        <v>42500000</v>
      </c>
      <c r="AI802" s="342">
        <f>AH802*1/$E$895</f>
        <v>1.670744717009232E-3</v>
      </c>
      <c r="AJ802" s="1685"/>
      <c r="AK802" s="258"/>
      <c r="AL802" s="100"/>
      <c r="AM802" s="101"/>
      <c r="AN802" s="102"/>
    </row>
    <row r="803" spans="1:40" s="56" customFormat="1" ht="26.1" customHeight="1">
      <c r="A803" s="827" t="s">
        <v>1297</v>
      </c>
      <c r="B803" s="1632" t="s">
        <v>1298</v>
      </c>
      <c r="C803" s="829" t="s">
        <v>50</v>
      </c>
      <c r="D803" s="960">
        <v>1</v>
      </c>
      <c r="E803" s="1613">
        <v>45500000</v>
      </c>
      <c r="F803" s="1009">
        <f t="shared" si="915"/>
        <v>45500000</v>
      </c>
      <c r="G803" s="832">
        <f>F803*1/$F$884</f>
        <v>1.7886796382098836E-3</v>
      </c>
      <c r="H803" s="833">
        <f t="shared" si="916"/>
        <v>0</v>
      </c>
      <c r="I803" s="834">
        <f t="shared" si="917"/>
        <v>0</v>
      </c>
      <c r="J803" s="723">
        <v>0</v>
      </c>
      <c r="K803" s="834">
        <f t="shared" si="919"/>
        <v>0</v>
      </c>
      <c r="L803" s="836">
        <f t="shared" si="920"/>
        <v>1</v>
      </c>
      <c r="M803" s="837">
        <f t="shared" si="921"/>
        <v>45500000</v>
      </c>
      <c r="N803" s="838"/>
      <c r="O803" s="837"/>
      <c r="P803" s="1083">
        <f t="shared" si="922"/>
        <v>0</v>
      </c>
      <c r="Q803" s="837">
        <f t="shared" si="923"/>
        <v>0</v>
      </c>
      <c r="R803" s="1090">
        <f t="shared" si="924"/>
        <v>0</v>
      </c>
      <c r="S803" s="837">
        <f t="shared" si="925"/>
        <v>0</v>
      </c>
      <c r="T803" s="841"/>
      <c r="U803" s="1633">
        <v>0</v>
      </c>
      <c r="V803" s="830">
        <f t="shared" si="926"/>
        <v>0</v>
      </c>
      <c r="W803" s="842"/>
      <c r="X803" s="843">
        <v>0</v>
      </c>
      <c r="Y803" s="1060">
        <f t="shared" si="927"/>
        <v>0</v>
      </c>
      <c r="Z803" s="845">
        <v>0</v>
      </c>
      <c r="AA803" s="1060">
        <f t="shared" si="928"/>
        <v>0</v>
      </c>
      <c r="AB803" s="846"/>
      <c r="AC803" s="844"/>
      <c r="AD803" s="847"/>
      <c r="AE803" s="848"/>
      <c r="AF803" s="1081">
        <f t="shared" si="929"/>
        <v>0</v>
      </c>
      <c r="AG803" s="344">
        <f t="shared" si="930"/>
        <v>0</v>
      </c>
      <c r="AH803" s="341">
        <f t="shared" si="931"/>
        <v>0</v>
      </c>
      <c r="AI803" s="342">
        <f>AH803*1/$E$895</f>
        <v>0</v>
      </c>
      <c r="AJ803" s="1685"/>
      <c r="AK803" s="258"/>
      <c r="AL803" s="100"/>
      <c r="AM803" s="101"/>
      <c r="AN803" s="102"/>
    </row>
    <row r="804" spans="1:40" s="56" customFormat="1" ht="26.1" customHeight="1">
      <c r="A804" s="827" t="s">
        <v>1299</v>
      </c>
      <c r="B804" s="828" t="s">
        <v>1300</v>
      </c>
      <c r="C804" s="829" t="s">
        <v>50</v>
      </c>
      <c r="D804" s="960">
        <v>1</v>
      </c>
      <c r="E804" s="1613">
        <v>36500000</v>
      </c>
      <c r="F804" s="1009">
        <f t="shared" si="915"/>
        <v>36500000</v>
      </c>
      <c r="G804" s="832">
        <f>F804*1/$F$884</f>
        <v>1.4348748746079287E-3</v>
      </c>
      <c r="H804" s="833">
        <f t="shared" si="916"/>
        <v>0</v>
      </c>
      <c r="I804" s="834">
        <f t="shared" si="917"/>
        <v>0</v>
      </c>
      <c r="J804" s="723">
        <v>0</v>
      </c>
      <c r="K804" s="834">
        <f t="shared" si="919"/>
        <v>0</v>
      </c>
      <c r="L804" s="836">
        <f t="shared" si="920"/>
        <v>1</v>
      </c>
      <c r="M804" s="837">
        <f t="shared" si="921"/>
        <v>36500000</v>
      </c>
      <c r="N804" s="838"/>
      <c r="O804" s="837"/>
      <c r="P804" s="1083">
        <f t="shared" si="922"/>
        <v>0</v>
      </c>
      <c r="Q804" s="837">
        <f t="shared" si="923"/>
        <v>0</v>
      </c>
      <c r="R804" s="1090">
        <f t="shared" si="924"/>
        <v>0</v>
      </c>
      <c r="S804" s="837">
        <f t="shared" si="925"/>
        <v>0</v>
      </c>
      <c r="T804" s="841"/>
      <c r="U804" s="1633">
        <v>0</v>
      </c>
      <c r="V804" s="830">
        <f t="shared" si="926"/>
        <v>0</v>
      </c>
      <c r="W804" s="842"/>
      <c r="X804" s="843">
        <v>0</v>
      </c>
      <c r="Y804" s="1060">
        <f t="shared" si="927"/>
        <v>0</v>
      </c>
      <c r="Z804" s="845">
        <v>0</v>
      </c>
      <c r="AA804" s="1060">
        <f t="shared" si="928"/>
        <v>0</v>
      </c>
      <c r="AB804" s="846"/>
      <c r="AC804" s="844"/>
      <c r="AD804" s="847"/>
      <c r="AE804" s="848"/>
      <c r="AF804" s="1081">
        <f t="shared" si="929"/>
        <v>0</v>
      </c>
      <c r="AG804" s="344">
        <f t="shared" si="930"/>
        <v>0</v>
      </c>
      <c r="AH804" s="341">
        <f t="shared" si="931"/>
        <v>0</v>
      </c>
      <c r="AI804" s="342">
        <f>AH804*1/$E$895</f>
        <v>0</v>
      </c>
      <c r="AJ804" s="1685"/>
      <c r="AK804" s="258"/>
      <c r="AL804" s="100"/>
      <c r="AM804" s="101"/>
      <c r="AN804" s="102"/>
    </row>
    <row r="805" spans="1:40" s="56" customFormat="1" ht="26.1" customHeight="1">
      <c r="A805" s="827" t="s">
        <v>1301</v>
      </c>
      <c r="B805" s="828" t="s">
        <v>1302</v>
      </c>
      <c r="C805" s="829" t="s">
        <v>50</v>
      </c>
      <c r="D805" s="960">
        <v>1</v>
      </c>
      <c r="E805" s="1613">
        <v>18202000</v>
      </c>
      <c r="F805" s="1009">
        <f t="shared" si="915"/>
        <v>18202000</v>
      </c>
      <c r="G805" s="832">
        <f>F805*1/$F$884</f>
        <v>7.1555047856475392E-4</v>
      </c>
      <c r="H805" s="833">
        <f t="shared" si="916"/>
        <v>0</v>
      </c>
      <c r="I805" s="834">
        <f t="shared" si="917"/>
        <v>0</v>
      </c>
      <c r="J805" s="723">
        <v>0</v>
      </c>
      <c r="K805" s="834">
        <f t="shared" si="919"/>
        <v>0</v>
      </c>
      <c r="L805" s="836">
        <f t="shared" si="920"/>
        <v>1</v>
      </c>
      <c r="M805" s="837">
        <f t="shared" si="921"/>
        <v>18202000</v>
      </c>
      <c r="N805" s="838"/>
      <c r="O805" s="837"/>
      <c r="P805" s="1083">
        <f t="shared" si="922"/>
        <v>0</v>
      </c>
      <c r="Q805" s="837">
        <f t="shared" si="923"/>
        <v>0</v>
      </c>
      <c r="R805" s="1090">
        <f t="shared" si="924"/>
        <v>0</v>
      </c>
      <c r="S805" s="837">
        <f t="shared" si="925"/>
        <v>0</v>
      </c>
      <c r="T805" s="841"/>
      <c r="U805" s="1633">
        <v>0</v>
      </c>
      <c r="V805" s="830">
        <f t="shared" si="926"/>
        <v>0</v>
      </c>
      <c r="W805" s="842"/>
      <c r="X805" s="843">
        <v>0</v>
      </c>
      <c r="Y805" s="1060">
        <f t="shared" si="927"/>
        <v>0</v>
      </c>
      <c r="Z805" s="845">
        <v>0</v>
      </c>
      <c r="AA805" s="1060">
        <f t="shared" si="928"/>
        <v>0</v>
      </c>
      <c r="AB805" s="846"/>
      <c r="AC805" s="844"/>
      <c r="AD805" s="847"/>
      <c r="AE805" s="848"/>
      <c r="AF805" s="1081">
        <f t="shared" si="929"/>
        <v>0</v>
      </c>
      <c r="AG805" s="344">
        <f t="shared" si="930"/>
        <v>0</v>
      </c>
      <c r="AH805" s="341">
        <f t="shared" si="931"/>
        <v>0</v>
      </c>
      <c r="AI805" s="342">
        <f>AH805*1/$E$895</f>
        <v>0</v>
      </c>
      <c r="AJ805" s="1685"/>
      <c r="AK805" s="258"/>
      <c r="AL805" s="100"/>
      <c r="AM805" s="101"/>
      <c r="AN805" s="102"/>
    </row>
    <row r="806" spans="1:40" s="56" customFormat="1" ht="21.75" customHeight="1">
      <c r="A806" s="638"/>
      <c r="B806" s="639"/>
      <c r="C806" s="640"/>
      <c r="D806" s="641"/>
      <c r="E806" s="1573"/>
      <c r="F806" s="1010"/>
      <c r="G806" s="428"/>
      <c r="H806" s="429"/>
      <c r="I806" s="430"/>
      <c r="J806" s="431"/>
      <c r="K806" s="430"/>
      <c r="L806" s="541"/>
      <c r="M806" s="432"/>
      <c r="N806" s="433"/>
      <c r="O806" s="432"/>
      <c r="P806" s="514"/>
      <c r="Q806" s="432"/>
      <c r="R806" s="464"/>
      <c r="S806" s="432"/>
      <c r="T806" s="220"/>
      <c r="U806" s="108"/>
      <c r="V806" s="109"/>
      <c r="W806" s="219"/>
      <c r="X806" s="283"/>
      <c r="Y806" s="1053"/>
      <c r="Z806" s="540"/>
      <c r="AA806" s="1053"/>
      <c r="AB806" s="529"/>
      <c r="AC806" s="284"/>
      <c r="AD806" s="660"/>
      <c r="AE806" s="650"/>
      <c r="AF806" s="533"/>
      <c r="AG806" s="661"/>
      <c r="AH806" s="791"/>
      <c r="AI806" s="662"/>
      <c r="AJ806" s="1685"/>
      <c r="AK806" s="258"/>
      <c r="AL806" s="542"/>
      <c r="AM806" s="543"/>
      <c r="AN806" s="544"/>
    </row>
    <row r="807" spans="1:40" s="337" customFormat="1" ht="23.1" customHeight="1">
      <c r="A807" s="1112"/>
      <c r="B807" s="1113" t="s">
        <v>1303</v>
      </c>
      <c r="C807" s="1114"/>
      <c r="D807" s="1168"/>
      <c r="E807" s="1586"/>
      <c r="F807" s="1194">
        <f>SUM(F800:F806)</f>
        <v>142702000</v>
      </c>
      <c r="G807" s="1117"/>
      <c r="H807" s="1118"/>
      <c r="I807" s="1119">
        <f>SUM(I800:I805)</f>
        <v>0</v>
      </c>
      <c r="J807" s="1120"/>
      <c r="K807" s="1119">
        <f>SUM(K800:K806)</f>
        <v>0</v>
      </c>
      <c r="L807" s="1121"/>
      <c r="M807" s="1122">
        <f>SUM(M800:M806)</f>
        <v>100202000</v>
      </c>
      <c r="N807" s="1123"/>
      <c r="O807" s="1124"/>
      <c r="P807" s="1125"/>
      <c r="Q807" s="1124">
        <f>SUM(Q800:Q806)</f>
        <v>42500000</v>
      </c>
      <c r="R807" s="1126"/>
      <c r="S807" s="1124">
        <f>SUM(S800:S806)</f>
        <v>42500000</v>
      </c>
      <c r="T807" s="1127"/>
      <c r="U807" s="1128"/>
      <c r="V807" s="1129">
        <f>SUM(V800:V806)</f>
        <v>42500000</v>
      </c>
      <c r="W807" s="1130"/>
      <c r="X807" s="1131"/>
      <c r="Y807" s="1132">
        <f>SUM(Y800:Y806)</f>
        <v>0</v>
      </c>
      <c r="Z807" s="1133"/>
      <c r="AA807" s="1132">
        <f>SUM(AA800:AA806)</f>
        <v>0</v>
      </c>
      <c r="AB807" s="1134"/>
      <c r="AC807" s="1135">
        <f>SUM(AC800:AC805)</f>
        <v>0</v>
      </c>
      <c r="AD807" s="1136"/>
      <c r="AE807" s="1133">
        <f>SUM(AE800:AE805)</f>
        <v>0</v>
      </c>
      <c r="AF807" s="1137"/>
      <c r="AG807" s="1138"/>
      <c r="AH807" s="1129">
        <f>SUM(AH800:AH806)</f>
        <v>42500000</v>
      </c>
      <c r="AI807" s="1138"/>
      <c r="AJ807" s="1685"/>
      <c r="AK807" s="329" t="e">
        <f>U807+X807+Z807+AB807+#REF!+#REF!+AD807</f>
        <v>#REF!</v>
      </c>
      <c r="AL807" s="333"/>
      <c r="AM807" s="340">
        <f>SUM(AM800:AM805)</f>
        <v>0</v>
      </c>
      <c r="AN807" s="333"/>
    </row>
    <row r="808" spans="1:40" s="56" customFormat="1" ht="21.95" customHeight="1">
      <c r="A808" s="77"/>
      <c r="B808" s="183"/>
      <c r="C808" s="71"/>
      <c r="D808" s="958"/>
      <c r="E808" s="1593"/>
      <c r="F808" s="1011">
        <f>F807*1/$F$884</f>
        <v>5.6098497083917984E-3</v>
      </c>
      <c r="G808" s="455">
        <f>SUM(G801:G806)</f>
        <v>5.6098497083917984E-3</v>
      </c>
      <c r="H808" s="456"/>
      <c r="I808" s="457"/>
      <c r="J808" s="458"/>
      <c r="K808" s="459"/>
      <c r="L808" s="460"/>
      <c r="M808" s="461"/>
      <c r="N808" s="462"/>
      <c r="O808" s="465"/>
      <c r="P808" s="521"/>
      <c r="Q808" s="465"/>
      <c r="R808" s="522"/>
      <c r="S808" s="465"/>
      <c r="T808" s="233"/>
      <c r="U808" s="993"/>
      <c r="V808" s="1034"/>
      <c r="W808" s="237"/>
      <c r="X808" s="302"/>
      <c r="Y808" s="1059"/>
      <c r="Z808" s="299"/>
      <c r="AA808" s="1077"/>
      <c r="AB808" s="530"/>
      <c r="AC808" s="318"/>
      <c r="AD808" s="251"/>
      <c r="AE808" s="208"/>
      <c r="AF808" s="539"/>
      <c r="AG808" s="146">
        <f>AH807*1/F807</f>
        <v>0.29782343625176944</v>
      </c>
      <c r="AH808" s="132"/>
      <c r="AI808" s="143">
        <f>SUM(AI801:AI806)</f>
        <v>1.670744717009232E-3</v>
      </c>
      <c r="AJ808" s="1685"/>
      <c r="AK808" s="258" t="e">
        <f>U808+X808+Z808+AB808+#REF!+#REF!+AD808</f>
        <v>#REF!</v>
      </c>
      <c r="AL808" s="146">
        <f>AM807*1/F807</f>
        <v>0</v>
      </c>
      <c r="AM808" s="132"/>
      <c r="AN808" s="143" t="e">
        <f>SUM(#REF!)</f>
        <v>#REF!</v>
      </c>
    </row>
    <row r="809" spans="1:40" s="337" customFormat="1" ht="21.95" customHeight="1">
      <c r="A809" s="1170" t="s">
        <v>1304</v>
      </c>
      <c r="B809" s="1171" t="s">
        <v>1305</v>
      </c>
      <c r="C809" s="1172"/>
      <c r="D809" s="1195"/>
      <c r="E809" s="1612"/>
      <c r="F809" s="1196"/>
      <c r="G809" s="567"/>
      <c r="H809" s="1175"/>
      <c r="I809" s="780"/>
      <c r="J809" s="1176"/>
      <c r="K809" s="1177"/>
      <c r="L809" s="1178"/>
      <c r="M809" s="565"/>
      <c r="N809" s="1179"/>
      <c r="O809" s="565"/>
      <c r="P809" s="1169"/>
      <c r="Q809" s="565"/>
      <c r="R809" s="1180"/>
      <c r="S809" s="565"/>
      <c r="T809" s="1181"/>
      <c r="U809" s="1182"/>
      <c r="V809" s="1183"/>
      <c r="W809" s="563"/>
      <c r="X809" s="1184"/>
      <c r="Y809" s="1185"/>
      <c r="Z809" s="1186"/>
      <c r="AA809" s="1187"/>
      <c r="AB809" s="1188"/>
      <c r="AC809" s="1189"/>
      <c r="AD809" s="1182"/>
      <c r="AE809" s="1190"/>
      <c r="AF809" s="1191"/>
      <c r="AG809" s="1192"/>
      <c r="AH809" s="1193"/>
      <c r="AI809" s="1192"/>
      <c r="AJ809" s="1685"/>
      <c r="AK809" s="329" t="e">
        <f>U809+X809+Z809+AB809+#REF!+#REF!+AD809</f>
        <v>#REF!</v>
      </c>
      <c r="AL809" s="96"/>
      <c r="AM809" s="95"/>
      <c r="AN809" s="96"/>
    </row>
    <row r="810" spans="1:40" s="56" customFormat="1" ht="22.5" customHeight="1">
      <c r="A810" s="827"/>
      <c r="B810" s="828"/>
      <c r="C810" s="829"/>
      <c r="D810" s="960"/>
      <c r="E810" s="1613"/>
      <c r="F810" s="1009"/>
      <c r="G810" s="832"/>
      <c r="H810" s="833"/>
      <c r="I810" s="834"/>
      <c r="J810" s="835"/>
      <c r="K810" s="834"/>
      <c r="L810" s="836"/>
      <c r="M810" s="837"/>
      <c r="N810" s="838"/>
      <c r="O810" s="837"/>
      <c r="P810" s="839"/>
      <c r="Q810" s="837"/>
      <c r="R810" s="840"/>
      <c r="S810" s="837"/>
      <c r="T810" s="841"/>
      <c r="U810" s="960"/>
      <c r="V810" s="830"/>
      <c r="W810" s="842"/>
      <c r="X810" s="843"/>
      <c r="Y810" s="1060"/>
      <c r="Z810" s="845"/>
      <c r="AA810" s="1060"/>
      <c r="AB810" s="846"/>
      <c r="AC810" s="844"/>
      <c r="AD810" s="847"/>
      <c r="AE810" s="848"/>
      <c r="AF810" s="849"/>
      <c r="AG810" s="344"/>
      <c r="AH810" s="341"/>
      <c r="AI810" s="342"/>
      <c r="AJ810" s="1685"/>
      <c r="AK810" s="258"/>
      <c r="AL810" s="100"/>
      <c r="AM810" s="101"/>
      <c r="AN810" s="102"/>
    </row>
    <row r="811" spans="1:40" s="56" customFormat="1" ht="26.1" customHeight="1">
      <c r="A811" s="827" t="s">
        <v>1306</v>
      </c>
      <c r="B811" s="828" t="s">
        <v>1307</v>
      </c>
      <c r="C811" s="829" t="s">
        <v>50</v>
      </c>
      <c r="D811" s="960">
        <v>1</v>
      </c>
      <c r="E811" s="1613">
        <v>55000000</v>
      </c>
      <c r="F811" s="1009">
        <f t="shared" ref="F811:F814" si="932">D811*E811</f>
        <v>55000000</v>
      </c>
      <c r="G811" s="832">
        <f t="shared" ref="G811:G818" si="933">F811*1/$F$884</f>
        <v>2.1621402220119473E-3</v>
      </c>
      <c r="H811" s="833">
        <f t="shared" ref="H811:H814" si="934">IF(D811-AF811&lt;0,AF811-D811,0)</f>
        <v>0</v>
      </c>
      <c r="I811" s="834">
        <f t="shared" ref="I811:I814" si="935">E811*H811</f>
        <v>0</v>
      </c>
      <c r="J811" s="723">
        <f t="shared" ref="J811:J818" si="936">IF(D811-AF811&gt;0,AF811-D811,0)</f>
        <v>0</v>
      </c>
      <c r="K811" s="834">
        <f t="shared" ref="K811:K814" si="937">E811*J811</f>
        <v>0</v>
      </c>
      <c r="L811" s="836">
        <f t="shared" ref="L811:L814" si="938">IF(AF811=0,D811,0)</f>
        <v>0</v>
      </c>
      <c r="M811" s="837">
        <f t="shared" ref="M811:M814" si="939">L811*E811</f>
        <v>0</v>
      </c>
      <c r="N811" s="838"/>
      <c r="O811" s="837"/>
      <c r="P811" s="1083">
        <f t="shared" ref="P811:P814" si="940">D811+H811+J811-L811</f>
        <v>1</v>
      </c>
      <c r="Q811" s="837">
        <f t="shared" ref="Q811:Q814" si="941">E811*P811</f>
        <v>55000000</v>
      </c>
      <c r="R811" s="1090">
        <f t="shared" ref="R811:R814" si="942">AF811</f>
        <v>1</v>
      </c>
      <c r="S811" s="837">
        <f t="shared" ref="S811:S814" si="943">E811*R811</f>
        <v>55000000</v>
      </c>
      <c r="T811" s="841"/>
      <c r="U811" s="1087">
        <v>1</v>
      </c>
      <c r="V811" s="830">
        <f t="shared" ref="V811:V814" si="944">E811*U811</f>
        <v>55000000</v>
      </c>
      <c r="W811" s="842"/>
      <c r="X811" s="843">
        <v>0</v>
      </c>
      <c r="Y811" s="1060">
        <f t="shared" ref="Y811:Y814" si="945">E811*X811</f>
        <v>0</v>
      </c>
      <c r="Z811" s="845">
        <v>0</v>
      </c>
      <c r="AA811" s="1060">
        <f t="shared" ref="AA811:AA814" si="946">E811*Z811</f>
        <v>0</v>
      </c>
      <c r="AB811" s="846"/>
      <c r="AC811" s="844"/>
      <c r="AD811" s="847"/>
      <c r="AE811" s="848"/>
      <c r="AF811" s="1081">
        <f t="shared" ref="AF811:AF814" si="947">U811+X811+Z811</f>
        <v>1</v>
      </c>
      <c r="AG811" s="344">
        <f t="shared" ref="AG811:AG814" si="948">AF811/D811</f>
        <v>1</v>
      </c>
      <c r="AH811" s="341">
        <f t="shared" ref="AH811:AH814" si="949">E811*AF811</f>
        <v>55000000</v>
      </c>
      <c r="AI811" s="342">
        <f t="shared" ref="AI811:AI818" si="950">AH811*1/$E$895</f>
        <v>2.1621402220119473E-3</v>
      </c>
      <c r="AJ811" s="1685"/>
      <c r="AK811" s="258"/>
      <c r="AL811" s="100"/>
      <c r="AM811" s="101"/>
      <c r="AN811" s="102"/>
    </row>
    <row r="812" spans="1:40" s="56" customFormat="1" ht="26.1" customHeight="1">
      <c r="A812" s="827" t="s">
        <v>1308</v>
      </c>
      <c r="B812" s="828" t="s">
        <v>1309</v>
      </c>
      <c r="C812" s="829" t="s">
        <v>50</v>
      </c>
      <c r="D812" s="960">
        <v>1</v>
      </c>
      <c r="E812" s="1613">
        <v>3750000</v>
      </c>
      <c r="F812" s="1009">
        <f t="shared" si="932"/>
        <v>3750000</v>
      </c>
      <c r="G812" s="832">
        <f t="shared" si="933"/>
        <v>1.4741865150081458E-4</v>
      </c>
      <c r="H812" s="833">
        <f t="shared" si="934"/>
        <v>0</v>
      </c>
      <c r="I812" s="834">
        <f t="shared" si="935"/>
        <v>0</v>
      </c>
      <c r="J812" s="723">
        <f t="shared" si="936"/>
        <v>0</v>
      </c>
      <c r="K812" s="834">
        <f t="shared" si="937"/>
        <v>0</v>
      </c>
      <c r="L812" s="836">
        <f t="shared" si="938"/>
        <v>0</v>
      </c>
      <c r="M812" s="837">
        <f t="shared" si="939"/>
        <v>0</v>
      </c>
      <c r="N812" s="838"/>
      <c r="O812" s="837"/>
      <c r="P812" s="1083">
        <f t="shared" si="940"/>
        <v>1</v>
      </c>
      <c r="Q812" s="837">
        <f t="shared" si="941"/>
        <v>3750000</v>
      </c>
      <c r="R812" s="1090">
        <f t="shared" si="942"/>
        <v>1</v>
      </c>
      <c r="S812" s="837">
        <f t="shared" si="943"/>
        <v>3750000</v>
      </c>
      <c r="T812" s="841"/>
      <c r="U812" s="1087">
        <v>1</v>
      </c>
      <c r="V812" s="830">
        <f t="shared" si="944"/>
        <v>3750000</v>
      </c>
      <c r="W812" s="842"/>
      <c r="X812" s="843">
        <v>0</v>
      </c>
      <c r="Y812" s="1060">
        <f t="shared" si="945"/>
        <v>0</v>
      </c>
      <c r="Z812" s="845">
        <v>0</v>
      </c>
      <c r="AA812" s="1060">
        <f t="shared" si="946"/>
        <v>0</v>
      </c>
      <c r="AB812" s="846"/>
      <c r="AC812" s="844"/>
      <c r="AD812" s="847"/>
      <c r="AE812" s="848"/>
      <c r="AF812" s="1081">
        <f t="shared" si="947"/>
        <v>1</v>
      </c>
      <c r="AG812" s="344">
        <f t="shared" si="948"/>
        <v>1</v>
      </c>
      <c r="AH812" s="341">
        <f t="shared" si="949"/>
        <v>3750000</v>
      </c>
      <c r="AI812" s="342">
        <f t="shared" si="950"/>
        <v>1.4741865150081458E-4</v>
      </c>
      <c r="AJ812" s="1685"/>
      <c r="AK812" s="258"/>
      <c r="AL812" s="100"/>
      <c r="AM812" s="101"/>
      <c r="AN812" s="102"/>
    </row>
    <row r="813" spans="1:40" s="56" customFormat="1" ht="26.1" customHeight="1">
      <c r="A813" s="827" t="s">
        <v>1310</v>
      </c>
      <c r="B813" s="828" t="s">
        <v>1311</v>
      </c>
      <c r="C813" s="829" t="s">
        <v>50</v>
      </c>
      <c r="D813" s="960">
        <v>1</v>
      </c>
      <c r="E813" s="1613">
        <v>5850000</v>
      </c>
      <c r="F813" s="1009">
        <f t="shared" si="932"/>
        <v>5850000</v>
      </c>
      <c r="G813" s="832">
        <f t="shared" si="933"/>
        <v>2.2997309634127075E-4</v>
      </c>
      <c r="H813" s="833">
        <f t="shared" si="934"/>
        <v>0</v>
      </c>
      <c r="I813" s="834">
        <f t="shared" si="935"/>
        <v>0</v>
      </c>
      <c r="J813" s="723">
        <f t="shared" si="936"/>
        <v>0</v>
      </c>
      <c r="K813" s="834">
        <f t="shared" si="937"/>
        <v>0</v>
      </c>
      <c r="L813" s="836">
        <f t="shared" si="938"/>
        <v>0</v>
      </c>
      <c r="M813" s="837">
        <f t="shared" si="939"/>
        <v>0</v>
      </c>
      <c r="N813" s="838"/>
      <c r="O813" s="837"/>
      <c r="P813" s="1083">
        <f t="shared" si="940"/>
        <v>1</v>
      </c>
      <c r="Q813" s="837">
        <f t="shared" si="941"/>
        <v>5850000</v>
      </c>
      <c r="R813" s="1090">
        <f t="shared" si="942"/>
        <v>1</v>
      </c>
      <c r="S813" s="837">
        <f t="shared" si="943"/>
        <v>5850000</v>
      </c>
      <c r="T813" s="841"/>
      <c r="U813" s="1087">
        <v>1</v>
      </c>
      <c r="V813" s="830">
        <f t="shared" si="944"/>
        <v>5850000</v>
      </c>
      <c r="W813" s="842"/>
      <c r="X813" s="843">
        <v>0</v>
      </c>
      <c r="Y813" s="1060">
        <f t="shared" si="945"/>
        <v>0</v>
      </c>
      <c r="Z813" s="845">
        <v>0</v>
      </c>
      <c r="AA813" s="1060">
        <f t="shared" si="946"/>
        <v>0</v>
      </c>
      <c r="AB813" s="846"/>
      <c r="AC813" s="844"/>
      <c r="AD813" s="847"/>
      <c r="AE813" s="848"/>
      <c r="AF813" s="1081">
        <f t="shared" si="947"/>
        <v>1</v>
      </c>
      <c r="AG813" s="344">
        <f t="shared" si="948"/>
        <v>1</v>
      </c>
      <c r="AH813" s="341">
        <f t="shared" si="949"/>
        <v>5850000</v>
      </c>
      <c r="AI813" s="342">
        <f t="shared" si="950"/>
        <v>2.2997309634127075E-4</v>
      </c>
      <c r="AJ813" s="1685"/>
      <c r="AK813" s="258"/>
      <c r="AL813" s="100"/>
      <c r="AM813" s="101"/>
      <c r="AN813" s="102"/>
    </row>
    <row r="814" spans="1:40" s="56" customFormat="1" ht="26.1" customHeight="1">
      <c r="A814" s="827" t="s">
        <v>1312</v>
      </c>
      <c r="B814" s="828" t="s">
        <v>1313</v>
      </c>
      <c r="C814" s="829" t="s">
        <v>50</v>
      </c>
      <c r="D814" s="960">
        <v>1</v>
      </c>
      <c r="E814" s="1613">
        <v>3250000</v>
      </c>
      <c r="F814" s="1009">
        <f t="shared" si="932"/>
        <v>3250000</v>
      </c>
      <c r="G814" s="832">
        <f t="shared" si="933"/>
        <v>1.2776283130070597E-4</v>
      </c>
      <c r="H814" s="833">
        <f t="shared" si="934"/>
        <v>0</v>
      </c>
      <c r="I814" s="834">
        <f t="shared" si="935"/>
        <v>0</v>
      </c>
      <c r="J814" s="723">
        <f t="shared" si="936"/>
        <v>0</v>
      </c>
      <c r="K814" s="834">
        <f t="shared" si="937"/>
        <v>0</v>
      </c>
      <c r="L814" s="836">
        <f t="shared" si="938"/>
        <v>0</v>
      </c>
      <c r="M814" s="837">
        <f t="shared" si="939"/>
        <v>0</v>
      </c>
      <c r="N814" s="838"/>
      <c r="O814" s="837"/>
      <c r="P814" s="1083">
        <f t="shared" si="940"/>
        <v>1</v>
      </c>
      <c r="Q814" s="837">
        <f t="shared" si="941"/>
        <v>3250000</v>
      </c>
      <c r="R814" s="1090">
        <f t="shared" si="942"/>
        <v>1</v>
      </c>
      <c r="S814" s="837">
        <f t="shared" si="943"/>
        <v>3250000</v>
      </c>
      <c r="T814" s="841"/>
      <c r="U814" s="1087">
        <v>1</v>
      </c>
      <c r="V814" s="830">
        <f t="shared" si="944"/>
        <v>3250000</v>
      </c>
      <c r="W814" s="842"/>
      <c r="X814" s="843">
        <v>0</v>
      </c>
      <c r="Y814" s="1060">
        <f t="shared" si="945"/>
        <v>0</v>
      </c>
      <c r="Z814" s="845">
        <v>0</v>
      </c>
      <c r="AA814" s="1060">
        <f t="shared" si="946"/>
        <v>0</v>
      </c>
      <c r="AB814" s="846"/>
      <c r="AC814" s="844"/>
      <c r="AD814" s="847"/>
      <c r="AE814" s="848"/>
      <c r="AF814" s="1081">
        <f t="shared" si="947"/>
        <v>1</v>
      </c>
      <c r="AG814" s="344">
        <f t="shared" si="948"/>
        <v>1</v>
      </c>
      <c r="AH814" s="341">
        <f t="shared" si="949"/>
        <v>3250000</v>
      </c>
      <c r="AI814" s="342">
        <f t="shared" si="950"/>
        <v>1.2776283130070597E-4</v>
      </c>
      <c r="AJ814" s="1685"/>
      <c r="AK814" s="258"/>
      <c r="AL814" s="100"/>
      <c r="AM814" s="101"/>
      <c r="AN814" s="102"/>
    </row>
    <row r="815" spans="1:40" s="56" customFormat="1" ht="26.1" customHeight="1">
      <c r="A815" s="827" t="s">
        <v>1314</v>
      </c>
      <c r="B815" s="828" t="s">
        <v>1315</v>
      </c>
      <c r="C815" s="829" t="s">
        <v>50</v>
      </c>
      <c r="D815" s="960">
        <v>1</v>
      </c>
      <c r="E815" s="1613">
        <v>40250000</v>
      </c>
      <c r="F815" s="1009">
        <f t="shared" ref="F815:F818" si="951">D815*E815</f>
        <v>40250000</v>
      </c>
      <c r="G815" s="832">
        <f t="shared" si="933"/>
        <v>1.5822935261087432E-3</v>
      </c>
      <c r="H815" s="833">
        <f t="shared" ref="H815:H818" si="952">IF(D815-AF815&lt;0,AF815-D815,0)</f>
        <v>0</v>
      </c>
      <c r="I815" s="834">
        <f t="shared" ref="I815:I818" si="953">E815*H815</f>
        <v>0</v>
      </c>
      <c r="J815" s="723">
        <f t="shared" si="936"/>
        <v>0</v>
      </c>
      <c r="K815" s="834">
        <f t="shared" ref="K815:K818" si="954">E815*J815</f>
        <v>0</v>
      </c>
      <c r="L815" s="836">
        <f t="shared" ref="L815:L818" si="955">IF(AF815=0,D815,0)</f>
        <v>0</v>
      </c>
      <c r="M815" s="837">
        <f t="shared" ref="M815:M818" si="956">L815*E815</f>
        <v>0</v>
      </c>
      <c r="N815" s="838"/>
      <c r="O815" s="837"/>
      <c r="P815" s="1083">
        <f t="shared" ref="P815:P818" si="957">D815+H815+J815-L815</f>
        <v>1</v>
      </c>
      <c r="Q815" s="837">
        <f t="shared" ref="Q815:Q818" si="958">E815*P815</f>
        <v>40250000</v>
      </c>
      <c r="R815" s="1090">
        <f t="shared" ref="R815:R818" si="959">AF815</f>
        <v>1</v>
      </c>
      <c r="S815" s="837">
        <f t="shared" ref="S815:S818" si="960">E815*R815</f>
        <v>40250000</v>
      </c>
      <c r="T815" s="841"/>
      <c r="U815" s="1087">
        <v>1</v>
      </c>
      <c r="V815" s="830">
        <f t="shared" ref="V815:V818" si="961">E815*U815</f>
        <v>40250000</v>
      </c>
      <c r="W815" s="842"/>
      <c r="X815" s="843">
        <v>0</v>
      </c>
      <c r="Y815" s="1060">
        <f t="shared" ref="Y815:Y818" si="962">E815*X815</f>
        <v>0</v>
      </c>
      <c r="Z815" s="845">
        <v>0</v>
      </c>
      <c r="AA815" s="1060">
        <f t="shared" ref="AA815:AA818" si="963">E815*Z815</f>
        <v>0</v>
      </c>
      <c r="AB815" s="846"/>
      <c r="AC815" s="844"/>
      <c r="AD815" s="847"/>
      <c r="AE815" s="848"/>
      <c r="AF815" s="1081">
        <f t="shared" ref="AF815:AF818" si="964">U815+X815+Z815</f>
        <v>1</v>
      </c>
      <c r="AG815" s="344">
        <f t="shared" ref="AG815:AG818" si="965">AF815/D815</f>
        <v>1</v>
      </c>
      <c r="AH815" s="341">
        <f t="shared" ref="AH815:AH818" si="966">E815*AF815</f>
        <v>40250000</v>
      </c>
      <c r="AI815" s="342">
        <f t="shared" si="950"/>
        <v>1.5822935261087432E-3</v>
      </c>
      <c r="AJ815" s="1685"/>
      <c r="AK815" s="258"/>
      <c r="AL815" s="100"/>
      <c r="AM815" s="101"/>
      <c r="AN815" s="102"/>
    </row>
    <row r="816" spans="1:40" s="56" customFormat="1" ht="26.1" customHeight="1">
      <c r="A816" s="827" t="s">
        <v>1316</v>
      </c>
      <c r="B816" s="828" t="s">
        <v>1317</v>
      </c>
      <c r="C816" s="829" t="s">
        <v>50</v>
      </c>
      <c r="D816" s="960">
        <v>1</v>
      </c>
      <c r="E816" s="1613">
        <v>6950000</v>
      </c>
      <c r="F816" s="1009">
        <f t="shared" si="951"/>
        <v>6950000</v>
      </c>
      <c r="G816" s="832">
        <f t="shared" si="933"/>
        <v>2.732159007815097E-4</v>
      </c>
      <c r="H816" s="833">
        <f t="shared" si="952"/>
        <v>0</v>
      </c>
      <c r="I816" s="834">
        <f t="shared" si="953"/>
        <v>0</v>
      </c>
      <c r="J816" s="723">
        <f t="shared" si="936"/>
        <v>0</v>
      </c>
      <c r="K816" s="834">
        <f t="shared" si="954"/>
        <v>0</v>
      </c>
      <c r="L816" s="836">
        <f t="shared" si="955"/>
        <v>0</v>
      </c>
      <c r="M816" s="837">
        <f t="shared" si="956"/>
        <v>0</v>
      </c>
      <c r="N816" s="838"/>
      <c r="O816" s="837"/>
      <c r="P816" s="1083">
        <f t="shared" si="957"/>
        <v>1</v>
      </c>
      <c r="Q816" s="837">
        <f t="shared" si="958"/>
        <v>6950000</v>
      </c>
      <c r="R816" s="1090">
        <f t="shared" si="959"/>
        <v>1</v>
      </c>
      <c r="S816" s="837">
        <f t="shared" si="960"/>
        <v>6950000</v>
      </c>
      <c r="T816" s="841"/>
      <c r="U816" s="1087">
        <v>1</v>
      </c>
      <c r="V816" s="830">
        <f t="shared" si="961"/>
        <v>6950000</v>
      </c>
      <c r="W816" s="842"/>
      <c r="X816" s="843">
        <v>0</v>
      </c>
      <c r="Y816" s="1060">
        <f t="shared" si="962"/>
        <v>0</v>
      </c>
      <c r="Z816" s="845">
        <v>0</v>
      </c>
      <c r="AA816" s="1060">
        <f t="shared" si="963"/>
        <v>0</v>
      </c>
      <c r="AB816" s="846"/>
      <c r="AC816" s="844"/>
      <c r="AD816" s="847"/>
      <c r="AE816" s="848"/>
      <c r="AF816" s="1081">
        <f t="shared" si="964"/>
        <v>1</v>
      </c>
      <c r="AG816" s="344">
        <f t="shared" si="965"/>
        <v>1</v>
      </c>
      <c r="AH816" s="341">
        <f t="shared" si="966"/>
        <v>6950000</v>
      </c>
      <c r="AI816" s="342">
        <f t="shared" si="950"/>
        <v>2.732159007815097E-4</v>
      </c>
      <c r="AJ816" s="1685"/>
      <c r="AK816" s="258"/>
      <c r="AL816" s="100"/>
      <c r="AM816" s="101"/>
      <c r="AN816" s="102"/>
    </row>
    <row r="817" spans="1:40" s="56" customFormat="1" ht="36.950000000000003" customHeight="1">
      <c r="A817" s="827" t="s">
        <v>1318</v>
      </c>
      <c r="B817" s="828" t="s">
        <v>1319</v>
      </c>
      <c r="C817" s="829" t="s">
        <v>50</v>
      </c>
      <c r="D817" s="960">
        <v>3</v>
      </c>
      <c r="E817" s="1613">
        <v>1250000</v>
      </c>
      <c r="F817" s="1009">
        <f t="shared" si="951"/>
        <v>3750000</v>
      </c>
      <c r="G817" s="832">
        <f t="shared" si="933"/>
        <v>1.4741865150081458E-4</v>
      </c>
      <c r="H817" s="833">
        <f t="shared" si="952"/>
        <v>0</v>
      </c>
      <c r="I817" s="834">
        <f t="shared" si="953"/>
        <v>0</v>
      </c>
      <c r="J817" s="723">
        <f t="shared" si="936"/>
        <v>0</v>
      </c>
      <c r="K817" s="834">
        <f t="shared" si="954"/>
        <v>0</v>
      </c>
      <c r="L817" s="836">
        <f t="shared" si="955"/>
        <v>0</v>
      </c>
      <c r="M817" s="837">
        <f t="shared" si="956"/>
        <v>0</v>
      </c>
      <c r="N817" s="838"/>
      <c r="O817" s="837"/>
      <c r="P817" s="1083">
        <f t="shared" si="957"/>
        <v>3</v>
      </c>
      <c r="Q817" s="837">
        <f t="shared" si="958"/>
        <v>3750000</v>
      </c>
      <c r="R817" s="1090">
        <f t="shared" si="959"/>
        <v>3</v>
      </c>
      <c r="S817" s="837">
        <f t="shared" si="960"/>
        <v>3750000</v>
      </c>
      <c r="T817" s="841"/>
      <c r="U817" s="1087">
        <v>3</v>
      </c>
      <c r="V817" s="830">
        <f t="shared" si="961"/>
        <v>3750000</v>
      </c>
      <c r="W817" s="842"/>
      <c r="X817" s="843">
        <v>0</v>
      </c>
      <c r="Y817" s="1060">
        <f t="shared" si="962"/>
        <v>0</v>
      </c>
      <c r="Z817" s="845">
        <v>0</v>
      </c>
      <c r="AA817" s="1060">
        <f t="shared" si="963"/>
        <v>0</v>
      </c>
      <c r="AB817" s="846"/>
      <c r="AC817" s="844"/>
      <c r="AD817" s="847"/>
      <c r="AE817" s="848"/>
      <c r="AF817" s="1081">
        <f t="shared" si="964"/>
        <v>3</v>
      </c>
      <c r="AG817" s="344">
        <f t="shared" si="965"/>
        <v>1</v>
      </c>
      <c r="AH817" s="341">
        <f t="shared" si="966"/>
        <v>3750000</v>
      </c>
      <c r="AI817" s="342">
        <f t="shared" si="950"/>
        <v>1.4741865150081458E-4</v>
      </c>
      <c r="AJ817" s="1685"/>
      <c r="AK817" s="258"/>
      <c r="AL817" s="100"/>
      <c r="AM817" s="101"/>
      <c r="AN817" s="102"/>
    </row>
    <row r="818" spans="1:40" s="56" customFormat="1" ht="42.95" customHeight="1">
      <c r="A818" s="827" t="s">
        <v>1320</v>
      </c>
      <c r="B818" s="828" t="s">
        <v>1321</v>
      </c>
      <c r="C818" s="829" t="s">
        <v>50</v>
      </c>
      <c r="D818" s="960">
        <v>1</v>
      </c>
      <c r="E818" s="1613">
        <v>1450000</v>
      </c>
      <c r="F818" s="1009">
        <f t="shared" si="951"/>
        <v>1450000</v>
      </c>
      <c r="G818" s="832">
        <f t="shared" si="933"/>
        <v>5.7001878580314971E-5</v>
      </c>
      <c r="H818" s="833">
        <f t="shared" si="952"/>
        <v>0</v>
      </c>
      <c r="I818" s="834">
        <f t="shared" si="953"/>
        <v>0</v>
      </c>
      <c r="J818" s="723">
        <f t="shared" si="936"/>
        <v>0</v>
      </c>
      <c r="K818" s="834">
        <f t="shared" si="954"/>
        <v>0</v>
      </c>
      <c r="L818" s="836">
        <f t="shared" si="955"/>
        <v>0</v>
      </c>
      <c r="M818" s="837">
        <f t="shared" si="956"/>
        <v>0</v>
      </c>
      <c r="N818" s="838"/>
      <c r="O818" s="837"/>
      <c r="P818" s="1083">
        <f t="shared" si="957"/>
        <v>1</v>
      </c>
      <c r="Q818" s="837">
        <f t="shared" si="958"/>
        <v>1450000</v>
      </c>
      <c r="R818" s="1090">
        <f t="shared" si="959"/>
        <v>1</v>
      </c>
      <c r="S818" s="837">
        <f t="shared" si="960"/>
        <v>1450000</v>
      </c>
      <c r="T818" s="841"/>
      <c r="U818" s="1087">
        <v>1</v>
      </c>
      <c r="V818" s="830">
        <f t="shared" si="961"/>
        <v>1450000</v>
      </c>
      <c r="W818" s="842"/>
      <c r="X818" s="843">
        <v>0</v>
      </c>
      <c r="Y818" s="1060">
        <f t="shared" si="962"/>
        <v>0</v>
      </c>
      <c r="Z818" s="845">
        <v>0</v>
      </c>
      <c r="AA818" s="1060">
        <f t="shared" si="963"/>
        <v>0</v>
      </c>
      <c r="AB818" s="846"/>
      <c r="AC818" s="844"/>
      <c r="AD818" s="847"/>
      <c r="AE818" s="848"/>
      <c r="AF818" s="1081">
        <f t="shared" si="964"/>
        <v>1</v>
      </c>
      <c r="AG818" s="344">
        <f t="shared" si="965"/>
        <v>1</v>
      </c>
      <c r="AH818" s="341">
        <f t="shared" si="966"/>
        <v>1450000</v>
      </c>
      <c r="AI818" s="342">
        <f t="shared" si="950"/>
        <v>5.7001878580314971E-5</v>
      </c>
      <c r="AJ818" s="1685"/>
      <c r="AK818" s="258"/>
      <c r="AL818" s="100"/>
      <c r="AM818" s="101"/>
      <c r="AN818" s="102"/>
    </row>
    <row r="819" spans="1:40" s="56" customFormat="1" ht="21.75" customHeight="1">
      <c r="A819" s="638"/>
      <c r="B819" s="639"/>
      <c r="C819" s="640"/>
      <c r="D819" s="641"/>
      <c r="E819" s="1573"/>
      <c r="F819" s="1010"/>
      <c r="G819" s="428"/>
      <c r="H819" s="429"/>
      <c r="I819" s="430"/>
      <c r="J819" s="431"/>
      <c r="K819" s="430"/>
      <c r="L819" s="541"/>
      <c r="M819" s="432"/>
      <c r="N819" s="433"/>
      <c r="O819" s="432"/>
      <c r="P819" s="514"/>
      <c r="Q819" s="432"/>
      <c r="R819" s="464"/>
      <c r="S819" s="432"/>
      <c r="T819" s="220"/>
      <c r="U819" s="108"/>
      <c r="V819" s="109"/>
      <c r="W819" s="219"/>
      <c r="X819" s="283"/>
      <c r="Y819" s="1053"/>
      <c r="Z819" s="540"/>
      <c r="AA819" s="1053"/>
      <c r="AB819" s="529"/>
      <c r="AC819" s="284"/>
      <c r="AD819" s="660"/>
      <c r="AE819" s="650"/>
      <c r="AF819" s="533"/>
      <c r="AG819" s="661"/>
      <c r="AH819" s="791"/>
      <c r="AI819" s="662"/>
      <c r="AJ819" s="1685"/>
      <c r="AK819" s="258"/>
      <c r="AL819" s="542"/>
      <c r="AM819" s="543"/>
      <c r="AN819" s="544"/>
    </row>
    <row r="820" spans="1:40" s="337" customFormat="1" ht="23.1" customHeight="1">
      <c r="A820" s="1112"/>
      <c r="B820" s="1113" t="s">
        <v>1322</v>
      </c>
      <c r="C820" s="1114"/>
      <c r="D820" s="1168"/>
      <c r="E820" s="1586"/>
      <c r="F820" s="1194">
        <f>SUM(F809:F819)</f>
        <v>120250000</v>
      </c>
      <c r="G820" s="1117"/>
      <c r="H820" s="1118"/>
      <c r="I820" s="1119">
        <f>SUM(I809:I818)</f>
        <v>0</v>
      </c>
      <c r="J820" s="1120"/>
      <c r="K820" s="1119">
        <f>SUM(K809:K819)</f>
        <v>0</v>
      </c>
      <c r="L820" s="1121"/>
      <c r="M820" s="1122">
        <f>SUM(M809:M819)</f>
        <v>0</v>
      </c>
      <c r="N820" s="1123"/>
      <c r="O820" s="1124"/>
      <c r="P820" s="1125"/>
      <c r="Q820" s="1124">
        <f>SUM(Q809:Q819)</f>
        <v>120250000</v>
      </c>
      <c r="R820" s="1126"/>
      <c r="S820" s="1124">
        <f>SUM(S809:S819)</f>
        <v>120250000</v>
      </c>
      <c r="T820" s="1127"/>
      <c r="U820" s="1128"/>
      <c r="V820" s="1129">
        <f>SUM(V809:V819)</f>
        <v>120250000</v>
      </c>
      <c r="W820" s="1130"/>
      <c r="X820" s="1131"/>
      <c r="Y820" s="1132">
        <f>SUM(Y809:Y819)</f>
        <v>0</v>
      </c>
      <c r="Z820" s="1133"/>
      <c r="AA820" s="1132">
        <f>SUM(AA809:AA819)</f>
        <v>0</v>
      </c>
      <c r="AB820" s="1134"/>
      <c r="AC820" s="1135">
        <f>SUM(AC809:AC818)</f>
        <v>0</v>
      </c>
      <c r="AD820" s="1136"/>
      <c r="AE820" s="1133">
        <f>SUM(AE809:AE818)</f>
        <v>0</v>
      </c>
      <c r="AF820" s="1137"/>
      <c r="AG820" s="1138"/>
      <c r="AH820" s="1129">
        <f>SUM(AH809:AH819)</f>
        <v>120250000</v>
      </c>
      <c r="AI820" s="1138"/>
      <c r="AJ820" s="1685"/>
      <c r="AK820" s="329" t="e">
        <f>U820+X820+Z820+AB820+#REF!+#REF!+AD820</f>
        <v>#REF!</v>
      </c>
      <c r="AL820" s="333"/>
      <c r="AM820" s="340">
        <f>SUM(AM809:AM818)</f>
        <v>0</v>
      </c>
      <c r="AN820" s="333"/>
    </row>
    <row r="821" spans="1:40" s="56" customFormat="1" ht="21.95" customHeight="1">
      <c r="A821" s="77"/>
      <c r="B821" s="183"/>
      <c r="C821" s="71"/>
      <c r="D821" s="958"/>
      <c r="E821" s="1593"/>
      <c r="F821" s="1011">
        <f>F820*1/$F$884</f>
        <v>4.7272247581261213E-3</v>
      </c>
      <c r="G821" s="455">
        <f>SUM(G810:G819)</f>
        <v>4.7272247581261213E-3</v>
      </c>
      <c r="H821" s="456"/>
      <c r="I821" s="457"/>
      <c r="J821" s="458"/>
      <c r="K821" s="459"/>
      <c r="L821" s="460"/>
      <c r="M821" s="461"/>
      <c r="N821" s="462"/>
      <c r="O821" s="465"/>
      <c r="P821" s="521"/>
      <c r="Q821" s="465"/>
      <c r="R821" s="522"/>
      <c r="S821" s="465"/>
      <c r="T821" s="233"/>
      <c r="U821" s="993"/>
      <c r="V821" s="1034"/>
      <c r="W821" s="237"/>
      <c r="X821" s="302"/>
      <c r="Y821" s="1059"/>
      <c r="Z821" s="299"/>
      <c r="AA821" s="1077"/>
      <c r="AB821" s="530"/>
      <c r="AC821" s="318"/>
      <c r="AD821" s="251"/>
      <c r="AE821" s="208"/>
      <c r="AF821" s="539"/>
      <c r="AG821" s="146">
        <f>AH820*1/F820</f>
        <v>1</v>
      </c>
      <c r="AH821" s="132"/>
      <c r="AI821" s="143">
        <f>SUM(AI810:AI819)</f>
        <v>4.7272247581261213E-3</v>
      </c>
      <c r="AJ821" s="1685"/>
      <c r="AK821" s="258" t="e">
        <f>U821+X821+Z821+AB821+#REF!+#REF!+AD821</f>
        <v>#REF!</v>
      </c>
      <c r="AL821" s="146">
        <f>AM820*1/F820</f>
        <v>0</v>
      </c>
      <c r="AM821" s="132"/>
      <c r="AN821" s="143" t="e">
        <f>SUM(#REF!)</f>
        <v>#REF!</v>
      </c>
    </row>
    <row r="822" spans="1:40" s="337" customFormat="1" ht="31.5" customHeight="1">
      <c r="A822" s="1170">
        <v>26.3</v>
      </c>
      <c r="B822" s="1171" t="s">
        <v>1323</v>
      </c>
      <c r="C822" s="1172"/>
      <c r="D822" s="1195"/>
      <c r="E822" s="1612"/>
      <c r="F822" s="1196"/>
      <c r="G822" s="567"/>
      <c r="H822" s="1175"/>
      <c r="I822" s="780"/>
      <c r="J822" s="1176"/>
      <c r="K822" s="1177"/>
      <c r="L822" s="1178"/>
      <c r="M822" s="565"/>
      <c r="N822" s="1179"/>
      <c r="O822" s="565"/>
      <c r="P822" s="1169"/>
      <c r="Q822" s="565"/>
      <c r="R822" s="1180"/>
      <c r="S822" s="565"/>
      <c r="T822" s="1181"/>
      <c r="U822" s="1182"/>
      <c r="V822" s="1183"/>
      <c r="W822" s="563"/>
      <c r="X822" s="1184"/>
      <c r="Y822" s="1185"/>
      <c r="Z822" s="1186"/>
      <c r="AA822" s="1187"/>
      <c r="AB822" s="1188"/>
      <c r="AC822" s="1189"/>
      <c r="AD822" s="1182"/>
      <c r="AE822" s="1190"/>
      <c r="AF822" s="1191"/>
      <c r="AG822" s="1192"/>
      <c r="AH822" s="1193"/>
      <c r="AI822" s="1192"/>
      <c r="AJ822" s="1685"/>
      <c r="AK822" s="329" t="e">
        <f>U822+X822+Z822+AB822+#REF!+#REF!+AD822</f>
        <v>#REF!</v>
      </c>
      <c r="AL822" s="96"/>
      <c r="AM822" s="95"/>
      <c r="AN822" s="96"/>
    </row>
    <row r="823" spans="1:40" s="56" customFormat="1" ht="22.5" customHeight="1">
      <c r="A823" s="827"/>
      <c r="B823" s="828"/>
      <c r="C823" s="829"/>
      <c r="D823" s="960"/>
      <c r="E823" s="1613"/>
      <c r="F823" s="1009"/>
      <c r="G823" s="832"/>
      <c r="H823" s="833"/>
      <c r="I823" s="834"/>
      <c r="J823" s="835"/>
      <c r="K823" s="834"/>
      <c r="L823" s="836"/>
      <c r="M823" s="837"/>
      <c r="N823" s="838"/>
      <c r="O823" s="837"/>
      <c r="P823" s="839"/>
      <c r="Q823" s="837"/>
      <c r="R823" s="840"/>
      <c r="S823" s="837"/>
      <c r="T823" s="841"/>
      <c r="U823" s="960"/>
      <c r="V823" s="830"/>
      <c r="W823" s="842"/>
      <c r="X823" s="843"/>
      <c r="Y823" s="1060"/>
      <c r="Z823" s="845"/>
      <c r="AA823" s="1060"/>
      <c r="AB823" s="846"/>
      <c r="AC823" s="844"/>
      <c r="AD823" s="847"/>
      <c r="AE823" s="848"/>
      <c r="AF823" s="849"/>
      <c r="AG823" s="344"/>
      <c r="AH823" s="341"/>
      <c r="AI823" s="342"/>
      <c r="AJ823" s="1685"/>
      <c r="AK823" s="258"/>
      <c r="AL823" s="100"/>
      <c r="AM823" s="101"/>
      <c r="AN823" s="102"/>
    </row>
    <row r="824" spans="1:40" s="56" customFormat="1" ht="30" customHeight="1">
      <c r="A824" s="827" t="s">
        <v>1324</v>
      </c>
      <c r="B824" s="828" t="s">
        <v>1325</v>
      </c>
      <c r="C824" s="829" t="s">
        <v>50</v>
      </c>
      <c r="D824" s="960">
        <v>1</v>
      </c>
      <c r="E824" s="1613">
        <v>8650000</v>
      </c>
      <c r="F824" s="1009">
        <f t="shared" ref="F824:F830" si="967">D824*E824</f>
        <v>8650000</v>
      </c>
      <c r="G824" s="832">
        <f t="shared" ref="G824:G830" si="968">F824*1/$F$884</f>
        <v>3.40045689461879E-4</v>
      </c>
      <c r="H824" s="833">
        <f t="shared" ref="H824:H830" si="969">IF(D824-AF824&lt;0,AF824-D824,0)</f>
        <v>0</v>
      </c>
      <c r="I824" s="834">
        <f t="shared" ref="I824:I830" si="970">E824*H824</f>
        <v>0</v>
      </c>
      <c r="J824" s="723">
        <f t="shared" ref="J824:J830" si="971">IF(D824-AF824&gt;0,AF824-D824,0)</f>
        <v>0</v>
      </c>
      <c r="K824" s="834">
        <f t="shared" ref="K824:K830" si="972">E824*J824</f>
        <v>0</v>
      </c>
      <c r="L824" s="836">
        <f t="shared" ref="L824:L830" si="973">IF(AF824=0,D824,0)</f>
        <v>0</v>
      </c>
      <c r="M824" s="837">
        <f t="shared" ref="M824:M830" si="974">L824*E824</f>
        <v>0</v>
      </c>
      <c r="N824" s="838"/>
      <c r="O824" s="837"/>
      <c r="P824" s="1083">
        <f t="shared" ref="P824:P830" si="975">D824+H824+J824-L824</f>
        <v>1</v>
      </c>
      <c r="Q824" s="837">
        <f t="shared" ref="Q824:Q830" si="976">E824*P824</f>
        <v>8650000</v>
      </c>
      <c r="R824" s="1090">
        <f t="shared" ref="R824:R830" si="977">AF824</f>
        <v>1</v>
      </c>
      <c r="S824" s="837">
        <f t="shared" ref="S824:S830" si="978">E824*R824</f>
        <v>8650000</v>
      </c>
      <c r="T824" s="841"/>
      <c r="U824" s="1087">
        <v>1</v>
      </c>
      <c r="V824" s="830">
        <f t="shared" ref="V824:V830" si="979">E824*U824</f>
        <v>8650000</v>
      </c>
      <c r="W824" s="842"/>
      <c r="X824" s="843">
        <v>0</v>
      </c>
      <c r="Y824" s="1060">
        <f t="shared" ref="Y824:Y830" si="980">E824*X824</f>
        <v>0</v>
      </c>
      <c r="Z824" s="845">
        <v>0</v>
      </c>
      <c r="AA824" s="1060">
        <f t="shared" ref="AA824:AA830" si="981">E824*Z824</f>
        <v>0</v>
      </c>
      <c r="AB824" s="846"/>
      <c r="AC824" s="844"/>
      <c r="AD824" s="847"/>
      <c r="AE824" s="848"/>
      <c r="AF824" s="1081">
        <f t="shared" ref="AF824:AF830" si="982">U824+X824+Z824</f>
        <v>1</v>
      </c>
      <c r="AG824" s="344">
        <f t="shared" ref="AG824:AG830" si="983">AF824/D824</f>
        <v>1</v>
      </c>
      <c r="AH824" s="341">
        <f t="shared" ref="AH824:AH830" si="984">E824*AF824</f>
        <v>8650000</v>
      </c>
      <c r="AI824" s="342">
        <f t="shared" ref="AI824:AI830" si="985">AH824*1/$E$895</f>
        <v>3.40045689461879E-4</v>
      </c>
      <c r="AJ824" s="1685"/>
      <c r="AK824" s="258"/>
      <c r="AL824" s="100"/>
      <c r="AM824" s="101"/>
      <c r="AN824" s="102"/>
    </row>
    <row r="825" spans="1:40" s="56" customFormat="1" ht="51" customHeight="1">
      <c r="A825" s="827" t="s">
        <v>1326</v>
      </c>
      <c r="B825" s="828" t="s">
        <v>1327</v>
      </c>
      <c r="C825" s="829" t="s">
        <v>50</v>
      </c>
      <c r="D825" s="960">
        <v>1</v>
      </c>
      <c r="E825" s="1613">
        <v>2150000</v>
      </c>
      <c r="F825" s="1009">
        <f t="shared" si="967"/>
        <v>2150000</v>
      </c>
      <c r="G825" s="832">
        <f t="shared" si="968"/>
        <v>8.4520026860467027E-5</v>
      </c>
      <c r="H825" s="833">
        <f t="shared" si="969"/>
        <v>0</v>
      </c>
      <c r="I825" s="834">
        <f t="shared" si="970"/>
        <v>0</v>
      </c>
      <c r="J825" s="723">
        <f t="shared" si="971"/>
        <v>0</v>
      </c>
      <c r="K825" s="834">
        <f t="shared" si="972"/>
        <v>0</v>
      </c>
      <c r="L825" s="836">
        <f t="shared" si="973"/>
        <v>0</v>
      </c>
      <c r="M825" s="837">
        <f t="shared" si="974"/>
        <v>0</v>
      </c>
      <c r="N825" s="838"/>
      <c r="O825" s="837"/>
      <c r="P825" s="1083">
        <f t="shared" si="975"/>
        <v>1</v>
      </c>
      <c r="Q825" s="837">
        <f t="shared" si="976"/>
        <v>2150000</v>
      </c>
      <c r="R825" s="1090">
        <f t="shared" si="977"/>
        <v>1</v>
      </c>
      <c r="S825" s="837">
        <f t="shared" si="978"/>
        <v>2150000</v>
      </c>
      <c r="T825" s="841"/>
      <c r="U825" s="1087">
        <v>1</v>
      </c>
      <c r="V825" s="830">
        <f t="shared" si="979"/>
        <v>2150000</v>
      </c>
      <c r="W825" s="842"/>
      <c r="X825" s="843">
        <v>0</v>
      </c>
      <c r="Y825" s="1060">
        <f t="shared" si="980"/>
        <v>0</v>
      </c>
      <c r="Z825" s="845">
        <v>0</v>
      </c>
      <c r="AA825" s="1060">
        <f t="shared" si="981"/>
        <v>0</v>
      </c>
      <c r="AB825" s="846"/>
      <c r="AC825" s="844"/>
      <c r="AD825" s="847"/>
      <c r="AE825" s="848"/>
      <c r="AF825" s="1081">
        <f t="shared" si="982"/>
        <v>1</v>
      </c>
      <c r="AG825" s="344">
        <f t="shared" si="983"/>
        <v>1</v>
      </c>
      <c r="AH825" s="341">
        <f t="shared" si="984"/>
        <v>2150000</v>
      </c>
      <c r="AI825" s="342">
        <f t="shared" si="985"/>
        <v>8.4520026860467027E-5</v>
      </c>
      <c r="AJ825" s="1685"/>
      <c r="AK825" s="258"/>
      <c r="AL825" s="100"/>
      <c r="AM825" s="101"/>
      <c r="AN825" s="102"/>
    </row>
    <row r="826" spans="1:40" s="56" customFormat="1" ht="42" customHeight="1">
      <c r="A826" s="827" t="s">
        <v>1328</v>
      </c>
      <c r="B826" s="828" t="s">
        <v>1329</v>
      </c>
      <c r="C826" s="829" t="s">
        <v>50</v>
      </c>
      <c r="D826" s="960">
        <v>2</v>
      </c>
      <c r="E826" s="1613">
        <v>15000000</v>
      </c>
      <c r="F826" s="1009">
        <f t="shared" si="967"/>
        <v>30000000</v>
      </c>
      <c r="G826" s="832">
        <f t="shared" si="968"/>
        <v>1.1793492120065166E-3</v>
      </c>
      <c r="H826" s="833">
        <f t="shared" si="969"/>
        <v>0</v>
      </c>
      <c r="I826" s="834">
        <f t="shared" si="970"/>
        <v>0</v>
      </c>
      <c r="J826" s="723">
        <f t="shared" si="971"/>
        <v>0</v>
      </c>
      <c r="K826" s="834">
        <f t="shared" si="972"/>
        <v>0</v>
      </c>
      <c r="L826" s="836">
        <f t="shared" si="973"/>
        <v>0</v>
      </c>
      <c r="M826" s="837">
        <f t="shared" si="974"/>
        <v>0</v>
      </c>
      <c r="N826" s="838"/>
      <c r="O826" s="837"/>
      <c r="P826" s="1083">
        <f t="shared" si="975"/>
        <v>2</v>
      </c>
      <c r="Q826" s="837">
        <f t="shared" si="976"/>
        <v>30000000</v>
      </c>
      <c r="R826" s="1090">
        <f t="shared" si="977"/>
        <v>2</v>
      </c>
      <c r="S826" s="837">
        <f t="shared" si="978"/>
        <v>30000000</v>
      </c>
      <c r="T826" s="841"/>
      <c r="U826" s="1087">
        <v>2</v>
      </c>
      <c r="V826" s="830">
        <f t="shared" si="979"/>
        <v>30000000</v>
      </c>
      <c r="W826" s="842"/>
      <c r="X826" s="843">
        <v>0</v>
      </c>
      <c r="Y826" s="1060">
        <f t="shared" si="980"/>
        <v>0</v>
      </c>
      <c r="Z826" s="845">
        <v>0</v>
      </c>
      <c r="AA826" s="1060">
        <f t="shared" si="981"/>
        <v>0</v>
      </c>
      <c r="AB826" s="846"/>
      <c r="AC826" s="844"/>
      <c r="AD826" s="847"/>
      <c r="AE826" s="848"/>
      <c r="AF826" s="1081">
        <f t="shared" si="982"/>
        <v>2</v>
      </c>
      <c r="AG826" s="344">
        <f t="shared" si="983"/>
        <v>1</v>
      </c>
      <c r="AH826" s="341">
        <f t="shared" si="984"/>
        <v>30000000</v>
      </c>
      <c r="AI826" s="342">
        <f t="shared" si="985"/>
        <v>1.1793492120065166E-3</v>
      </c>
      <c r="AJ826" s="1685"/>
      <c r="AK826" s="258"/>
      <c r="AL826" s="100"/>
      <c r="AM826" s="101"/>
      <c r="AN826" s="102"/>
    </row>
    <row r="827" spans="1:40" s="56" customFormat="1" ht="48.95" customHeight="1">
      <c r="A827" s="827" t="s">
        <v>1330</v>
      </c>
      <c r="B827" s="828" t="s">
        <v>1331</v>
      </c>
      <c r="C827" s="829" t="s">
        <v>50</v>
      </c>
      <c r="D827" s="960">
        <v>3</v>
      </c>
      <c r="E827" s="1613">
        <v>2485000</v>
      </c>
      <c r="F827" s="1009">
        <f t="shared" si="967"/>
        <v>7455000</v>
      </c>
      <c r="G827" s="832">
        <f t="shared" si="968"/>
        <v>2.9306827918361943E-4</v>
      </c>
      <c r="H827" s="833">
        <f t="shared" si="969"/>
        <v>0</v>
      </c>
      <c r="I827" s="834">
        <f t="shared" si="970"/>
        <v>0</v>
      </c>
      <c r="J827" s="723">
        <f t="shared" si="971"/>
        <v>0</v>
      </c>
      <c r="K827" s="834">
        <f t="shared" si="972"/>
        <v>0</v>
      </c>
      <c r="L827" s="836">
        <f t="shared" si="973"/>
        <v>0</v>
      </c>
      <c r="M827" s="837">
        <f t="shared" si="974"/>
        <v>0</v>
      </c>
      <c r="N827" s="838"/>
      <c r="O827" s="837"/>
      <c r="P827" s="1083">
        <f t="shared" si="975"/>
        <v>3</v>
      </c>
      <c r="Q827" s="837">
        <f t="shared" si="976"/>
        <v>7455000</v>
      </c>
      <c r="R827" s="1090">
        <f t="shared" si="977"/>
        <v>3</v>
      </c>
      <c r="S827" s="837">
        <f t="shared" si="978"/>
        <v>7455000</v>
      </c>
      <c r="T827" s="841"/>
      <c r="U827" s="1087">
        <v>3</v>
      </c>
      <c r="V827" s="830">
        <f t="shared" si="979"/>
        <v>7455000</v>
      </c>
      <c r="W827" s="842"/>
      <c r="X827" s="843">
        <v>0</v>
      </c>
      <c r="Y827" s="1060">
        <f t="shared" si="980"/>
        <v>0</v>
      </c>
      <c r="Z827" s="845">
        <v>0</v>
      </c>
      <c r="AA827" s="1060">
        <f t="shared" si="981"/>
        <v>0</v>
      </c>
      <c r="AB827" s="846"/>
      <c r="AC827" s="844"/>
      <c r="AD827" s="847"/>
      <c r="AE827" s="848"/>
      <c r="AF827" s="1081">
        <f t="shared" si="982"/>
        <v>3</v>
      </c>
      <c r="AG827" s="344">
        <f t="shared" si="983"/>
        <v>1</v>
      </c>
      <c r="AH827" s="341">
        <f t="shared" si="984"/>
        <v>7455000</v>
      </c>
      <c r="AI827" s="342">
        <f t="shared" si="985"/>
        <v>2.9306827918361943E-4</v>
      </c>
      <c r="AJ827" s="1685"/>
      <c r="AK827" s="258"/>
      <c r="AL827" s="100"/>
      <c r="AM827" s="101"/>
      <c r="AN827" s="102"/>
    </row>
    <row r="828" spans="1:40" s="56" customFormat="1" ht="53.1" customHeight="1">
      <c r="A828" s="827" t="s">
        <v>1332</v>
      </c>
      <c r="B828" s="828" t="s">
        <v>1333</v>
      </c>
      <c r="C828" s="829" t="s">
        <v>50</v>
      </c>
      <c r="D828" s="960">
        <v>2</v>
      </c>
      <c r="E828" s="1613">
        <v>1355000</v>
      </c>
      <c r="F828" s="1009">
        <f t="shared" si="967"/>
        <v>2710000</v>
      </c>
      <c r="G828" s="832">
        <f t="shared" si="968"/>
        <v>1.0653454548458867E-4</v>
      </c>
      <c r="H828" s="833">
        <f t="shared" si="969"/>
        <v>0</v>
      </c>
      <c r="I828" s="834">
        <f t="shared" si="970"/>
        <v>0</v>
      </c>
      <c r="J828" s="723">
        <f t="shared" si="971"/>
        <v>0</v>
      </c>
      <c r="K828" s="834">
        <f t="shared" si="972"/>
        <v>0</v>
      </c>
      <c r="L828" s="836">
        <f t="shared" si="973"/>
        <v>0</v>
      </c>
      <c r="M828" s="837">
        <f t="shared" si="974"/>
        <v>0</v>
      </c>
      <c r="N828" s="838"/>
      <c r="O828" s="837"/>
      <c r="P828" s="1083">
        <f t="shared" si="975"/>
        <v>2</v>
      </c>
      <c r="Q828" s="837">
        <f t="shared" si="976"/>
        <v>2710000</v>
      </c>
      <c r="R828" s="1090">
        <f t="shared" si="977"/>
        <v>2</v>
      </c>
      <c r="S828" s="837">
        <f t="shared" si="978"/>
        <v>2710000</v>
      </c>
      <c r="T828" s="841"/>
      <c r="U828" s="1087">
        <v>2</v>
      </c>
      <c r="V828" s="830">
        <f t="shared" si="979"/>
        <v>2710000</v>
      </c>
      <c r="W828" s="842"/>
      <c r="X828" s="843">
        <v>0</v>
      </c>
      <c r="Y828" s="1060">
        <f t="shared" si="980"/>
        <v>0</v>
      </c>
      <c r="Z828" s="845">
        <v>0</v>
      </c>
      <c r="AA828" s="1060">
        <f t="shared" si="981"/>
        <v>0</v>
      </c>
      <c r="AB828" s="846"/>
      <c r="AC828" s="844"/>
      <c r="AD828" s="847"/>
      <c r="AE828" s="848"/>
      <c r="AF828" s="1081">
        <f t="shared" si="982"/>
        <v>2</v>
      </c>
      <c r="AG828" s="344">
        <f t="shared" si="983"/>
        <v>1</v>
      </c>
      <c r="AH828" s="341">
        <f t="shared" si="984"/>
        <v>2710000</v>
      </c>
      <c r="AI828" s="342">
        <f t="shared" si="985"/>
        <v>1.0653454548458867E-4</v>
      </c>
      <c r="AJ828" s="1685"/>
      <c r="AK828" s="258"/>
      <c r="AL828" s="100"/>
      <c r="AM828" s="101"/>
      <c r="AN828" s="102"/>
    </row>
    <row r="829" spans="1:40" s="56" customFormat="1" ht="53.1" customHeight="1">
      <c r="A829" s="827" t="s">
        <v>1334</v>
      </c>
      <c r="B829" s="828" t="s">
        <v>1335</v>
      </c>
      <c r="C829" s="829" t="s">
        <v>50</v>
      </c>
      <c r="D829" s="960">
        <v>2</v>
      </c>
      <c r="E829" s="1613">
        <v>1325000</v>
      </c>
      <c r="F829" s="1009">
        <f t="shared" si="967"/>
        <v>2650000</v>
      </c>
      <c r="G829" s="832">
        <f t="shared" si="968"/>
        <v>1.0417584706057564E-4</v>
      </c>
      <c r="H829" s="833">
        <f t="shared" si="969"/>
        <v>0</v>
      </c>
      <c r="I829" s="834">
        <f t="shared" si="970"/>
        <v>0</v>
      </c>
      <c r="J829" s="723">
        <f t="shared" si="971"/>
        <v>0</v>
      </c>
      <c r="K829" s="834">
        <f t="shared" si="972"/>
        <v>0</v>
      </c>
      <c r="L829" s="836">
        <f t="shared" si="973"/>
        <v>0</v>
      </c>
      <c r="M829" s="837">
        <f t="shared" si="974"/>
        <v>0</v>
      </c>
      <c r="N829" s="838"/>
      <c r="O829" s="837"/>
      <c r="P829" s="1083">
        <f t="shared" si="975"/>
        <v>2</v>
      </c>
      <c r="Q829" s="837">
        <f t="shared" si="976"/>
        <v>2650000</v>
      </c>
      <c r="R829" s="1090">
        <f t="shared" si="977"/>
        <v>2</v>
      </c>
      <c r="S829" s="837">
        <f t="shared" si="978"/>
        <v>2650000</v>
      </c>
      <c r="T829" s="841"/>
      <c r="U829" s="1087">
        <v>2</v>
      </c>
      <c r="V829" s="830">
        <f t="shared" si="979"/>
        <v>2650000</v>
      </c>
      <c r="W829" s="842"/>
      <c r="X829" s="843">
        <v>0</v>
      </c>
      <c r="Y829" s="1060">
        <f t="shared" si="980"/>
        <v>0</v>
      </c>
      <c r="Z829" s="845">
        <v>0</v>
      </c>
      <c r="AA829" s="1060">
        <f t="shared" si="981"/>
        <v>0</v>
      </c>
      <c r="AB829" s="846"/>
      <c r="AC829" s="844"/>
      <c r="AD829" s="847"/>
      <c r="AE829" s="848"/>
      <c r="AF829" s="1081">
        <f t="shared" si="982"/>
        <v>2</v>
      </c>
      <c r="AG829" s="344">
        <f t="shared" si="983"/>
        <v>1</v>
      </c>
      <c r="AH829" s="341">
        <f t="shared" si="984"/>
        <v>2650000</v>
      </c>
      <c r="AI829" s="342">
        <f t="shared" si="985"/>
        <v>1.0417584706057564E-4</v>
      </c>
      <c r="AJ829" s="1685"/>
      <c r="AK829" s="258"/>
      <c r="AL829" s="100"/>
      <c r="AM829" s="101"/>
      <c r="AN829" s="102"/>
    </row>
    <row r="830" spans="1:40" s="56" customFormat="1" ht="22.5" customHeight="1">
      <c r="A830" s="827" t="s">
        <v>1336</v>
      </c>
      <c r="B830" s="828" t="s">
        <v>1337</v>
      </c>
      <c r="C830" s="829" t="s">
        <v>50</v>
      </c>
      <c r="D830" s="960">
        <v>1</v>
      </c>
      <c r="E830" s="1613">
        <v>4150000</v>
      </c>
      <c r="F830" s="1009">
        <f t="shared" si="967"/>
        <v>4150000</v>
      </c>
      <c r="G830" s="832">
        <f t="shared" si="968"/>
        <v>1.6314330766090148E-4</v>
      </c>
      <c r="H830" s="833">
        <f t="shared" si="969"/>
        <v>0</v>
      </c>
      <c r="I830" s="834">
        <f t="shared" si="970"/>
        <v>0</v>
      </c>
      <c r="J830" s="723">
        <f t="shared" si="971"/>
        <v>0</v>
      </c>
      <c r="K830" s="834">
        <f t="shared" si="972"/>
        <v>0</v>
      </c>
      <c r="L830" s="836">
        <f t="shared" si="973"/>
        <v>0</v>
      </c>
      <c r="M830" s="837">
        <f t="shared" si="974"/>
        <v>0</v>
      </c>
      <c r="N830" s="838"/>
      <c r="O830" s="837"/>
      <c r="P830" s="1083">
        <f t="shared" si="975"/>
        <v>1</v>
      </c>
      <c r="Q830" s="837">
        <f t="shared" si="976"/>
        <v>4150000</v>
      </c>
      <c r="R830" s="1090">
        <f t="shared" si="977"/>
        <v>1</v>
      </c>
      <c r="S830" s="837">
        <f t="shared" si="978"/>
        <v>4150000</v>
      </c>
      <c r="T830" s="841"/>
      <c r="U830" s="1087">
        <v>1</v>
      </c>
      <c r="V830" s="830">
        <f t="shared" si="979"/>
        <v>4150000</v>
      </c>
      <c r="W830" s="842"/>
      <c r="X830" s="843">
        <v>0</v>
      </c>
      <c r="Y830" s="1060">
        <f t="shared" si="980"/>
        <v>0</v>
      </c>
      <c r="Z830" s="845">
        <v>0</v>
      </c>
      <c r="AA830" s="1060">
        <f t="shared" si="981"/>
        <v>0</v>
      </c>
      <c r="AB830" s="846"/>
      <c r="AC830" s="844"/>
      <c r="AD830" s="847"/>
      <c r="AE830" s="848"/>
      <c r="AF830" s="1081">
        <f t="shared" si="982"/>
        <v>1</v>
      </c>
      <c r="AG830" s="344">
        <f t="shared" si="983"/>
        <v>1</v>
      </c>
      <c r="AH830" s="341">
        <f t="shared" si="984"/>
        <v>4150000</v>
      </c>
      <c r="AI830" s="342">
        <f t="shared" si="985"/>
        <v>1.6314330766090148E-4</v>
      </c>
      <c r="AJ830" s="1685"/>
      <c r="AK830" s="258"/>
      <c r="AL830" s="100"/>
      <c r="AM830" s="101"/>
      <c r="AN830" s="102"/>
    </row>
    <row r="831" spans="1:40" s="56" customFormat="1" ht="21.75" customHeight="1">
      <c r="A831" s="638"/>
      <c r="B831" s="639"/>
      <c r="C831" s="640"/>
      <c r="D831" s="641"/>
      <c r="E831" s="1573"/>
      <c r="F831" s="1010"/>
      <c r="G831" s="428"/>
      <c r="H831" s="429"/>
      <c r="I831" s="430"/>
      <c r="J831" s="431"/>
      <c r="K831" s="430"/>
      <c r="L831" s="541"/>
      <c r="M831" s="432"/>
      <c r="N831" s="433"/>
      <c r="O831" s="432"/>
      <c r="P831" s="514"/>
      <c r="Q831" s="432"/>
      <c r="R831" s="464"/>
      <c r="S831" s="432"/>
      <c r="T831" s="220"/>
      <c r="U831" s="108"/>
      <c r="V831" s="109"/>
      <c r="W831" s="219"/>
      <c r="X831" s="283"/>
      <c r="Y831" s="1053"/>
      <c r="Z831" s="540"/>
      <c r="AA831" s="1053"/>
      <c r="AB831" s="529"/>
      <c r="AC831" s="284"/>
      <c r="AD831" s="660"/>
      <c r="AE831" s="650"/>
      <c r="AF831" s="533"/>
      <c r="AG831" s="661"/>
      <c r="AH831" s="791"/>
      <c r="AI831" s="662"/>
      <c r="AJ831" s="1685"/>
      <c r="AK831" s="258"/>
      <c r="AL831" s="542"/>
      <c r="AM831" s="543"/>
      <c r="AN831" s="544"/>
    </row>
    <row r="832" spans="1:40" s="337" customFormat="1" ht="33" customHeight="1">
      <c r="A832" s="1112"/>
      <c r="B832" s="1113" t="s">
        <v>1338</v>
      </c>
      <c r="C832" s="1114"/>
      <c r="D832" s="1168"/>
      <c r="E832" s="1586"/>
      <c r="F832" s="1194">
        <f>SUM(F822:F831)</f>
        <v>57765000</v>
      </c>
      <c r="G832" s="1117"/>
      <c r="H832" s="1118"/>
      <c r="I832" s="1119">
        <f>SUM(I822:I830)</f>
        <v>0</v>
      </c>
      <c r="J832" s="1120"/>
      <c r="K832" s="1119">
        <f>SUM(K822:K831)</f>
        <v>0</v>
      </c>
      <c r="L832" s="1121"/>
      <c r="M832" s="1122">
        <f>SUM(M822:M831)</f>
        <v>0</v>
      </c>
      <c r="N832" s="1123"/>
      <c r="O832" s="1124"/>
      <c r="P832" s="1125"/>
      <c r="Q832" s="1124">
        <f>SUM(Q822:Q831)</f>
        <v>57765000</v>
      </c>
      <c r="R832" s="1126"/>
      <c r="S832" s="1124">
        <f>SUM(S822:S831)</f>
        <v>57765000</v>
      </c>
      <c r="T832" s="1127"/>
      <c r="U832" s="1128"/>
      <c r="V832" s="1129">
        <f>SUM(V822:V831)</f>
        <v>57765000</v>
      </c>
      <c r="W832" s="1130"/>
      <c r="X832" s="1131"/>
      <c r="Y832" s="1132">
        <f>SUM(Y822:Y831)</f>
        <v>0</v>
      </c>
      <c r="Z832" s="1133"/>
      <c r="AA832" s="1132">
        <f>SUM(AA822:AA831)</f>
        <v>0</v>
      </c>
      <c r="AB832" s="1134"/>
      <c r="AC832" s="1135">
        <f>SUM(AC822:AC830)</f>
        <v>0</v>
      </c>
      <c r="AD832" s="1136"/>
      <c r="AE832" s="1133">
        <f>SUM(AE822:AE830)</f>
        <v>0</v>
      </c>
      <c r="AF832" s="1137"/>
      <c r="AG832" s="1138"/>
      <c r="AH832" s="1129">
        <f>SUM(AH822:AH831)</f>
        <v>57765000</v>
      </c>
      <c r="AI832" s="1138"/>
      <c r="AJ832" s="1685"/>
      <c r="AK832" s="329" t="e">
        <f>U832+X832+Z832+AB832+#REF!+#REF!+AD832</f>
        <v>#REF!</v>
      </c>
      <c r="AL832" s="333"/>
      <c r="AM832" s="340">
        <f>SUM(AM822:AM830)</f>
        <v>0</v>
      </c>
      <c r="AN832" s="333"/>
    </row>
    <row r="833" spans="1:40" s="56" customFormat="1" ht="21.95" customHeight="1">
      <c r="A833" s="77"/>
      <c r="B833" s="183"/>
      <c r="C833" s="71"/>
      <c r="D833" s="958"/>
      <c r="E833" s="1593"/>
      <c r="F833" s="1011">
        <f>F832*1/$F$884</f>
        <v>2.2708369077185479E-3</v>
      </c>
      <c r="G833" s="455">
        <f>SUM(G823:G831)</f>
        <v>2.2708369077185479E-3</v>
      </c>
      <c r="H833" s="456"/>
      <c r="I833" s="457"/>
      <c r="J833" s="458"/>
      <c r="K833" s="459"/>
      <c r="L833" s="460"/>
      <c r="M833" s="461"/>
      <c r="N833" s="462"/>
      <c r="O833" s="465"/>
      <c r="P833" s="521"/>
      <c r="Q833" s="465"/>
      <c r="R833" s="522"/>
      <c r="S833" s="465"/>
      <c r="T833" s="233"/>
      <c r="U833" s="993"/>
      <c r="V833" s="1034"/>
      <c r="W833" s="237"/>
      <c r="X833" s="302"/>
      <c r="Y833" s="1059"/>
      <c r="Z833" s="299"/>
      <c r="AA833" s="1077"/>
      <c r="AB833" s="530"/>
      <c r="AC833" s="318"/>
      <c r="AD833" s="251"/>
      <c r="AE833" s="208"/>
      <c r="AF833" s="539"/>
      <c r="AG833" s="146">
        <f>AH832*1/F832</f>
        <v>1</v>
      </c>
      <c r="AH833" s="132"/>
      <c r="AI833" s="143">
        <f>SUM(AI823:AI831)</f>
        <v>2.2708369077185479E-3</v>
      </c>
      <c r="AJ833" s="1685"/>
      <c r="AK833" s="258" t="e">
        <f>U833+X833+Z833+AB833+#REF!+#REF!+AD833</f>
        <v>#REF!</v>
      </c>
      <c r="AL833" s="146">
        <f>AM832*1/F832</f>
        <v>0</v>
      </c>
      <c r="AM833" s="132"/>
      <c r="AN833" s="143" t="e">
        <f>SUM(#REF!)</f>
        <v>#REF!</v>
      </c>
    </row>
    <row r="834" spans="1:40" s="337" customFormat="1" ht="31.5" customHeight="1">
      <c r="A834" s="1170">
        <v>26.4</v>
      </c>
      <c r="B834" s="1171" t="s">
        <v>1339</v>
      </c>
      <c r="C834" s="1172"/>
      <c r="D834" s="1195"/>
      <c r="E834" s="1612"/>
      <c r="F834" s="1196"/>
      <c r="G834" s="567"/>
      <c r="H834" s="1175"/>
      <c r="I834" s="780"/>
      <c r="J834" s="1176"/>
      <c r="K834" s="1177"/>
      <c r="L834" s="1178"/>
      <c r="M834" s="565"/>
      <c r="N834" s="1179"/>
      <c r="O834" s="565"/>
      <c r="P834" s="1169"/>
      <c r="Q834" s="565"/>
      <c r="R834" s="1180"/>
      <c r="S834" s="565"/>
      <c r="T834" s="1181"/>
      <c r="U834" s="1182"/>
      <c r="V834" s="1183"/>
      <c r="W834" s="563"/>
      <c r="X834" s="1184"/>
      <c r="Y834" s="1185"/>
      <c r="Z834" s="1186"/>
      <c r="AA834" s="1187"/>
      <c r="AB834" s="1188"/>
      <c r="AC834" s="1189"/>
      <c r="AD834" s="1182"/>
      <c r="AE834" s="1190"/>
      <c r="AF834" s="1191"/>
      <c r="AG834" s="1192"/>
      <c r="AH834" s="1193"/>
      <c r="AI834" s="1192"/>
      <c r="AJ834" s="1685"/>
      <c r="AK834" s="329" t="e">
        <f>U834+X834+Z834+AB834+#REF!+#REF!+AD834</f>
        <v>#REF!</v>
      </c>
      <c r="AL834" s="96"/>
      <c r="AM834" s="95"/>
      <c r="AN834" s="96"/>
    </row>
    <row r="835" spans="1:40" s="56" customFormat="1" ht="22.5" customHeight="1">
      <c r="A835" s="827"/>
      <c r="B835" s="828"/>
      <c r="C835" s="829"/>
      <c r="D835" s="960"/>
      <c r="E835" s="1613"/>
      <c r="F835" s="1009"/>
      <c r="G835" s="832"/>
      <c r="H835" s="833"/>
      <c r="I835" s="834"/>
      <c r="J835" s="835"/>
      <c r="K835" s="834"/>
      <c r="L835" s="836"/>
      <c r="M835" s="837"/>
      <c r="N835" s="838"/>
      <c r="O835" s="837"/>
      <c r="P835" s="839"/>
      <c r="Q835" s="837"/>
      <c r="R835" s="840"/>
      <c r="S835" s="837"/>
      <c r="T835" s="841"/>
      <c r="U835" s="960"/>
      <c r="V835" s="830"/>
      <c r="W835" s="842"/>
      <c r="X835" s="843"/>
      <c r="Y835" s="1060"/>
      <c r="Z835" s="845"/>
      <c r="AA835" s="1060"/>
      <c r="AB835" s="846"/>
      <c r="AC835" s="844"/>
      <c r="AD835" s="847"/>
      <c r="AE835" s="848"/>
      <c r="AF835" s="849"/>
      <c r="AG835" s="344"/>
      <c r="AH835" s="341"/>
      <c r="AI835" s="342"/>
      <c r="AJ835" s="1685"/>
      <c r="AK835" s="258"/>
      <c r="AL835" s="100"/>
      <c r="AM835" s="101"/>
      <c r="AN835" s="102"/>
    </row>
    <row r="836" spans="1:40" s="56" customFormat="1" ht="26.1" customHeight="1">
      <c r="A836" s="827" t="s">
        <v>1340</v>
      </c>
      <c r="B836" s="1632" t="s">
        <v>1341</v>
      </c>
      <c r="C836" s="829" t="s">
        <v>50</v>
      </c>
      <c r="D836" s="960">
        <v>14</v>
      </c>
      <c r="E836" s="1613">
        <v>42500000</v>
      </c>
      <c r="F836" s="1009">
        <f t="shared" ref="F836:F839" si="986">D836*E836</f>
        <v>595000000</v>
      </c>
      <c r="G836" s="832">
        <f>F836*1/$F$885</f>
        <v>2.3390426038129249E-2</v>
      </c>
      <c r="H836" s="833">
        <f t="shared" ref="H836:H839" si="987">IF(D836-AF836&lt;0,AF836-D836,0)</f>
        <v>0</v>
      </c>
      <c r="I836" s="834">
        <f t="shared" ref="I836:I839" si="988">E836*H836</f>
        <v>0</v>
      </c>
      <c r="J836" s="1558">
        <f t="shared" ref="J836:J839" si="989">IF(D836-AF836&gt;0,AF836-D836,0)</f>
        <v>-5</v>
      </c>
      <c r="K836" s="834">
        <f t="shared" ref="K836:K839" si="990">E836*J836</f>
        <v>-212500000</v>
      </c>
      <c r="L836" s="836">
        <f t="shared" ref="L836:L839" si="991">IF(AF836=0,D836,0)</f>
        <v>0</v>
      </c>
      <c r="M836" s="837">
        <f t="shared" ref="M836:M839" si="992">L836*E836</f>
        <v>0</v>
      </c>
      <c r="N836" s="838"/>
      <c r="O836" s="837"/>
      <c r="P836" s="1083">
        <f t="shared" ref="P836:P839" si="993">D836+H836+J836-L836</f>
        <v>9</v>
      </c>
      <c r="Q836" s="837">
        <f t="shared" ref="Q836:Q839" si="994">E836*P836</f>
        <v>382500000</v>
      </c>
      <c r="R836" s="1090">
        <f t="shared" ref="R836:R839" si="995">AF836</f>
        <v>9</v>
      </c>
      <c r="S836" s="837">
        <f t="shared" ref="S836:S839" si="996">E836*R836</f>
        <v>382500000</v>
      </c>
      <c r="T836" s="841"/>
      <c r="U836" s="1087">
        <v>9</v>
      </c>
      <c r="V836" s="830">
        <f t="shared" ref="V836:V839" si="997">E836*U836</f>
        <v>382500000</v>
      </c>
      <c r="W836" s="842"/>
      <c r="X836" s="843">
        <v>0</v>
      </c>
      <c r="Y836" s="1060">
        <f t="shared" ref="Y836:Y839" si="998">E836*X836</f>
        <v>0</v>
      </c>
      <c r="Z836" s="845">
        <v>0</v>
      </c>
      <c r="AA836" s="1060">
        <f t="shared" ref="AA836:AA839" si="999">E836*Z836</f>
        <v>0</v>
      </c>
      <c r="AB836" s="846"/>
      <c r="AC836" s="844"/>
      <c r="AD836" s="847"/>
      <c r="AE836" s="848"/>
      <c r="AF836" s="1081">
        <f t="shared" ref="AF836:AF839" si="1000">U836+X836+Z836</f>
        <v>9</v>
      </c>
      <c r="AG836" s="344">
        <f t="shared" ref="AG836:AG839" si="1001">AF836/D836</f>
        <v>0.6428571428571429</v>
      </c>
      <c r="AH836" s="341">
        <f t="shared" ref="AH836:AH839" si="1002">E836*AF836</f>
        <v>382500000</v>
      </c>
      <c r="AI836" s="342">
        <f>AH836*1/$E$895</f>
        <v>1.5036702453083087E-2</v>
      </c>
      <c r="AJ836" s="1685"/>
      <c r="AK836" s="258"/>
      <c r="AL836" s="100"/>
      <c r="AM836" s="101"/>
      <c r="AN836" s="102"/>
    </row>
    <row r="837" spans="1:40" s="56" customFormat="1" ht="33.950000000000003" customHeight="1">
      <c r="A837" s="827" t="s">
        <v>1342</v>
      </c>
      <c r="B837" s="828" t="s">
        <v>1343</v>
      </c>
      <c r="C837" s="829" t="s">
        <v>50</v>
      </c>
      <c r="D837" s="960">
        <v>2</v>
      </c>
      <c r="E837" s="1613">
        <v>38500000</v>
      </c>
      <c r="F837" s="1009">
        <f t="shared" si="986"/>
        <v>77000000</v>
      </c>
      <c r="G837" s="832">
        <f>F837*1/$F$885</f>
        <v>3.0269963108167262E-3</v>
      </c>
      <c r="H837" s="833">
        <f t="shared" si="987"/>
        <v>0</v>
      </c>
      <c r="I837" s="834">
        <f t="shared" si="988"/>
        <v>0</v>
      </c>
      <c r="J837" s="723">
        <f t="shared" si="989"/>
        <v>0</v>
      </c>
      <c r="K837" s="834">
        <f t="shared" si="990"/>
        <v>0</v>
      </c>
      <c r="L837" s="836">
        <f t="shared" si="991"/>
        <v>0</v>
      </c>
      <c r="M837" s="837">
        <f t="shared" si="992"/>
        <v>0</v>
      </c>
      <c r="N837" s="838"/>
      <c r="O837" s="837"/>
      <c r="P837" s="1083">
        <f t="shared" si="993"/>
        <v>2</v>
      </c>
      <c r="Q837" s="837">
        <f t="shared" si="994"/>
        <v>77000000</v>
      </c>
      <c r="R837" s="1090">
        <f t="shared" si="995"/>
        <v>2</v>
      </c>
      <c r="S837" s="837">
        <f t="shared" si="996"/>
        <v>77000000</v>
      </c>
      <c r="T837" s="841"/>
      <c r="U837" s="1087">
        <v>2</v>
      </c>
      <c r="V837" s="830">
        <f t="shared" si="997"/>
        <v>77000000</v>
      </c>
      <c r="W837" s="842"/>
      <c r="X837" s="843">
        <v>0</v>
      </c>
      <c r="Y837" s="1060">
        <f t="shared" si="998"/>
        <v>0</v>
      </c>
      <c r="Z837" s="845">
        <v>0</v>
      </c>
      <c r="AA837" s="1060">
        <f t="shared" si="999"/>
        <v>0</v>
      </c>
      <c r="AB837" s="846"/>
      <c r="AC837" s="844"/>
      <c r="AD837" s="847"/>
      <c r="AE837" s="848"/>
      <c r="AF837" s="1081">
        <f t="shared" si="1000"/>
        <v>2</v>
      </c>
      <c r="AG837" s="344">
        <f t="shared" si="1001"/>
        <v>1</v>
      </c>
      <c r="AH837" s="341">
        <f t="shared" si="1002"/>
        <v>77000000</v>
      </c>
      <c r="AI837" s="342">
        <f>AH837*1/$E$895</f>
        <v>3.0269963108167262E-3</v>
      </c>
      <c r="AJ837" s="1685"/>
      <c r="AK837" s="258"/>
      <c r="AL837" s="100"/>
      <c r="AM837" s="101"/>
      <c r="AN837" s="102"/>
    </row>
    <row r="838" spans="1:40" s="56" customFormat="1" ht="36.950000000000003" customHeight="1">
      <c r="A838" s="827" t="s">
        <v>1344</v>
      </c>
      <c r="B838" s="828" t="s">
        <v>1345</v>
      </c>
      <c r="C838" s="829" t="s">
        <v>50</v>
      </c>
      <c r="D838" s="960">
        <v>2</v>
      </c>
      <c r="E838" s="1613">
        <v>172000000</v>
      </c>
      <c r="F838" s="1009">
        <f t="shared" si="986"/>
        <v>344000000</v>
      </c>
      <c r="G838" s="832">
        <f>F838*1/$F$885</f>
        <v>1.3523204297674726E-2</v>
      </c>
      <c r="H838" s="833">
        <f t="shared" si="987"/>
        <v>0</v>
      </c>
      <c r="I838" s="834">
        <f t="shared" si="988"/>
        <v>0</v>
      </c>
      <c r="J838" s="723">
        <f t="shared" si="989"/>
        <v>0</v>
      </c>
      <c r="K838" s="834">
        <f t="shared" si="990"/>
        <v>0</v>
      </c>
      <c r="L838" s="836">
        <f t="shared" si="991"/>
        <v>0</v>
      </c>
      <c r="M838" s="837">
        <f t="shared" si="992"/>
        <v>0</v>
      </c>
      <c r="N838" s="838"/>
      <c r="O838" s="837"/>
      <c r="P838" s="1083">
        <f t="shared" si="993"/>
        <v>2</v>
      </c>
      <c r="Q838" s="837">
        <f t="shared" si="994"/>
        <v>344000000</v>
      </c>
      <c r="R838" s="1090">
        <f t="shared" si="995"/>
        <v>2</v>
      </c>
      <c r="S838" s="837">
        <f t="shared" si="996"/>
        <v>344000000</v>
      </c>
      <c r="T838" s="841"/>
      <c r="U838" s="1087">
        <v>2</v>
      </c>
      <c r="V838" s="830">
        <f t="shared" si="997"/>
        <v>344000000</v>
      </c>
      <c r="W838" s="842"/>
      <c r="X838" s="843">
        <v>0</v>
      </c>
      <c r="Y838" s="1060">
        <f t="shared" si="998"/>
        <v>0</v>
      </c>
      <c r="Z838" s="845">
        <v>0</v>
      </c>
      <c r="AA838" s="1060">
        <f t="shared" si="999"/>
        <v>0</v>
      </c>
      <c r="AB838" s="846"/>
      <c r="AC838" s="844"/>
      <c r="AD838" s="847"/>
      <c r="AE838" s="848"/>
      <c r="AF838" s="1081">
        <f t="shared" si="1000"/>
        <v>2</v>
      </c>
      <c r="AG838" s="344">
        <f t="shared" si="1001"/>
        <v>1</v>
      </c>
      <c r="AH838" s="341">
        <f t="shared" si="1002"/>
        <v>344000000</v>
      </c>
      <c r="AI838" s="342">
        <f>AH838*1/$E$895</f>
        <v>1.3523204297674726E-2</v>
      </c>
      <c r="AJ838" s="1685"/>
      <c r="AK838" s="258"/>
      <c r="AL838" s="100"/>
      <c r="AM838" s="101"/>
      <c r="AN838" s="102"/>
    </row>
    <row r="839" spans="1:40" s="56" customFormat="1" ht="41.1" customHeight="1">
      <c r="A839" s="827" t="s">
        <v>1346</v>
      </c>
      <c r="B839" s="828" t="s">
        <v>1347</v>
      </c>
      <c r="C839" s="829" t="s">
        <v>50</v>
      </c>
      <c r="D839" s="960">
        <v>1</v>
      </c>
      <c r="E839" s="1613">
        <v>155000000</v>
      </c>
      <c r="F839" s="1009">
        <f t="shared" si="986"/>
        <v>155000000</v>
      </c>
      <c r="G839" s="832">
        <f>F839*1/$F$885</f>
        <v>6.0933042620336698E-3</v>
      </c>
      <c r="H839" s="833">
        <f t="shared" si="987"/>
        <v>0</v>
      </c>
      <c r="I839" s="834">
        <f t="shared" si="988"/>
        <v>0</v>
      </c>
      <c r="J839" s="723">
        <f t="shared" si="989"/>
        <v>0</v>
      </c>
      <c r="K839" s="834">
        <f t="shared" si="990"/>
        <v>0</v>
      </c>
      <c r="L839" s="836">
        <f t="shared" si="991"/>
        <v>0</v>
      </c>
      <c r="M839" s="837">
        <f t="shared" si="992"/>
        <v>0</v>
      </c>
      <c r="N839" s="838"/>
      <c r="O839" s="837"/>
      <c r="P839" s="1083">
        <f t="shared" si="993"/>
        <v>1</v>
      </c>
      <c r="Q839" s="837">
        <f t="shared" si="994"/>
        <v>155000000</v>
      </c>
      <c r="R839" s="1090">
        <f t="shared" si="995"/>
        <v>1</v>
      </c>
      <c r="S839" s="837">
        <f t="shared" si="996"/>
        <v>155000000</v>
      </c>
      <c r="T839" s="841"/>
      <c r="U839" s="1087">
        <v>1</v>
      </c>
      <c r="V839" s="830">
        <f t="shared" si="997"/>
        <v>155000000</v>
      </c>
      <c r="W839" s="842"/>
      <c r="X839" s="843">
        <v>0</v>
      </c>
      <c r="Y839" s="1060">
        <f t="shared" si="998"/>
        <v>0</v>
      </c>
      <c r="Z839" s="845">
        <v>0</v>
      </c>
      <c r="AA839" s="1060">
        <f t="shared" si="999"/>
        <v>0</v>
      </c>
      <c r="AB839" s="846"/>
      <c r="AC839" s="844"/>
      <c r="AD839" s="847"/>
      <c r="AE839" s="848"/>
      <c r="AF839" s="1081">
        <f t="shared" si="1000"/>
        <v>1</v>
      </c>
      <c r="AG839" s="344">
        <f t="shared" si="1001"/>
        <v>1</v>
      </c>
      <c r="AH839" s="341">
        <f t="shared" si="1002"/>
        <v>155000000</v>
      </c>
      <c r="AI839" s="342">
        <f>AH839*1/$E$895</f>
        <v>6.0933042620336698E-3</v>
      </c>
      <c r="AJ839" s="1685"/>
      <c r="AK839" s="258"/>
      <c r="AL839" s="100"/>
      <c r="AM839" s="101"/>
      <c r="AN839" s="102"/>
    </row>
    <row r="840" spans="1:40" s="56" customFormat="1" ht="21.75" customHeight="1">
      <c r="A840" s="638"/>
      <c r="B840" s="639"/>
      <c r="C840" s="640"/>
      <c r="D840" s="640"/>
      <c r="E840" s="1573"/>
      <c r="F840" s="1010"/>
      <c r="G840" s="428"/>
      <c r="H840" s="429"/>
      <c r="I840" s="430"/>
      <c r="J840" s="431"/>
      <c r="K840" s="430"/>
      <c r="L840" s="541"/>
      <c r="M840" s="432"/>
      <c r="N840" s="433"/>
      <c r="O840" s="432"/>
      <c r="P840" s="514"/>
      <c r="Q840" s="432"/>
      <c r="R840" s="464"/>
      <c r="S840" s="432"/>
      <c r="T840" s="220"/>
      <c r="U840" s="108"/>
      <c r="V840" s="109"/>
      <c r="W840" s="219"/>
      <c r="X840" s="283"/>
      <c r="Y840" s="1053"/>
      <c r="Z840" s="540"/>
      <c r="AA840" s="1053"/>
      <c r="AB840" s="529"/>
      <c r="AC840" s="284"/>
      <c r="AD840" s="660"/>
      <c r="AE840" s="650"/>
      <c r="AF840" s="533"/>
      <c r="AG840" s="661"/>
      <c r="AH840" s="791"/>
      <c r="AI840" s="662"/>
      <c r="AJ840" s="1685"/>
      <c r="AK840" s="258"/>
      <c r="AL840" s="542"/>
      <c r="AM840" s="543"/>
      <c r="AN840" s="544"/>
    </row>
    <row r="841" spans="1:40" s="337" customFormat="1" ht="36.950000000000003" customHeight="1">
      <c r="A841" s="1112"/>
      <c r="B841" s="1113" t="s">
        <v>1348</v>
      </c>
      <c r="C841" s="1114"/>
      <c r="D841" s="1115"/>
      <c r="E841" s="1586"/>
      <c r="F841" s="1194">
        <f>SUM(F834:F840)</f>
        <v>1171000000</v>
      </c>
      <c r="G841" s="1117"/>
      <c r="H841" s="1118"/>
      <c r="I841" s="1119">
        <f>SUM(I834:I839)</f>
        <v>0</v>
      </c>
      <c r="J841" s="1120"/>
      <c r="K841" s="1119">
        <f>SUM(K834:K840)</f>
        <v>-212500000</v>
      </c>
      <c r="L841" s="1121"/>
      <c r="M841" s="1122">
        <f>SUM(M834:M840)</f>
        <v>0</v>
      </c>
      <c r="N841" s="1123"/>
      <c r="O841" s="1124"/>
      <c r="P841" s="1125"/>
      <c r="Q841" s="1124">
        <f>SUM(Q834:Q840)</f>
        <v>958500000</v>
      </c>
      <c r="R841" s="1126"/>
      <c r="S841" s="1124">
        <f>SUM(S834:S840)</f>
        <v>958500000</v>
      </c>
      <c r="T841" s="1127"/>
      <c r="U841" s="1128"/>
      <c r="V841" s="1129">
        <f>SUM(V834:V840)</f>
        <v>958500000</v>
      </c>
      <c r="W841" s="1130"/>
      <c r="X841" s="1131"/>
      <c r="Y841" s="1132">
        <f>SUM(Y834:Y840)</f>
        <v>0</v>
      </c>
      <c r="Z841" s="1133"/>
      <c r="AA841" s="1132">
        <f>SUM(AA834:AA840)</f>
        <v>0</v>
      </c>
      <c r="AB841" s="1134"/>
      <c r="AC841" s="1135">
        <f>SUM(AC834:AC839)</f>
        <v>0</v>
      </c>
      <c r="AD841" s="1136"/>
      <c r="AE841" s="1133">
        <f>SUM(AE834:AE839)</f>
        <v>0</v>
      </c>
      <c r="AF841" s="1137"/>
      <c r="AG841" s="1138"/>
      <c r="AH841" s="1129">
        <f>SUM(AH834:AH840)</f>
        <v>958500000</v>
      </c>
      <c r="AI841" s="1138"/>
      <c r="AJ841" s="1685"/>
      <c r="AK841" s="329" t="e">
        <f>U841+X841+Z841+AB841+#REF!+#REF!+AD841</f>
        <v>#REF!</v>
      </c>
      <c r="AL841" s="333"/>
      <c r="AM841" s="340">
        <f>SUM(AM834:AM839)</f>
        <v>0</v>
      </c>
      <c r="AN841" s="333"/>
    </row>
    <row r="842" spans="1:40" s="56" customFormat="1" ht="21.95" customHeight="1">
      <c r="A842" s="77"/>
      <c r="B842" s="183"/>
      <c r="C842" s="71"/>
      <c r="D842" s="70"/>
      <c r="E842" s="1593"/>
      <c r="F842" s="1011">
        <f>F841*1/$F$885</f>
        <v>4.6033930908654368E-2</v>
      </c>
      <c r="G842" s="455">
        <f>SUM(G835:G840)</f>
        <v>4.6033930908654375E-2</v>
      </c>
      <c r="H842" s="456"/>
      <c r="I842" s="457"/>
      <c r="J842" s="458"/>
      <c r="K842" s="459"/>
      <c r="L842" s="460"/>
      <c r="M842" s="461"/>
      <c r="N842" s="462"/>
      <c r="O842" s="465"/>
      <c r="P842" s="521"/>
      <c r="Q842" s="465"/>
      <c r="R842" s="522"/>
      <c r="S842" s="465"/>
      <c r="T842" s="233"/>
      <c r="U842" s="993"/>
      <c r="V842" s="1034"/>
      <c r="W842" s="237"/>
      <c r="X842" s="302"/>
      <c r="Y842" s="1059"/>
      <c r="Z842" s="299"/>
      <c r="AA842" s="1077"/>
      <c r="AB842" s="530"/>
      <c r="AC842" s="318"/>
      <c r="AD842" s="251"/>
      <c r="AE842" s="208"/>
      <c r="AF842" s="539"/>
      <c r="AG842" s="146">
        <f>AH841*1/F841</f>
        <v>0.81853116994022201</v>
      </c>
      <c r="AH842" s="132"/>
      <c r="AI842" s="143">
        <f>SUM(AI835:AI840)</f>
        <v>3.7680207323608203E-2</v>
      </c>
      <c r="AJ842" s="1685"/>
      <c r="AK842" s="258" t="e">
        <f>U842+X842+Z842+AB842+#REF!+#REF!+AD842</f>
        <v>#REF!</v>
      </c>
      <c r="AL842" s="146">
        <f>AM841*1/F841</f>
        <v>0</v>
      </c>
      <c r="AM842" s="132"/>
      <c r="AN842" s="143" t="e">
        <f>SUM(#REF!)</f>
        <v>#REF!</v>
      </c>
    </row>
    <row r="843" spans="1:40" s="337" customFormat="1" ht="31.5" customHeight="1">
      <c r="A843" s="1170">
        <v>26.5</v>
      </c>
      <c r="B843" s="1171" t="s">
        <v>1349</v>
      </c>
      <c r="C843" s="1172"/>
      <c r="D843" s="1173"/>
      <c r="E843" s="1612"/>
      <c r="F843" s="1196"/>
      <c r="G843" s="567"/>
      <c r="H843" s="1175"/>
      <c r="I843" s="780"/>
      <c r="J843" s="1176"/>
      <c r="K843" s="1177"/>
      <c r="L843" s="1178"/>
      <c r="M843" s="565"/>
      <c r="N843" s="1179"/>
      <c r="O843" s="565"/>
      <c r="P843" s="1169"/>
      <c r="Q843" s="565"/>
      <c r="R843" s="1180"/>
      <c r="S843" s="565"/>
      <c r="T843" s="1181"/>
      <c r="U843" s="1182"/>
      <c r="V843" s="1183"/>
      <c r="W843" s="563"/>
      <c r="X843" s="1184"/>
      <c r="Y843" s="1185"/>
      <c r="Z843" s="1186"/>
      <c r="AA843" s="1187"/>
      <c r="AB843" s="1188"/>
      <c r="AC843" s="1189"/>
      <c r="AD843" s="1182"/>
      <c r="AE843" s="1190"/>
      <c r="AF843" s="1191"/>
      <c r="AG843" s="1192"/>
      <c r="AH843" s="1193"/>
      <c r="AI843" s="1192"/>
      <c r="AJ843" s="1685"/>
      <c r="AK843" s="329" t="e">
        <f>U843+X843+Z843+AB843+#REF!+#REF!+AD843</f>
        <v>#REF!</v>
      </c>
      <c r="AL843" s="96"/>
      <c r="AM843" s="95"/>
      <c r="AN843" s="96"/>
    </row>
    <row r="844" spans="1:40" s="56" customFormat="1" ht="22.5" customHeight="1">
      <c r="A844" s="827"/>
      <c r="B844" s="828"/>
      <c r="C844" s="829"/>
      <c r="D844" s="856"/>
      <c r="E844" s="1613"/>
      <c r="F844" s="1009"/>
      <c r="G844" s="832"/>
      <c r="H844" s="833"/>
      <c r="I844" s="834"/>
      <c r="J844" s="835"/>
      <c r="K844" s="834"/>
      <c r="L844" s="836"/>
      <c r="M844" s="837"/>
      <c r="N844" s="838"/>
      <c r="O844" s="837"/>
      <c r="P844" s="839"/>
      <c r="Q844" s="837"/>
      <c r="R844" s="840"/>
      <c r="S844" s="837"/>
      <c r="T844" s="841"/>
      <c r="U844" s="960"/>
      <c r="V844" s="830"/>
      <c r="W844" s="842"/>
      <c r="X844" s="843"/>
      <c r="Y844" s="1060"/>
      <c r="Z844" s="845"/>
      <c r="AA844" s="1060"/>
      <c r="AB844" s="846"/>
      <c r="AC844" s="844"/>
      <c r="AD844" s="847"/>
      <c r="AE844" s="848"/>
      <c r="AF844" s="849"/>
      <c r="AG844" s="344"/>
      <c r="AH844" s="341"/>
      <c r="AI844" s="342"/>
      <c r="AJ844" s="1685"/>
      <c r="AK844" s="258"/>
      <c r="AL844" s="100"/>
      <c r="AM844" s="101"/>
      <c r="AN844" s="102"/>
    </row>
    <row r="845" spans="1:40" s="56" customFormat="1" ht="44.1" customHeight="1">
      <c r="A845" s="827" t="s">
        <v>1350</v>
      </c>
      <c r="B845" s="828" t="s">
        <v>1351</v>
      </c>
      <c r="C845" s="829" t="s">
        <v>50</v>
      </c>
      <c r="D845" s="960">
        <v>1</v>
      </c>
      <c r="E845" s="1613">
        <v>71548000</v>
      </c>
      <c r="F845" s="1009">
        <f t="shared" ref="F845:F847" si="1003">D845*E845</f>
        <v>71548000</v>
      </c>
      <c r="G845" s="832">
        <f>F845*1/$F$885</f>
        <v>2.812669247354742E-3</v>
      </c>
      <c r="H845" s="833">
        <f t="shared" ref="H845:H847" si="1004">IF(D845-AF845&lt;0,AF845-D845,0)</f>
        <v>0</v>
      </c>
      <c r="I845" s="834">
        <f t="shared" ref="I845:I847" si="1005">E845*H845</f>
        <v>0</v>
      </c>
      <c r="J845" s="723">
        <f t="shared" ref="J845:J847" si="1006">IF(D845-AF845&gt;0,AF845-D845,0)</f>
        <v>0</v>
      </c>
      <c r="K845" s="834">
        <f t="shared" ref="K845:K847" si="1007">E845*J845</f>
        <v>0</v>
      </c>
      <c r="L845" s="836">
        <f t="shared" ref="L845:L847" si="1008">IF(AF845=0,D845,0)</f>
        <v>0</v>
      </c>
      <c r="M845" s="837">
        <f t="shared" ref="M845:M847" si="1009">L845*E845</f>
        <v>0</v>
      </c>
      <c r="N845" s="838"/>
      <c r="O845" s="837"/>
      <c r="P845" s="1083">
        <f t="shared" ref="P845:P847" si="1010">D845+H845+J845-L845</f>
        <v>1</v>
      </c>
      <c r="Q845" s="837">
        <f t="shared" ref="Q845:Q847" si="1011">E845*P845</f>
        <v>71548000</v>
      </c>
      <c r="R845" s="1090">
        <f t="shared" ref="R845:R847" si="1012">AF845</f>
        <v>1</v>
      </c>
      <c r="S845" s="837">
        <f t="shared" ref="S845:S847" si="1013">E845*R845</f>
        <v>71548000</v>
      </c>
      <c r="T845" s="841"/>
      <c r="U845" s="1087">
        <v>1</v>
      </c>
      <c r="V845" s="830">
        <f t="shared" ref="V845:V847" si="1014">E845*U845</f>
        <v>71548000</v>
      </c>
      <c r="W845" s="842"/>
      <c r="X845" s="843">
        <v>0</v>
      </c>
      <c r="Y845" s="1060">
        <f t="shared" ref="Y845:Y847" si="1015">E845*X845</f>
        <v>0</v>
      </c>
      <c r="Z845" s="845">
        <v>0</v>
      </c>
      <c r="AA845" s="1060">
        <f t="shared" ref="AA845:AA847" si="1016">E845*Z845</f>
        <v>0</v>
      </c>
      <c r="AB845" s="846"/>
      <c r="AC845" s="844"/>
      <c r="AD845" s="847"/>
      <c r="AE845" s="848"/>
      <c r="AF845" s="1081">
        <f t="shared" ref="AF845:AF847" si="1017">U845+X845+Z845</f>
        <v>1</v>
      </c>
      <c r="AG845" s="344">
        <f t="shared" ref="AG845:AG847" si="1018">AF845/D845</f>
        <v>1</v>
      </c>
      <c r="AH845" s="341">
        <f t="shared" ref="AH845:AH847" si="1019">E845*AF845</f>
        <v>71548000</v>
      </c>
      <c r="AI845" s="342">
        <f>AH845*1/$E$895</f>
        <v>2.812669247354742E-3</v>
      </c>
      <c r="AJ845" s="1685"/>
      <c r="AK845" s="258"/>
      <c r="AL845" s="100"/>
      <c r="AM845" s="101"/>
      <c r="AN845" s="102"/>
    </row>
    <row r="846" spans="1:40" s="56" customFormat="1" ht="47.1" customHeight="1">
      <c r="A846" s="827" t="s">
        <v>1352</v>
      </c>
      <c r="B846" s="828" t="s">
        <v>1353</v>
      </c>
      <c r="C846" s="829" t="s">
        <v>50</v>
      </c>
      <c r="D846" s="960">
        <v>1</v>
      </c>
      <c r="E846" s="1613">
        <v>35450000</v>
      </c>
      <c r="F846" s="1009">
        <f t="shared" si="1003"/>
        <v>35450000</v>
      </c>
      <c r="G846" s="832">
        <f>F846*1/$F$885</f>
        <v>1.3935976521877007E-3</v>
      </c>
      <c r="H846" s="833">
        <f t="shared" si="1004"/>
        <v>0</v>
      </c>
      <c r="I846" s="834">
        <f t="shared" si="1005"/>
        <v>0</v>
      </c>
      <c r="J846" s="723">
        <f t="shared" si="1006"/>
        <v>0</v>
      </c>
      <c r="K846" s="834">
        <f t="shared" si="1007"/>
        <v>0</v>
      </c>
      <c r="L846" s="836">
        <f t="shared" si="1008"/>
        <v>0</v>
      </c>
      <c r="M846" s="837">
        <f t="shared" si="1009"/>
        <v>0</v>
      </c>
      <c r="N846" s="838"/>
      <c r="O846" s="837"/>
      <c r="P846" s="1083">
        <f t="shared" si="1010"/>
        <v>1</v>
      </c>
      <c r="Q846" s="837">
        <f t="shared" si="1011"/>
        <v>35450000</v>
      </c>
      <c r="R846" s="1090">
        <f t="shared" si="1012"/>
        <v>1</v>
      </c>
      <c r="S846" s="837">
        <f t="shared" si="1013"/>
        <v>35450000</v>
      </c>
      <c r="T846" s="841"/>
      <c r="U846" s="1087">
        <v>1</v>
      </c>
      <c r="V846" s="830">
        <f t="shared" si="1014"/>
        <v>35450000</v>
      </c>
      <c r="W846" s="842"/>
      <c r="X846" s="843">
        <v>0</v>
      </c>
      <c r="Y846" s="1060">
        <f t="shared" si="1015"/>
        <v>0</v>
      </c>
      <c r="Z846" s="845">
        <v>0</v>
      </c>
      <c r="AA846" s="1060">
        <f t="shared" si="1016"/>
        <v>0</v>
      </c>
      <c r="AB846" s="846"/>
      <c r="AC846" s="844"/>
      <c r="AD846" s="847"/>
      <c r="AE846" s="848"/>
      <c r="AF846" s="1081">
        <f t="shared" si="1017"/>
        <v>1</v>
      </c>
      <c r="AG846" s="344">
        <f t="shared" si="1018"/>
        <v>1</v>
      </c>
      <c r="AH846" s="341">
        <f t="shared" si="1019"/>
        <v>35450000</v>
      </c>
      <c r="AI846" s="342">
        <f>AH846*1/$E$895</f>
        <v>1.3935976521877007E-3</v>
      </c>
      <c r="AJ846" s="1685"/>
      <c r="AK846" s="258"/>
      <c r="AL846" s="100"/>
      <c r="AM846" s="101"/>
      <c r="AN846" s="102"/>
    </row>
    <row r="847" spans="1:40" s="56" customFormat="1" ht="47.1" customHeight="1">
      <c r="A847" s="827" t="s">
        <v>1354</v>
      </c>
      <c r="B847" s="828" t="s">
        <v>1355</v>
      </c>
      <c r="C847" s="829" t="s">
        <v>50</v>
      </c>
      <c r="D847" s="960">
        <v>1</v>
      </c>
      <c r="E847" s="1613">
        <v>6950000</v>
      </c>
      <c r="F847" s="1009">
        <f t="shared" si="1003"/>
        <v>6950000</v>
      </c>
      <c r="G847" s="832">
        <f>F847*1/$F$885</f>
        <v>2.732159007815097E-4</v>
      </c>
      <c r="H847" s="833">
        <f t="shared" si="1004"/>
        <v>0</v>
      </c>
      <c r="I847" s="834">
        <f t="shared" si="1005"/>
        <v>0</v>
      </c>
      <c r="J847" s="723">
        <f t="shared" si="1006"/>
        <v>0</v>
      </c>
      <c r="K847" s="834">
        <f t="shared" si="1007"/>
        <v>0</v>
      </c>
      <c r="L847" s="836">
        <f t="shared" si="1008"/>
        <v>0</v>
      </c>
      <c r="M847" s="837">
        <f t="shared" si="1009"/>
        <v>0</v>
      </c>
      <c r="N847" s="838"/>
      <c r="O847" s="837"/>
      <c r="P847" s="1083">
        <f t="shared" si="1010"/>
        <v>1</v>
      </c>
      <c r="Q847" s="837">
        <f t="shared" si="1011"/>
        <v>6950000</v>
      </c>
      <c r="R847" s="1090">
        <f t="shared" si="1012"/>
        <v>1</v>
      </c>
      <c r="S847" s="837">
        <f t="shared" si="1013"/>
        <v>6950000</v>
      </c>
      <c r="T847" s="841"/>
      <c r="U847" s="1087">
        <v>1</v>
      </c>
      <c r="V847" s="830">
        <f t="shared" si="1014"/>
        <v>6950000</v>
      </c>
      <c r="W847" s="842"/>
      <c r="X847" s="843">
        <v>0</v>
      </c>
      <c r="Y847" s="1060">
        <f t="shared" si="1015"/>
        <v>0</v>
      </c>
      <c r="Z847" s="845">
        <v>0</v>
      </c>
      <c r="AA847" s="1060">
        <f t="shared" si="1016"/>
        <v>0</v>
      </c>
      <c r="AB847" s="846"/>
      <c r="AC847" s="844"/>
      <c r="AD847" s="847"/>
      <c r="AE847" s="848"/>
      <c r="AF847" s="1081">
        <f t="shared" si="1017"/>
        <v>1</v>
      </c>
      <c r="AG847" s="344">
        <f t="shared" si="1018"/>
        <v>1</v>
      </c>
      <c r="AH847" s="341">
        <f t="shared" si="1019"/>
        <v>6950000</v>
      </c>
      <c r="AI847" s="342">
        <f>AH847*1/$E$895</f>
        <v>2.732159007815097E-4</v>
      </c>
      <c r="AJ847" s="1685"/>
      <c r="AK847" s="258"/>
      <c r="AL847" s="100"/>
      <c r="AM847" s="101"/>
      <c r="AN847" s="102"/>
    </row>
    <row r="848" spans="1:40" s="56" customFormat="1" ht="21.75" customHeight="1">
      <c r="A848" s="638"/>
      <c r="B848" s="639"/>
      <c r="C848" s="640"/>
      <c r="D848" s="641"/>
      <c r="E848" s="1573"/>
      <c r="F848" s="1010"/>
      <c r="G848" s="428"/>
      <c r="H848" s="429"/>
      <c r="I848" s="430"/>
      <c r="J848" s="431"/>
      <c r="K848" s="430"/>
      <c r="L848" s="541"/>
      <c r="M848" s="432"/>
      <c r="N848" s="433"/>
      <c r="O848" s="432"/>
      <c r="P848" s="514"/>
      <c r="Q848" s="432"/>
      <c r="R848" s="464"/>
      <c r="S848" s="432"/>
      <c r="T848" s="220"/>
      <c r="U848" s="108"/>
      <c r="V848" s="109"/>
      <c r="W848" s="219"/>
      <c r="X848" s="283"/>
      <c r="Y848" s="1053"/>
      <c r="Z848" s="540"/>
      <c r="AA848" s="1053"/>
      <c r="AB848" s="529"/>
      <c r="AC848" s="284"/>
      <c r="AD848" s="660"/>
      <c r="AE848" s="650"/>
      <c r="AF848" s="533"/>
      <c r="AG848" s="661"/>
      <c r="AH848" s="791"/>
      <c r="AI848" s="662"/>
      <c r="AJ848" s="1685"/>
      <c r="AK848" s="258"/>
      <c r="AL848" s="542"/>
      <c r="AM848" s="543"/>
      <c r="AN848" s="544"/>
    </row>
    <row r="849" spans="1:40" s="337" customFormat="1" ht="23.1" customHeight="1">
      <c r="A849" s="1112"/>
      <c r="B849" s="1113" t="s">
        <v>1356</v>
      </c>
      <c r="C849" s="1114"/>
      <c r="D849" s="1168"/>
      <c r="E849" s="1586"/>
      <c r="F849" s="1194">
        <f>SUM(F843:F848)</f>
        <v>113948000</v>
      </c>
      <c r="G849" s="1117"/>
      <c r="H849" s="1118"/>
      <c r="I849" s="1119">
        <f>SUM(I843:I847)</f>
        <v>0</v>
      </c>
      <c r="J849" s="1120"/>
      <c r="K849" s="1119">
        <f>SUM(K843:K848)</f>
        <v>0</v>
      </c>
      <c r="L849" s="1121"/>
      <c r="M849" s="1122">
        <f>SUM(M843:M848)</f>
        <v>0</v>
      </c>
      <c r="N849" s="1123"/>
      <c r="O849" s="1124"/>
      <c r="P849" s="1125"/>
      <c r="Q849" s="1124">
        <f>SUM(Q843:Q848)</f>
        <v>113948000</v>
      </c>
      <c r="R849" s="1126"/>
      <c r="S849" s="1124">
        <f>SUM(S843:S848)</f>
        <v>113948000</v>
      </c>
      <c r="T849" s="1127"/>
      <c r="U849" s="1128"/>
      <c r="V849" s="1129">
        <f>SUM(V843:V848)</f>
        <v>113948000</v>
      </c>
      <c r="W849" s="1130"/>
      <c r="X849" s="1131"/>
      <c r="Y849" s="1132">
        <f>SUM(Y843:Y848)</f>
        <v>0</v>
      </c>
      <c r="Z849" s="1133"/>
      <c r="AA849" s="1132">
        <f>SUM(AA843:AA848)</f>
        <v>0</v>
      </c>
      <c r="AB849" s="1134"/>
      <c r="AC849" s="1135">
        <f>SUM(AC843:AC847)</f>
        <v>0</v>
      </c>
      <c r="AD849" s="1136"/>
      <c r="AE849" s="1133">
        <f>SUM(AE843:AE847)</f>
        <v>0</v>
      </c>
      <c r="AF849" s="1137"/>
      <c r="AG849" s="1138"/>
      <c r="AH849" s="1129">
        <f>SUM(AH843:AH848)</f>
        <v>113948000</v>
      </c>
      <c r="AI849" s="1138"/>
      <c r="AJ849" s="1685"/>
      <c r="AK849" s="329" t="e">
        <f>U849+X849+Z849+AB849+#REF!+#REF!+AD849</f>
        <v>#REF!</v>
      </c>
      <c r="AL849" s="333"/>
      <c r="AM849" s="340">
        <f>SUM(AM843:AM847)</f>
        <v>0</v>
      </c>
      <c r="AN849" s="333"/>
    </row>
    <row r="850" spans="1:40" s="56" customFormat="1" ht="21.95" customHeight="1">
      <c r="A850" s="77"/>
      <c r="B850" s="183"/>
      <c r="C850" s="71"/>
      <c r="D850" s="958"/>
      <c r="E850" s="1593"/>
      <c r="F850" s="1011">
        <f>F849*1/$F$885</f>
        <v>4.479482800323952E-3</v>
      </c>
      <c r="G850" s="455">
        <f>SUM(G844:G848)</f>
        <v>4.479482800323952E-3</v>
      </c>
      <c r="H850" s="456"/>
      <c r="I850" s="457"/>
      <c r="J850" s="458"/>
      <c r="K850" s="459"/>
      <c r="L850" s="460"/>
      <c r="M850" s="461"/>
      <c r="N850" s="462"/>
      <c r="O850" s="465"/>
      <c r="P850" s="521"/>
      <c r="Q850" s="465"/>
      <c r="R850" s="522"/>
      <c r="S850" s="465"/>
      <c r="T850" s="233"/>
      <c r="U850" s="993"/>
      <c r="V850" s="1034"/>
      <c r="W850" s="237"/>
      <c r="X850" s="302"/>
      <c r="Y850" s="1059"/>
      <c r="Z850" s="299"/>
      <c r="AA850" s="1077"/>
      <c r="AB850" s="530"/>
      <c r="AC850" s="318"/>
      <c r="AD850" s="251"/>
      <c r="AE850" s="208"/>
      <c r="AF850" s="539"/>
      <c r="AG850" s="146">
        <f>AH849*1/F849</f>
        <v>1</v>
      </c>
      <c r="AH850" s="132"/>
      <c r="AI850" s="143">
        <f>SUM(AI844:AI848)</f>
        <v>4.479482800323952E-3</v>
      </c>
      <c r="AJ850" s="1685"/>
      <c r="AK850" s="258" t="e">
        <f>U850+X850+Z850+AB850+#REF!+#REF!+AD850</f>
        <v>#REF!</v>
      </c>
      <c r="AL850" s="146">
        <f>AM849*1/F849</f>
        <v>0</v>
      </c>
      <c r="AM850" s="132"/>
      <c r="AN850" s="143" t="e">
        <f>SUM(#REF!)</f>
        <v>#REF!</v>
      </c>
    </row>
    <row r="851" spans="1:40" s="337" customFormat="1" ht="31.5" customHeight="1">
      <c r="A851" s="1170">
        <v>26.6</v>
      </c>
      <c r="B851" s="1171" t="s">
        <v>1357</v>
      </c>
      <c r="C851" s="1172"/>
      <c r="D851" s="1195"/>
      <c r="E851" s="1612"/>
      <c r="F851" s="1196"/>
      <c r="G851" s="567"/>
      <c r="H851" s="1175"/>
      <c r="I851" s="780"/>
      <c r="J851" s="1176"/>
      <c r="K851" s="1177"/>
      <c r="L851" s="1178"/>
      <c r="M851" s="565"/>
      <c r="N851" s="1179"/>
      <c r="O851" s="565"/>
      <c r="P851" s="1169"/>
      <c r="Q851" s="565"/>
      <c r="R851" s="1180"/>
      <c r="S851" s="565"/>
      <c r="T851" s="1181"/>
      <c r="U851" s="1182"/>
      <c r="V851" s="1183"/>
      <c r="W851" s="563"/>
      <c r="X851" s="1184"/>
      <c r="Y851" s="1185"/>
      <c r="Z851" s="1186"/>
      <c r="AA851" s="1187"/>
      <c r="AB851" s="1188"/>
      <c r="AC851" s="1189"/>
      <c r="AD851" s="1182"/>
      <c r="AE851" s="1190"/>
      <c r="AF851" s="1191"/>
      <c r="AG851" s="1192"/>
      <c r="AH851" s="1193"/>
      <c r="AI851" s="1192"/>
      <c r="AJ851" s="1685"/>
      <c r="AK851" s="329" t="e">
        <f>U851+X851+Z851+AB851+#REF!+#REF!+AD851</f>
        <v>#REF!</v>
      </c>
      <c r="AL851" s="96"/>
      <c r="AM851" s="95"/>
      <c r="AN851" s="96"/>
    </row>
    <row r="852" spans="1:40" s="56" customFormat="1" ht="22.5" customHeight="1">
      <c r="A852" s="827"/>
      <c r="B852" s="828"/>
      <c r="C852" s="829"/>
      <c r="D852" s="960"/>
      <c r="E852" s="1613"/>
      <c r="F852" s="1009"/>
      <c r="G852" s="832"/>
      <c r="H852" s="833"/>
      <c r="I852" s="834"/>
      <c r="J852" s="835"/>
      <c r="K852" s="834"/>
      <c r="L852" s="836"/>
      <c r="M852" s="837"/>
      <c r="N852" s="838"/>
      <c r="O852" s="837"/>
      <c r="P852" s="839"/>
      <c r="Q852" s="837"/>
      <c r="R852" s="840"/>
      <c r="S852" s="837"/>
      <c r="T852" s="841"/>
      <c r="U852" s="960"/>
      <c r="V852" s="830"/>
      <c r="W852" s="842"/>
      <c r="X852" s="843"/>
      <c r="Y852" s="1060"/>
      <c r="Z852" s="845"/>
      <c r="AA852" s="1060"/>
      <c r="AB852" s="846"/>
      <c r="AC852" s="844"/>
      <c r="AD852" s="847"/>
      <c r="AE852" s="848"/>
      <c r="AF852" s="849"/>
      <c r="AG852" s="344"/>
      <c r="AH852" s="341"/>
      <c r="AI852" s="342"/>
      <c r="AJ852" s="1685"/>
      <c r="AK852" s="258"/>
      <c r="AL852" s="100"/>
      <c r="AM852" s="101"/>
      <c r="AN852" s="102"/>
    </row>
    <row r="853" spans="1:40" s="56" customFormat="1" ht="26.1" customHeight="1">
      <c r="A853" s="827" t="s">
        <v>1358</v>
      </c>
      <c r="B853" s="828" t="s">
        <v>1359</v>
      </c>
      <c r="C853" s="829" t="s">
        <v>50</v>
      </c>
      <c r="D853" s="960">
        <v>23</v>
      </c>
      <c r="E853" s="1613">
        <v>2850000</v>
      </c>
      <c r="F853" s="1009">
        <f t="shared" ref="F853:F870" si="1020">D853*E853</f>
        <v>65550000</v>
      </c>
      <c r="G853" s="832">
        <f t="shared" ref="G853:G870" si="1021">F853*1/$F$885</f>
        <v>2.5768780282342391E-3</v>
      </c>
      <c r="H853" s="833">
        <f t="shared" ref="H853:H870" si="1022">IF(D853-AF853&lt;0,AF853-D853,0)</f>
        <v>0</v>
      </c>
      <c r="I853" s="834">
        <f t="shared" ref="I853:I870" si="1023">E853*H853</f>
        <v>0</v>
      </c>
      <c r="J853" s="835">
        <v>0</v>
      </c>
      <c r="K853" s="834">
        <f t="shared" ref="K853:K870" si="1024">E853*J853</f>
        <v>0</v>
      </c>
      <c r="L853" s="836">
        <f t="shared" ref="L853:L870" si="1025">IF(AF853=0,D853,0)</f>
        <v>0</v>
      </c>
      <c r="M853" s="837">
        <f t="shared" ref="M853:M870" si="1026">L853*E853</f>
        <v>0</v>
      </c>
      <c r="N853" s="838"/>
      <c r="O853" s="837"/>
      <c r="P853" s="1083">
        <f t="shared" ref="P853:P870" si="1027">D853+H853+J853-L853</f>
        <v>23</v>
      </c>
      <c r="Q853" s="837">
        <f t="shared" ref="Q853:Q870" si="1028">E853*P853</f>
        <v>65550000</v>
      </c>
      <c r="R853" s="1090">
        <f t="shared" ref="R853:R870" si="1029">AF853</f>
        <v>23</v>
      </c>
      <c r="S853" s="837">
        <f t="shared" ref="S853:S870" si="1030">E853*R853</f>
        <v>65550000</v>
      </c>
      <c r="T853" s="841"/>
      <c r="U853" s="1087">
        <v>23</v>
      </c>
      <c r="V853" s="830">
        <f t="shared" ref="V853:V870" si="1031">E853*U853</f>
        <v>65550000</v>
      </c>
      <c r="W853" s="842"/>
      <c r="X853" s="843">
        <v>0</v>
      </c>
      <c r="Y853" s="1060">
        <f t="shared" ref="Y853:Y870" si="1032">E853*X853</f>
        <v>0</v>
      </c>
      <c r="Z853" s="845">
        <v>0</v>
      </c>
      <c r="AA853" s="1060">
        <f t="shared" ref="AA853:AA870" si="1033">E853*Z853</f>
        <v>0</v>
      </c>
      <c r="AB853" s="846"/>
      <c r="AC853" s="844"/>
      <c r="AD853" s="847"/>
      <c r="AE853" s="848"/>
      <c r="AF853" s="1081">
        <f t="shared" ref="AF853:AF870" si="1034">U853+X853+Z853</f>
        <v>23</v>
      </c>
      <c r="AG853" s="344">
        <f t="shared" ref="AG853:AG870" si="1035">AF853/D853</f>
        <v>1</v>
      </c>
      <c r="AH853" s="341">
        <f t="shared" ref="AH853:AH870" si="1036">E853*AF853</f>
        <v>65550000</v>
      </c>
      <c r="AI853" s="342">
        <f t="shared" ref="AI853:AI870" si="1037">AH853*1/$E$895</f>
        <v>2.5768780282342391E-3</v>
      </c>
      <c r="AJ853" s="1685"/>
      <c r="AK853" s="258"/>
      <c r="AL853" s="100"/>
      <c r="AM853" s="101"/>
      <c r="AN853" s="102"/>
    </row>
    <row r="854" spans="1:40" s="56" customFormat="1" ht="26.1" customHeight="1">
      <c r="A854" s="827" t="s">
        <v>1360</v>
      </c>
      <c r="B854" s="828" t="s">
        <v>1361</v>
      </c>
      <c r="C854" s="829" t="s">
        <v>50</v>
      </c>
      <c r="D854" s="960">
        <v>18</v>
      </c>
      <c r="E854" s="1613">
        <v>65800000</v>
      </c>
      <c r="F854" s="1009">
        <f t="shared" si="1020"/>
        <v>1184400000</v>
      </c>
      <c r="G854" s="832">
        <f t="shared" si="1021"/>
        <v>4.6560706890017282E-2</v>
      </c>
      <c r="H854" s="833">
        <f t="shared" si="1022"/>
        <v>0</v>
      </c>
      <c r="I854" s="834">
        <f t="shared" si="1023"/>
        <v>0</v>
      </c>
      <c r="J854" s="835">
        <v>0</v>
      </c>
      <c r="K854" s="834">
        <f t="shared" si="1024"/>
        <v>0</v>
      </c>
      <c r="L854" s="836">
        <f t="shared" si="1025"/>
        <v>0</v>
      </c>
      <c r="M854" s="837">
        <f t="shared" si="1026"/>
        <v>0</v>
      </c>
      <c r="N854" s="838"/>
      <c r="O854" s="837"/>
      <c r="P854" s="1083">
        <f t="shared" si="1027"/>
        <v>18</v>
      </c>
      <c r="Q854" s="837">
        <f t="shared" si="1028"/>
        <v>1184400000</v>
      </c>
      <c r="R854" s="1090">
        <f t="shared" si="1029"/>
        <v>18</v>
      </c>
      <c r="S854" s="837">
        <f t="shared" si="1030"/>
        <v>1184400000</v>
      </c>
      <c r="T854" s="841"/>
      <c r="U854" s="1087">
        <v>18</v>
      </c>
      <c r="V854" s="830">
        <f t="shared" si="1031"/>
        <v>1184400000</v>
      </c>
      <c r="W854" s="842"/>
      <c r="X854" s="843">
        <v>0</v>
      </c>
      <c r="Y854" s="1060">
        <f t="shared" si="1032"/>
        <v>0</v>
      </c>
      <c r="Z854" s="845">
        <v>0</v>
      </c>
      <c r="AA854" s="1060">
        <f t="shared" si="1033"/>
        <v>0</v>
      </c>
      <c r="AB854" s="846"/>
      <c r="AC854" s="844"/>
      <c r="AD854" s="847"/>
      <c r="AE854" s="848"/>
      <c r="AF854" s="1081">
        <f t="shared" si="1034"/>
        <v>18</v>
      </c>
      <c r="AG854" s="344">
        <f t="shared" si="1035"/>
        <v>1</v>
      </c>
      <c r="AH854" s="341">
        <f t="shared" si="1036"/>
        <v>1184400000</v>
      </c>
      <c r="AI854" s="342">
        <f t="shared" si="1037"/>
        <v>4.6560706890017282E-2</v>
      </c>
      <c r="AJ854" s="1685"/>
      <c r="AK854" s="258"/>
      <c r="AL854" s="100"/>
      <c r="AM854" s="101"/>
      <c r="AN854" s="102"/>
    </row>
    <row r="855" spans="1:40" s="56" customFormat="1" ht="26.1" customHeight="1">
      <c r="A855" s="827" t="s">
        <v>1362</v>
      </c>
      <c r="B855" s="828" t="s">
        <v>1363</v>
      </c>
      <c r="C855" s="829" t="s">
        <v>50</v>
      </c>
      <c r="D855" s="960">
        <v>1</v>
      </c>
      <c r="E855" s="1613">
        <v>21450000</v>
      </c>
      <c r="F855" s="1009">
        <f t="shared" si="1020"/>
        <v>21450000</v>
      </c>
      <c r="G855" s="832">
        <f t="shared" si="1021"/>
        <v>8.4323468658465946E-4</v>
      </c>
      <c r="H855" s="833">
        <f t="shared" si="1022"/>
        <v>0</v>
      </c>
      <c r="I855" s="834">
        <f t="shared" si="1023"/>
        <v>0</v>
      </c>
      <c r="J855" s="835">
        <v>0</v>
      </c>
      <c r="K855" s="834">
        <f t="shared" si="1024"/>
        <v>0</v>
      </c>
      <c r="L855" s="836">
        <f t="shared" si="1025"/>
        <v>0</v>
      </c>
      <c r="M855" s="837">
        <f t="shared" si="1026"/>
        <v>0</v>
      </c>
      <c r="N855" s="838"/>
      <c r="O855" s="837"/>
      <c r="P855" s="1083">
        <f t="shared" si="1027"/>
        <v>1</v>
      </c>
      <c r="Q855" s="837">
        <f t="shared" si="1028"/>
        <v>21450000</v>
      </c>
      <c r="R855" s="1090">
        <f t="shared" si="1029"/>
        <v>1</v>
      </c>
      <c r="S855" s="837">
        <f t="shared" si="1030"/>
        <v>21450000</v>
      </c>
      <c r="T855" s="841"/>
      <c r="U855" s="1087">
        <v>1</v>
      </c>
      <c r="V855" s="830">
        <f t="shared" si="1031"/>
        <v>21450000</v>
      </c>
      <c r="W855" s="842"/>
      <c r="X855" s="843">
        <v>0</v>
      </c>
      <c r="Y855" s="1060">
        <f t="shared" si="1032"/>
        <v>0</v>
      </c>
      <c r="Z855" s="845">
        <v>0</v>
      </c>
      <c r="AA855" s="1060">
        <f t="shared" si="1033"/>
        <v>0</v>
      </c>
      <c r="AB855" s="846"/>
      <c r="AC855" s="844"/>
      <c r="AD855" s="847"/>
      <c r="AE855" s="848"/>
      <c r="AF855" s="1081">
        <f t="shared" si="1034"/>
        <v>1</v>
      </c>
      <c r="AG855" s="344">
        <f t="shared" si="1035"/>
        <v>1</v>
      </c>
      <c r="AH855" s="341">
        <f t="shared" si="1036"/>
        <v>21450000</v>
      </c>
      <c r="AI855" s="342">
        <f t="shared" si="1037"/>
        <v>8.4323468658465946E-4</v>
      </c>
      <c r="AJ855" s="1685"/>
      <c r="AK855" s="258"/>
      <c r="AL855" s="100"/>
      <c r="AM855" s="101"/>
      <c r="AN855" s="102"/>
    </row>
    <row r="856" spans="1:40" s="56" customFormat="1" ht="26.1" customHeight="1">
      <c r="A856" s="827" t="s">
        <v>1364</v>
      </c>
      <c r="B856" s="828" t="s">
        <v>1365</v>
      </c>
      <c r="C856" s="829" t="s">
        <v>50</v>
      </c>
      <c r="D856" s="960">
        <v>1</v>
      </c>
      <c r="E856" s="1613">
        <v>8564000</v>
      </c>
      <c r="F856" s="1009">
        <f t="shared" si="1020"/>
        <v>8564000</v>
      </c>
      <c r="G856" s="832">
        <f t="shared" si="1021"/>
        <v>3.366648883874603E-4</v>
      </c>
      <c r="H856" s="833">
        <f t="shared" si="1022"/>
        <v>0</v>
      </c>
      <c r="I856" s="834">
        <f t="shared" si="1023"/>
        <v>0</v>
      </c>
      <c r="J856" s="835">
        <v>0</v>
      </c>
      <c r="K856" s="834">
        <f t="shared" si="1024"/>
        <v>0</v>
      </c>
      <c r="L856" s="836">
        <f t="shared" si="1025"/>
        <v>0</v>
      </c>
      <c r="M856" s="837">
        <f t="shared" si="1026"/>
        <v>0</v>
      </c>
      <c r="N856" s="838"/>
      <c r="O856" s="837"/>
      <c r="P856" s="1083">
        <f t="shared" si="1027"/>
        <v>1</v>
      </c>
      <c r="Q856" s="837">
        <f t="shared" si="1028"/>
        <v>8564000</v>
      </c>
      <c r="R856" s="1090">
        <f t="shared" si="1029"/>
        <v>1</v>
      </c>
      <c r="S856" s="837">
        <f t="shared" si="1030"/>
        <v>8564000</v>
      </c>
      <c r="T856" s="841"/>
      <c r="U856" s="1087">
        <v>1</v>
      </c>
      <c r="V856" s="830">
        <f t="shared" si="1031"/>
        <v>8564000</v>
      </c>
      <c r="W856" s="842"/>
      <c r="X856" s="843">
        <v>0</v>
      </c>
      <c r="Y856" s="1060">
        <f t="shared" si="1032"/>
        <v>0</v>
      </c>
      <c r="Z856" s="845">
        <v>0</v>
      </c>
      <c r="AA856" s="1060">
        <f t="shared" si="1033"/>
        <v>0</v>
      </c>
      <c r="AB856" s="846"/>
      <c r="AC856" s="844"/>
      <c r="AD856" s="847"/>
      <c r="AE856" s="848"/>
      <c r="AF856" s="1081">
        <f t="shared" si="1034"/>
        <v>1</v>
      </c>
      <c r="AG856" s="344">
        <f t="shared" si="1035"/>
        <v>1</v>
      </c>
      <c r="AH856" s="341">
        <f t="shared" si="1036"/>
        <v>8564000</v>
      </c>
      <c r="AI856" s="342">
        <f t="shared" si="1037"/>
        <v>3.366648883874603E-4</v>
      </c>
      <c r="AJ856" s="1685"/>
      <c r="AK856" s="258"/>
      <c r="AL856" s="100"/>
      <c r="AM856" s="101"/>
      <c r="AN856" s="102"/>
    </row>
    <row r="857" spans="1:40" s="56" customFormat="1" ht="26.1" customHeight="1">
      <c r="A857" s="827" t="s">
        <v>1366</v>
      </c>
      <c r="B857" s="828" t="s">
        <v>1367</v>
      </c>
      <c r="C857" s="829" t="s">
        <v>50</v>
      </c>
      <c r="D857" s="960">
        <v>1</v>
      </c>
      <c r="E857" s="1613">
        <v>20250000</v>
      </c>
      <c r="F857" s="1009">
        <f t="shared" si="1020"/>
        <v>20250000</v>
      </c>
      <c r="G857" s="832">
        <f t="shared" si="1021"/>
        <v>7.9606071810439877E-4</v>
      </c>
      <c r="H857" s="833">
        <f t="shared" si="1022"/>
        <v>0</v>
      </c>
      <c r="I857" s="834">
        <f t="shared" si="1023"/>
        <v>0</v>
      </c>
      <c r="J857" s="835">
        <v>0</v>
      </c>
      <c r="K857" s="834">
        <f t="shared" si="1024"/>
        <v>0</v>
      </c>
      <c r="L857" s="836">
        <f t="shared" si="1025"/>
        <v>0</v>
      </c>
      <c r="M857" s="837">
        <f t="shared" si="1026"/>
        <v>0</v>
      </c>
      <c r="N857" s="838"/>
      <c r="O857" s="837"/>
      <c r="P857" s="1083">
        <f t="shared" si="1027"/>
        <v>1</v>
      </c>
      <c r="Q857" s="837">
        <f t="shared" si="1028"/>
        <v>20250000</v>
      </c>
      <c r="R857" s="1090">
        <f t="shared" si="1029"/>
        <v>1</v>
      </c>
      <c r="S857" s="837">
        <f t="shared" si="1030"/>
        <v>20250000</v>
      </c>
      <c r="T857" s="841"/>
      <c r="U857" s="1087">
        <v>1</v>
      </c>
      <c r="V857" s="830">
        <f t="shared" si="1031"/>
        <v>20250000</v>
      </c>
      <c r="W857" s="842"/>
      <c r="X857" s="843">
        <v>0</v>
      </c>
      <c r="Y857" s="1060">
        <f t="shared" si="1032"/>
        <v>0</v>
      </c>
      <c r="Z857" s="845">
        <v>0</v>
      </c>
      <c r="AA857" s="1060">
        <f t="shared" si="1033"/>
        <v>0</v>
      </c>
      <c r="AB857" s="846"/>
      <c r="AC857" s="844"/>
      <c r="AD857" s="847"/>
      <c r="AE857" s="848"/>
      <c r="AF857" s="1081">
        <f t="shared" si="1034"/>
        <v>1</v>
      </c>
      <c r="AG857" s="344">
        <f t="shared" si="1035"/>
        <v>1</v>
      </c>
      <c r="AH857" s="341">
        <f t="shared" si="1036"/>
        <v>20250000</v>
      </c>
      <c r="AI857" s="342">
        <f t="shared" si="1037"/>
        <v>7.9606071810439877E-4</v>
      </c>
      <c r="AJ857" s="1685"/>
      <c r="AK857" s="258"/>
      <c r="AL857" s="100"/>
      <c r="AM857" s="101"/>
      <c r="AN857" s="102"/>
    </row>
    <row r="858" spans="1:40" s="56" customFormat="1" ht="26.1" customHeight="1">
      <c r="A858" s="827" t="s">
        <v>1368</v>
      </c>
      <c r="B858" s="828" t="s">
        <v>1369</v>
      </c>
      <c r="C858" s="829" t="s">
        <v>50</v>
      </c>
      <c r="D858" s="960">
        <v>1</v>
      </c>
      <c r="E858" s="1613">
        <v>10150000</v>
      </c>
      <c r="F858" s="1009">
        <f t="shared" si="1020"/>
        <v>10150000</v>
      </c>
      <c r="G858" s="832">
        <f t="shared" si="1021"/>
        <v>3.9901315006220483E-4</v>
      </c>
      <c r="H858" s="833">
        <f t="shared" si="1022"/>
        <v>0</v>
      </c>
      <c r="I858" s="834">
        <f t="shared" si="1023"/>
        <v>0</v>
      </c>
      <c r="J858" s="835">
        <v>0</v>
      </c>
      <c r="K858" s="834">
        <f t="shared" si="1024"/>
        <v>0</v>
      </c>
      <c r="L858" s="836">
        <f t="shared" si="1025"/>
        <v>0</v>
      </c>
      <c r="M858" s="837">
        <f t="shared" si="1026"/>
        <v>0</v>
      </c>
      <c r="N858" s="838"/>
      <c r="O858" s="837"/>
      <c r="P858" s="1083">
        <f t="shared" si="1027"/>
        <v>1</v>
      </c>
      <c r="Q858" s="837">
        <f t="shared" si="1028"/>
        <v>10150000</v>
      </c>
      <c r="R858" s="1090">
        <f t="shared" si="1029"/>
        <v>1</v>
      </c>
      <c r="S858" s="837">
        <f t="shared" si="1030"/>
        <v>10150000</v>
      </c>
      <c r="T858" s="841"/>
      <c r="U858" s="1087">
        <v>1</v>
      </c>
      <c r="V858" s="830">
        <f t="shared" si="1031"/>
        <v>10150000</v>
      </c>
      <c r="W858" s="842"/>
      <c r="X858" s="843">
        <v>0</v>
      </c>
      <c r="Y858" s="1060">
        <f t="shared" si="1032"/>
        <v>0</v>
      </c>
      <c r="Z858" s="845">
        <v>0</v>
      </c>
      <c r="AA858" s="1060">
        <f t="shared" si="1033"/>
        <v>0</v>
      </c>
      <c r="AB858" s="846"/>
      <c r="AC858" s="844"/>
      <c r="AD858" s="847"/>
      <c r="AE858" s="848"/>
      <c r="AF858" s="1081">
        <f t="shared" si="1034"/>
        <v>1</v>
      </c>
      <c r="AG858" s="344">
        <f t="shared" si="1035"/>
        <v>1</v>
      </c>
      <c r="AH858" s="341">
        <f t="shared" si="1036"/>
        <v>10150000</v>
      </c>
      <c r="AI858" s="342">
        <f t="shared" si="1037"/>
        <v>3.9901315006220483E-4</v>
      </c>
      <c r="AJ858" s="1685"/>
      <c r="AK858" s="258"/>
      <c r="AL858" s="100"/>
      <c r="AM858" s="101"/>
      <c r="AN858" s="102"/>
    </row>
    <row r="859" spans="1:40" s="56" customFormat="1" ht="26.1" customHeight="1">
      <c r="A859" s="827" t="s">
        <v>1370</v>
      </c>
      <c r="B859" s="828" t="s">
        <v>1371</v>
      </c>
      <c r="C859" s="829" t="s">
        <v>50</v>
      </c>
      <c r="D859" s="960">
        <v>1</v>
      </c>
      <c r="E859" s="1613">
        <v>1125000</v>
      </c>
      <c r="F859" s="1009">
        <f t="shared" si="1020"/>
        <v>1125000</v>
      </c>
      <c r="G859" s="832">
        <f t="shared" si="1021"/>
        <v>4.422559545024438E-5</v>
      </c>
      <c r="H859" s="833">
        <f t="shared" si="1022"/>
        <v>0</v>
      </c>
      <c r="I859" s="834">
        <f t="shared" si="1023"/>
        <v>0</v>
      </c>
      <c r="J859" s="835">
        <v>0</v>
      </c>
      <c r="K859" s="834">
        <f t="shared" si="1024"/>
        <v>0</v>
      </c>
      <c r="L859" s="836">
        <f t="shared" si="1025"/>
        <v>0</v>
      </c>
      <c r="M859" s="837">
        <f t="shared" si="1026"/>
        <v>0</v>
      </c>
      <c r="N859" s="838"/>
      <c r="O859" s="837"/>
      <c r="P859" s="1083">
        <f t="shared" si="1027"/>
        <v>1</v>
      </c>
      <c r="Q859" s="837">
        <f t="shared" si="1028"/>
        <v>1125000</v>
      </c>
      <c r="R859" s="1090">
        <f t="shared" si="1029"/>
        <v>1</v>
      </c>
      <c r="S859" s="837">
        <f t="shared" si="1030"/>
        <v>1125000</v>
      </c>
      <c r="T859" s="841"/>
      <c r="U859" s="1087">
        <v>1</v>
      </c>
      <c r="V859" s="830">
        <f t="shared" si="1031"/>
        <v>1125000</v>
      </c>
      <c r="W859" s="842"/>
      <c r="X859" s="843">
        <v>0</v>
      </c>
      <c r="Y859" s="1060">
        <f t="shared" si="1032"/>
        <v>0</v>
      </c>
      <c r="Z859" s="845">
        <v>0</v>
      </c>
      <c r="AA859" s="1060">
        <f t="shared" si="1033"/>
        <v>0</v>
      </c>
      <c r="AB859" s="846"/>
      <c r="AC859" s="844"/>
      <c r="AD859" s="847"/>
      <c r="AE859" s="848"/>
      <c r="AF859" s="1081">
        <f t="shared" si="1034"/>
        <v>1</v>
      </c>
      <c r="AG859" s="344">
        <f t="shared" si="1035"/>
        <v>1</v>
      </c>
      <c r="AH859" s="341">
        <f t="shared" si="1036"/>
        <v>1125000</v>
      </c>
      <c r="AI859" s="342">
        <f t="shared" si="1037"/>
        <v>4.422559545024438E-5</v>
      </c>
      <c r="AJ859" s="1685"/>
      <c r="AK859" s="258"/>
      <c r="AL859" s="100"/>
      <c r="AM859" s="101"/>
      <c r="AN859" s="102"/>
    </row>
    <row r="860" spans="1:40" s="56" customFormat="1" ht="26.1" customHeight="1">
      <c r="A860" s="827" t="s">
        <v>1372</v>
      </c>
      <c r="B860" s="828" t="s">
        <v>1373</v>
      </c>
      <c r="C860" s="829" t="s">
        <v>50</v>
      </c>
      <c r="D860" s="960">
        <v>1</v>
      </c>
      <c r="E860" s="1613">
        <v>985000</v>
      </c>
      <c r="F860" s="1009">
        <f t="shared" si="1020"/>
        <v>985000</v>
      </c>
      <c r="G860" s="832">
        <f t="shared" si="1021"/>
        <v>3.8721965794213962E-5</v>
      </c>
      <c r="H860" s="833">
        <f t="shared" si="1022"/>
        <v>0</v>
      </c>
      <c r="I860" s="834">
        <f t="shared" si="1023"/>
        <v>0</v>
      </c>
      <c r="J860" s="835">
        <v>0</v>
      </c>
      <c r="K860" s="834">
        <f t="shared" si="1024"/>
        <v>0</v>
      </c>
      <c r="L860" s="836">
        <f t="shared" si="1025"/>
        <v>0</v>
      </c>
      <c r="M860" s="837">
        <f t="shared" si="1026"/>
        <v>0</v>
      </c>
      <c r="N860" s="838"/>
      <c r="O860" s="837"/>
      <c r="P860" s="1083">
        <f t="shared" si="1027"/>
        <v>1</v>
      </c>
      <c r="Q860" s="837">
        <f t="shared" si="1028"/>
        <v>985000</v>
      </c>
      <c r="R860" s="1090">
        <f t="shared" si="1029"/>
        <v>1</v>
      </c>
      <c r="S860" s="837">
        <f t="shared" si="1030"/>
        <v>985000</v>
      </c>
      <c r="T860" s="841"/>
      <c r="U860" s="1087">
        <v>1</v>
      </c>
      <c r="V860" s="830">
        <f t="shared" si="1031"/>
        <v>985000</v>
      </c>
      <c r="W860" s="842"/>
      <c r="X860" s="843">
        <v>0</v>
      </c>
      <c r="Y860" s="1060">
        <f t="shared" si="1032"/>
        <v>0</v>
      </c>
      <c r="Z860" s="845">
        <v>0</v>
      </c>
      <c r="AA860" s="1060">
        <f t="shared" si="1033"/>
        <v>0</v>
      </c>
      <c r="AB860" s="846"/>
      <c r="AC860" s="844"/>
      <c r="AD860" s="847"/>
      <c r="AE860" s="848"/>
      <c r="AF860" s="1081">
        <f t="shared" si="1034"/>
        <v>1</v>
      </c>
      <c r="AG860" s="344">
        <f t="shared" si="1035"/>
        <v>1</v>
      </c>
      <c r="AH860" s="341">
        <f t="shared" si="1036"/>
        <v>985000</v>
      </c>
      <c r="AI860" s="342">
        <f t="shared" si="1037"/>
        <v>3.8721965794213962E-5</v>
      </c>
      <c r="AJ860" s="1685"/>
      <c r="AK860" s="258"/>
      <c r="AL860" s="100"/>
      <c r="AM860" s="101"/>
      <c r="AN860" s="102"/>
    </row>
    <row r="861" spans="1:40" s="56" customFormat="1" ht="26.1" customHeight="1">
      <c r="A861" s="827" t="s">
        <v>1374</v>
      </c>
      <c r="B861" s="828" t="s">
        <v>1375</v>
      </c>
      <c r="C861" s="829" t="s">
        <v>50</v>
      </c>
      <c r="D861" s="960">
        <v>1</v>
      </c>
      <c r="E861" s="1613">
        <v>9105000</v>
      </c>
      <c r="F861" s="1009">
        <f t="shared" si="1020"/>
        <v>9105000</v>
      </c>
      <c r="G861" s="832">
        <f t="shared" si="1021"/>
        <v>3.5793248584397783E-4</v>
      </c>
      <c r="H861" s="833">
        <f t="shared" si="1022"/>
        <v>0</v>
      </c>
      <c r="I861" s="834">
        <f t="shared" si="1023"/>
        <v>0</v>
      </c>
      <c r="J861" s="835">
        <v>0</v>
      </c>
      <c r="K861" s="834">
        <f t="shared" si="1024"/>
        <v>0</v>
      </c>
      <c r="L861" s="836">
        <f t="shared" si="1025"/>
        <v>0</v>
      </c>
      <c r="M861" s="837">
        <f t="shared" si="1026"/>
        <v>0</v>
      </c>
      <c r="N861" s="838"/>
      <c r="O861" s="837"/>
      <c r="P861" s="1083">
        <f t="shared" si="1027"/>
        <v>1</v>
      </c>
      <c r="Q861" s="837">
        <f t="shared" si="1028"/>
        <v>9105000</v>
      </c>
      <c r="R861" s="1090">
        <f t="shared" si="1029"/>
        <v>1</v>
      </c>
      <c r="S861" s="837">
        <f t="shared" si="1030"/>
        <v>9105000</v>
      </c>
      <c r="T861" s="841"/>
      <c r="U861" s="1087">
        <v>1</v>
      </c>
      <c r="V861" s="830">
        <f t="shared" si="1031"/>
        <v>9105000</v>
      </c>
      <c r="W861" s="842"/>
      <c r="X861" s="843">
        <v>0</v>
      </c>
      <c r="Y861" s="1060">
        <f t="shared" si="1032"/>
        <v>0</v>
      </c>
      <c r="Z861" s="845">
        <v>0</v>
      </c>
      <c r="AA861" s="1060">
        <f t="shared" si="1033"/>
        <v>0</v>
      </c>
      <c r="AB861" s="846"/>
      <c r="AC861" s="844"/>
      <c r="AD861" s="847"/>
      <c r="AE861" s="848"/>
      <c r="AF861" s="1081">
        <f t="shared" si="1034"/>
        <v>1</v>
      </c>
      <c r="AG861" s="344">
        <f t="shared" si="1035"/>
        <v>1</v>
      </c>
      <c r="AH861" s="341">
        <f t="shared" si="1036"/>
        <v>9105000</v>
      </c>
      <c r="AI861" s="342">
        <f t="shared" si="1037"/>
        <v>3.5793248584397783E-4</v>
      </c>
      <c r="AJ861" s="1685"/>
      <c r="AK861" s="258"/>
      <c r="AL861" s="100"/>
      <c r="AM861" s="101"/>
      <c r="AN861" s="102"/>
    </row>
    <row r="862" spans="1:40" s="56" customFormat="1" ht="26.1" customHeight="1">
      <c r="A862" s="827" t="s">
        <v>1376</v>
      </c>
      <c r="B862" s="828" t="s">
        <v>1377</v>
      </c>
      <c r="C862" s="829" t="s">
        <v>50</v>
      </c>
      <c r="D862" s="960">
        <v>1</v>
      </c>
      <c r="E862" s="1613">
        <v>12150000</v>
      </c>
      <c r="F862" s="1009">
        <f t="shared" si="1020"/>
        <v>12150000</v>
      </c>
      <c r="G862" s="832">
        <f t="shared" si="1021"/>
        <v>4.7763643086263927E-4</v>
      </c>
      <c r="H862" s="833">
        <f t="shared" si="1022"/>
        <v>0</v>
      </c>
      <c r="I862" s="834">
        <f t="shared" si="1023"/>
        <v>0</v>
      </c>
      <c r="J862" s="835">
        <v>0</v>
      </c>
      <c r="K862" s="834">
        <f t="shared" si="1024"/>
        <v>0</v>
      </c>
      <c r="L862" s="836">
        <f t="shared" si="1025"/>
        <v>0</v>
      </c>
      <c r="M862" s="837">
        <f t="shared" si="1026"/>
        <v>0</v>
      </c>
      <c r="N862" s="838"/>
      <c r="O862" s="837"/>
      <c r="P862" s="1083">
        <f t="shared" si="1027"/>
        <v>1</v>
      </c>
      <c r="Q862" s="837">
        <f t="shared" si="1028"/>
        <v>12150000</v>
      </c>
      <c r="R862" s="1090">
        <f t="shared" si="1029"/>
        <v>1</v>
      </c>
      <c r="S862" s="837">
        <f t="shared" si="1030"/>
        <v>12150000</v>
      </c>
      <c r="T862" s="841"/>
      <c r="U862" s="1087">
        <v>1</v>
      </c>
      <c r="V862" s="830">
        <f t="shared" si="1031"/>
        <v>12150000</v>
      </c>
      <c r="W862" s="842"/>
      <c r="X862" s="843">
        <v>0</v>
      </c>
      <c r="Y862" s="1060">
        <f t="shared" si="1032"/>
        <v>0</v>
      </c>
      <c r="Z862" s="845">
        <v>0</v>
      </c>
      <c r="AA862" s="1060">
        <f t="shared" si="1033"/>
        <v>0</v>
      </c>
      <c r="AB862" s="846"/>
      <c r="AC862" s="844"/>
      <c r="AD862" s="847"/>
      <c r="AE862" s="848"/>
      <c r="AF862" s="1081">
        <f t="shared" si="1034"/>
        <v>1</v>
      </c>
      <c r="AG862" s="344">
        <f t="shared" si="1035"/>
        <v>1</v>
      </c>
      <c r="AH862" s="341">
        <f t="shared" si="1036"/>
        <v>12150000</v>
      </c>
      <c r="AI862" s="342">
        <f t="shared" si="1037"/>
        <v>4.7763643086263927E-4</v>
      </c>
      <c r="AJ862" s="1685"/>
      <c r="AK862" s="258"/>
      <c r="AL862" s="100"/>
      <c r="AM862" s="101"/>
      <c r="AN862" s="102"/>
    </row>
    <row r="863" spans="1:40" s="56" customFormat="1" ht="26.1" customHeight="1">
      <c r="A863" s="827" t="s">
        <v>1378</v>
      </c>
      <c r="B863" s="828" t="s">
        <v>1379</v>
      </c>
      <c r="C863" s="829" t="s">
        <v>50</v>
      </c>
      <c r="D863" s="960">
        <v>1</v>
      </c>
      <c r="E863" s="1613">
        <v>9850000</v>
      </c>
      <c r="F863" s="1009">
        <f t="shared" si="1020"/>
        <v>9850000</v>
      </c>
      <c r="G863" s="832">
        <f t="shared" si="1021"/>
        <v>3.8721965794213963E-4</v>
      </c>
      <c r="H863" s="833">
        <f t="shared" si="1022"/>
        <v>0</v>
      </c>
      <c r="I863" s="834">
        <f t="shared" si="1023"/>
        <v>0</v>
      </c>
      <c r="J863" s="835">
        <v>0</v>
      </c>
      <c r="K863" s="834">
        <f t="shared" si="1024"/>
        <v>0</v>
      </c>
      <c r="L863" s="836">
        <f t="shared" si="1025"/>
        <v>0</v>
      </c>
      <c r="M863" s="837">
        <f t="shared" si="1026"/>
        <v>0</v>
      </c>
      <c r="N863" s="838"/>
      <c r="O863" s="837"/>
      <c r="P863" s="1083">
        <f t="shared" si="1027"/>
        <v>1</v>
      </c>
      <c r="Q863" s="837">
        <f t="shared" si="1028"/>
        <v>9850000</v>
      </c>
      <c r="R863" s="1090">
        <f t="shared" si="1029"/>
        <v>1</v>
      </c>
      <c r="S863" s="837">
        <f t="shared" si="1030"/>
        <v>9850000</v>
      </c>
      <c r="T863" s="841"/>
      <c r="U863" s="1087">
        <v>1</v>
      </c>
      <c r="V863" s="830">
        <f t="shared" si="1031"/>
        <v>9850000</v>
      </c>
      <c r="W863" s="842"/>
      <c r="X863" s="843">
        <v>0</v>
      </c>
      <c r="Y863" s="1060">
        <f t="shared" si="1032"/>
        <v>0</v>
      </c>
      <c r="Z863" s="845">
        <v>0</v>
      </c>
      <c r="AA863" s="1060">
        <f t="shared" si="1033"/>
        <v>0</v>
      </c>
      <c r="AB863" s="846"/>
      <c r="AC863" s="844"/>
      <c r="AD863" s="847"/>
      <c r="AE863" s="848"/>
      <c r="AF863" s="1081">
        <f t="shared" si="1034"/>
        <v>1</v>
      </c>
      <c r="AG863" s="344">
        <f t="shared" si="1035"/>
        <v>1</v>
      </c>
      <c r="AH863" s="341">
        <f t="shared" si="1036"/>
        <v>9850000</v>
      </c>
      <c r="AI863" s="342">
        <f t="shared" si="1037"/>
        <v>3.8721965794213963E-4</v>
      </c>
      <c r="AJ863" s="1685"/>
      <c r="AK863" s="258"/>
      <c r="AL863" s="100"/>
      <c r="AM863" s="101"/>
      <c r="AN863" s="102"/>
    </row>
    <row r="864" spans="1:40" s="56" customFormat="1" ht="26.1" customHeight="1">
      <c r="A864" s="827" t="s">
        <v>1380</v>
      </c>
      <c r="B864" s="828" t="s">
        <v>1381</v>
      </c>
      <c r="C864" s="829" t="s">
        <v>50</v>
      </c>
      <c r="D864" s="960">
        <v>1</v>
      </c>
      <c r="E864" s="1613">
        <v>9850000</v>
      </c>
      <c r="F864" s="1009">
        <f t="shared" si="1020"/>
        <v>9850000</v>
      </c>
      <c r="G864" s="832">
        <f t="shared" si="1021"/>
        <v>3.8721965794213963E-4</v>
      </c>
      <c r="H864" s="833">
        <f t="shared" si="1022"/>
        <v>0</v>
      </c>
      <c r="I864" s="834">
        <f t="shared" si="1023"/>
        <v>0</v>
      </c>
      <c r="J864" s="835">
        <v>0</v>
      </c>
      <c r="K864" s="834">
        <f t="shared" si="1024"/>
        <v>0</v>
      </c>
      <c r="L864" s="836">
        <f t="shared" si="1025"/>
        <v>0</v>
      </c>
      <c r="M864" s="837">
        <f t="shared" si="1026"/>
        <v>0</v>
      </c>
      <c r="N864" s="838"/>
      <c r="O864" s="837"/>
      <c r="P864" s="1083">
        <f t="shared" si="1027"/>
        <v>1</v>
      </c>
      <c r="Q864" s="837">
        <f t="shared" si="1028"/>
        <v>9850000</v>
      </c>
      <c r="R864" s="1090">
        <f t="shared" si="1029"/>
        <v>1</v>
      </c>
      <c r="S864" s="837">
        <f t="shared" si="1030"/>
        <v>9850000</v>
      </c>
      <c r="T864" s="841"/>
      <c r="U864" s="1087">
        <v>1</v>
      </c>
      <c r="V864" s="830">
        <f t="shared" si="1031"/>
        <v>9850000</v>
      </c>
      <c r="W864" s="842"/>
      <c r="X864" s="843">
        <v>0</v>
      </c>
      <c r="Y864" s="1060">
        <f t="shared" si="1032"/>
        <v>0</v>
      </c>
      <c r="Z864" s="845">
        <v>0</v>
      </c>
      <c r="AA864" s="1060">
        <f t="shared" si="1033"/>
        <v>0</v>
      </c>
      <c r="AB864" s="846"/>
      <c r="AC864" s="844"/>
      <c r="AD864" s="847"/>
      <c r="AE864" s="848"/>
      <c r="AF864" s="1081">
        <f t="shared" si="1034"/>
        <v>1</v>
      </c>
      <c r="AG864" s="344">
        <f t="shared" si="1035"/>
        <v>1</v>
      </c>
      <c r="AH864" s="341">
        <f t="shared" si="1036"/>
        <v>9850000</v>
      </c>
      <c r="AI864" s="342">
        <f t="shared" si="1037"/>
        <v>3.8721965794213963E-4</v>
      </c>
      <c r="AJ864" s="1685"/>
      <c r="AK864" s="258"/>
      <c r="AL864" s="100"/>
      <c r="AM864" s="101"/>
      <c r="AN864" s="102"/>
    </row>
    <row r="865" spans="1:40" s="56" customFormat="1" ht="26.1" customHeight="1">
      <c r="A865" s="827" t="s">
        <v>1382</v>
      </c>
      <c r="B865" s="828" t="s">
        <v>1383</v>
      </c>
      <c r="C865" s="829" t="s">
        <v>50</v>
      </c>
      <c r="D865" s="960">
        <v>1</v>
      </c>
      <c r="E865" s="1613">
        <v>21545000</v>
      </c>
      <c r="F865" s="1009">
        <f t="shared" si="1020"/>
        <v>21545000</v>
      </c>
      <c r="G865" s="832">
        <f t="shared" si="1021"/>
        <v>8.4696929242268008E-4</v>
      </c>
      <c r="H865" s="833">
        <f t="shared" si="1022"/>
        <v>0</v>
      </c>
      <c r="I865" s="834">
        <f t="shared" si="1023"/>
        <v>0</v>
      </c>
      <c r="J865" s="835">
        <v>0</v>
      </c>
      <c r="K865" s="834">
        <f t="shared" si="1024"/>
        <v>0</v>
      </c>
      <c r="L865" s="836">
        <f t="shared" si="1025"/>
        <v>0</v>
      </c>
      <c r="M865" s="837">
        <f t="shared" si="1026"/>
        <v>0</v>
      </c>
      <c r="N865" s="838"/>
      <c r="O865" s="837"/>
      <c r="P865" s="1083">
        <f t="shared" si="1027"/>
        <v>1</v>
      </c>
      <c r="Q865" s="837">
        <f t="shared" si="1028"/>
        <v>21545000</v>
      </c>
      <c r="R865" s="1090">
        <f t="shared" si="1029"/>
        <v>1</v>
      </c>
      <c r="S865" s="837">
        <f t="shared" si="1030"/>
        <v>21545000</v>
      </c>
      <c r="T865" s="841"/>
      <c r="U865" s="1087">
        <v>1</v>
      </c>
      <c r="V865" s="830">
        <f t="shared" si="1031"/>
        <v>21545000</v>
      </c>
      <c r="W865" s="842"/>
      <c r="X865" s="843">
        <v>0</v>
      </c>
      <c r="Y865" s="1060">
        <f t="shared" si="1032"/>
        <v>0</v>
      </c>
      <c r="Z865" s="845">
        <v>0</v>
      </c>
      <c r="AA865" s="1060">
        <f t="shared" si="1033"/>
        <v>0</v>
      </c>
      <c r="AB865" s="846"/>
      <c r="AC865" s="844"/>
      <c r="AD865" s="847"/>
      <c r="AE865" s="848"/>
      <c r="AF865" s="1081">
        <f t="shared" si="1034"/>
        <v>1</v>
      </c>
      <c r="AG865" s="344">
        <f t="shared" si="1035"/>
        <v>1</v>
      </c>
      <c r="AH865" s="341">
        <f t="shared" si="1036"/>
        <v>21545000</v>
      </c>
      <c r="AI865" s="342">
        <f t="shared" si="1037"/>
        <v>8.4696929242268008E-4</v>
      </c>
      <c r="AJ865" s="1685"/>
      <c r="AK865" s="258"/>
      <c r="AL865" s="100"/>
      <c r="AM865" s="101"/>
      <c r="AN865" s="102"/>
    </row>
    <row r="866" spans="1:40" s="56" customFormat="1" ht="26.1" customHeight="1">
      <c r="A866" s="827" t="s">
        <v>1384</v>
      </c>
      <c r="B866" s="828" t="s">
        <v>1385</v>
      </c>
      <c r="C866" s="829" t="s">
        <v>50</v>
      </c>
      <c r="D866" s="960">
        <v>40</v>
      </c>
      <c r="E866" s="1613">
        <v>6540000</v>
      </c>
      <c r="F866" s="1009">
        <f t="shared" si="1020"/>
        <v>261600000</v>
      </c>
      <c r="G866" s="832">
        <f t="shared" si="1021"/>
        <v>1.0283925128696825E-2</v>
      </c>
      <c r="H866" s="833">
        <f t="shared" si="1022"/>
        <v>0</v>
      </c>
      <c r="I866" s="834">
        <f t="shared" si="1023"/>
        <v>0</v>
      </c>
      <c r="J866" s="835">
        <v>0</v>
      </c>
      <c r="K866" s="834">
        <f t="shared" si="1024"/>
        <v>0</v>
      </c>
      <c r="L866" s="836">
        <f t="shared" si="1025"/>
        <v>0</v>
      </c>
      <c r="M866" s="837">
        <f t="shared" si="1026"/>
        <v>0</v>
      </c>
      <c r="N866" s="838"/>
      <c r="O866" s="837"/>
      <c r="P866" s="1083">
        <f t="shared" si="1027"/>
        <v>40</v>
      </c>
      <c r="Q866" s="837">
        <f t="shared" si="1028"/>
        <v>261600000</v>
      </c>
      <c r="R866" s="1090">
        <f t="shared" si="1029"/>
        <v>40</v>
      </c>
      <c r="S866" s="837">
        <f t="shared" si="1030"/>
        <v>261600000</v>
      </c>
      <c r="T866" s="841"/>
      <c r="U866" s="1087">
        <v>40</v>
      </c>
      <c r="V866" s="830">
        <f t="shared" si="1031"/>
        <v>261600000</v>
      </c>
      <c r="W866" s="842"/>
      <c r="X866" s="843">
        <v>0</v>
      </c>
      <c r="Y866" s="1060">
        <f t="shared" si="1032"/>
        <v>0</v>
      </c>
      <c r="Z866" s="845">
        <v>0</v>
      </c>
      <c r="AA866" s="1060">
        <f t="shared" si="1033"/>
        <v>0</v>
      </c>
      <c r="AB866" s="846"/>
      <c r="AC866" s="844"/>
      <c r="AD866" s="847"/>
      <c r="AE866" s="848"/>
      <c r="AF866" s="1081">
        <f t="shared" si="1034"/>
        <v>40</v>
      </c>
      <c r="AG866" s="344">
        <f t="shared" si="1035"/>
        <v>1</v>
      </c>
      <c r="AH866" s="341">
        <f t="shared" si="1036"/>
        <v>261600000</v>
      </c>
      <c r="AI866" s="342">
        <f t="shared" si="1037"/>
        <v>1.0283925128696825E-2</v>
      </c>
      <c r="AJ866" s="1685"/>
      <c r="AK866" s="258"/>
      <c r="AL866" s="100"/>
      <c r="AM866" s="101"/>
      <c r="AN866" s="102"/>
    </row>
    <row r="867" spans="1:40" s="56" customFormat="1" ht="26.1" customHeight="1">
      <c r="A867" s="827" t="s">
        <v>1386</v>
      </c>
      <c r="B867" s="828" t="s">
        <v>1387</v>
      </c>
      <c r="C867" s="829" t="s">
        <v>50</v>
      </c>
      <c r="D867" s="960">
        <v>6</v>
      </c>
      <c r="E867" s="1613">
        <v>29450000</v>
      </c>
      <c r="F867" s="1009">
        <f t="shared" si="1020"/>
        <v>176700000</v>
      </c>
      <c r="G867" s="832">
        <f t="shared" si="1021"/>
        <v>6.9463668587183836E-3</v>
      </c>
      <c r="H867" s="833">
        <f t="shared" si="1022"/>
        <v>0</v>
      </c>
      <c r="I867" s="834">
        <f t="shared" si="1023"/>
        <v>0</v>
      </c>
      <c r="J867" s="835">
        <v>0</v>
      </c>
      <c r="K867" s="834">
        <f t="shared" si="1024"/>
        <v>0</v>
      </c>
      <c r="L867" s="836">
        <f t="shared" si="1025"/>
        <v>0</v>
      </c>
      <c r="M867" s="837">
        <f t="shared" si="1026"/>
        <v>0</v>
      </c>
      <c r="N867" s="838"/>
      <c r="O867" s="837"/>
      <c r="P867" s="1083">
        <f t="shared" si="1027"/>
        <v>6</v>
      </c>
      <c r="Q867" s="837">
        <f t="shared" si="1028"/>
        <v>176700000</v>
      </c>
      <c r="R867" s="1090">
        <f t="shared" si="1029"/>
        <v>6</v>
      </c>
      <c r="S867" s="837">
        <f t="shared" si="1030"/>
        <v>176700000</v>
      </c>
      <c r="T867" s="841"/>
      <c r="U867" s="1087">
        <v>6</v>
      </c>
      <c r="V867" s="830">
        <f t="shared" si="1031"/>
        <v>176700000</v>
      </c>
      <c r="W867" s="842"/>
      <c r="X867" s="843">
        <v>0</v>
      </c>
      <c r="Y867" s="1060">
        <f t="shared" si="1032"/>
        <v>0</v>
      </c>
      <c r="Z867" s="845">
        <v>0</v>
      </c>
      <c r="AA867" s="1060">
        <f t="shared" si="1033"/>
        <v>0</v>
      </c>
      <c r="AB867" s="846"/>
      <c r="AC867" s="844"/>
      <c r="AD867" s="847"/>
      <c r="AE867" s="848"/>
      <c r="AF867" s="1081">
        <f t="shared" si="1034"/>
        <v>6</v>
      </c>
      <c r="AG867" s="344">
        <f t="shared" si="1035"/>
        <v>1</v>
      </c>
      <c r="AH867" s="341">
        <f t="shared" si="1036"/>
        <v>176700000</v>
      </c>
      <c r="AI867" s="342">
        <f t="shared" si="1037"/>
        <v>6.9463668587183836E-3</v>
      </c>
      <c r="AJ867" s="1685"/>
      <c r="AK867" s="258"/>
      <c r="AL867" s="100"/>
      <c r="AM867" s="101"/>
      <c r="AN867" s="102"/>
    </row>
    <row r="868" spans="1:40" s="56" customFormat="1" ht="26.1" customHeight="1">
      <c r="A868" s="827" t="s">
        <v>1388</v>
      </c>
      <c r="B868" s="828" t="s">
        <v>1389</v>
      </c>
      <c r="C868" s="829" t="s">
        <v>50</v>
      </c>
      <c r="D868" s="960">
        <v>12</v>
      </c>
      <c r="E868" s="1613">
        <v>2350000</v>
      </c>
      <c r="F868" s="1009">
        <f t="shared" si="1020"/>
        <v>28200000</v>
      </c>
      <c r="G868" s="832">
        <f t="shared" si="1021"/>
        <v>1.1085882592861258E-3</v>
      </c>
      <c r="H868" s="833">
        <f t="shared" si="1022"/>
        <v>0</v>
      </c>
      <c r="I868" s="834">
        <f t="shared" si="1023"/>
        <v>0</v>
      </c>
      <c r="J868" s="835">
        <v>0</v>
      </c>
      <c r="K868" s="834">
        <f t="shared" si="1024"/>
        <v>0</v>
      </c>
      <c r="L868" s="836">
        <f t="shared" si="1025"/>
        <v>0</v>
      </c>
      <c r="M868" s="837">
        <f t="shared" si="1026"/>
        <v>0</v>
      </c>
      <c r="N868" s="838"/>
      <c r="O868" s="837"/>
      <c r="P868" s="1083">
        <f t="shared" si="1027"/>
        <v>12</v>
      </c>
      <c r="Q868" s="837">
        <f t="shared" si="1028"/>
        <v>28200000</v>
      </c>
      <c r="R868" s="1090">
        <f t="shared" si="1029"/>
        <v>12</v>
      </c>
      <c r="S868" s="837">
        <f t="shared" si="1030"/>
        <v>28200000</v>
      </c>
      <c r="T868" s="841"/>
      <c r="U868" s="1087">
        <v>12</v>
      </c>
      <c r="V868" s="830">
        <f t="shared" si="1031"/>
        <v>28200000</v>
      </c>
      <c r="W868" s="842"/>
      <c r="X868" s="843">
        <v>0</v>
      </c>
      <c r="Y868" s="1060">
        <f t="shared" si="1032"/>
        <v>0</v>
      </c>
      <c r="Z868" s="845">
        <v>0</v>
      </c>
      <c r="AA868" s="1060">
        <f t="shared" si="1033"/>
        <v>0</v>
      </c>
      <c r="AB868" s="846"/>
      <c r="AC868" s="844"/>
      <c r="AD868" s="847"/>
      <c r="AE868" s="848"/>
      <c r="AF868" s="1081">
        <f t="shared" si="1034"/>
        <v>12</v>
      </c>
      <c r="AG868" s="344">
        <f t="shared" si="1035"/>
        <v>1</v>
      </c>
      <c r="AH868" s="341">
        <f t="shared" si="1036"/>
        <v>28200000</v>
      </c>
      <c r="AI868" s="342">
        <f t="shared" si="1037"/>
        <v>1.1085882592861258E-3</v>
      </c>
      <c r="AJ868" s="1685"/>
      <c r="AK868" s="258"/>
      <c r="AL868" s="100"/>
      <c r="AM868" s="101"/>
      <c r="AN868" s="102"/>
    </row>
    <row r="869" spans="1:40" s="56" customFormat="1" ht="26.1" customHeight="1">
      <c r="A869" s="827" t="s">
        <v>1390</v>
      </c>
      <c r="B869" s="828" t="s">
        <v>1391</v>
      </c>
      <c r="C869" s="829" t="s">
        <v>50</v>
      </c>
      <c r="D869" s="960">
        <v>6</v>
      </c>
      <c r="E869" s="1613">
        <v>585400</v>
      </c>
      <c r="F869" s="1009">
        <f t="shared" si="1020"/>
        <v>3512400</v>
      </c>
      <c r="G869" s="832">
        <f t="shared" si="1021"/>
        <v>1.3807820574172298E-4</v>
      </c>
      <c r="H869" s="833">
        <f t="shared" si="1022"/>
        <v>0</v>
      </c>
      <c r="I869" s="834">
        <f t="shared" si="1023"/>
        <v>0</v>
      </c>
      <c r="J869" s="835">
        <v>0</v>
      </c>
      <c r="K869" s="834">
        <f t="shared" si="1024"/>
        <v>0</v>
      </c>
      <c r="L869" s="836">
        <f t="shared" si="1025"/>
        <v>0</v>
      </c>
      <c r="M869" s="837">
        <f t="shared" si="1026"/>
        <v>0</v>
      </c>
      <c r="N869" s="838"/>
      <c r="O869" s="837"/>
      <c r="P869" s="1083">
        <f t="shared" si="1027"/>
        <v>6</v>
      </c>
      <c r="Q869" s="837">
        <f t="shared" si="1028"/>
        <v>3512400</v>
      </c>
      <c r="R869" s="1090">
        <f t="shared" si="1029"/>
        <v>6</v>
      </c>
      <c r="S869" s="837">
        <f t="shared" si="1030"/>
        <v>3512400</v>
      </c>
      <c r="T869" s="841"/>
      <c r="U869" s="1087">
        <v>6</v>
      </c>
      <c r="V869" s="830">
        <f t="shared" si="1031"/>
        <v>3512400</v>
      </c>
      <c r="W869" s="842"/>
      <c r="X869" s="843">
        <v>0</v>
      </c>
      <c r="Y869" s="1060">
        <f t="shared" si="1032"/>
        <v>0</v>
      </c>
      <c r="Z869" s="845">
        <v>0</v>
      </c>
      <c r="AA869" s="1060">
        <f t="shared" si="1033"/>
        <v>0</v>
      </c>
      <c r="AB869" s="846"/>
      <c r="AC869" s="844"/>
      <c r="AD869" s="847"/>
      <c r="AE869" s="848"/>
      <c r="AF869" s="1081">
        <f t="shared" si="1034"/>
        <v>6</v>
      </c>
      <c r="AG869" s="344">
        <f t="shared" si="1035"/>
        <v>1</v>
      </c>
      <c r="AH869" s="341">
        <f t="shared" si="1036"/>
        <v>3512400</v>
      </c>
      <c r="AI869" s="342">
        <f t="shared" si="1037"/>
        <v>1.3807820574172298E-4</v>
      </c>
      <c r="AJ869" s="1685"/>
      <c r="AK869" s="258"/>
      <c r="AL869" s="100"/>
      <c r="AM869" s="101"/>
      <c r="AN869" s="102"/>
    </row>
    <row r="870" spans="1:40" s="56" customFormat="1" ht="26.1" customHeight="1">
      <c r="A870" s="827" t="s">
        <v>1392</v>
      </c>
      <c r="B870" s="828" t="s">
        <v>1393</v>
      </c>
      <c r="C870" s="829" t="s">
        <v>50</v>
      </c>
      <c r="D870" s="960">
        <v>6</v>
      </c>
      <c r="E870" s="1613">
        <v>1150000</v>
      </c>
      <c r="F870" s="1009">
        <f t="shared" si="1020"/>
        <v>6900000</v>
      </c>
      <c r="G870" s="832">
        <f t="shared" si="1021"/>
        <v>2.7125031876149887E-4</v>
      </c>
      <c r="H870" s="833">
        <f t="shared" si="1022"/>
        <v>0</v>
      </c>
      <c r="I870" s="834">
        <f t="shared" si="1023"/>
        <v>0</v>
      </c>
      <c r="J870" s="835">
        <v>0</v>
      </c>
      <c r="K870" s="834">
        <f t="shared" si="1024"/>
        <v>0</v>
      </c>
      <c r="L870" s="836">
        <f t="shared" si="1025"/>
        <v>0</v>
      </c>
      <c r="M870" s="837">
        <f t="shared" si="1026"/>
        <v>0</v>
      </c>
      <c r="N870" s="838"/>
      <c r="O870" s="837"/>
      <c r="P870" s="1083">
        <f t="shared" si="1027"/>
        <v>6</v>
      </c>
      <c r="Q870" s="837">
        <f t="shared" si="1028"/>
        <v>6900000</v>
      </c>
      <c r="R870" s="1090">
        <f t="shared" si="1029"/>
        <v>6</v>
      </c>
      <c r="S870" s="837">
        <f t="shared" si="1030"/>
        <v>6900000</v>
      </c>
      <c r="T870" s="841"/>
      <c r="U870" s="1087">
        <v>6</v>
      </c>
      <c r="V870" s="830">
        <f t="shared" si="1031"/>
        <v>6900000</v>
      </c>
      <c r="W870" s="842"/>
      <c r="X870" s="843">
        <v>0</v>
      </c>
      <c r="Y870" s="1060">
        <f t="shared" si="1032"/>
        <v>0</v>
      </c>
      <c r="Z870" s="845">
        <v>0</v>
      </c>
      <c r="AA870" s="1060">
        <f t="shared" si="1033"/>
        <v>0</v>
      </c>
      <c r="AB870" s="846"/>
      <c r="AC870" s="844"/>
      <c r="AD870" s="847"/>
      <c r="AE870" s="848"/>
      <c r="AF870" s="1081">
        <f t="shared" si="1034"/>
        <v>6</v>
      </c>
      <c r="AG870" s="344">
        <f t="shared" si="1035"/>
        <v>1</v>
      </c>
      <c r="AH870" s="341">
        <f t="shared" si="1036"/>
        <v>6900000</v>
      </c>
      <c r="AI870" s="342">
        <f t="shared" si="1037"/>
        <v>2.7125031876149887E-4</v>
      </c>
      <c r="AJ870" s="1685"/>
      <c r="AK870" s="258"/>
      <c r="AL870" s="100"/>
      <c r="AM870" s="101"/>
      <c r="AN870" s="102"/>
    </row>
    <row r="871" spans="1:40" s="56" customFormat="1" ht="21.75" customHeight="1">
      <c r="A871" s="638"/>
      <c r="B871" s="639"/>
      <c r="C871" s="640"/>
      <c r="D871" s="640"/>
      <c r="E871" s="1573"/>
      <c r="F871" s="110"/>
      <c r="G871" s="428"/>
      <c r="H871" s="429"/>
      <c r="I871" s="430"/>
      <c r="J871" s="431"/>
      <c r="K871" s="430"/>
      <c r="L871" s="541"/>
      <c r="M871" s="432"/>
      <c r="N871" s="433"/>
      <c r="O871" s="432"/>
      <c r="P871" s="514"/>
      <c r="Q871" s="432"/>
      <c r="R871" s="464"/>
      <c r="S871" s="432"/>
      <c r="T871" s="220"/>
      <c r="U871" s="108"/>
      <c r="V871" s="109"/>
      <c r="W871" s="219"/>
      <c r="X871" s="283"/>
      <c r="Y871" s="1053"/>
      <c r="Z871" s="540"/>
      <c r="AA871" s="1053"/>
      <c r="AB871" s="529"/>
      <c r="AC871" s="284"/>
      <c r="AD871" s="660"/>
      <c r="AE871" s="650"/>
      <c r="AF871" s="533"/>
      <c r="AG871" s="661"/>
      <c r="AH871" s="791"/>
      <c r="AI871" s="662"/>
      <c r="AJ871" s="1685"/>
      <c r="AK871" s="258"/>
      <c r="AL871" s="542"/>
      <c r="AM871" s="543"/>
      <c r="AN871" s="544"/>
    </row>
    <row r="872" spans="1:40" s="337" customFormat="1" ht="23.1" customHeight="1">
      <c r="A872" s="1112"/>
      <c r="B872" s="1113" t="s">
        <v>1394</v>
      </c>
      <c r="C872" s="1114"/>
      <c r="D872" s="1115"/>
      <c r="E872" s="1586"/>
      <c r="F872" s="1116">
        <f>SUM(F851:F871)</f>
        <v>1851886400</v>
      </c>
      <c r="G872" s="1117"/>
      <c r="H872" s="1118"/>
      <c r="I872" s="1119">
        <f>SUM(I851:I870)</f>
        <v>0</v>
      </c>
      <c r="J872" s="1120"/>
      <c r="K872" s="1119">
        <f>SUM(K851:K871)</f>
        <v>0</v>
      </c>
      <c r="L872" s="1121"/>
      <c r="M872" s="1122">
        <f>SUM(M851:M871)</f>
        <v>0</v>
      </c>
      <c r="N872" s="1123"/>
      <c r="O872" s="1124"/>
      <c r="P872" s="1125"/>
      <c r="Q872" s="1124">
        <f>SUM(Q851:Q871)</f>
        <v>1851886400</v>
      </c>
      <c r="R872" s="1126"/>
      <c r="S872" s="1124">
        <f>SUM(S851:S871)</f>
        <v>1851886400</v>
      </c>
      <c r="T872" s="1127"/>
      <c r="U872" s="1128"/>
      <c r="V872" s="1129">
        <f>SUM(V851:V871)</f>
        <v>1851886400</v>
      </c>
      <c r="W872" s="1130"/>
      <c r="X872" s="1131"/>
      <c r="Y872" s="1132">
        <f>SUM(Y851:Y871)</f>
        <v>0</v>
      </c>
      <c r="Z872" s="1133"/>
      <c r="AA872" s="1132">
        <f>SUM(AA851:AA871)</f>
        <v>0</v>
      </c>
      <c r="AB872" s="1134"/>
      <c r="AC872" s="1135">
        <f>SUM(AC851:AC870)</f>
        <v>0</v>
      </c>
      <c r="AD872" s="1136"/>
      <c r="AE872" s="1133">
        <f>SUM(AE851:AE870)</f>
        <v>0</v>
      </c>
      <c r="AF872" s="1137"/>
      <c r="AG872" s="1138"/>
      <c r="AH872" s="1129">
        <f>SUM(AH851:AH871)</f>
        <v>1851886400</v>
      </c>
      <c r="AI872" s="1138"/>
      <c r="AJ872" s="1685"/>
      <c r="AK872" s="329" t="e">
        <f>U872+X872+Z872+AB872+#REF!+#REF!+AD872</f>
        <v>#REF!</v>
      </c>
      <c r="AL872" s="333"/>
      <c r="AM872" s="340">
        <f>SUM(AM851:AM870)</f>
        <v>0</v>
      </c>
      <c r="AN872" s="333"/>
    </row>
    <row r="873" spans="1:40" s="56" customFormat="1" ht="21.95" customHeight="1">
      <c r="A873" s="62"/>
      <c r="B873" s="182"/>
      <c r="C873" s="69"/>
      <c r="D873" s="63"/>
      <c r="E873" s="1588"/>
      <c r="F873" s="889">
        <f>F872*1/$F$885</f>
        <v>7.2800692218852839E-2</v>
      </c>
      <c r="G873" s="467">
        <f>SUM(G852:G871)</f>
        <v>7.2800692218852853E-2</v>
      </c>
      <c r="H873" s="435"/>
      <c r="I873" s="436"/>
      <c r="J873" s="437"/>
      <c r="K873" s="438"/>
      <c r="L873" s="439"/>
      <c r="M873" s="440"/>
      <c r="N873" s="441"/>
      <c r="O873" s="469"/>
      <c r="P873" s="515"/>
      <c r="Q873" s="469"/>
      <c r="R873" s="516"/>
      <c r="S873" s="469"/>
      <c r="T873" s="228"/>
      <c r="U873" s="992"/>
      <c r="V873" s="748"/>
      <c r="W873" s="890"/>
      <c r="X873" s="891"/>
      <c r="Y873" s="1068"/>
      <c r="Z873" s="291"/>
      <c r="AA873" s="1076"/>
      <c r="AB873" s="362"/>
      <c r="AC873" s="306"/>
      <c r="AD873" s="248"/>
      <c r="AE873" s="203"/>
      <c r="AF873" s="537"/>
      <c r="AG873" s="139">
        <f>AH872*1/F872</f>
        <v>1</v>
      </c>
      <c r="AH873" s="132"/>
      <c r="AI873" s="134">
        <f>SUM(AI852:AI871)</f>
        <v>7.2800692218852853E-2</v>
      </c>
      <c r="AJ873" s="1685"/>
      <c r="AK873" s="258" t="e">
        <f>U873+X873+Z873+AB873+#REF!+#REF!+AD873</f>
        <v>#REF!</v>
      </c>
      <c r="AL873" s="146">
        <f>AM872*1/F872</f>
        <v>0</v>
      </c>
      <c r="AM873" s="132"/>
      <c r="AN873" s="143" t="e">
        <f>SUM(#REF!)</f>
        <v>#REF!</v>
      </c>
    </row>
    <row r="874" spans="1:40" s="347" customFormat="1" ht="23.25" customHeight="1">
      <c r="A874" s="892">
        <v>27</v>
      </c>
      <c r="B874" s="893" t="s">
        <v>1395</v>
      </c>
      <c r="C874" s="894"/>
      <c r="D874" s="895"/>
      <c r="E874" s="1603"/>
      <c r="F874" s="896"/>
      <c r="G874" s="897"/>
      <c r="H874" s="898"/>
      <c r="I874" s="899"/>
      <c r="J874" s="900"/>
      <c r="K874" s="901"/>
      <c r="L874" s="902"/>
      <c r="M874" s="903"/>
      <c r="N874" s="904"/>
      <c r="O874" s="905"/>
      <c r="P874" s="906"/>
      <c r="Q874" s="905"/>
      <c r="R874" s="907"/>
      <c r="S874" s="903"/>
      <c r="T874" s="908"/>
      <c r="U874" s="915"/>
      <c r="V874" s="1036"/>
      <c r="W874" s="910"/>
      <c r="X874" s="911"/>
      <c r="Y874" s="1061"/>
      <c r="Z874" s="912"/>
      <c r="AA874" s="1061"/>
      <c r="AB874" s="913"/>
      <c r="AC874" s="914"/>
      <c r="AD874" s="915"/>
      <c r="AE874" s="909"/>
      <c r="AF874" s="916"/>
      <c r="AG874" s="896"/>
      <c r="AH874" s="909"/>
      <c r="AI874" s="917"/>
      <c r="AJ874" s="1685"/>
      <c r="AK874" s="346" t="e">
        <f>U874+X874+Z874+AB874+#REF!+#REF!+AD874</f>
        <v>#REF!</v>
      </c>
      <c r="AL874" s="147"/>
      <c r="AM874" s="345"/>
      <c r="AN874" s="148"/>
    </row>
    <row r="875" spans="1:40" s="138" customFormat="1" ht="23.25" customHeight="1">
      <c r="A875" s="666"/>
      <c r="B875" s="667"/>
      <c r="C875" s="668"/>
      <c r="D875" s="669"/>
      <c r="E875" s="1604"/>
      <c r="F875" s="866"/>
      <c r="G875" s="867"/>
      <c r="H875" s="670"/>
      <c r="I875" s="868"/>
      <c r="J875" s="869"/>
      <c r="K875" s="870"/>
      <c r="L875" s="871"/>
      <c r="M875" s="872"/>
      <c r="N875" s="873"/>
      <c r="O875" s="874"/>
      <c r="P875" s="875"/>
      <c r="Q875" s="874"/>
      <c r="R875" s="876"/>
      <c r="S875" s="872"/>
      <c r="T875" s="877"/>
      <c r="U875" s="884"/>
      <c r="V875" s="1037"/>
      <c r="W875" s="879"/>
      <c r="X875" s="880"/>
      <c r="Y875" s="1062"/>
      <c r="Z875" s="881"/>
      <c r="AA875" s="1062"/>
      <c r="AB875" s="882"/>
      <c r="AC875" s="883"/>
      <c r="AD875" s="884"/>
      <c r="AE875" s="878"/>
      <c r="AF875" s="925"/>
      <c r="AG875" s="866"/>
      <c r="AH875" s="878"/>
      <c r="AI875" s="926"/>
      <c r="AJ875" s="1685"/>
      <c r="AK875" s="260"/>
      <c r="AL875" s="885"/>
      <c r="AM875" s="886"/>
      <c r="AN875" s="885"/>
    </row>
    <row r="876" spans="1:40" s="56" customFormat="1" ht="21.95" customHeight="1">
      <c r="A876" s="927"/>
      <c r="B876" s="928"/>
      <c r="C876" s="929"/>
      <c r="D876" s="322"/>
      <c r="E876" s="1577"/>
      <c r="F876" s="694"/>
      <c r="G876" s="383"/>
      <c r="H876" s="695"/>
      <c r="I876" s="696"/>
      <c r="J876" s="386"/>
      <c r="K876" s="697"/>
      <c r="L876" s="625"/>
      <c r="M876" s="388"/>
      <c r="N876" s="504">
        <f>U876</f>
        <v>0</v>
      </c>
      <c r="O876" s="388">
        <f>N876*E876</f>
        <v>0</v>
      </c>
      <c r="P876" s="504"/>
      <c r="Q876" s="388"/>
      <c r="R876" s="387"/>
      <c r="S876" s="388"/>
      <c r="T876" s="584"/>
      <c r="U876" s="274"/>
      <c r="V876" s="364">
        <f>E876*U876</f>
        <v>0</v>
      </c>
      <c r="W876" s="628"/>
      <c r="X876" s="320">
        <v>0</v>
      </c>
      <c r="Y876" s="1049">
        <f>E876*X876</f>
        <v>0</v>
      </c>
      <c r="Z876" s="320">
        <v>0</v>
      </c>
      <c r="AA876" s="1049">
        <f t="shared" ref="AA876:AA878" si="1038">E876*Z876</f>
        <v>0</v>
      </c>
      <c r="AB876" s="320"/>
      <c r="AC876" s="296"/>
      <c r="AD876" s="274"/>
      <c r="AE876" s="141"/>
      <c r="AF876" s="322">
        <f>U876+X876+Z876</f>
        <v>0</v>
      </c>
      <c r="AG876" s="140" t="e">
        <f>AF876/E876</f>
        <v>#DIV/0!</v>
      </c>
      <c r="AH876" s="141">
        <f>E876*AF876</f>
        <v>0</v>
      </c>
      <c r="AI876" s="323">
        <f>AH876*1/$E$893</f>
        <v>0</v>
      </c>
      <c r="AJ876" s="1685"/>
      <c r="AK876" s="343" t="e">
        <f>U876+X876+Z876+AB876+#REF!+#REF!+AD876</f>
        <v>#REF!</v>
      </c>
      <c r="AL876" s="344" t="e">
        <f t="shared" ref="AL876:AL879" si="1039">AF876/D876</f>
        <v>#DIV/0!</v>
      </c>
      <c r="AM876" s="341" t="e">
        <f t="shared" ref="AM876:AM879" si="1040">E876*AK876</f>
        <v>#REF!</v>
      </c>
      <c r="AN876" s="342" t="e">
        <f>AM876*1/$E$895</f>
        <v>#REF!</v>
      </c>
    </row>
    <row r="877" spans="1:40" s="56" customFormat="1" ht="24" customHeight="1">
      <c r="A877" s="775"/>
      <c r="B877" s="774"/>
      <c r="C877" s="773"/>
      <c r="D877" s="282"/>
      <c r="E877" s="1606"/>
      <c r="F877" s="918"/>
      <c r="G877" s="755"/>
      <c r="H877" s="919"/>
      <c r="I877" s="920"/>
      <c r="J877" s="758"/>
      <c r="K877" s="921"/>
      <c r="L877" s="772"/>
      <c r="M877" s="760"/>
      <c r="N877" s="615">
        <f>U877</f>
        <v>0</v>
      </c>
      <c r="O877" s="760">
        <f>N877*E877</f>
        <v>0</v>
      </c>
      <c r="P877" s="746"/>
      <c r="Q877" s="760"/>
      <c r="R877" s="759"/>
      <c r="S877" s="760"/>
      <c r="T877" s="922"/>
      <c r="U877" s="321"/>
      <c r="V877" s="1038">
        <f>E877*U877</f>
        <v>0</v>
      </c>
      <c r="W877" s="923"/>
      <c r="X877" s="321">
        <v>0</v>
      </c>
      <c r="Y877" s="783">
        <f>E877*X877</f>
        <v>0</v>
      </c>
      <c r="Z877" s="282">
        <v>0</v>
      </c>
      <c r="AA877" s="783">
        <f t="shared" si="1038"/>
        <v>0</v>
      </c>
      <c r="AB877" s="282">
        <v>0</v>
      </c>
      <c r="AC877" s="768">
        <f t="shared" ref="AC877" si="1041">AB877*E877</f>
        <v>0</v>
      </c>
      <c r="AD877" s="321"/>
      <c r="AE877" s="297"/>
      <c r="AF877" s="308">
        <f t="shared" ref="AF877:AF878" si="1042">U877+X877+Z877</f>
        <v>0</v>
      </c>
      <c r="AG877" s="930" t="e">
        <f>AF877/E877</f>
        <v>#DIV/0!</v>
      </c>
      <c r="AH877" s="784">
        <f>E877*AF877</f>
        <v>0</v>
      </c>
      <c r="AI877" s="924">
        <f>AH877*1/$E$893</f>
        <v>0</v>
      </c>
      <c r="AJ877" s="1685"/>
      <c r="AK877" s="343" t="e">
        <f>U877+X877+Z877+AB877+#REF!+#REF!+AD877</f>
        <v>#REF!</v>
      </c>
      <c r="AL877" s="344" t="e">
        <f t="shared" si="1039"/>
        <v>#DIV/0!</v>
      </c>
      <c r="AM877" s="341" t="e">
        <f t="shared" si="1040"/>
        <v>#REF!</v>
      </c>
      <c r="AN877" s="342" t="e">
        <f>AM877*1/$E$892</f>
        <v>#REF!</v>
      </c>
    </row>
    <row r="878" spans="1:40" s="56" customFormat="1" ht="24" customHeight="1">
      <c r="A878" s="775"/>
      <c r="B878" s="774"/>
      <c r="C878" s="773"/>
      <c r="D878" s="282"/>
      <c r="E878" s="1606"/>
      <c r="F878" s="918"/>
      <c r="G878" s="755"/>
      <c r="H878" s="919"/>
      <c r="I878" s="920"/>
      <c r="J878" s="758"/>
      <c r="K878" s="921"/>
      <c r="L878" s="772"/>
      <c r="M878" s="760"/>
      <c r="N878" s="615">
        <f t="shared" ref="N878" si="1043">U878</f>
        <v>0</v>
      </c>
      <c r="O878" s="760">
        <f t="shared" ref="O878" si="1044">N878*E878</f>
        <v>0</v>
      </c>
      <c r="P878" s="746"/>
      <c r="Q878" s="760"/>
      <c r="R878" s="759"/>
      <c r="S878" s="760"/>
      <c r="T878" s="922"/>
      <c r="U878" s="321"/>
      <c r="V878" s="1038">
        <f t="shared" ref="V878" si="1045">E878*U878</f>
        <v>0</v>
      </c>
      <c r="W878" s="923"/>
      <c r="X878" s="321">
        <v>0</v>
      </c>
      <c r="Y878" s="783">
        <f t="shared" ref="Y878" si="1046">E878*X878</f>
        <v>0</v>
      </c>
      <c r="Z878" s="282">
        <v>0</v>
      </c>
      <c r="AA878" s="783">
        <f t="shared" si="1038"/>
        <v>0</v>
      </c>
      <c r="AB878" s="282"/>
      <c r="AC878" s="768"/>
      <c r="AD878" s="321"/>
      <c r="AE878" s="297"/>
      <c r="AF878" s="308">
        <f t="shared" si="1042"/>
        <v>0</v>
      </c>
      <c r="AG878" s="930" t="e">
        <f t="shared" ref="AG878" si="1047">AF878/E878</f>
        <v>#DIV/0!</v>
      </c>
      <c r="AH878" s="784">
        <f t="shared" ref="AH878" si="1048">E878*AF878</f>
        <v>0</v>
      </c>
      <c r="AI878" s="924">
        <f>AH878*1/$E$893</f>
        <v>0</v>
      </c>
      <c r="AJ878" s="1685"/>
      <c r="AK878" s="343"/>
      <c r="AL878" s="344"/>
      <c r="AM878" s="341"/>
      <c r="AN878" s="864"/>
    </row>
    <row r="879" spans="1:40" s="56" customFormat="1" ht="21.95" customHeight="1">
      <c r="A879" s="698"/>
      <c r="B879" s="699"/>
      <c r="C879" s="700"/>
      <c r="D879" s="533"/>
      <c r="E879" s="1578"/>
      <c r="F879" s="701"/>
      <c r="G879" s="642"/>
      <c r="H879" s="702"/>
      <c r="I879" s="703"/>
      <c r="J879" s="645"/>
      <c r="K879" s="704"/>
      <c r="L879" s="705"/>
      <c r="M879" s="646"/>
      <c r="N879" s="586"/>
      <c r="O879" s="646"/>
      <c r="P879" s="586"/>
      <c r="Q879" s="646"/>
      <c r="R879" s="541"/>
      <c r="S879" s="646"/>
      <c r="T879" s="706"/>
      <c r="U879" s="557"/>
      <c r="V879" s="785"/>
      <c r="W879" s="707"/>
      <c r="X879" s="529"/>
      <c r="Y879" s="1047"/>
      <c r="Z879" s="529"/>
      <c r="AA879" s="1047"/>
      <c r="AB879" s="529"/>
      <c r="AC879" s="554"/>
      <c r="AD879" s="557"/>
      <c r="AE879" s="650"/>
      <c r="AF879" s="533"/>
      <c r="AG879" s="708"/>
      <c r="AH879" s="785"/>
      <c r="AI879" s="652"/>
      <c r="AJ879" s="1685"/>
      <c r="AK879" s="258" t="e">
        <f>U879+X879+Z879+AB879+#REF!+#REF!+AD879</f>
        <v>#REF!</v>
      </c>
      <c r="AL879" s="100" t="e">
        <f t="shared" si="1039"/>
        <v>#DIV/0!</v>
      </c>
      <c r="AM879" s="101" t="e">
        <f t="shared" si="1040"/>
        <v>#REF!</v>
      </c>
      <c r="AN879" s="102" t="e">
        <f>AM879*1/$E$895</f>
        <v>#REF!</v>
      </c>
    </row>
    <row r="880" spans="1:40" s="138" customFormat="1" ht="23.25" customHeight="1">
      <c r="A880" s="350"/>
      <c r="B880" s="671" t="s">
        <v>1281</v>
      </c>
      <c r="C880" s="672"/>
      <c r="D880" s="673"/>
      <c r="E880" s="1608"/>
      <c r="F880" s="674"/>
      <c r="G880" s="675"/>
      <c r="H880" s="676"/>
      <c r="I880" s="677"/>
      <c r="J880" s="678"/>
      <c r="K880" s="679"/>
      <c r="L880" s="680"/>
      <c r="M880" s="681"/>
      <c r="N880" s="682"/>
      <c r="O880" s="683">
        <f>SUM(O876:O879)</f>
        <v>0</v>
      </c>
      <c r="P880" s="684"/>
      <c r="Q880" s="683">
        <f>SUM(Q876:Q879)</f>
        <v>0</v>
      </c>
      <c r="R880" s="685"/>
      <c r="S880" s="681">
        <f>SUM(S876:S879)</f>
        <v>0</v>
      </c>
      <c r="T880" s="585"/>
      <c r="U880" s="996"/>
      <c r="V880" s="786">
        <f>SUM(V876:V879)</f>
        <v>0</v>
      </c>
      <c r="W880" s="686"/>
      <c r="X880" s="687"/>
      <c r="Y880" s="1063">
        <f>SUM(Y876:Y879)</f>
        <v>0</v>
      </c>
      <c r="Z880" s="688"/>
      <c r="AA880" s="1063">
        <f>SUM(AA876:AA879)</f>
        <v>0</v>
      </c>
      <c r="AB880" s="689"/>
      <c r="AC880" s="690">
        <f>SUM(AC876:AC879)</f>
        <v>0</v>
      </c>
      <c r="AD880" s="691"/>
      <c r="AE880" s="692">
        <f>SUM(AE876:AE879)</f>
        <v>0</v>
      </c>
      <c r="AF880" s="693"/>
      <c r="AG880" s="674"/>
      <c r="AH880" s="786">
        <f>SUM(AH876:AH879)</f>
        <v>0</v>
      </c>
      <c r="AI880" s="674">
        <f>SUM(AI876:AI879)</f>
        <v>0</v>
      </c>
      <c r="AJ880" s="1685"/>
      <c r="AK880" s="259"/>
      <c r="AL880" s="150"/>
      <c r="AM880" s="270" t="e">
        <f>SUM(AM876:AM879)</f>
        <v>#REF!</v>
      </c>
      <c r="AN880" s="151" t="e">
        <f>SUM(AN876:AN879)</f>
        <v>#REF!</v>
      </c>
    </row>
    <row r="881" spans="1:40" s="56" customFormat="1" ht="23.25" customHeight="1">
      <c r="A881" s="152"/>
      <c r="B881" s="184"/>
      <c r="C881" s="153"/>
      <c r="D881" s="154"/>
      <c r="E881" s="1587"/>
      <c r="F881" s="139"/>
      <c r="G881" s="467"/>
      <c r="H881" s="435"/>
      <c r="I881" s="436"/>
      <c r="J881" s="437"/>
      <c r="K881" s="468"/>
      <c r="L881" s="439"/>
      <c r="M881" s="469"/>
      <c r="N881" s="470"/>
      <c r="O881" s="518"/>
      <c r="P881" s="523"/>
      <c r="Q881" s="524"/>
      <c r="R881" s="516"/>
      <c r="S881" s="440"/>
      <c r="T881" s="229"/>
      <c r="U881" s="992"/>
      <c r="V881" s="1039"/>
      <c r="W881" s="227"/>
      <c r="X881" s="303"/>
      <c r="Y881" s="1064"/>
      <c r="Z881" s="291"/>
      <c r="AA881" s="1076"/>
      <c r="AB881" s="362"/>
      <c r="AC881" s="306"/>
      <c r="AD881" s="248"/>
      <c r="AE881" s="203"/>
      <c r="AF881" s="537"/>
      <c r="AG881" s="131"/>
      <c r="AH881" s="787"/>
      <c r="AI881" s="131"/>
      <c r="AJ881" s="1685"/>
      <c r="AK881" s="260"/>
      <c r="AL881" s="131"/>
      <c r="AM881" s="136"/>
      <c r="AN881" s="155"/>
    </row>
    <row r="882" spans="1:40" s="56" customFormat="1" ht="21.95" customHeight="1">
      <c r="A882" s="1710" t="s">
        <v>1396</v>
      </c>
      <c r="B882" s="1711"/>
      <c r="C882" s="1711"/>
      <c r="D882" s="1711"/>
      <c r="E882" s="1712"/>
      <c r="F882" s="966">
        <f>F872+F849+F841+F832+F820+F807</f>
        <v>3457551400</v>
      </c>
      <c r="G882" s="567">
        <f>G873+G850+G842+G821+G833+G808</f>
        <v>0.13592201730206763</v>
      </c>
      <c r="H882" s="592"/>
      <c r="I882" s="566">
        <f>I872+I849+I841+I832+I820+I807</f>
        <v>0</v>
      </c>
      <c r="J882" s="593"/>
      <c r="K882" s="566">
        <f>K872+K849+K841+K832+K820+K807</f>
        <v>-212500000</v>
      </c>
      <c r="L882" s="594"/>
      <c r="M882" s="566">
        <f>M872+M849+M841+M832+M820+M807</f>
        <v>100202000</v>
      </c>
      <c r="N882" s="595"/>
      <c r="O882" s="565">
        <f>O880</f>
        <v>0</v>
      </c>
      <c r="P882" s="589"/>
      <c r="Q882" s="780">
        <f>Q880+Q872+Q849+Q841+Q832+Q820+Q807</f>
        <v>3144849400</v>
      </c>
      <c r="R882" s="588"/>
      <c r="S882" s="565">
        <f>S880+S872+S849+S841+S832+S820+S807</f>
        <v>3144849400</v>
      </c>
      <c r="T882" s="564"/>
      <c r="U882" s="997"/>
      <c r="V882" s="565">
        <f>V880+V872+V849+V841+V832+V820+V807</f>
        <v>3144849400</v>
      </c>
      <c r="W882" s="563"/>
      <c r="X882" s="587"/>
      <c r="Y882" s="565">
        <f>Y880+Y872+Y849+Y841+Y832+Y820+Y807</f>
        <v>0</v>
      </c>
      <c r="Z882" s="562"/>
      <c r="AA882" s="565">
        <f>AA880+AA872+AA849+AA841+AA832+AA820+AA807</f>
        <v>0</v>
      </c>
      <c r="AB882" s="561"/>
      <c r="AC882" s="566">
        <f>AC30+AC54+AC69+AC84+AC101+AC110++AC121+AC136+AC146+AC176+AC335+AC880</f>
        <v>0</v>
      </c>
      <c r="AD882" s="560"/>
      <c r="AE882" s="559" t="e">
        <f>AE880+#REF!+#REF!+AE335+AE176+AE146+AE136+AE121+AE110+AE101+AE84+AE69+AE54+AE30</f>
        <v>#REF!</v>
      </c>
      <c r="AF882" s="590"/>
      <c r="AG882" s="591"/>
      <c r="AH882" s="565">
        <f>AH880+AH872+AH849+AH841+AH832+AH820+AH807</f>
        <v>3144849400</v>
      </c>
      <c r="AI882" s="596">
        <f>AI880+AI873+AI850+AI842+AI833+AI821+AI808</f>
        <v>0.12362918872563891</v>
      </c>
      <c r="AJ882" s="1685"/>
      <c r="AK882" s="354"/>
      <c r="AL882" s="351"/>
      <c r="AM882" s="352" t="e">
        <f>AM30+AM54+AM69+AM84+AM101+AM110+AM121+AM136+AM146+AM176+AM335+#REF!+#REF!+AM880</f>
        <v>#REF!</v>
      </c>
      <c r="AN882" s="353" t="e">
        <f>AN31+AN55+AN85+AN102+AN111+AN122+AN137+AN147+AN177+AN336+#REF!+#REF!+AN880</f>
        <v>#REF!</v>
      </c>
    </row>
    <row r="883" spans="1:40" s="56" customFormat="1" ht="15.95" customHeight="1">
      <c r="A883" s="152"/>
      <c r="B883" s="181"/>
      <c r="C883" s="130"/>
      <c r="D883" s="129"/>
      <c r="E883" s="1588"/>
      <c r="F883" s="748"/>
      <c r="G883" s="463"/>
      <c r="H883" s="471"/>
      <c r="I883" s="463">
        <f>I882*1/F885</f>
        <v>0</v>
      </c>
      <c r="J883" s="473"/>
      <c r="K883" s="463">
        <f>K882*1/F885</f>
        <v>-8.3537235850461595E-3</v>
      </c>
      <c r="L883" s="474"/>
      <c r="M883" s="463">
        <f>M882*1/F885</f>
        <v>3.939104991382566E-3</v>
      </c>
      <c r="N883" s="442"/>
      <c r="O883" s="463">
        <f>O882*1/F885</f>
        <v>0</v>
      </c>
      <c r="P883" s="506"/>
      <c r="Q883" s="463">
        <f>Q882*1/$F$885</f>
        <v>0.1236291887256389</v>
      </c>
      <c r="R883" s="471"/>
      <c r="S883" s="469">
        <f>S882*1/$F$885</f>
        <v>0.1236291887256389</v>
      </c>
      <c r="T883" s="238"/>
      <c r="U883" s="275"/>
      <c r="V883" s="748">
        <f>V882*1/$F$885</f>
        <v>0.1236291887256389</v>
      </c>
      <c r="W883" s="238"/>
      <c r="X883" s="305"/>
      <c r="Y883" s="1064">
        <f>Y882*1/$F$885</f>
        <v>0</v>
      </c>
      <c r="Z883" s="306"/>
      <c r="AA883" s="1064">
        <f>AA882*1/$F$885</f>
        <v>0</v>
      </c>
      <c r="AB883" s="362"/>
      <c r="AC883" s="318"/>
      <c r="AD883" s="248"/>
      <c r="AE883" s="203"/>
      <c r="AF883" s="129"/>
      <c r="AG883" s="157"/>
      <c r="AH883" s="131">
        <f>AH882*1/$F$885</f>
        <v>0.1236291887256389</v>
      </c>
      <c r="AI883" s="158"/>
      <c r="AJ883" s="1685"/>
      <c r="AK883" s="261"/>
      <c r="AL883" s="157"/>
      <c r="AM883" s="132"/>
      <c r="AN883" s="158"/>
    </row>
    <row r="884" spans="1:40" s="56" customFormat="1" ht="21.95" customHeight="1">
      <c r="A884" s="159"/>
      <c r="B884" s="1741" t="s">
        <v>1397</v>
      </c>
      <c r="C884" s="1741"/>
      <c r="D884" s="1741"/>
      <c r="E884" s="1742"/>
      <c r="F884" s="965">
        <f>F882+F793</f>
        <v>25437758125.058407</v>
      </c>
      <c r="G884" s="862">
        <f>G882+G793</f>
        <v>1</v>
      </c>
      <c r="H884" s="476"/>
      <c r="I884" s="1557">
        <f>I882+I793</f>
        <v>542641856.22966409</v>
      </c>
      <c r="J884" s="797"/>
      <c r="K884" s="955">
        <f>K882+K793</f>
        <v>-820479620.41205335</v>
      </c>
      <c r="L884" s="476"/>
      <c r="M884" s="954">
        <f>M882+M793</f>
        <v>583474525.12250268</v>
      </c>
      <c r="N884" s="798"/>
      <c r="O884" s="1007">
        <f>O882+O793</f>
        <v>861312289.30579996</v>
      </c>
      <c r="P884" s="799"/>
      <c r="Q884" s="1008">
        <f>Q882+Q793</f>
        <v>24576445835.751671</v>
      </c>
      <c r="R884" s="476"/>
      <c r="S884" s="974">
        <f>S882+S793</f>
        <v>24576445835.754196</v>
      </c>
      <c r="T884" s="239"/>
      <c r="U884" s="1650"/>
      <c r="V884" s="953">
        <f>V882+V793</f>
        <v>25437758125.059998</v>
      </c>
      <c r="W884" s="239"/>
      <c r="X884" s="1658"/>
      <c r="Y884" s="782">
        <f>Y882+Y793</f>
        <v>0</v>
      </c>
      <c r="Z884" s="1660"/>
      <c r="AA884" s="782">
        <f>AA882+AA793</f>
        <v>0</v>
      </c>
      <c r="AB884" s="800"/>
      <c r="AC884" s="373">
        <f>AC880+AC335+AC176+AC146+AC136+AC121+AC110+AC101+AC84+AC69+AC54+AC30</f>
        <v>0</v>
      </c>
      <c r="AD884" s="796"/>
      <c r="AE884" s="348" t="e">
        <f>AE882</f>
        <v>#REF!</v>
      </c>
      <c r="AF884" s="1663"/>
      <c r="AG884" s="1663"/>
      <c r="AH884" s="953">
        <f>AH882+AH793</f>
        <v>25437758125.059998</v>
      </c>
      <c r="AI884" s="133">
        <f>AH884*1/$E$895</f>
        <v>1.0000000000000626</v>
      </c>
      <c r="AJ884" s="1685"/>
      <c r="AK884" s="262"/>
      <c r="AM884" s="160" t="e">
        <f>AM882</f>
        <v>#REF!</v>
      </c>
      <c r="AN884" s="133" t="e">
        <f>AM884*1/$E$895</f>
        <v>#REF!</v>
      </c>
    </row>
    <row r="885" spans="1:40" s="56" customFormat="1" ht="21.95" customHeight="1">
      <c r="A885" s="159"/>
      <c r="B885" s="801"/>
      <c r="C885" s="801"/>
      <c r="D885" s="801"/>
      <c r="E885" s="1614"/>
      <c r="F885" s="965">
        <v>25437758125.058407</v>
      </c>
      <c r="G885" s="463"/>
      <c r="H885" s="471"/>
      <c r="I885" s="463">
        <f>I883+I794</f>
        <v>2.4687750348181593E-2</v>
      </c>
      <c r="J885" s="863"/>
      <c r="K885" s="950">
        <f>K883+K794</f>
        <v>-3.2254399793345365E-2</v>
      </c>
      <c r="L885" s="471"/>
      <c r="M885" s="463">
        <f>M883+M794</f>
        <v>2.2937340714303336E-2</v>
      </c>
      <c r="N885" s="442"/>
      <c r="O885" s="463">
        <f>O883+O794</f>
        <v>3.385959898947747E-2</v>
      </c>
      <c r="P885" s="472"/>
      <c r="Q885" s="463">
        <f>SUM(Q883+Q794)</f>
        <v>0.96614040101048571</v>
      </c>
      <c r="R885" s="471"/>
      <c r="S885" s="976">
        <f>SUM(S883+S794)</f>
        <v>0.96614040101058496</v>
      </c>
      <c r="T885" s="221"/>
      <c r="U885" s="1651"/>
      <c r="V885" s="788">
        <f>SUM(V883+V794)</f>
        <v>1.0000000000000626</v>
      </c>
      <c r="W885" s="221"/>
      <c r="X885" s="1659"/>
      <c r="Y885" s="782">
        <f>SUM(Y883+Y794)</f>
        <v>0</v>
      </c>
      <c r="Z885" s="1660"/>
      <c r="AA885" s="782">
        <f>SUM(AA883+AA794)</f>
        <v>0</v>
      </c>
      <c r="AB885" s="357"/>
      <c r="AC885" s="304"/>
      <c r="AD885" s="355"/>
      <c r="AE885" s="348"/>
      <c r="AF885" s="1664"/>
      <c r="AG885" s="1664"/>
      <c r="AH885" s="951">
        <f>SUM(AH883+AH794)</f>
        <v>1.0000000000000626</v>
      </c>
      <c r="AI885" s="131"/>
      <c r="AJ885" s="1685"/>
      <c r="AK885" s="262"/>
      <c r="AM885" s="861"/>
      <c r="AN885" s="131"/>
    </row>
    <row r="886" spans="1:40" s="56" customFormat="1" ht="15.95" customHeight="1" thickBot="1">
      <c r="A886" s="159"/>
      <c r="B886" s="187" t="s">
        <v>1398</v>
      </c>
      <c r="C886" s="168"/>
      <c r="D886" s="169">
        <v>0</v>
      </c>
      <c r="E886" s="1615"/>
      <c r="F886" s="749">
        <v>0</v>
      </c>
      <c r="G886" s="602"/>
      <c r="H886" s="602"/>
      <c r="I886" s="602"/>
      <c r="J886" s="602"/>
      <c r="K886" s="602"/>
      <c r="L886" s="602"/>
      <c r="M886" s="602"/>
      <c r="N886" s="602"/>
      <c r="O886" s="602"/>
      <c r="P886" s="602"/>
      <c r="Q886" s="602"/>
      <c r="R886" s="602"/>
      <c r="S886" s="974">
        <v>0</v>
      </c>
      <c r="T886" s="221"/>
      <c r="U886" s="1651"/>
      <c r="V886" s="793">
        <v>0</v>
      </c>
      <c r="W886" s="221"/>
      <c r="X886" s="1659"/>
      <c r="Y886" s="781">
        <v>0</v>
      </c>
      <c r="Z886" s="1660"/>
      <c r="AA886" s="1079">
        <v>0</v>
      </c>
      <c r="AB886" s="357"/>
      <c r="AC886" s="609">
        <v>0</v>
      </c>
      <c r="AD886" s="355"/>
      <c r="AE886" s="348"/>
      <c r="AF886" s="1664"/>
      <c r="AG886" s="1664"/>
      <c r="AH886" s="720">
        <v>0</v>
      </c>
      <c r="AI886" s="131"/>
      <c r="AJ886" s="1685"/>
      <c r="AK886" s="263"/>
      <c r="AM886" s="132"/>
      <c r="AN886" s="131" t="s">
        <v>827</v>
      </c>
    </row>
    <row r="887" spans="1:40" s="56" customFormat="1" ht="21.95" customHeight="1">
      <c r="A887" s="152"/>
      <c r="B887" s="181"/>
      <c r="C887" s="130"/>
      <c r="D887" s="129"/>
      <c r="E887" s="1588"/>
      <c r="F887" s="156"/>
      <c r="G887" s="602"/>
      <c r="H887" s="602"/>
      <c r="I887" s="602"/>
      <c r="J887" s="602"/>
      <c r="K887" s="602"/>
      <c r="L887" s="602"/>
      <c r="M887" s="602"/>
      <c r="N887" s="602"/>
      <c r="O887" s="1787" t="s">
        <v>1399</v>
      </c>
      <c r="P887" s="1788"/>
      <c r="Q887" s="1789"/>
      <c r="R887" s="602"/>
      <c r="S887" s="469"/>
      <c r="T887" s="221"/>
      <c r="U887" s="1651"/>
      <c r="V887" s="748"/>
      <c r="W887" s="221"/>
      <c r="X887" s="1659"/>
      <c r="Y887" s="1064"/>
      <c r="Z887" s="1660"/>
      <c r="AA887" s="1064"/>
      <c r="AB887" s="357"/>
      <c r="AC887" s="319"/>
      <c r="AD887" s="355"/>
      <c r="AE887" s="132"/>
      <c r="AF887" s="1664"/>
      <c r="AG887" s="1664"/>
      <c r="AH887" s="1652"/>
      <c r="AI887" s="1652"/>
      <c r="AJ887" s="1685"/>
      <c r="AK887" s="262"/>
      <c r="AL887" s="200"/>
      <c r="AM887" s="268" t="e">
        <f>AM888*0.68</f>
        <v>#REF!</v>
      </c>
    </row>
    <row r="888" spans="1:40" s="56" customFormat="1" ht="39" customHeight="1" thickBot="1">
      <c r="A888" s="1781" t="s">
        <v>1400</v>
      </c>
      <c r="B888" s="1782"/>
      <c r="C888" s="1782"/>
      <c r="D888" s="1782"/>
      <c r="E888" s="1782"/>
      <c r="F888" s="1783"/>
      <c r="G888" s="602"/>
      <c r="H888" s="602"/>
      <c r="I888" s="602"/>
      <c r="J888" s="602"/>
      <c r="K888" s="602"/>
      <c r="L888" s="602"/>
      <c r="M888" s="602"/>
      <c r="N888" s="602"/>
      <c r="O888" s="1790"/>
      <c r="P888" s="1791"/>
      <c r="Q888" s="1792"/>
      <c r="R888" s="602"/>
      <c r="S888" s="974">
        <f>S886</f>
        <v>0</v>
      </c>
      <c r="T888" s="221"/>
      <c r="U888" s="1651"/>
      <c r="V888" s="793">
        <f>V884-V886</f>
        <v>25437758125.059998</v>
      </c>
      <c r="W888" s="361"/>
      <c r="X888" s="1659"/>
      <c r="Y888" s="781">
        <f>Y884-Y886</f>
        <v>0</v>
      </c>
      <c r="Z888" s="1660"/>
      <c r="AA888" s="794">
        <f>AA884-AA886</f>
        <v>0</v>
      </c>
      <c r="AB888" s="357"/>
      <c r="AC888" s="614" t="e">
        <f>#REF!</f>
        <v>#REF!</v>
      </c>
      <c r="AD888" s="355"/>
      <c r="AE888" s="348" t="e">
        <f>+#REF!-AE886</f>
        <v>#REF!</v>
      </c>
      <c r="AF888" s="1664"/>
      <c r="AG888" s="1664"/>
      <c r="AH888" s="776">
        <f>AH884-AH886</f>
        <v>25437758125.059998</v>
      </c>
      <c r="AI888" s="131"/>
      <c r="AJ888" s="1685"/>
      <c r="AK888" s="262"/>
      <c r="AM888" s="269" t="e">
        <f>E895-#REF!</f>
        <v>#REF!</v>
      </c>
      <c r="AN888" s="131"/>
    </row>
    <row r="889" spans="1:40" s="56" customFormat="1" ht="41.1" customHeight="1" thickBot="1">
      <c r="A889" s="1784"/>
      <c r="B889" s="1785"/>
      <c r="C889" s="1785"/>
      <c r="D889" s="1785"/>
      <c r="E889" s="1785"/>
      <c r="F889" s="1786"/>
      <c r="G889" s="602"/>
      <c r="H889" s="602"/>
      <c r="I889" s="602"/>
      <c r="J889" s="602"/>
      <c r="K889" s="602"/>
      <c r="L889" s="602"/>
      <c r="M889" s="602"/>
      <c r="N889" s="602"/>
      <c r="O889" s="1793">
        <f>+O884+Q884</f>
        <v>25437758125.057472</v>
      </c>
      <c r="P889" s="1794"/>
      <c r="Q889" s="1795"/>
      <c r="R889" s="602"/>
      <c r="S889" s="975"/>
      <c r="T889" s="221"/>
      <c r="U889" s="1651"/>
      <c r="V889" s="1041" t="s">
        <v>1288</v>
      </c>
      <c r="W889" s="221"/>
      <c r="X889" s="1659"/>
      <c r="Y889" s="1041" t="s">
        <v>1289</v>
      </c>
      <c r="Z889" s="1660"/>
      <c r="AA889" s="1041" t="s">
        <v>1290</v>
      </c>
      <c r="AB889" s="362"/>
      <c r="AC889" s="608" t="s">
        <v>1291</v>
      </c>
      <c r="AD889" s="275"/>
      <c r="AE889" s="203"/>
      <c r="AF889" s="1664"/>
      <c r="AG889" s="1664"/>
      <c r="AH889" s="170"/>
      <c r="AI889" s="131"/>
      <c r="AJ889" s="1685"/>
      <c r="AK889" s="263"/>
      <c r="AM889" s="170"/>
      <c r="AN889" s="131"/>
    </row>
    <row r="890" spans="1:40" s="56" customFormat="1" ht="26.1" customHeight="1">
      <c r="A890" s="1771" t="s">
        <v>1401</v>
      </c>
      <c r="B890" s="1772"/>
      <c r="C890" s="1772"/>
      <c r="D890" s="1772"/>
      <c r="E890" s="1772"/>
      <c r="F890" s="1775" t="s">
        <v>1402</v>
      </c>
      <c r="G890" s="1776"/>
      <c r="H890" s="1776"/>
      <c r="I890" s="1776"/>
      <c r="J890" s="1776"/>
      <c r="K890" s="1776"/>
      <c r="L890" s="1776"/>
      <c r="M890" s="1776"/>
      <c r="N890" s="1776"/>
      <c r="O890" s="1776"/>
      <c r="P890" s="1776"/>
      <c r="Q890" s="1776"/>
      <c r="R890" s="1776"/>
      <c r="S890" s="1776"/>
      <c r="T890" s="1776"/>
      <c r="U890" s="1776"/>
      <c r="V890" s="1776"/>
      <c r="W890" s="1776"/>
      <c r="X890" s="1776"/>
      <c r="Y890" s="1776"/>
      <c r="Z890" s="1776"/>
      <c r="AA890" s="1776"/>
      <c r="AB890" s="1776"/>
      <c r="AC890" s="1776"/>
      <c r="AD890" s="1776"/>
      <c r="AE890" s="1776"/>
      <c r="AF890" s="1776"/>
      <c r="AG890" s="1776"/>
      <c r="AH890" s="1776"/>
      <c r="AI890" s="1777"/>
      <c r="AJ890" s="1685"/>
      <c r="AK890" s="262"/>
    </row>
    <row r="891" spans="1:40" s="56" customFormat="1" ht="11.1" customHeight="1" thickBot="1">
      <c r="A891" s="1773"/>
      <c r="B891" s="1774"/>
      <c r="C891" s="1774"/>
      <c r="D891" s="1774"/>
      <c r="E891" s="1774"/>
      <c r="F891" s="1778"/>
      <c r="G891" s="1779"/>
      <c r="H891" s="1779"/>
      <c r="I891" s="1779"/>
      <c r="J891" s="1779"/>
      <c r="K891" s="1779"/>
      <c r="L891" s="1779"/>
      <c r="M891" s="1779"/>
      <c r="N891" s="1779"/>
      <c r="O891" s="1779"/>
      <c r="P891" s="1779"/>
      <c r="Q891" s="1779"/>
      <c r="R891" s="1779"/>
      <c r="S891" s="1779"/>
      <c r="T891" s="1779"/>
      <c r="U891" s="1779"/>
      <c r="V891" s="1779"/>
      <c r="W891" s="1779"/>
      <c r="X891" s="1779"/>
      <c r="Y891" s="1779"/>
      <c r="Z891" s="1779"/>
      <c r="AA891" s="1779"/>
      <c r="AB891" s="1779"/>
      <c r="AC891" s="1779"/>
      <c r="AD891" s="1779"/>
      <c r="AE891" s="1779"/>
      <c r="AF891" s="1779"/>
      <c r="AG891" s="1779"/>
      <c r="AH891" s="1779"/>
      <c r="AI891" s="1780"/>
      <c r="AJ891" s="1685"/>
      <c r="AK891" s="262"/>
    </row>
    <row r="892" spans="1:40" s="56" customFormat="1" ht="27.95" customHeight="1">
      <c r="A892" s="171"/>
      <c r="B892" s="188"/>
      <c r="C892" s="172" t="s">
        <v>77</v>
      </c>
      <c r="D892" s="573"/>
      <c r="E892" s="1616"/>
      <c r="F892" s="1778"/>
      <c r="G892" s="1779"/>
      <c r="H892" s="1779"/>
      <c r="I892" s="1779"/>
      <c r="J892" s="1779"/>
      <c r="K892" s="1779"/>
      <c r="L892" s="1779"/>
      <c r="M892" s="1779"/>
      <c r="N892" s="1779"/>
      <c r="O892" s="1779"/>
      <c r="P892" s="1779"/>
      <c r="Q892" s="1779"/>
      <c r="R892" s="1779"/>
      <c r="S892" s="1779"/>
      <c r="T892" s="1779"/>
      <c r="U892" s="1779"/>
      <c r="V892" s="1779"/>
      <c r="W892" s="1779"/>
      <c r="X892" s="1779"/>
      <c r="Y892" s="1779"/>
      <c r="Z892" s="1779"/>
      <c r="AA892" s="1779"/>
      <c r="AB892" s="1779"/>
      <c r="AC892" s="1779"/>
      <c r="AD892" s="1779"/>
      <c r="AE892" s="1779"/>
      <c r="AF892" s="1779"/>
      <c r="AG892" s="1779"/>
      <c r="AH892" s="1779"/>
      <c r="AI892" s="1780"/>
      <c r="AJ892" s="1685"/>
      <c r="AK892" s="262"/>
    </row>
    <row r="893" spans="1:40" s="56" customFormat="1" ht="27.95" customHeight="1">
      <c r="A893" s="1747" t="s">
        <v>1403</v>
      </c>
      <c r="B893" s="1748"/>
      <c r="C893" s="568">
        <v>1</v>
      </c>
      <c r="D893" s="574"/>
      <c r="E893" s="1617">
        <f>F884</f>
        <v>25437758125.058407</v>
      </c>
      <c r="F893" s="1848"/>
      <c r="G893" s="1849"/>
      <c r="H893" s="1849"/>
      <c r="I893" s="1849"/>
      <c r="J893" s="1849"/>
      <c r="K893" s="1849"/>
      <c r="L893" s="1849"/>
      <c r="M893" s="1849"/>
      <c r="N893" s="1849"/>
      <c r="O893" s="1849"/>
      <c r="P893" s="1849"/>
      <c r="Q893" s="1849"/>
      <c r="R893" s="1849"/>
      <c r="S893" s="1849"/>
      <c r="T893" s="1849"/>
      <c r="U893" s="1849"/>
      <c r="V893" s="1849"/>
      <c r="W893" s="734"/>
      <c r="X893" s="1849"/>
      <c r="Y893" s="1849"/>
      <c r="Z893" s="1849"/>
      <c r="AA893" s="1849"/>
      <c r="AB893" s="1849"/>
      <c r="AC893" s="1849"/>
      <c r="AD893" s="1849"/>
      <c r="AE893" s="1849"/>
      <c r="AF893" s="1849"/>
      <c r="AG893" s="1849"/>
      <c r="AH893" s="1849"/>
      <c r="AI893" s="1850"/>
      <c r="AJ893" s="1685"/>
      <c r="AK893" s="262"/>
    </row>
    <row r="894" spans="1:40" s="56" customFormat="1" ht="27.95" customHeight="1">
      <c r="A894" s="173" t="s">
        <v>1404</v>
      </c>
      <c r="B894" s="189"/>
      <c r="C894" s="569"/>
      <c r="D894" s="575"/>
      <c r="E894" s="1618">
        <v>0</v>
      </c>
      <c r="F894" s="1848"/>
      <c r="G894" s="1849"/>
      <c r="H894" s="1849"/>
      <c r="I894" s="1849"/>
      <c r="J894" s="1849"/>
      <c r="K894" s="1849"/>
      <c r="L894" s="1849"/>
      <c r="M894" s="1849"/>
      <c r="N894" s="1849"/>
      <c r="O894" s="1849"/>
      <c r="P894" s="1849"/>
      <c r="Q894" s="1849"/>
      <c r="R894" s="1849"/>
      <c r="S894" s="1849"/>
      <c r="T894" s="1849"/>
      <c r="U894" s="1849"/>
      <c r="V894" s="1849"/>
      <c r="W894" s="734"/>
      <c r="X894" s="1849"/>
      <c r="Y894" s="1849"/>
      <c r="Z894" s="1849"/>
      <c r="AA894" s="1849"/>
      <c r="AB894" s="1849"/>
      <c r="AC894" s="1849"/>
      <c r="AD894" s="1849"/>
      <c r="AE894" s="1849"/>
      <c r="AF894" s="1849"/>
      <c r="AG894" s="1849"/>
      <c r="AH894" s="1849"/>
      <c r="AI894" s="1850"/>
      <c r="AJ894" s="1685"/>
      <c r="AK894" s="262"/>
    </row>
    <row r="895" spans="1:40" s="56" customFormat="1" ht="27.95" customHeight="1">
      <c r="A895" s="174" t="s">
        <v>1405</v>
      </c>
      <c r="B895" s="190"/>
      <c r="C895" s="570"/>
      <c r="D895" s="576"/>
      <c r="E895" s="1619">
        <f>E893+E894</f>
        <v>25437758125.058407</v>
      </c>
      <c r="F895" s="1848"/>
      <c r="G895" s="1849"/>
      <c r="H895" s="1849"/>
      <c r="I895" s="1849"/>
      <c r="J895" s="1849"/>
      <c r="K895" s="1849"/>
      <c r="L895" s="1849"/>
      <c r="M895" s="1849"/>
      <c r="N895" s="1849"/>
      <c r="O895" s="1849"/>
      <c r="P895" s="1849"/>
      <c r="Q895" s="1849"/>
      <c r="R895" s="1849"/>
      <c r="S895" s="1849"/>
      <c r="T895" s="1849"/>
      <c r="U895" s="1849"/>
      <c r="V895" s="1849"/>
      <c r="W895" s="734"/>
      <c r="X895" s="1849"/>
      <c r="Y895" s="1849"/>
      <c r="Z895" s="1849"/>
      <c r="AA895" s="1849"/>
      <c r="AB895" s="1849"/>
      <c r="AC895" s="1849"/>
      <c r="AD895" s="1849"/>
      <c r="AE895" s="1849"/>
      <c r="AF895" s="1849"/>
      <c r="AG895" s="1849"/>
      <c r="AH895" s="1849"/>
      <c r="AI895" s="1850"/>
      <c r="AJ895" s="1685"/>
      <c r="AK895" s="262"/>
      <c r="AM895" s="196"/>
    </row>
    <row r="896" spans="1:40" s="56" customFormat="1" ht="27.95" customHeight="1">
      <c r="A896" s="1749" t="s">
        <v>1406</v>
      </c>
      <c r="B896" s="1750"/>
      <c r="C896" s="571">
        <v>0</v>
      </c>
      <c r="D896" s="577"/>
      <c r="E896" s="1620">
        <f>E893*C896</f>
        <v>0</v>
      </c>
      <c r="F896" s="1848"/>
      <c r="G896" s="1849"/>
      <c r="H896" s="1849"/>
      <c r="I896" s="1849"/>
      <c r="J896" s="1849"/>
      <c r="K896" s="1849"/>
      <c r="L896" s="1849"/>
      <c r="M896" s="1849"/>
      <c r="N896" s="1849"/>
      <c r="O896" s="1849"/>
      <c r="P896" s="1849"/>
      <c r="Q896" s="1849"/>
      <c r="R896" s="1849"/>
      <c r="S896" s="1849"/>
      <c r="T896" s="1849"/>
      <c r="U896" s="1849"/>
      <c r="V896" s="1849"/>
      <c r="W896" s="734"/>
      <c r="X896" s="1849"/>
      <c r="Y896" s="1849"/>
      <c r="Z896" s="1849"/>
      <c r="AA896" s="1849"/>
      <c r="AB896" s="1849"/>
      <c r="AC896" s="1849"/>
      <c r="AD896" s="1849"/>
      <c r="AE896" s="1849"/>
      <c r="AF896" s="1849"/>
      <c r="AG896" s="1849"/>
      <c r="AH896" s="1849"/>
      <c r="AI896" s="1850"/>
      <c r="AJ896" s="1685"/>
      <c r="AK896" s="262"/>
      <c r="AM896" s="203"/>
    </row>
    <row r="897" spans="1:40" s="56" customFormat="1" ht="27.95" customHeight="1">
      <c r="A897" s="175" t="s">
        <v>1407</v>
      </c>
      <c r="B897" s="191"/>
      <c r="C897" s="721">
        <f>E897*1/E893</f>
        <v>1.0000000000000626</v>
      </c>
      <c r="D897" s="577"/>
      <c r="E897" s="1621">
        <f>V884</f>
        <v>25437758125.059998</v>
      </c>
      <c r="F897" s="1848"/>
      <c r="G897" s="1849"/>
      <c r="H897" s="1849"/>
      <c r="I897" s="1849"/>
      <c r="J897" s="1849"/>
      <c r="K897" s="1849"/>
      <c r="L897" s="1849"/>
      <c r="M897" s="1849"/>
      <c r="N897" s="1849"/>
      <c r="O897" s="1849"/>
      <c r="P897" s="1849"/>
      <c r="Q897" s="1849"/>
      <c r="R897" s="1849"/>
      <c r="S897" s="1849"/>
      <c r="T897" s="1849"/>
      <c r="U897" s="1849"/>
      <c r="V897" s="1849"/>
      <c r="W897" s="734"/>
      <c r="X897" s="1849"/>
      <c r="Y897" s="1849"/>
      <c r="Z897" s="1849"/>
      <c r="AA897" s="1849"/>
      <c r="AB897" s="1849"/>
      <c r="AC897" s="1849"/>
      <c r="AD897" s="1849"/>
      <c r="AE897" s="1849"/>
      <c r="AF897" s="1849"/>
      <c r="AG897" s="1849"/>
      <c r="AH897" s="1849"/>
      <c r="AI897" s="1850"/>
      <c r="AJ897" s="1685"/>
      <c r="AK897" s="262"/>
      <c r="AM897" s="197"/>
    </row>
    <row r="898" spans="1:40" s="56" customFormat="1" ht="27.95" customHeight="1">
      <c r="A898" s="175" t="s">
        <v>1408</v>
      </c>
      <c r="B898" s="191"/>
      <c r="C898" s="721">
        <f>E898*1/E893</f>
        <v>0</v>
      </c>
      <c r="D898" s="577"/>
      <c r="E898" s="1621">
        <f>Y884</f>
        <v>0</v>
      </c>
      <c r="F898" s="1848"/>
      <c r="G898" s="1849"/>
      <c r="H898" s="1849"/>
      <c r="I898" s="1849"/>
      <c r="J898" s="1849"/>
      <c r="K898" s="1849"/>
      <c r="L898" s="1849"/>
      <c r="M898" s="1849"/>
      <c r="N898" s="1849"/>
      <c r="O898" s="1849"/>
      <c r="P898" s="1849"/>
      <c r="Q898" s="1849"/>
      <c r="R898" s="1849"/>
      <c r="S898" s="1849"/>
      <c r="T898" s="1849"/>
      <c r="U898" s="1849"/>
      <c r="V898" s="1849"/>
      <c r="W898" s="734"/>
      <c r="X898" s="1849"/>
      <c r="Y898" s="1849"/>
      <c r="Z898" s="1849"/>
      <c r="AA898" s="1849"/>
      <c r="AB898" s="1849"/>
      <c r="AC898" s="1849"/>
      <c r="AD898" s="1849"/>
      <c r="AE898" s="1849"/>
      <c r="AF898" s="1849"/>
      <c r="AG898" s="1849"/>
      <c r="AH898" s="1849"/>
      <c r="AI898" s="1850"/>
      <c r="AJ898" s="1685"/>
      <c r="AK898" s="262"/>
      <c r="AM898" s="197"/>
    </row>
    <row r="899" spans="1:40" s="56" customFormat="1" ht="27.95" customHeight="1">
      <c r="A899" s="175" t="s">
        <v>1409</v>
      </c>
      <c r="B899" s="191"/>
      <c r="C899" s="721">
        <f>E899*1/E893</f>
        <v>0</v>
      </c>
      <c r="D899" s="577"/>
      <c r="E899" s="1621">
        <f>AA884</f>
        <v>0</v>
      </c>
      <c r="F899" s="1753" t="s">
        <v>1410</v>
      </c>
      <c r="G899" s="1751"/>
      <c r="H899" s="1751"/>
      <c r="I899" s="1751"/>
      <c r="J899" s="1751"/>
      <c r="K899" s="1751"/>
      <c r="L899" s="1751"/>
      <c r="M899" s="1751"/>
      <c r="N899" s="1751"/>
      <c r="O899" s="1751" t="s">
        <v>1411</v>
      </c>
      <c r="P899" s="1751"/>
      <c r="Q899" s="1751"/>
      <c r="R899" s="1751"/>
      <c r="S899" s="1751"/>
      <c r="T899" s="1751"/>
      <c r="U899" s="1751"/>
      <c r="V899" s="1751"/>
      <c r="W899" s="732"/>
      <c r="X899" s="1743" t="s">
        <v>1412</v>
      </c>
      <c r="Y899" s="1743"/>
      <c r="Z899" s="1743"/>
      <c r="AA899" s="1743"/>
      <c r="AB899" s="1743"/>
      <c r="AC899" s="1743"/>
      <c r="AD899" s="1743"/>
      <c r="AE899" s="1743"/>
      <c r="AF899" s="1743"/>
      <c r="AG899" s="1743"/>
      <c r="AH899" s="1743"/>
      <c r="AI899" s="1744"/>
      <c r="AJ899" s="1685"/>
      <c r="AK899" s="262"/>
      <c r="AM899" s="198"/>
    </row>
    <row r="900" spans="1:40" s="56" customFormat="1" ht="27.95" customHeight="1">
      <c r="A900" s="1745" t="s">
        <v>1413</v>
      </c>
      <c r="B900" s="1746"/>
      <c r="C900" s="721">
        <f>E900*1/E893</f>
        <v>0</v>
      </c>
      <c r="D900" s="577"/>
      <c r="E900" s="1621">
        <v>0</v>
      </c>
      <c r="F900" s="1754" t="s">
        <v>1414</v>
      </c>
      <c r="G900" s="1752"/>
      <c r="H900" s="1752"/>
      <c r="I900" s="1752"/>
      <c r="J900" s="1752"/>
      <c r="K900" s="1752"/>
      <c r="L900" s="1752"/>
      <c r="M900" s="1752"/>
      <c r="N900" s="1752"/>
      <c r="O900" s="1752" t="s">
        <v>1415</v>
      </c>
      <c r="P900" s="1752"/>
      <c r="Q900" s="1752"/>
      <c r="R900" s="1752"/>
      <c r="S900" s="1752"/>
      <c r="T900" s="1752"/>
      <c r="U900" s="1752"/>
      <c r="V900" s="1752"/>
      <c r="W900" s="732"/>
      <c r="X900" s="1755" t="s">
        <v>1416</v>
      </c>
      <c r="Y900" s="1755"/>
      <c r="Z900" s="1755"/>
      <c r="AA900" s="1755"/>
      <c r="AB900" s="1755"/>
      <c r="AC900" s="1755"/>
      <c r="AD900" s="1755"/>
      <c r="AE900" s="1755"/>
      <c r="AF900" s="1755"/>
      <c r="AG900" s="1755"/>
      <c r="AH900" s="1755"/>
      <c r="AI900" s="1756"/>
      <c r="AJ900" s="1685"/>
      <c r="AK900" s="262"/>
      <c r="AM900" s="197"/>
    </row>
    <row r="901" spans="1:40" s="56" customFormat="1" ht="27.95" customHeight="1" thickBot="1">
      <c r="A901" s="1745"/>
      <c r="B901" s="1746"/>
      <c r="C901" s="572"/>
      <c r="D901" s="578"/>
      <c r="E901" s="1622"/>
      <c r="F901" s="1753" t="s">
        <v>1417</v>
      </c>
      <c r="G901" s="1751"/>
      <c r="H901" s="1751"/>
      <c r="I901" s="1751"/>
      <c r="J901" s="1751"/>
      <c r="K901" s="1751"/>
      <c r="L901" s="1751"/>
      <c r="M901" s="1751"/>
      <c r="N901" s="1751"/>
      <c r="O901" s="1751" t="s">
        <v>1418</v>
      </c>
      <c r="P901" s="1751"/>
      <c r="Q901" s="1751"/>
      <c r="R901" s="1751"/>
      <c r="S901" s="1751"/>
      <c r="T901" s="1751"/>
      <c r="U901" s="1751"/>
      <c r="V901" s="1751"/>
      <c r="W901" s="731"/>
      <c r="X901" s="1743" t="s">
        <v>1419</v>
      </c>
      <c r="Y901" s="1743"/>
      <c r="Z901" s="1743"/>
      <c r="AA901" s="1743"/>
      <c r="AB901" s="1743"/>
      <c r="AC901" s="1743"/>
      <c r="AD901" s="1743"/>
      <c r="AE901" s="1743"/>
      <c r="AF901" s="1743"/>
      <c r="AG901" s="1743"/>
      <c r="AH901" s="1743"/>
      <c r="AI901" s="1744"/>
      <c r="AJ901" s="1685"/>
      <c r="AK901" s="262"/>
      <c r="AM901" s="198"/>
    </row>
    <row r="902" spans="1:40" s="56" customFormat="1" ht="27.95" customHeight="1" thickBot="1">
      <c r="A902" s="1769" t="s">
        <v>1420</v>
      </c>
      <c r="B902" s="1770"/>
      <c r="C902" s="709">
        <f>C897+C898+C899</f>
        <v>1.0000000000000626</v>
      </c>
      <c r="D902" s="710"/>
      <c r="E902" s="1623">
        <f>+E897+E898+E899+E900+E901</f>
        <v>25437758125.059998</v>
      </c>
      <c r="F902" s="1847"/>
      <c r="G902" s="1655"/>
      <c r="H902" s="1655"/>
      <c r="I902" s="1655"/>
      <c r="J902" s="1655"/>
      <c r="K902" s="1655"/>
      <c r="L902" s="1655"/>
      <c r="M902" s="1655"/>
      <c r="N902" s="1655"/>
      <c r="O902" s="733"/>
      <c r="P902" s="733"/>
      <c r="Q902" s="733"/>
      <c r="R902" s="733"/>
      <c r="S902" s="977"/>
      <c r="T902" s="733"/>
      <c r="U902" s="998"/>
      <c r="V902" s="977"/>
      <c r="W902" s="733"/>
      <c r="X902" s="1840" t="s">
        <v>1421</v>
      </c>
      <c r="Y902" s="1840"/>
      <c r="Z902" s="1840"/>
      <c r="AA902" s="1840"/>
      <c r="AB902" s="1840"/>
      <c r="AC902" s="1840"/>
      <c r="AD902" s="1840"/>
      <c r="AE902" s="1840"/>
      <c r="AF902" s="1840"/>
      <c r="AG902" s="1840"/>
      <c r="AH902" s="1840"/>
      <c r="AI902" s="1841"/>
      <c r="AJ902" s="1686"/>
      <c r="AK902" s="262"/>
      <c r="AM902" s="198"/>
      <c r="AN902" s="155"/>
    </row>
    <row r="903" spans="1:40" ht="17.100000000000001">
      <c r="D903" s="45"/>
      <c r="U903" s="984"/>
      <c r="V903" s="1025"/>
      <c r="X903" s="277"/>
      <c r="Y903" s="1043"/>
      <c r="Z903" s="278"/>
      <c r="AB903" s="356"/>
      <c r="AD903" s="272"/>
      <c r="AE903" s="273"/>
      <c r="AF903" s="579"/>
      <c r="AM903" s="198"/>
    </row>
    <row r="904" spans="1:40" ht="17.100000000000001">
      <c r="D904" s="45"/>
      <c r="U904" s="984"/>
      <c r="V904" s="1025"/>
      <c r="X904" s="277"/>
      <c r="Y904" s="1043"/>
      <c r="Z904" s="278"/>
      <c r="AB904" s="356"/>
      <c r="AD904" s="272"/>
      <c r="AE904" s="273"/>
      <c r="AF904" s="579"/>
      <c r="AM904" s="195"/>
    </row>
    <row r="905" spans="1:40" ht="39.950000000000003" customHeight="1">
      <c r="D905" s="45"/>
      <c r="E905" s="1625">
        <f>E895-E902</f>
        <v>-1.590728759765625E-3</v>
      </c>
      <c r="U905" s="984"/>
      <c r="V905" s="1025"/>
      <c r="X905" s="277"/>
      <c r="Y905" s="1043"/>
      <c r="Z905" s="278"/>
      <c r="AB905" s="356"/>
      <c r="AD905" s="272"/>
      <c r="AE905" s="273"/>
      <c r="AM905" s="267"/>
    </row>
    <row r="906" spans="1:40">
      <c r="D906" s="45"/>
      <c r="U906" s="984"/>
      <c r="V906" s="1025"/>
      <c r="X906" s="277"/>
      <c r="Y906" s="1043"/>
      <c r="Z906" s="278"/>
      <c r="AB906" s="356"/>
      <c r="AD906" s="272"/>
      <c r="AE906" s="273"/>
    </row>
    <row r="907" spans="1:40">
      <c r="D907" s="45"/>
      <c r="U907" s="984"/>
      <c r="V907" s="1025"/>
      <c r="X907" s="277"/>
      <c r="Y907" s="1043"/>
      <c r="Z907" s="278"/>
      <c r="AB907" s="356"/>
      <c r="AD907" s="272"/>
      <c r="AE907" s="273"/>
    </row>
    <row r="908" spans="1:40" s="3" customFormat="1">
      <c r="A908" s="45"/>
      <c r="B908" s="192"/>
      <c r="C908" s="48"/>
      <c r="D908" s="45"/>
      <c r="E908" s="1624"/>
      <c r="F908" s="50"/>
      <c r="G908" s="491"/>
      <c r="H908" s="492"/>
      <c r="I908" s="493"/>
      <c r="J908" s="494"/>
      <c r="K908" s="495"/>
      <c r="L908" s="496"/>
      <c r="M908" s="497"/>
      <c r="N908" s="498"/>
      <c r="O908" s="497"/>
      <c r="P908" s="497"/>
      <c r="Q908" s="497"/>
      <c r="R908" s="492"/>
      <c r="S908" s="967"/>
      <c r="T908" s="241"/>
      <c r="U908" s="984"/>
      <c r="V908" s="1025"/>
      <c r="W908" s="213"/>
      <c r="X908" s="277"/>
      <c r="Y908" s="1043"/>
      <c r="Z908" s="278"/>
      <c r="AA908" s="1070"/>
      <c r="AB908" s="356"/>
      <c r="AC908" s="310"/>
      <c r="AD908" s="272"/>
      <c r="AE908" s="273"/>
      <c r="AF908" s="367"/>
      <c r="AG908" s="46"/>
      <c r="AH908" s="47"/>
      <c r="AI908" s="90"/>
      <c r="AJ908" s="1"/>
      <c r="AK908" s="254"/>
      <c r="AL908" s="46"/>
      <c r="AM908" s="47"/>
      <c r="AN908" s="90"/>
    </row>
    <row r="909" spans="1:40" s="3" customFormat="1">
      <c r="A909" s="45"/>
      <c r="B909" s="192"/>
      <c r="C909" s="48"/>
      <c r="D909" s="45"/>
      <c r="E909" s="1624"/>
      <c r="F909" s="50"/>
      <c r="G909" s="491"/>
      <c r="H909" s="492"/>
      <c r="I909" s="493"/>
      <c r="J909" s="494"/>
      <c r="K909" s="495"/>
      <c r="L909" s="496"/>
      <c r="M909" s="497"/>
      <c r="N909" s="498"/>
      <c r="O909" s="497"/>
      <c r="P909" s="497"/>
      <c r="Q909" s="497"/>
      <c r="R909" s="492"/>
      <c r="S909" s="967"/>
      <c r="T909" s="241"/>
      <c r="U909" s="984"/>
      <c r="V909" s="1025"/>
      <c r="W909" s="213"/>
      <c r="X909" s="277"/>
      <c r="Y909" s="1043"/>
      <c r="Z909" s="278"/>
      <c r="AA909" s="1070"/>
      <c r="AB909" s="356"/>
      <c r="AC909" s="310"/>
      <c r="AD909" s="272"/>
      <c r="AE909" s="273"/>
      <c r="AF909" s="367"/>
      <c r="AG909" s="46"/>
      <c r="AH909" s="47"/>
      <c r="AI909" s="90"/>
      <c r="AJ909" s="1"/>
      <c r="AK909" s="254"/>
      <c r="AL909" s="46"/>
      <c r="AM909" s="47"/>
      <c r="AN909" s="90"/>
    </row>
    <row r="910" spans="1:40" s="3" customFormat="1" ht="18">
      <c r="A910" s="45"/>
      <c r="B910" s="192"/>
      <c r="C910" s="48"/>
      <c r="D910" s="45"/>
      <c r="E910" s="1624"/>
      <c r="F910" s="50"/>
      <c r="G910" s="491"/>
      <c r="H910" s="492"/>
      <c r="I910" s="493"/>
      <c r="J910" s="494"/>
      <c r="K910" s="495"/>
      <c r="L910" s="496"/>
      <c r="M910" s="497"/>
      <c r="N910" s="498"/>
      <c r="O910" s="497"/>
      <c r="P910" s="497"/>
      <c r="Q910" s="497"/>
      <c r="R910" s="492"/>
      <c r="S910" s="967"/>
      <c r="T910" s="241"/>
      <c r="U910" s="984"/>
      <c r="V910" s="1025"/>
      <c r="W910" s="213"/>
      <c r="X910" s="277"/>
      <c r="Y910" s="1043"/>
      <c r="Z910" s="278"/>
      <c r="AA910" s="1070"/>
      <c r="AB910" s="356"/>
      <c r="AC910" s="310"/>
      <c r="AD910" s="272"/>
      <c r="AE910" s="273"/>
      <c r="AF910" s="367"/>
      <c r="AG910" s="46"/>
      <c r="AH910" s="47"/>
      <c r="AI910" s="90"/>
      <c r="AJ910" s="1"/>
      <c r="AK910" s="254"/>
      <c r="AL910" s="46"/>
      <c r="AM910" s="266"/>
      <c r="AN910" s="90"/>
    </row>
    <row r="911" spans="1:40" s="3" customFormat="1">
      <c r="A911" s="45"/>
      <c r="B911" s="192"/>
      <c r="C911" s="48"/>
      <c r="D911" s="45"/>
      <c r="E911" s="1624"/>
      <c r="F911" s="50"/>
      <c r="G911" s="491"/>
      <c r="H911" s="492"/>
      <c r="I911" s="493"/>
      <c r="J911" s="494"/>
      <c r="K911" s="495"/>
      <c r="L911" s="496"/>
      <c r="M911" s="497"/>
      <c r="N911" s="498"/>
      <c r="O911" s="497"/>
      <c r="P911" s="497"/>
      <c r="Q911" s="497"/>
      <c r="R911" s="492"/>
      <c r="S911" s="967"/>
      <c r="T911" s="241"/>
      <c r="U911" s="984"/>
      <c r="V911" s="1025"/>
      <c r="W911" s="213"/>
      <c r="X911" s="277"/>
      <c r="Y911" s="1043"/>
      <c r="Z911" s="278"/>
      <c r="AA911" s="1070"/>
      <c r="AB911" s="356"/>
      <c r="AC911" s="310"/>
      <c r="AD911" s="272"/>
      <c r="AE911" s="273"/>
      <c r="AF911" s="367"/>
      <c r="AG911" s="46"/>
      <c r="AH911" s="47"/>
      <c r="AI911" s="90"/>
      <c r="AJ911" s="1"/>
      <c r="AK911" s="254"/>
      <c r="AL911" s="46"/>
      <c r="AM911" s="47"/>
      <c r="AN911" s="90"/>
    </row>
    <row r="912" spans="1:40" s="3" customFormat="1">
      <c r="A912" s="45"/>
      <c r="B912" s="192"/>
      <c r="C912" s="48"/>
      <c r="D912" s="45"/>
      <c r="E912" s="1624"/>
      <c r="F912" s="50"/>
      <c r="G912" s="491"/>
      <c r="H912" s="492"/>
      <c r="I912" s="493"/>
      <c r="J912" s="494"/>
      <c r="K912" s="495"/>
      <c r="L912" s="496"/>
      <c r="M912" s="497"/>
      <c r="N912" s="498"/>
      <c r="O912" s="497"/>
      <c r="P912" s="497"/>
      <c r="Q912" s="497"/>
      <c r="R912" s="492"/>
      <c r="S912" s="967"/>
      <c r="T912" s="241"/>
      <c r="U912" s="984"/>
      <c r="V912" s="1025"/>
      <c r="W912" s="213"/>
      <c r="X912" s="277"/>
      <c r="Y912" s="1043"/>
      <c r="Z912" s="278"/>
      <c r="AA912" s="1070"/>
      <c r="AB912" s="356"/>
      <c r="AC912" s="310"/>
      <c r="AD912" s="272"/>
      <c r="AE912" s="273"/>
      <c r="AF912" s="367"/>
      <c r="AG912" s="46"/>
      <c r="AH912" s="47"/>
      <c r="AI912" s="90"/>
      <c r="AJ912" s="1"/>
      <c r="AK912" s="254"/>
      <c r="AL912" s="46"/>
      <c r="AM912" s="47"/>
      <c r="AN912" s="90"/>
    </row>
    <row r="913" spans="1:40" s="3" customFormat="1">
      <c r="A913" s="45"/>
      <c r="B913" s="192"/>
      <c r="C913" s="48"/>
      <c r="D913" s="45"/>
      <c r="E913" s="1624"/>
      <c r="F913" s="50"/>
      <c r="G913" s="491"/>
      <c r="H913" s="492"/>
      <c r="I913" s="493"/>
      <c r="J913" s="494"/>
      <c r="K913" s="495"/>
      <c r="L913" s="496"/>
      <c r="M913" s="497"/>
      <c r="N913" s="498"/>
      <c r="O913" s="497"/>
      <c r="P913" s="497"/>
      <c r="Q913" s="497"/>
      <c r="R913" s="492"/>
      <c r="S913" s="967"/>
      <c r="T913" s="241"/>
      <c r="U913" s="984"/>
      <c r="V913" s="1025"/>
      <c r="W913" s="213"/>
      <c r="X913" s="277"/>
      <c r="Y913" s="1043"/>
      <c r="Z913" s="278"/>
      <c r="AA913" s="1070"/>
      <c r="AB913" s="356"/>
      <c r="AC913" s="310"/>
      <c r="AD913" s="272"/>
      <c r="AE913" s="273"/>
      <c r="AF913" s="367"/>
      <c r="AG913" s="46"/>
      <c r="AH913" s="47"/>
      <c r="AI913" s="90"/>
      <c r="AJ913" s="1"/>
      <c r="AK913" s="254"/>
      <c r="AL913" s="46"/>
      <c r="AM913" s="47"/>
      <c r="AN913" s="90"/>
    </row>
    <row r="914" spans="1:40" s="3" customFormat="1">
      <c r="A914" s="45"/>
      <c r="B914" s="192"/>
      <c r="C914" s="48"/>
      <c r="D914" s="45"/>
      <c r="E914" s="1624"/>
      <c r="F914" s="50"/>
      <c r="G914" s="491"/>
      <c r="H914" s="492"/>
      <c r="I914" s="493"/>
      <c r="J914" s="494"/>
      <c r="K914" s="495"/>
      <c r="L914" s="496"/>
      <c r="M914" s="497"/>
      <c r="N914" s="498"/>
      <c r="O914" s="497"/>
      <c r="P914" s="497"/>
      <c r="Q914" s="497"/>
      <c r="R914" s="492"/>
      <c r="S914" s="967"/>
      <c r="T914" s="241"/>
      <c r="U914" s="984"/>
      <c r="V914" s="1025"/>
      <c r="W914" s="213"/>
      <c r="X914" s="277"/>
      <c r="Y914" s="1043"/>
      <c r="Z914" s="278"/>
      <c r="AA914" s="1070"/>
      <c r="AB914" s="356"/>
      <c r="AC914" s="310"/>
      <c r="AD914" s="272"/>
      <c r="AE914" s="273"/>
      <c r="AF914" s="367"/>
      <c r="AG914" s="46"/>
      <c r="AH914" s="47"/>
      <c r="AI914" s="90"/>
      <c r="AJ914" s="1"/>
      <c r="AK914" s="254"/>
      <c r="AL914" s="46"/>
      <c r="AM914" s="47"/>
      <c r="AN914" s="90"/>
    </row>
    <row r="915" spans="1:40" s="3" customFormat="1">
      <c r="A915" s="45"/>
      <c r="B915" s="192"/>
      <c r="C915" s="48"/>
      <c r="D915" s="45"/>
      <c r="E915" s="1624"/>
      <c r="F915" s="50"/>
      <c r="G915" s="491"/>
      <c r="H915" s="492"/>
      <c r="I915" s="493"/>
      <c r="J915" s="494"/>
      <c r="K915" s="495"/>
      <c r="L915" s="496"/>
      <c r="M915" s="497"/>
      <c r="N915" s="498"/>
      <c r="O915" s="497"/>
      <c r="P915" s="497"/>
      <c r="Q915" s="497"/>
      <c r="R915" s="492"/>
      <c r="S915" s="967"/>
      <c r="T915" s="241"/>
      <c r="U915" s="984"/>
      <c r="V915" s="1025"/>
      <c r="W915" s="213"/>
      <c r="X915" s="277"/>
      <c r="Y915" s="1043"/>
      <c r="Z915" s="278"/>
      <c r="AA915" s="1070"/>
      <c r="AB915" s="356"/>
      <c r="AC915" s="310"/>
      <c r="AD915" s="272"/>
      <c r="AE915" s="273"/>
      <c r="AF915" s="367"/>
      <c r="AG915" s="46"/>
      <c r="AH915" s="47"/>
      <c r="AI915" s="90"/>
      <c r="AJ915" s="1"/>
      <c r="AK915" s="254"/>
      <c r="AL915" s="46"/>
      <c r="AM915" s="47"/>
      <c r="AN915" s="90"/>
    </row>
    <row r="916" spans="1:40" s="3" customFormat="1">
      <c r="A916" s="45"/>
      <c r="B916" s="192"/>
      <c r="C916" s="48"/>
      <c r="D916" s="45"/>
      <c r="E916" s="1624"/>
      <c r="F916" s="50"/>
      <c r="G916" s="491"/>
      <c r="H916" s="492"/>
      <c r="I916" s="493"/>
      <c r="J916" s="494"/>
      <c r="K916" s="495"/>
      <c r="L916" s="496"/>
      <c r="M916" s="497"/>
      <c r="N916" s="498"/>
      <c r="O916" s="497"/>
      <c r="P916" s="497"/>
      <c r="Q916" s="497"/>
      <c r="R916" s="492"/>
      <c r="S916" s="967"/>
      <c r="T916" s="241"/>
      <c r="U916" s="984"/>
      <c r="V916" s="1025"/>
      <c r="W916" s="213"/>
      <c r="X916" s="277"/>
      <c r="Y916" s="1043"/>
      <c r="Z916" s="278"/>
      <c r="AA916" s="1070"/>
      <c r="AB916" s="356"/>
      <c r="AC916" s="310"/>
      <c r="AD916" s="272"/>
      <c r="AE916" s="273"/>
      <c r="AF916" s="367"/>
      <c r="AG916" s="46"/>
      <c r="AH916" s="47"/>
      <c r="AI916" s="90"/>
      <c r="AJ916" s="1"/>
      <c r="AK916" s="254"/>
      <c r="AL916" s="46"/>
      <c r="AM916" s="47"/>
      <c r="AN916" s="90"/>
    </row>
    <row r="917" spans="1:40" s="3" customFormat="1">
      <c r="A917" s="45"/>
      <c r="B917" s="192"/>
      <c r="C917" s="48"/>
      <c r="D917" s="45"/>
      <c r="E917" s="1624"/>
      <c r="F917" s="50"/>
      <c r="G917" s="491"/>
      <c r="H917" s="492"/>
      <c r="I917" s="493"/>
      <c r="J917" s="494"/>
      <c r="K917" s="495"/>
      <c r="L917" s="496"/>
      <c r="M917" s="497"/>
      <c r="N917" s="498"/>
      <c r="O917" s="497"/>
      <c r="P917" s="497"/>
      <c r="Q917" s="497"/>
      <c r="R917" s="492"/>
      <c r="S917" s="967"/>
      <c r="T917" s="241"/>
      <c r="U917" s="984"/>
      <c r="V917" s="1025"/>
      <c r="W917" s="213"/>
      <c r="X917" s="277"/>
      <c r="Y917" s="1043"/>
      <c r="Z917" s="278"/>
      <c r="AA917" s="1070"/>
      <c r="AB917" s="356"/>
      <c r="AC917" s="310"/>
      <c r="AD917" s="272"/>
      <c r="AE917" s="273"/>
      <c r="AF917" s="367"/>
      <c r="AG917" s="46"/>
      <c r="AH917" s="47"/>
      <c r="AI917" s="90"/>
      <c r="AJ917" s="1"/>
      <c r="AK917" s="254"/>
      <c r="AL917" s="46"/>
      <c r="AM917" s="47"/>
      <c r="AN917" s="90"/>
    </row>
    <row r="918" spans="1:40" s="3" customFormat="1">
      <c r="A918" s="45"/>
      <c r="B918" s="192"/>
      <c r="C918" s="48"/>
      <c r="D918" s="45"/>
      <c r="E918" s="1624"/>
      <c r="F918" s="50"/>
      <c r="G918" s="491"/>
      <c r="H918" s="492"/>
      <c r="I918" s="493"/>
      <c r="J918" s="494"/>
      <c r="K918" s="495"/>
      <c r="L918" s="496"/>
      <c r="M918" s="497"/>
      <c r="N918" s="498"/>
      <c r="O918" s="497"/>
      <c r="P918" s="497"/>
      <c r="Q918" s="497"/>
      <c r="R918" s="492"/>
      <c r="S918" s="967"/>
      <c r="T918" s="241"/>
      <c r="U918" s="984"/>
      <c r="V918" s="1025"/>
      <c r="W918" s="213"/>
      <c r="X918" s="277"/>
      <c r="Y918" s="1043"/>
      <c r="Z918" s="278"/>
      <c r="AA918" s="1070"/>
      <c r="AB918" s="356"/>
      <c r="AC918" s="310"/>
      <c r="AD918" s="272"/>
      <c r="AE918" s="273"/>
      <c r="AF918" s="367"/>
      <c r="AG918" s="46"/>
      <c r="AH918" s="47"/>
      <c r="AI918" s="90"/>
      <c r="AJ918" s="1"/>
      <c r="AK918" s="254"/>
      <c r="AL918" s="46"/>
      <c r="AM918" s="47"/>
      <c r="AN918" s="90"/>
    </row>
    <row r="919" spans="1:40" s="3" customFormat="1">
      <c r="A919" s="45"/>
      <c r="B919" s="192"/>
      <c r="C919" s="48"/>
      <c r="D919" s="45"/>
      <c r="E919" s="1624"/>
      <c r="F919" s="50"/>
      <c r="G919" s="491"/>
      <c r="H919" s="492"/>
      <c r="I919" s="493"/>
      <c r="J919" s="494"/>
      <c r="K919" s="495"/>
      <c r="L919" s="496"/>
      <c r="M919" s="497"/>
      <c r="N919" s="498"/>
      <c r="O919" s="497"/>
      <c r="P919" s="497"/>
      <c r="Q919" s="497"/>
      <c r="R919" s="492"/>
      <c r="S919" s="967"/>
      <c r="T919" s="241"/>
      <c r="U919" s="984"/>
      <c r="V919" s="1025"/>
      <c r="W919" s="213"/>
      <c r="X919" s="277"/>
      <c r="Y919" s="1043"/>
      <c r="Z919" s="278"/>
      <c r="AA919" s="1070"/>
      <c r="AB919" s="356"/>
      <c r="AC919" s="310"/>
      <c r="AD919" s="272"/>
      <c r="AE919" s="273"/>
      <c r="AF919" s="367"/>
      <c r="AG919" s="46"/>
      <c r="AH919" s="47"/>
      <c r="AI919" s="90"/>
      <c r="AJ919" s="1"/>
      <c r="AK919" s="254"/>
      <c r="AL919" s="46"/>
      <c r="AM919" s="47"/>
      <c r="AN919" s="90"/>
    </row>
    <row r="920" spans="1:40" s="3" customFormat="1">
      <c r="A920" s="45"/>
      <c r="B920" s="192"/>
      <c r="C920" s="48"/>
      <c r="D920" s="45"/>
      <c r="E920" s="1624"/>
      <c r="F920" s="50"/>
      <c r="G920" s="491"/>
      <c r="H920" s="492"/>
      <c r="I920" s="493"/>
      <c r="J920" s="494"/>
      <c r="K920" s="495"/>
      <c r="L920" s="496"/>
      <c r="M920" s="497"/>
      <c r="N920" s="498"/>
      <c r="O920" s="497"/>
      <c r="P920" s="497"/>
      <c r="Q920" s="497"/>
      <c r="R920" s="492"/>
      <c r="S920" s="967"/>
      <c r="T920" s="241"/>
      <c r="U920" s="984"/>
      <c r="V920" s="1025"/>
      <c r="W920" s="213"/>
      <c r="X920" s="277"/>
      <c r="Y920" s="1043"/>
      <c r="Z920" s="278"/>
      <c r="AA920" s="1070"/>
      <c r="AB920" s="356"/>
      <c r="AC920" s="310"/>
      <c r="AD920" s="272"/>
      <c r="AE920" s="273"/>
      <c r="AF920" s="367"/>
      <c r="AG920" s="46"/>
      <c r="AH920" s="47"/>
      <c r="AI920" s="90"/>
      <c r="AJ920" s="1"/>
      <c r="AK920" s="254"/>
      <c r="AL920" s="46"/>
      <c r="AM920" s="47"/>
      <c r="AN920" s="90"/>
    </row>
    <row r="921" spans="1:40" s="3" customFormat="1">
      <c r="A921" s="45"/>
      <c r="B921" s="192"/>
      <c r="C921" s="48"/>
      <c r="D921" s="45"/>
      <c r="E921" s="1624"/>
      <c r="F921" s="50"/>
      <c r="G921" s="491"/>
      <c r="H921" s="492"/>
      <c r="I921" s="493"/>
      <c r="J921" s="494"/>
      <c r="K921" s="495"/>
      <c r="L921" s="496"/>
      <c r="M921" s="497"/>
      <c r="N921" s="498"/>
      <c r="O921" s="497"/>
      <c r="P921" s="497"/>
      <c r="Q921" s="497"/>
      <c r="R921" s="492"/>
      <c r="S921" s="967"/>
      <c r="T921" s="241"/>
      <c r="U921" s="984"/>
      <c r="V921" s="1025"/>
      <c r="W921" s="213"/>
      <c r="X921" s="277"/>
      <c r="Y921" s="1043"/>
      <c r="Z921" s="278"/>
      <c r="AA921" s="1070"/>
      <c r="AB921" s="356"/>
      <c r="AC921" s="310"/>
      <c r="AD921" s="272"/>
      <c r="AE921" s="273"/>
      <c r="AF921" s="367"/>
      <c r="AG921" s="46"/>
      <c r="AH921" s="47"/>
      <c r="AI921" s="90"/>
      <c r="AJ921" s="1"/>
      <c r="AK921" s="254"/>
      <c r="AL921" s="46"/>
      <c r="AM921" s="47"/>
      <c r="AN921" s="90"/>
    </row>
    <row r="922" spans="1:40" s="3" customFormat="1">
      <c r="A922" s="45"/>
      <c r="B922" s="192"/>
      <c r="C922" s="48"/>
      <c r="D922" s="45"/>
      <c r="E922" s="1624"/>
      <c r="F922" s="50"/>
      <c r="G922" s="491"/>
      <c r="H922" s="492"/>
      <c r="I922" s="493"/>
      <c r="J922" s="494"/>
      <c r="K922" s="495"/>
      <c r="L922" s="496"/>
      <c r="M922" s="497"/>
      <c r="N922" s="498"/>
      <c r="O922" s="497"/>
      <c r="P922" s="497"/>
      <c r="Q922" s="497"/>
      <c r="R922" s="492"/>
      <c r="S922" s="967"/>
      <c r="T922" s="241"/>
      <c r="U922" s="984"/>
      <c r="V922" s="1025"/>
      <c r="W922" s="213"/>
      <c r="X922" s="277"/>
      <c r="Y922" s="1043"/>
      <c r="Z922" s="278"/>
      <c r="AA922" s="1070"/>
      <c r="AB922" s="356"/>
      <c r="AC922" s="310"/>
      <c r="AD922" s="272"/>
      <c r="AE922" s="273"/>
      <c r="AF922" s="367"/>
      <c r="AG922" s="46"/>
      <c r="AH922" s="47"/>
      <c r="AI922" s="90"/>
      <c r="AJ922" s="1"/>
      <c r="AK922" s="254"/>
      <c r="AL922" s="46"/>
      <c r="AM922" s="47"/>
      <c r="AN922" s="90"/>
    </row>
    <row r="923" spans="1:40" s="3" customFormat="1">
      <c r="A923" s="45"/>
      <c r="B923" s="192"/>
      <c r="C923" s="48"/>
      <c r="D923" s="45"/>
      <c r="E923" s="1624"/>
      <c r="F923" s="50"/>
      <c r="G923" s="491"/>
      <c r="H923" s="492"/>
      <c r="I923" s="493"/>
      <c r="J923" s="494"/>
      <c r="K923" s="495"/>
      <c r="L923" s="496"/>
      <c r="M923" s="497"/>
      <c r="N923" s="498"/>
      <c r="O923" s="497"/>
      <c r="P923" s="497"/>
      <c r="Q923" s="497"/>
      <c r="R923" s="492"/>
      <c r="S923" s="967"/>
      <c r="T923" s="241"/>
      <c r="U923" s="984"/>
      <c r="V923" s="1025"/>
      <c r="W923" s="213"/>
      <c r="X923" s="277"/>
      <c r="Y923" s="1043"/>
      <c r="Z923" s="278"/>
      <c r="AA923" s="1070"/>
      <c r="AB923" s="356"/>
      <c r="AC923" s="310"/>
      <c r="AD923" s="272"/>
      <c r="AE923" s="273"/>
      <c r="AF923" s="367"/>
      <c r="AG923" s="46"/>
      <c r="AH923" s="47"/>
      <c r="AI923" s="90"/>
      <c r="AJ923" s="1"/>
      <c r="AK923" s="254"/>
      <c r="AL923" s="46"/>
      <c r="AM923" s="47"/>
      <c r="AN923" s="90"/>
    </row>
    <row r="924" spans="1:40" s="3" customFormat="1">
      <c r="A924" s="45"/>
      <c r="B924" s="192"/>
      <c r="C924" s="48"/>
      <c r="D924" s="45"/>
      <c r="E924" s="1624"/>
      <c r="F924" s="50"/>
      <c r="G924" s="491"/>
      <c r="H924" s="492"/>
      <c r="I924" s="493"/>
      <c r="J924" s="494"/>
      <c r="K924" s="495"/>
      <c r="L924" s="496"/>
      <c r="M924" s="497"/>
      <c r="N924" s="498"/>
      <c r="O924" s="497"/>
      <c r="P924" s="497"/>
      <c r="Q924" s="497"/>
      <c r="R924" s="492"/>
      <c r="S924" s="967"/>
      <c r="T924" s="241"/>
      <c r="U924" s="984"/>
      <c r="V924" s="1025"/>
      <c r="W924" s="213"/>
      <c r="X924" s="277"/>
      <c r="Y924" s="1043"/>
      <c r="Z924" s="278"/>
      <c r="AA924" s="1070"/>
      <c r="AB924" s="356"/>
      <c r="AC924" s="310"/>
      <c r="AD924" s="272"/>
      <c r="AE924" s="273"/>
      <c r="AF924" s="367"/>
      <c r="AG924" s="46"/>
      <c r="AH924" s="47"/>
      <c r="AI924" s="90"/>
      <c r="AJ924" s="1"/>
      <c r="AK924" s="254"/>
      <c r="AL924" s="46"/>
      <c r="AM924" s="47"/>
      <c r="AN924" s="90"/>
    </row>
    <row r="925" spans="1:40">
      <c r="U925" s="984"/>
      <c r="V925" s="1025"/>
      <c r="X925" s="277"/>
      <c r="Y925" s="1043"/>
      <c r="Z925" s="278"/>
      <c r="AB925" s="356"/>
      <c r="AD925" s="272"/>
      <c r="AE925" s="273"/>
    </row>
    <row r="926" spans="1:40">
      <c r="U926" s="984"/>
      <c r="V926" s="1025"/>
      <c r="X926" s="277"/>
      <c r="Y926" s="1043"/>
      <c r="Z926" s="278"/>
      <c r="AB926" s="356"/>
      <c r="AD926" s="272"/>
      <c r="AE926" s="273"/>
    </row>
    <row r="927" spans="1:40">
      <c r="U927" s="984"/>
      <c r="V927" s="1025"/>
      <c r="X927" s="277"/>
      <c r="Y927" s="1043"/>
      <c r="Z927" s="278"/>
      <c r="AB927" s="356"/>
      <c r="AD927" s="272"/>
      <c r="AE927" s="273"/>
    </row>
    <row r="928" spans="1:40">
      <c r="U928" s="984"/>
      <c r="V928" s="1025"/>
      <c r="X928" s="277"/>
      <c r="Y928" s="1043"/>
      <c r="Z928" s="278"/>
      <c r="AB928" s="356"/>
      <c r="AD928" s="272"/>
      <c r="AE928" s="273"/>
    </row>
    <row r="929" spans="21:31">
      <c r="U929" s="984"/>
      <c r="V929" s="1025"/>
      <c r="X929" s="277"/>
      <c r="Y929" s="1043"/>
      <c r="Z929" s="278"/>
      <c r="AB929" s="356"/>
      <c r="AD929" s="272"/>
      <c r="AE929" s="273"/>
    </row>
    <row r="930" spans="21:31">
      <c r="U930" s="984"/>
      <c r="V930" s="1025"/>
      <c r="X930" s="277"/>
      <c r="Y930" s="1043"/>
      <c r="Z930" s="278"/>
      <c r="AB930" s="356"/>
      <c r="AD930" s="272"/>
      <c r="AE930" s="273"/>
    </row>
    <row r="931" spans="21:31">
      <c r="U931" s="984"/>
      <c r="V931" s="1025"/>
      <c r="X931" s="277"/>
      <c r="Y931" s="1043"/>
      <c r="Z931" s="278"/>
      <c r="AB931" s="356"/>
      <c r="AD931" s="272"/>
      <c r="AE931" s="273"/>
    </row>
    <row r="932" spans="21:31">
      <c r="U932" s="984"/>
      <c r="V932" s="1025"/>
      <c r="X932" s="277"/>
      <c r="Y932" s="1043"/>
      <c r="Z932" s="278"/>
      <c r="AB932" s="356"/>
      <c r="AD932" s="272"/>
      <c r="AE932" s="273"/>
    </row>
    <row r="933" spans="21:31">
      <c r="U933" s="984"/>
      <c r="V933" s="1025"/>
      <c r="X933" s="277"/>
      <c r="Y933" s="1043"/>
      <c r="Z933" s="278"/>
      <c r="AB933" s="356"/>
      <c r="AD933" s="272"/>
      <c r="AE933" s="273"/>
    </row>
    <row r="934" spans="21:31">
      <c r="U934" s="984"/>
      <c r="V934" s="1025"/>
      <c r="X934" s="277"/>
      <c r="Y934" s="1043"/>
      <c r="Z934" s="278"/>
      <c r="AB934" s="356"/>
      <c r="AD934" s="272"/>
      <c r="AE934" s="273"/>
    </row>
    <row r="935" spans="21:31">
      <c r="U935" s="984"/>
      <c r="V935" s="1025"/>
      <c r="X935" s="277"/>
      <c r="Y935" s="1043"/>
      <c r="Z935" s="278"/>
      <c r="AB935" s="356"/>
      <c r="AD935" s="272"/>
      <c r="AE935" s="273"/>
    </row>
    <row r="936" spans="21:31">
      <c r="U936" s="984"/>
      <c r="V936" s="1025"/>
      <c r="X936" s="277"/>
      <c r="Y936" s="1043"/>
      <c r="Z936" s="278"/>
      <c r="AB936" s="356"/>
      <c r="AD936" s="272"/>
      <c r="AE936" s="273"/>
    </row>
    <row r="937" spans="21:31">
      <c r="U937" s="984"/>
      <c r="V937" s="1025"/>
      <c r="X937" s="277"/>
      <c r="Y937" s="1043"/>
      <c r="Z937" s="278"/>
      <c r="AB937" s="356"/>
      <c r="AD937" s="272"/>
      <c r="AE937" s="273"/>
    </row>
    <row r="938" spans="21:31">
      <c r="U938" s="984"/>
      <c r="V938" s="1025"/>
      <c r="X938" s="277"/>
      <c r="Y938" s="1043"/>
      <c r="Z938" s="278"/>
      <c r="AB938" s="356"/>
      <c r="AD938" s="272"/>
      <c r="AE938" s="273"/>
    </row>
    <row r="939" spans="21:31">
      <c r="U939" s="984"/>
      <c r="V939" s="1025"/>
      <c r="X939" s="277"/>
      <c r="Y939" s="1043"/>
      <c r="Z939" s="278"/>
      <c r="AB939" s="356"/>
      <c r="AD939" s="272"/>
      <c r="AE939" s="273"/>
    </row>
    <row r="940" spans="21:31">
      <c r="U940" s="984"/>
      <c r="V940" s="1025"/>
      <c r="X940" s="277"/>
      <c r="Y940" s="1043"/>
      <c r="Z940" s="278"/>
      <c r="AB940" s="356"/>
      <c r="AD940" s="272"/>
      <c r="AE940" s="273"/>
    </row>
    <row r="941" spans="21:31">
      <c r="U941" s="984"/>
      <c r="V941" s="1025"/>
      <c r="X941" s="277"/>
      <c r="Y941" s="1043"/>
      <c r="Z941" s="278"/>
      <c r="AB941" s="356"/>
      <c r="AD941" s="272"/>
      <c r="AE941" s="273"/>
    </row>
    <row r="942" spans="21:31">
      <c r="U942" s="984"/>
      <c r="V942" s="1025"/>
      <c r="X942" s="277"/>
      <c r="Y942" s="1043"/>
      <c r="Z942" s="278"/>
      <c r="AB942" s="356"/>
      <c r="AD942" s="272"/>
      <c r="AE942" s="273"/>
    </row>
    <row r="943" spans="21:31">
      <c r="U943" s="984"/>
      <c r="V943" s="1025"/>
      <c r="X943" s="277"/>
      <c r="Y943" s="1043"/>
      <c r="Z943" s="278"/>
      <c r="AB943" s="356"/>
      <c r="AD943" s="272"/>
      <c r="AE943" s="273"/>
    </row>
    <row r="944" spans="21:31">
      <c r="U944" s="984"/>
      <c r="V944" s="1025"/>
      <c r="X944" s="277"/>
      <c r="Y944" s="1043"/>
      <c r="Z944" s="278"/>
      <c r="AB944" s="356"/>
      <c r="AD944" s="272"/>
      <c r="AE944" s="273"/>
    </row>
    <row r="945" spans="7:31">
      <c r="U945" s="984"/>
      <c r="V945" s="1025"/>
      <c r="X945" s="277"/>
      <c r="Y945" s="1043"/>
      <c r="Z945" s="278"/>
      <c r="AB945" s="356"/>
      <c r="AD945" s="272"/>
      <c r="AE945" s="273"/>
    </row>
    <row r="946" spans="7:31">
      <c r="U946" s="984"/>
      <c r="V946" s="1025"/>
      <c r="X946" s="277"/>
      <c r="Y946" s="1043"/>
      <c r="Z946" s="278"/>
      <c r="AB946" s="356"/>
      <c r="AD946" s="272"/>
      <c r="AE946" s="273"/>
    </row>
    <row r="947" spans="7:31">
      <c r="U947" s="984"/>
      <c r="V947" s="1025"/>
      <c r="X947" s="277"/>
      <c r="Y947" s="1043"/>
      <c r="Z947" s="278"/>
      <c r="AB947" s="356"/>
      <c r="AD947" s="272"/>
      <c r="AE947" s="273"/>
    </row>
    <row r="948" spans="7:31">
      <c r="U948" s="984"/>
      <c r="V948" s="1025"/>
      <c r="X948" s="277"/>
      <c r="Y948" s="1043"/>
      <c r="Z948" s="278"/>
      <c r="AB948" s="356"/>
      <c r="AD948" s="272"/>
      <c r="AE948" s="273"/>
    </row>
    <row r="949" spans="7:31">
      <c r="U949" s="984"/>
      <c r="V949" s="1025"/>
      <c r="X949" s="277"/>
      <c r="Y949" s="1043"/>
      <c r="Z949" s="278"/>
      <c r="AB949" s="356"/>
      <c r="AD949" s="272"/>
      <c r="AE949" s="273"/>
    </row>
    <row r="950" spans="7:31">
      <c r="U950" s="984"/>
      <c r="V950" s="1025"/>
      <c r="X950" s="277"/>
      <c r="Y950" s="1043"/>
      <c r="Z950" s="278"/>
      <c r="AB950" s="356"/>
      <c r="AD950" s="272"/>
      <c r="AE950" s="273"/>
    </row>
    <row r="951" spans="7:31">
      <c r="U951" s="984"/>
      <c r="V951" s="1025"/>
      <c r="X951" s="277"/>
      <c r="Y951" s="1043"/>
      <c r="Z951" s="278"/>
      <c r="AB951" s="356"/>
      <c r="AD951" s="272"/>
      <c r="AE951" s="273"/>
    </row>
    <row r="952" spans="7:31">
      <c r="U952" s="984"/>
      <c r="V952" s="1025"/>
      <c r="X952" s="277"/>
      <c r="Y952" s="1043"/>
      <c r="Z952" s="278"/>
      <c r="AB952" s="356"/>
      <c r="AD952" s="272"/>
      <c r="AE952" s="273"/>
    </row>
    <row r="953" spans="7:31">
      <c r="U953" s="984"/>
      <c r="V953" s="1025"/>
      <c r="X953" s="277"/>
      <c r="Y953" s="1043"/>
      <c r="Z953" s="278"/>
      <c r="AB953" s="356"/>
      <c r="AD953" s="272"/>
      <c r="AE953" s="273"/>
    </row>
    <row r="954" spans="7:31">
      <c r="U954" s="984"/>
      <c r="V954" s="1025"/>
      <c r="X954" s="277"/>
      <c r="Y954" s="1043"/>
      <c r="Z954" s="278"/>
      <c r="AB954" s="356"/>
      <c r="AD954" s="272"/>
      <c r="AE954" s="273"/>
    </row>
    <row r="955" spans="7:31">
      <c r="U955" s="984"/>
      <c r="V955" s="1025"/>
      <c r="X955" s="277"/>
      <c r="Y955" s="1043"/>
      <c r="Z955" s="278"/>
      <c r="AB955" s="356"/>
      <c r="AD955" s="272"/>
      <c r="AE955" s="273"/>
    </row>
    <row r="956" spans="7:31">
      <c r="U956" s="984"/>
      <c r="V956" s="1025"/>
      <c r="X956" s="277"/>
      <c r="Y956" s="1043"/>
      <c r="Z956" s="278"/>
      <c r="AB956" s="356"/>
      <c r="AD956" s="272"/>
      <c r="AE956" s="273"/>
    </row>
    <row r="957" spans="7:31">
      <c r="G957" s="499"/>
      <c r="U957" s="984"/>
      <c r="V957" s="1025"/>
      <c r="X957" s="277"/>
      <c r="Y957" s="1043"/>
      <c r="Z957" s="278"/>
      <c r="AB957" s="356"/>
      <c r="AD957" s="272"/>
      <c r="AE957" s="273"/>
    </row>
    <row r="958" spans="7:31">
      <c r="U958" s="984"/>
      <c r="V958" s="1025"/>
      <c r="X958" s="277"/>
      <c r="Y958" s="1043"/>
      <c r="Z958" s="278"/>
      <c r="AB958" s="356"/>
      <c r="AD958" s="272"/>
      <c r="AE958" s="273"/>
    </row>
    <row r="959" spans="7:31">
      <c r="U959" s="984"/>
      <c r="V959" s="1025"/>
      <c r="X959" s="277"/>
      <c r="Y959" s="1043"/>
      <c r="Z959" s="278"/>
      <c r="AB959" s="356"/>
      <c r="AD959" s="272"/>
      <c r="AE959" s="273"/>
    </row>
    <row r="960" spans="7:31">
      <c r="U960" s="984"/>
      <c r="V960" s="1025"/>
      <c r="X960" s="277"/>
      <c r="Y960" s="1043"/>
      <c r="Z960" s="278"/>
      <c r="AB960" s="356"/>
      <c r="AD960" s="272"/>
      <c r="AE960" s="273"/>
    </row>
    <row r="961" spans="21:31">
      <c r="U961" s="984"/>
      <c r="V961" s="1025"/>
      <c r="X961" s="277"/>
      <c r="Y961" s="1043"/>
      <c r="Z961" s="278"/>
      <c r="AB961" s="356"/>
      <c r="AD961" s="272"/>
      <c r="AE961" s="273"/>
    </row>
    <row r="962" spans="21:31">
      <c r="U962" s="984"/>
      <c r="V962" s="1025"/>
      <c r="X962" s="277"/>
      <c r="Y962" s="1043"/>
      <c r="Z962" s="278"/>
      <c r="AB962" s="356"/>
      <c r="AD962" s="272"/>
      <c r="AE962" s="273"/>
    </row>
    <row r="963" spans="21:31">
      <c r="U963" s="984"/>
      <c r="V963" s="1025"/>
      <c r="X963" s="277"/>
      <c r="Y963" s="1043"/>
      <c r="Z963" s="278"/>
      <c r="AB963" s="356"/>
      <c r="AD963" s="272"/>
      <c r="AE963" s="273"/>
    </row>
    <row r="964" spans="21:31">
      <c r="U964" s="984"/>
      <c r="V964" s="1025"/>
      <c r="X964" s="277"/>
      <c r="Y964" s="1043"/>
      <c r="Z964" s="278"/>
      <c r="AB964" s="356"/>
      <c r="AD964" s="272"/>
      <c r="AE964" s="273"/>
    </row>
    <row r="965" spans="21:31">
      <c r="U965" s="984"/>
      <c r="V965" s="1025"/>
      <c r="X965" s="277"/>
      <c r="Y965" s="1043"/>
      <c r="Z965" s="278"/>
      <c r="AB965" s="356"/>
      <c r="AD965" s="272"/>
      <c r="AE965" s="273"/>
    </row>
    <row r="966" spans="21:31">
      <c r="U966" s="984"/>
      <c r="V966" s="1025"/>
      <c r="X966" s="277"/>
      <c r="Y966" s="1043"/>
      <c r="Z966" s="278"/>
      <c r="AB966" s="356"/>
      <c r="AD966" s="272"/>
      <c r="AE966" s="273"/>
    </row>
    <row r="967" spans="21:31">
      <c r="U967" s="984"/>
      <c r="V967" s="1025"/>
      <c r="X967" s="277"/>
      <c r="Y967" s="1043"/>
      <c r="Z967" s="278"/>
      <c r="AB967" s="356"/>
      <c r="AD967" s="272"/>
      <c r="AE967" s="273"/>
    </row>
    <row r="968" spans="21:31">
      <c r="U968" s="984"/>
      <c r="V968" s="1025"/>
      <c r="X968" s="277"/>
      <c r="Y968" s="1043"/>
      <c r="Z968" s="278"/>
      <c r="AB968" s="356"/>
      <c r="AD968" s="272"/>
      <c r="AE968" s="273"/>
    </row>
    <row r="969" spans="21:31">
      <c r="U969" s="984"/>
      <c r="V969" s="1025"/>
      <c r="X969" s="277"/>
      <c r="Y969" s="1043"/>
      <c r="Z969" s="278"/>
      <c r="AB969" s="356"/>
      <c r="AD969" s="272"/>
      <c r="AE969" s="273"/>
    </row>
    <row r="970" spans="21:31">
      <c r="U970" s="984"/>
      <c r="V970" s="1025"/>
      <c r="X970" s="277"/>
      <c r="Y970" s="1043"/>
      <c r="Z970" s="278"/>
      <c r="AB970" s="356"/>
      <c r="AD970" s="272"/>
      <c r="AE970" s="273"/>
    </row>
    <row r="971" spans="21:31">
      <c r="U971" s="984"/>
      <c r="V971" s="1025"/>
      <c r="X971" s="277"/>
      <c r="Y971" s="1043"/>
      <c r="Z971" s="278"/>
      <c r="AB971" s="356"/>
      <c r="AD971" s="272"/>
      <c r="AE971" s="273"/>
    </row>
    <row r="972" spans="21:31">
      <c r="U972" s="984"/>
      <c r="V972" s="1025"/>
      <c r="X972" s="277"/>
      <c r="Y972" s="1043"/>
      <c r="Z972" s="278"/>
      <c r="AB972" s="356"/>
      <c r="AD972" s="272"/>
      <c r="AE972" s="273"/>
    </row>
    <row r="973" spans="21:31">
      <c r="U973" s="984"/>
      <c r="V973" s="1025"/>
      <c r="X973" s="277"/>
      <c r="Y973" s="1043"/>
      <c r="Z973" s="278"/>
      <c r="AB973" s="356"/>
      <c r="AD973" s="272"/>
      <c r="AE973" s="273"/>
    </row>
    <row r="974" spans="21:31">
      <c r="U974" s="984"/>
      <c r="V974" s="1025"/>
      <c r="X974" s="277"/>
      <c r="Y974" s="1043"/>
      <c r="Z974" s="278"/>
      <c r="AB974" s="356"/>
      <c r="AD974" s="272"/>
      <c r="AE974" s="273"/>
    </row>
    <row r="975" spans="21:31">
      <c r="U975" s="984"/>
      <c r="V975" s="1025"/>
      <c r="X975" s="277"/>
      <c r="Y975" s="1043"/>
      <c r="Z975" s="278"/>
      <c r="AB975" s="356"/>
      <c r="AD975" s="272"/>
      <c r="AE975" s="273"/>
    </row>
    <row r="976" spans="21:31">
      <c r="U976" s="984"/>
      <c r="V976" s="1025"/>
      <c r="X976" s="277"/>
      <c r="Y976" s="1043"/>
      <c r="Z976" s="278"/>
      <c r="AB976" s="356"/>
      <c r="AD976" s="272"/>
      <c r="AE976" s="273"/>
    </row>
    <row r="977" spans="21:31">
      <c r="U977" s="984"/>
      <c r="V977" s="1025"/>
      <c r="X977" s="277"/>
      <c r="Y977" s="1043"/>
      <c r="Z977" s="278"/>
      <c r="AB977" s="356"/>
      <c r="AD977" s="272"/>
      <c r="AE977" s="273"/>
    </row>
    <row r="978" spans="21:31">
      <c r="U978" s="984"/>
      <c r="V978" s="1025"/>
      <c r="X978" s="277"/>
      <c r="Y978" s="1043"/>
      <c r="Z978" s="278"/>
      <c r="AB978" s="356"/>
      <c r="AD978" s="272"/>
      <c r="AE978" s="273"/>
    </row>
    <row r="979" spans="21:31">
      <c r="U979" s="984"/>
      <c r="V979" s="1025"/>
      <c r="X979" s="277"/>
      <c r="Y979" s="1043"/>
      <c r="Z979" s="278"/>
      <c r="AB979" s="356"/>
      <c r="AD979" s="272"/>
      <c r="AE979" s="273"/>
    </row>
    <row r="980" spans="21:31">
      <c r="U980" s="984"/>
      <c r="V980" s="1025"/>
      <c r="X980" s="277"/>
      <c r="Y980" s="1043"/>
      <c r="Z980" s="278"/>
      <c r="AB980" s="356"/>
      <c r="AD980" s="272"/>
      <c r="AE980" s="273"/>
    </row>
    <row r="981" spans="21:31">
      <c r="U981" s="984"/>
      <c r="V981" s="1025"/>
      <c r="X981" s="277"/>
      <c r="Y981" s="1043"/>
      <c r="Z981" s="278"/>
      <c r="AB981" s="356"/>
      <c r="AD981" s="272"/>
      <c r="AE981" s="273"/>
    </row>
    <row r="982" spans="21:31">
      <c r="U982" s="984"/>
      <c r="V982" s="1025"/>
      <c r="X982" s="277"/>
      <c r="Y982" s="1043"/>
      <c r="Z982" s="278"/>
      <c r="AB982" s="356"/>
      <c r="AD982" s="272"/>
      <c r="AE982" s="273"/>
    </row>
    <row r="983" spans="21:31">
      <c r="U983" s="984"/>
      <c r="V983" s="1025"/>
      <c r="X983" s="277"/>
      <c r="Y983" s="1043"/>
      <c r="Z983" s="278"/>
      <c r="AB983" s="356"/>
      <c r="AD983" s="272"/>
      <c r="AE983" s="273"/>
    </row>
    <row r="984" spans="21:31">
      <c r="U984" s="984"/>
      <c r="V984" s="1025"/>
      <c r="X984" s="277"/>
      <c r="Y984" s="1043"/>
      <c r="Z984" s="278"/>
      <c r="AB984" s="356"/>
      <c r="AD984" s="272"/>
      <c r="AE984" s="273"/>
    </row>
    <row r="985" spans="21:31">
      <c r="U985" s="984"/>
      <c r="V985" s="1025"/>
      <c r="X985" s="277"/>
      <c r="Y985" s="1043"/>
      <c r="Z985" s="278"/>
      <c r="AB985" s="356"/>
      <c r="AD985" s="272"/>
      <c r="AE985" s="273"/>
    </row>
    <row r="986" spans="21:31">
      <c r="U986" s="984"/>
      <c r="V986" s="1025"/>
      <c r="X986" s="277"/>
      <c r="Y986" s="1043"/>
      <c r="Z986" s="278"/>
      <c r="AB986" s="356"/>
      <c r="AD986" s="272"/>
      <c r="AE986" s="273"/>
    </row>
    <row r="987" spans="21:31">
      <c r="U987" s="984"/>
      <c r="V987" s="1025"/>
      <c r="X987" s="277"/>
      <c r="Y987" s="1043"/>
      <c r="Z987" s="278"/>
      <c r="AB987" s="356"/>
      <c r="AD987" s="272"/>
      <c r="AE987" s="273"/>
    </row>
    <row r="988" spans="21:31">
      <c r="U988" s="984"/>
      <c r="V988" s="1025"/>
      <c r="X988" s="277"/>
      <c r="Y988" s="1043"/>
      <c r="Z988" s="278"/>
      <c r="AB988" s="356"/>
      <c r="AD988" s="272"/>
      <c r="AE988" s="273"/>
    </row>
    <row r="989" spans="21:31">
      <c r="U989" s="984"/>
      <c r="V989" s="1025"/>
      <c r="X989" s="277"/>
      <c r="Y989" s="1043"/>
      <c r="Z989" s="278"/>
      <c r="AB989" s="356"/>
      <c r="AD989" s="272"/>
      <c r="AE989" s="273"/>
    </row>
    <row r="990" spans="21:31">
      <c r="U990" s="984"/>
      <c r="V990" s="1025"/>
      <c r="X990" s="277"/>
      <c r="Y990" s="1043"/>
      <c r="Z990" s="278"/>
      <c r="AB990" s="356"/>
      <c r="AD990" s="272"/>
      <c r="AE990" s="273"/>
    </row>
    <row r="991" spans="21:31">
      <c r="U991" s="984"/>
      <c r="V991" s="1025"/>
      <c r="X991" s="277"/>
      <c r="Y991" s="1043"/>
      <c r="Z991" s="278"/>
      <c r="AB991" s="356"/>
      <c r="AD991" s="272"/>
      <c r="AE991" s="273"/>
    </row>
    <row r="992" spans="21:31">
      <c r="U992" s="984"/>
      <c r="V992" s="1025"/>
      <c r="X992" s="277"/>
      <c r="Y992" s="1043"/>
      <c r="Z992" s="278"/>
      <c r="AB992" s="356"/>
      <c r="AD992" s="272"/>
      <c r="AE992" s="273"/>
    </row>
    <row r="993" spans="21:31">
      <c r="U993" s="984"/>
      <c r="V993" s="1025"/>
      <c r="X993" s="277"/>
      <c r="Y993" s="1043"/>
      <c r="Z993" s="278"/>
      <c r="AB993" s="356"/>
      <c r="AD993" s="272"/>
      <c r="AE993" s="273"/>
    </row>
    <row r="994" spans="21:31">
      <c r="U994" s="984"/>
      <c r="V994" s="1025"/>
      <c r="X994" s="277"/>
      <c r="Y994" s="1043"/>
      <c r="Z994" s="278"/>
      <c r="AB994" s="356"/>
      <c r="AD994" s="272"/>
      <c r="AE994" s="273"/>
    </row>
    <row r="995" spans="21:31">
      <c r="U995" s="984"/>
      <c r="V995" s="1025"/>
      <c r="X995" s="277"/>
      <c r="Y995" s="1043"/>
      <c r="Z995" s="278"/>
      <c r="AB995" s="356"/>
      <c r="AD995" s="272"/>
      <c r="AE995" s="273"/>
    </row>
    <row r="996" spans="21:31">
      <c r="U996" s="984"/>
      <c r="V996" s="1025"/>
      <c r="X996" s="277"/>
      <c r="Y996" s="1043"/>
      <c r="Z996" s="278"/>
      <c r="AB996" s="356"/>
      <c r="AD996" s="272"/>
      <c r="AE996" s="273"/>
    </row>
    <row r="997" spans="21:31">
      <c r="U997" s="984"/>
      <c r="V997" s="1025"/>
      <c r="X997" s="277"/>
      <c r="Y997" s="1043"/>
      <c r="Z997" s="278"/>
      <c r="AB997" s="356"/>
      <c r="AD997" s="272"/>
      <c r="AE997" s="273"/>
    </row>
    <row r="998" spans="21:31">
      <c r="U998" s="984"/>
      <c r="V998" s="1025"/>
      <c r="X998" s="277"/>
      <c r="Y998" s="1043"/>
      <c r="Z998" s="278"/>
      <c r="AB998" s="356"/>
      <c r="AD998" s="272"/>
      <c r="AE998" s="273"/>
    </row>
    <row r="999" spans="21:31">
      <c r="U999" s="984"/>
      <c r="V999" s="1025"/>
      <c r="X999" s="277"/>
      <c r="Y999" s="1043"/>
      <c r="Z999" s="278"/>
      <c r="AB999" s="356"/>
      <c r="AD999" s="272"/>
      <c r="AE999" s="273"/>
    </row>
    <row r="1000" spans="21:31">
      <c r="U1000" s="984"/>
      <c r="V1000" s="1025"/>
      <c r="X1000" s="277"/>
      <c r="Y1000" s="1043"/>
      <c r="Z1000" s="278"/>
      <c r="AB1000" s="356"/>
      <c r="AD1000" s="272"/>
      <c r="AE1000" s="273"/>
    </row>
    <row r="1001" spans="21:31">
      <c r="U1001" s="984"/>
      <c r="V1001" s="1025"/>
      <c r="X1001" s="277"/>
      <c r="Y1001" s="1043"/>
      <c r="Z1001" s="278"/>
      <c r="AB1001" s="356"/>
      <c r="AD1001" s="272"/>
      <c r="AE1001" s="273"/>
    </row>
    <row r="1002" spans="21:31">
      <c r="U1002" s="984"/>
      <c r="V1002" s="1025"/>
      <c r="X1002" s="277"/>
      <c r="Y1002" s="1043"/>
      <c r="Z1002" s="278"/>
      <c r="AB1002" s="356"/>
      <c r="AD1002" s="272"/>
      <c r="AE1002" s="273"/>
    </row>
    <row r="1003" spans="21:31">
      <c r="U1003" s="984"/>
      <c r="V1003" s="1025"/>
      <c r="X1003" s="277"/>
      <c r="Y1003" s="1043"/>
      <c r="Z1003" s="278"/>
      <c r="AB1003" s="356"/>
      <c r="AD1003" s="272"/>
      <c r="AE1003" s="273"/>
    </row>
    <row r="1004" spans="21:31">
      <c r="U1004" s="984"/>
      <c r="V1004" s="1025"/>
      <c r="X1004" s="277"/>
      <c r="Y1004" s="1043"/>
      <c r="Z1004" s="278"/>
      <c r="AB1004" s="356"/>
      <c r="AD1004" s="272"/>
      <c r="AE1004" s="273"/>
    </row>
    <row r="1005" spans="21:31">
      <c r="U1005" s="984"/>
      <c r="V1005" s="1025"/>
      <c r="X1005" s="277"/>
      <c r="Y1005" s="1043"/>
      <c r="Z1005" s="278"/>
      <c r="AB1005" s="356"/>
      <c r="AD1005" s="272"/>
      <c r="AE1005" s="273"/>
    </row>
    <row r="1006" spans="21:31">
      <c r="U1006" s="984"/>
      <c r="V1006" s="1025"/>
      <c r="X1006" s="277"/>
      <c r="Y1006" s="1043"/>
      <c r="Z1006" s="278"/>
      <c r="AB1006" s="356"/>
      <c r="AD1006" s="272"/>
      <c r="AE1006" s="273"/>
    </row>
    <row r="1007" spans="21:31">
      <c r="U1007" s="984"/>
      <c r="V1007" s="1025"/>
      <c r="X1007" s="277"/>
      <c r="Y1007" s="1043"/>
      <c r="Z1007" s="278"/>
      <c r="AB1007" s="356"/>
      <c r="AD1007" s="272"/>
      <c r="AE1007" s="273"/>
    </row>
    <row r="1008" spans="21:31">
      <c r="U1008" s="984"/>
      <c r="V1008" s="1025"/>
      <c r="X1008" s="277"/>
      <c r="Y1008" s="1043"/>
      <c r="Z1008" s="278"/>
      <c r="AB1008" s="356"/>
      <c r="AD1008" s="272"/>
      <c r="AE1008" s="273"/>
    </row>
    <row r="1009" spans="21:31">
      <c r="U1009" s="984"/>
      <c r="V1009" s="1025"/>
      <c r="X1009" s="277"/>
      <c r="Y1009" s="1043"/>
      <c r="Z1009" s="278"/>
      <c r="AB1009" s="356"/>
      <c r="AD1009" s="272"/>
      <c r="AE1009" s="273"/>
    </row>
    <row r="1010" spans="21:31">
      <c r="U1010" s="984"/>
      <c r="V1010" s="1025"/>
      <c r="X1010" s="277"/>
      <c r="Y1010" s="1043"/>
      <c r="Z1010" s="278"/>
      <c r="AB1010" s="356"/>
      <c r="AD1010" s="272"/>
      <c r="AE1010" s="273"/>
    </row>
    <row r="1011" spans="21:31">
      <c r="U1011" s="984"/>
      <c r="V1011" s="1025"/>
      <c r="X1011" s="277"/>
      <c r="Y1011" s="1043"/>
      <c r="Z1011" s="278"/>
      <c r="AB1011" s="356"/>
      <c r="AD1011" s="272"/>
      <c r="AE1011" s="273"/>
    </row>
    <row r="1012" spans="21:31">
      <c r="U1012" s="984"/>
      <c r="V1012" s="1025"/>
      <c r="X1012" s="277"/>
      <c r="Y1012" s="1043"/>
      <c r="Z1012" s="278"/>
      <c r="AB1012" s="356"/>
      <c r="AD1012" s="272"/>
      <c r="AE1012" s="273"/>
    </row>
    <row r="1013" spans="21:31">
      <c r="U1013" s="984"/>
      <c r="V1013" s="1025"/>
      <c r="X1013" s="277"/>
      <c r="Y1013" s="1043"/>
      <c r="Z1013" s="278"/>
      <c r="AB1013" s="356"/>
      <c r="AD1013" s="272"/>
      <c r="AE1013" s="273"/>
    </row>
    <row r="1014" spans="21:31">
      <c r="U1014" s="984"/>
      <c r="V1014" s="1025"/>
      <c r="X1014" s="277"/>
      <c r="Y1014" s="1043"/>
      <c r="Z1014" s="278"/>
      <c r="AB1014" s="356"/>
      <c r="AD1014" s="272"/>
      <c r="AE1014" s="273"/>
    </row>
    <row r="1015" spans="21:31">
      <c r="U1015" s="984"/>
      <c r="V1015" s="1025"/>
      <c r="X1015" s="277"/>
      <c r="Y1015" s="1043"/>
      <c r="Z1015" s="278"/>
      <c r="AB1015" s="356"/>
      <c r="AD1015" s="272"/>
      <c r="AE1015" s="273"/>
    </row>
    <row r="1016" spans="21:31">
      <c r="U1016" s="984"/>
      <c r="V1016" s="1025"/>
      <c r="X1016" s="277"/>
      <c r="Y1016" s="1043"/>
      <c r="Z1016" s="278"/>
      <c r="AB1016" s="356"/>
      <c r="AD1016" s="272"/>
      <c r="AE1016" s="273"/>
    </row>
    <row r="1017" spans="21:31">
      <c r="U1017" s="984"/>
      <c r="V1017" s="1025"/>
      <c r="X1017" s="277"/>
      <c r="Y1017" s="1043"/>
      <c r="Z1017" s="278"/>
      <c r="AB1017" s="356"/>
      <c r="AD1017" s="272"/>
      <c r="AE1017" s="273"/>
    </row>
    <row r="1018" spans="21:31">
      <c r="U1018" s="984"/>
      <c r="V1018" s="1025"/>
      <c r="X1018" s="277"/>
      <c r="Y1018" s="1043"/>
      <c r="Z1018" s="278"/>
      <c r="AB1018" s="356"/>
      <c r="AD1018" s="272"/>
      <c r="AE1018" s="273"/>
    </row>
    <row r="1019" spans="21:31">
      <c r="U1019" s="984"/>
      <c r="V1019" s="1025"/>
      <c r="X1019" s="277"/>
      <c r="Y1019" s="1043"/>
      <c r="Z1019" s="278"/>
      <c r="AB1019" s="356"/>
      <c r="AD1019" s="272"/>
      <c r="AE1019" s="273"/>
    </row>
    <row r="1020" spans="21:31">
      <c r="U1020" s="984"/>
      <c r="V1020" s="1025"/>
      <c r="X1020" s="277"/>
      <c r="Y1020" s="1043"/>
      <c r="Z1020" s="278"/>
      <c r="AB1020" s="356"/>
      <c r="AD1020" s="272"/>
      <c r="AE1020" s="273"/>
    </row>
    <row r="1021" spans="21:31">
      <c r="U1021" s="984"/>
      <c r="V1021" s="1025"/>
      <c r="X1021" s="277"/>
      <c r="Y1021" s="1043"/>
      <c r="Z1021" s="278"/>
      <c r="AB1021" s="356"/>
      <c r="AD1021" s="272"/>
      <c r="AE1021" s="273"/>
    </row>
    <row r="1022" spans="21:31">
      <c r="U1022" s="984"/>
      <c r="V1022" s="1025"/>
      <c r="X1022" s="277"/>
      <c r="Y1022" s="1043"/>
      <c r="Z1022" s="278"/>
      <c r="AB1022" s="356"/>
      <c r="AD1022" s="272"/>
      <c r="AE1022" s="273"/>
    </row>
    <row r="1023" spans="21:31">
      <c r="U1023" s="984"/>
      <c r="V1023" s="1025"/>
      <c r="X1023" s="277"/>
      <c r="Y1023" s="1043"/>
      <c r="Z1023" s="278"/>
      <c r="AB1023" s="356"/>
      <c r="AD1023" s="272"/>
      <c r="AE1023" s="273"/>
    </row>
    <row r="1024" spans="21:31">
      <c r="U1024" s="984"/>
      <c r="V1024" s="1025"/>
      <c r="X1024" s="277"/>
      <c r="Y1024" s="1043"/>
      <c r="Z1024" s="278"/>
      <c r="AB1024" s="356"/>
      <c r="AD1024" s="272"/>
      <c r="AE1024" s="273"/>
    </row>
    <row r="1025" spans="21:31">
      <c r="U1025" s="984"/>
      <c r="V1025" s="1025"/>
      <c r="X1025" s="277"/>
      <c r="Y1025" s="1043"/>
      <c r="Z1025" s="278"/>
      <c r="AB1025" s="356"/>
      <c r="AD1025" s="272"/>
      <c r="AE1025" s="273"/>
    </row>
    <row r="1026" spans="21:31">
      <c r="U1026" s="984"/>
      <c r="V1026" s="1025"/>
      <c r="X1026" s="277"/>
      <c r="Y1026" s="1043"/>
      <c r="Z1026" s="278"/>
      <c r="AB1026" s="356"/>
      <c r="AD1026" s="272"/>
      <c r="AE1026" s="273"/>
    </row>
    <row r="1027" spans="21:31">
      <c r="U1027" s="984"/>
      <c r="V1027" s="1025"/>
      <c r="X1027" s="277"/>
      <c r="Y1027" s="1043"/>
      <c r="Z1027" s="278"/>
      <c r="AB1027" s="356"/>
      <c r="AD1027" s="272"/>
      <c r="AE1027" s="273"/>
    </row>
    <row r="1028" spans="21:31">
      <c r="U1028" s="984"/>
      <c r="V1028" s="1025"/>
      <c r="X1028" s="277"/>
      <c r="Y1028" s="1043"/>
      <c r="Z1028" s="278"/>
      <c r="AB1028" s="356"/>
      <c r="AD1028" s="272"/>
      <c r="AE1028" s="273"/>
    </row>
    <row r="1029" spans="21:31">
      <c r="U1029" s="984"/>
      <c r="V1029" s="1025"/>
      <c r="X1029" s="277"/>
      <c r="Y1029" s="1043"/>
      <c r="Z1029" s="278"/>
      <c r="AB1029" s="356"/>
      <c r="AD1029" s="272"/>
      <c r="AE1029" s="273"/>
    </row>
    <row r="1030" spans="21:31">
      <c r="U1030" s="984"/>
      <c r="V1030" s="1025"/>
      <c r="X1030" s="277"/>
      <c r="Y1030" s="1043"/>
      <c r="Z1030" s="278"/>
      <c r="AB1030" s="356"/>
      <c r="AD1030" s="272"/>
      <c r="AE1030" s="273"/>
    </row>
    <row r="1031" spans="21:31">
      <c r="U1031" s="984"/>
      <c r="V1031" s="1025"/>
      <c r="X1031" s="277"/>
      <c r="Y1031" s="1043"/>
      <c r="Z1031" s="278"/>
      <c r="AB1031" s="356"/>
      <c r="AD1031" s="272"/>
      <c r="AE1031" s="273"/>
    </row>
    <row r="1032" spans="21:31">
      <c r="U1032" s="984"/>
      <c r="V1032" s="1025"/>
      <c r="X1032" s="277"/>
      <c r="Y1032" s="1043"/>
      <c r="Z1032" s="278"/>
      <c r="AB1032" s="356"/>
      <c r="AD1032" s="272"/>
      <c r="AE1032" s="273"/>
    </row>
    <row r="1033" spans="21:31">
      <c r="U1033" s="984"/>
      <c r="V1033" s="1025"/>
      <c r="X1033" s="277"/>
      <c r="Y1033" s="1043"/>
      <c r="Z1033" s="278"/>
      <c r="AB1033" s="356"/>
      <c r="AD1033" s="272"/>
      <c r="AE1033" s="273"/>
    </row>
    <row r="1034" spans="21:31">
      <c r="U1034" s="984"/>
      <c r="V1034" s="1025"/>
      <c r="X1034" s="277"/>
      <c r="Y1034" s="1043"/>
      <c r="Z1034" s="278"/>
      <c r="AB1034" s="356"/>
      <c r="AD1034" s="272"/>
      <c r="AE1034" s="273"/>
    </row>
    <row r="1035" spans="21:31">
      <c r="U1035" s="984"/>
      <c r="V1035" s="1025"/>
      <c r="X1035" s="277"/>
      <c r="Y1035" s="1043"/>
      <c r="Z1035" s="278"/>
      <c r="AB1035" s="356"/>
      <c r="AD1035" s="272"/>
      <c r="AE1035" s="273"/>
    </row>
    <row r="1036" spans="21:31">
      <c r="U1036" s="984"/>
      <c r="V1036" s="1025"/>
      <c r="X1036" s="277"/>
      <c r="Y1036" s="1043"/>
      <c r="Z1036" s="278"/>
      <c r="AB1036" s="356"/>
      <c r="AD1036" s="272"/>
      <c r="AE1036" s="273"/>
    </row>
    <row r="1037" spans="21:31">
      <c r="U1037" s="984"/>
      <c r="V1037" s="1025"/>
      <c r="X1037" s="277"/>
      <c r="Y1037" s="1043"/>
      <c r="Z1037" s="278"/>
      <c r="AB1037" s="356"/>
      <c r="AD1037" s="272"/>
      <c r="AE1037" s="273"/>
    </row>
    <row r="1038" spans="21:31">
      <c r="U1038" s="984"/>
      <c r="V1038" s="1025"/>
      <c r="X1038" s="277"/>
      <c r="Y1038" s="1043"/>
      <c r="Z1038" s="278"/>
      <c r="AB1038" s="356"/>
      <c r="AD1038" s="272"/>
      <c r="AE1038" s="273"/>
    </row>
    <row r="1039" spans="21:31">
      <c r="U1039" s="984"/>
      <c r="V1039" s="1025"/>
      <c r="X1039" s="277"/>
      <c r="Y1039" s="1043"/>
      <c r="Z1039" s="278"/>
      <c r="AB1039" s="356"/>
      <c r="AD1039" s="272"/>
      <c r="AE1039" s="273"/>
    </row>
    <row r="1040" spans="21:31">
      <c r="U1040" s="984"/>
      <c r="V1040" s="1025"/>
      <c r="X1040" s="277"/>
      <c r="Y1040" s="1043"/>
      <c r="Z1040" s="278"/>
      <c r="AB1040" s="356"/>
      <c r="AD1040" s="272"/>
      <c r="AE1040" s="273"/>
    </row>
    <row r="1041" spans="21:31">
      <c r="U1041" s="984"/>
      <c r="V1041" s="1025"/>
      <c r="X1041" s="277"/>
      <c r="Y1041" s="1043"/>
      <c r="Z1041" s="278"/>
      <c r="AB1041" s="356"/>
      <c r="AD1041" s="272"/>
      <c r="AE1041" s="273"/>
    </row>
    <row r="1042" spans="21:31">
      <c r="U1042" s="984"/>
      <c r="V1042" s="1025"/>
      <c r="X1042" s="277"/>
      <c r="Y1042" s="1043"/>
      <c r="Z1042" s="278"/>
      <c r="AB1042" s="356"/>
      <c r="AD1042" s="272"/>
      <c r="AE1042" s="273"/>
    </row>
    <row r="1043" spans="21:31">
      <c r="U1043" s="984"/>
      <c r="V1043" s="1025"/>
      <c r="X1043" s="277"/>
      <c r="Y1043" s="1043"/>
      <c r="Z1043" s="278"/>
      <c r="AB1043" s="356"/>
      <c r="AD1043" s="272"/>
      <c r="AE1043" s="273"/>
    </row>
    <row r="1044" spans="21:31">
      <c r="U1044" s="984"/>
      <c r="V1044" s="1025"/>
      <c r="X1044" s="277"/>
      <c r="Y1044" s="1043"/>
      <c r="Z1044" s="278"/>
      <c r="AB1044" s="356"/>
      <c r="AD1044" s="272"/>
      <c r="AE1044" s="273"/>
    </row>
    <row r="1045" spans="21:31">
      <c r="U1045" s="984"/>
      <c r="V1045" s="1025"/>
      <c r="X1045" s="277"/>
      <c r="Y1045" s="1043"/>
      <c r="Z1045" s="278"/>
      <c r="AB1045" s="356"/>
      <c r="AD1045" s="272"/>
      <c r="AE1045" s="273"/>
    </row>
    <row r="1046" spans="21:31">
      <c r="U1046" s="984"/>
      <c r="V1046" s="1025"/>
      <c r="X1046" s="277"/>
      <c r="Y1046" s="1043"/>
      <c r="Z1046" s="278"/>
      <c r="AB1046" s="356"/>
      <c r="AD1046" s="272"/>
      <c r="AE1046" s="273"/>
    </row>
    <row r="1047" spans="21:31">
      <c r="U1047" s="984"/>
      <c r="V1047" s="1025"/>
      <c r="X1047" s="277"/>
      <c r="Y1047" s="1043"/>
      <c r="Z1047" s="278"/>
      <c r="AB1047" s="356"/>
      <c r="AD1047" s="272"/>
      <c r="AE1047" s="273"/>
    </row>
    <row r="1048" spans="21:31">
      <c r="U1048" s="984"/>
      <c r="V1048" s="1025"/>
      <c r="X1048" s="277"/>
      <c r="Y1048" s="1043"/>
      <c r="Z1048" s="278"/>
      <c r="AB1048" s="356"/>
      <c r="AD1048" s="272"/>
      <c r="AE1048" s="273"/>
    </row>
    <row r="1049" spans="21:31">
      <c r="U1049" s="984"/>
      <c r="V1049" s="1025"/>
      <c r="X1049" s="277"/>
      <c r="Y1049" s="1043"/>
      <c r="Z1049" s="278"/>
      <c r="AB1049" s="356"/>
      <c r="AD1049" s="272"/>
      <c r="AE1049" s="273"/>
    </row>
    <row r="1050" spans="21:31">
      <c r="U1050" s="984"/>
      <c r="V1050" s="1025"/>
      <c r="X1050" s="277"/>
      <c r="Y1050" s="1043"/>
      <c r="Z1050" s="278"/>
      <c r="AB1050" s="356"/>
      <c r="AD1050" s="272"/>
      <c r="AE1050" s="273"/>
    </row>
    <row r="1051" spans="21:31">
      <c r="U1051" s="984"/>
      <c r="V1051" s="1025"/>
      <c r="X1051" s="277"/>
      <c r="Y1051" s="1043"/>
      <c r="Z1051" s="278"/>
      <c r="AB1051" s="356"/>
      <c r="AD1051" s="272"/>
      <c r="AE1051" s="273"/>
    </row>
    <row r="1052" spans="21:31">
      <c r="U1052" s="984"/>
      <c r="V1052" s="1025"/>
      <c r="X1052" s="277"/>
      <c r="Y1052" s="1043"/>
      <c r="Z1052" s="278"/>
      <c r="AB1052" s="356"/>
      <c r="AD1052" s="272"/>
      <c r="AE1052" s="273"/>
    </row>
    <row r="1053" spans="21:31">
      <c r="U1053" s="984"/>
      <c r="V1053" s="1025"/>
      <c r="X1053" s="277"/>
      <c r="Y1053" s="1043"/>
      <c r="Z1053" s="278"/>
      <c r="AB1053" s="356"/>
      <c r="AD1053" s="272"/>
      <c r="AE1053" s="273"/>
    </row>
    <row r="1054" spans="21:31">
      <c r="U1054" s="984"/>
      <c r="V1054" s="1025"/>
      <c r="X1054" s="277"/>
      <c r="Y1054" s="1043"/>
      <c r="Z1054" s="278"/>
      <c r="AB1054" s="356"/>
      <c r="AD1054" s="272"/>
      <c r="AE1054" s="273"/>
    </row>
    <row r="1055" spans="21:31">
      <c r="U1055" s="984"/>
      <c r="V1055" s="1025"/>
      <c r="X1055" s="277"/>
      <c r="Y1055" s="1043"/>
      <c r="Z1055" s="278"/>
      <c r="AB1055" s="356"/>
      <c r="AD1055" s="272"/>
      <c r="AE1055" s="273"/>
    </row>
    <row r="1056" spans="21:31">
      <c r="U1056" s="984"/>
      <c r="V1056" s="1025"/>
      <c r="X1056" s="277"/>
      <c r="Y1056" s="1043"/>
      <c r="Z1056" s="278"/>
      <c r="AB1056" s="356"/>
      <c r="AD1056" s="272"/>
      <c r="AE1056" s="273"/>
    </row>
    <row r="1057" spans="21:31">
      <c r="U1057" s="984"/>
      <c r="V1057" s="1025"/>
      <c r="X1057" s="277"/>
      <c r="Y1057" s="1043"/>
      <c r="Z1057" s="278"/>
      <c r="AB1057" s="356"/>
      <c r="AD1057" s="272"/>
      <c r="AE1057" s="273"/>
    </row>
    <row r="1058" spans="21:31">
      <c r="U1058" s="984"/>
      <c r="V1058" s="1025"/>
      <c r="X1058" s="277"/>
      <c r="Y1058" s="1043"/>
      <c r="Z1058" s="278"/>
      <c r="AB1058" s="356"/>
      <c r="AD1058" s="272"/>
      <c r="AE1058" s="273"/>
    </row>
    <row r="1059" spans="21:31">
      <c r="U1059" s="984"/>
      <c r="V1059" s="1025"/>
      <c r="X1059" s="277"/>
      <c r="Y1059" s="1043"/>
      <c r="Z1059" s="278"/>
      <c r="AB1059" s="356"/>
      <c r="AD1059" s="272"/>
      <c r="AE1059" s="273"/>
    </row>
    <row r="1060" spans="21:31">
      <c r="U1060" s="984"/>
      <c r="V1060" s="1025"/>
      <c r="X1060" s="277"/>
      <c r="Y1060" s="1043"/>
      <c r="Z1060" s="278"/>
      <c r="AB1060" s="356"/>
      <c r="AD1060" s="272"/>
      <c r="AE1060" s="273"/>
    </row>
    <row r="1061" spans="21:31">
      <c r="U1061" s="984"/>
      <c r="V1061" s="1025"/>
      <c r="X1061" s="277"/>
      <c r="Y1061" s="1043"/>
      <c r="Z1061" s="278"/>
      <c r="AB1061" s="356"/>
      <c r="AD1061" s="272"/>
      <c r="AE1061" s="273"/>
    </row>
    <row r="1062" spans="21:31">
      <c r="U1062" s="984"/>
      <c r="V1062" s="1025"/>
      <c r="X1062" s="277"/>
      <c r="Y1062" s="1043"/>
      <c r="Z1062" s="278"/>
      <c r="AB1062" s="356"/>
      <c r="AD1062" s="272"/>
      <c r="AE1062" s="273"/>
    </row>
    <row r="1063" spans="21:31">
      <c r="U1063" s="984"/>
      <c r="V1063" s="1025"/>
      <c r="X1063" s="277"/>
      <c r="Y1063" s="1043"/>
      <c r="Z1063" s="278"/>
      <c r="AB1063" s="356"/>
      <c r="AD1063" s="272"/>
      <c r="AE1063" s="273"/>
    </row>
    <row r="1064" spans="21:31">
      <c r="U1064" s="984"/>
      <c r="V1064" s="1025"/>
      <c r="X1064" s="277"/>
      <c r="Y1064" s="1043"/>
      <c r="Z1064" s="278"/>
      <c r="AB1064" s="356"/>
      <c r="AD1064" s="272"/>
      <c r="AE1064" s="273"/>
    </row>
    <row r="1065" spans="21:31">
      <c r="U1065" s="984"/>
      <c r="V1065" s="1025"/>
      <c r="X1065" s="277"/>
      <c r="Y1065" s="1043"/>
      <c r="Z1065" s="278"/>
      <c r="AB1065" s="356"/>
      <c r="AD1065" s="272"/>
      <c r="AE1065" s="273"/>
    </row>
    <row r="1066" spans="21:31">
      <c r="U1066" s="984"/>
      <c r="V1066" s="1025"/>
      <c r="X1066" s="277"/>
      <c r="Y1066" s="1043"/>
      <c r="Z1066" s="278"/>
      <c r="AB1066" s="356"/>
      <c r="AD1066" s="272"/>
      <c r="AE1066" s="273"/>
    </row>
    <row r="1067" spans="21:31">
      <c r="U1067" s="984"/>
      <c r="V1067" s="1025"/>
      <c r="X1067" s="277"/>
      <c r="Y1067" s="1043"/>
      <c r="Z1067" s="278"/>
      <c r="AB1067" s="356"/>
      <c r="AD1067" s="272"/>
      <c r="AE1067" s="273"/>
    </row>
    <row r="1068" spans="21:31">
      <c r="U1068" s="984"/>
      <c r="V1068" s="1025"/>
      <c r="X1068" s="277"/>
      <c r="Y1068" s="1043"/>
      <c r="Z1068" s="278"/>
      <c r="AB1068" s="356"/>
      <c r="AD1068" s="272"/>
      <c r="AE1068" s="273"/>
    </row>
    <row r="1069" spans="21:31">
      <c r="U1069" s="984"/>
      <c r="V1069" s="1025"/>
      <c r="X1069" s="277"/>
      <c r="Y1069" s="1043"/>
      <c r="Z1069" s="278"/>
      <c r="AB1069" s="356"/>
      <c r="AD1069" s="272"/>
      <c r="AE1069" s="273"/>
    </row>
    <row r="1070" spans="21:31">
      <c r="U1070" s="984"/>
      <c r="V1070" s="1025"/>
      <c r="X1070" s="277"/>
      <c r="Y1070" s="1043"/>
      <c r="Z1070" s="278"/>
      <c r="AB1070" s="356"/>
      <c r="AD1070" s="272"/>
      <c r="AE1070" s="273"/>
    </row>
    <row r="1071" spans="21:31">
      <c r="U1071" s="984"/>
      <c r="V1071" s="1025"/>
      <c r="X1071" s="277"/>
      <c r="Y1071" s="1043"/>
      <c r="Z1071" s="278"/>
      <c r="AB1071" s="356"/>
      <c r="AD1071" s="272"/>
      <c r="AE1071" s="273"/>
    </row>
    <row r="1072" spans="21:31">
      <c r="U1072" s="984"/>
      <c r="V1072" s="1025"/>
      <c r="X1072" s="277"/>
      <c r="Y1072" s="1043"/>
      <c r="Z1072" s="278"/>
      <c r="AB1072" s="356"/>
      <c r="AD1072" s="272"/>
      <c r="AE1072" s="273"/>
    </row>
    <row r="1073" spans="21:31">
      <c r="U1073" s="984"/>
      <c r="V1073" s="1025"/>
      <c r="X1073" s="277"/>
      <c r="Y1073" s="1043"/>
      <c r="Z1073" s="278"/>
      <c r="AB1073" s="356"/>
      <c r="AD1073" s="272"/>
      <c r="AE1073" s="273"/>
    </row>
    <row r="1074" spans="21:31">
      <c r="U1074" s="984"/>
      <c r="V1074" s="1025"/>
      <c r="X1074" s="277"/>
      <c r="Y1074" s="1043"/>
      <c r="Z1074" s="278"/>
      <c r="AB1074" s="356"/>
      <c r="AD1074" s="272"/>
      <c r="AE1074" s="273"/>
    </row>
    <row r="1075" spans="21:31">
      <c r="U1075" s="984"/>
      <c r="V1075" s="1025"/>
      <c r="X1075" s="277"/>
      <c r="Y1075" s="1043"/>
      <c r="Z1075" s="278"/>
      <c r="AB1075" s="356"/>
      <c r="AD1075" s="272"/>
      <c r="AE1075" s="273"/>
    </row>
    <row r="1076" spans="21:31">
      <c r="U1076" s="984"/>
      <c r="V1076" s="1025"/>
      <c r="X1076" s="277"/>
      <c r="Y1076" s="1043"/>
      <c r="Z1076" s="278"/>
      <c r="AB1076" s="356"/>
      <c r="AD1076" s="272"/>
      <c r="AE1076" s="273"/>
    </row>
    <row r="1077" spans="21:31">
      <c r="U1077" s="984"/>
      <c r="V1077" s="1025"/>
      <c r="X1077" s="277"/>
      <c r="Y1077" s="1043"/>
      <c r="Z1077" s="278"/>
      <c r="AB1077" s="356"/>
      <c r="AD1077" s="272"/>
      <c r="AE1077" s="273"/>
    </row>
    <row r="1078" spans="21:31">
      <c r="U1078" s="984"/>
      <c r="V1078" s="1025"/>
      <c r="X1078" s="277"/>
      <c r="Y1078" s="1043"/>
      <c r="Z1078" s="278"/>
      <c r="AB1078" s="356"/>
      <c r="AD1078" s="272"/>
      <c r="AE1078" s="273"/>
    </row>
    <row r="1079" spans="21:31">
      <c r="U1079" s="984"/>
      <c r="V1079" s="1025"/>
      <c r="X1079" s="277"/>
      <c r="Y1079" s="1043"/>
      <c r="Z1079" s="278"/>
      <c r="AB1079" s="356"/>
      <c r="AD1079" s="272"/>
      <c r="AE1079" s="273"/>
    </row>
    <row r="1080" spans="21:31">
      <c r="U1080" s="984"/>
      <c r="V1080" s="1025"/>
      <c r="X1080" s="277"/>
      <c r="Y1080" s="1043"/>
      <c r="Z1080" s="278"/>
      <c r="AB1080" s="356"/>
      <c r="AD1080" s="272"/>
      <c r="AE1080" s="273"/>
    </row>
    <row r="1081" spans="21:31">
      <c r="U1081" s="984"/>
      <c r="V1081" s="1025"/>
      <c r="X1081" s="277"/>
      <c r="Y1081" s="1043"/>
      <c r="Z1081" s="278"/>
      <c r="AB1081" s="356"/>
      <c r="AD1081" s="272"/>
      <c r="AE1081" s="273"/>
    </row>
    <row r="1082" spans="21:31">
      <c r="U1082" s="984"/>
      <c r="V1082" s="1025"/>
      <c r="X1082" s="277"/>
      <c r="Y1082" s="1043"/>
      <c r="Z1082" s="278"/>
      <c r="AB1082" s="356"/>
      <c r="AD1082" s="272"/>
      <c r="AE1082" s="273"/>
    </row>
    <row r="1083" spans="21:31">
      <c r="U1083" s="984"/>
      <c r="V1083" s="1025"/>
      <c r="X1083" s="277"/>
      <c r="Y1083" s="1043"/>
      <c r="Z1083" s="278"/>
      <c r="AB1083" s="356"/>
      <c r="AD1083" s="272"/>
      <c r="AE1083" s="273"/>
    </row>
    <row r="1084" spans="21:31">
      <c r="U1084" s="984"/>
      <c r="V1084" s="1025"/>
      <c r="X1084" s="277"/>
      <c r="Y1084" s="1043"/>
      <c r="Z1084" s="278"/>
      <c r="AB1084" s="356"/>
      <c r="AD1084" s="272"/>
      <c r="AE1084" s="273"/>
    </row>
    <row r="1085" spans="21:31">
      <c r="U1085" s="984"/>
      <c r="V1085" s="1025"/>
      <c r="X1085" s="277"/>
      <c r="Y1085" s="1043"/>
      <c r="Z1085" s="278"/>
      <c r="AB1085" s="356"/>
      <c r="AD1085" s="272"/>
      <c r="AE1085" s="273"/>
    </row>
    <row r="1086" spans="21:31">
      <c r="U1086" s="984"/>
      <c r="V1086" s="1025"/>
      <c r="X1086" s="277"/>
      <c r="Y1086" s="1043"/>
      <c r="Z1086" s="278"/>
      <c r="AB1086" s="356"/>
      <c r="AD1086" s="272"/>
      <c r="AE1086" s="273"/>
    </row>
    <row r="1087" spans="21:31">
      <c r="U1087" s="984"/>
      <c r="V1087" s="1025"/>
      <c r="X1087" s="277"/>
      <c r="Y1087" s="1043"/>
      <c r="Z1087" s="278"/>
      <c r="AB1087" s="356"/>
      <c r="AD1087" s="272"/>
      <c r="AE1087" s="273"/>
    </row>
    <row r="1088" spans="21:31">
      <c r="U1088" s="984"/>
      <c r="V1088" s="1025"/>
      <c r="X1088" s="277"/>
      <c r="Y1088" s="1043"/>
      <c r="Z1088" s="278"/>
      <c r="AB1088" s="356"/>
      <c r="AD1088" s="272"/>
      <c r="AE1088" s="273"/>
    </row>
    <row r="1089" spans="21:31">
      <c r="U1089" s="984"/>
      <c r="V1089" s="1025"/>
      <c r="X1089" s="277"/>
      <c r="Y1089" s="1043"/>
      <c r="Z1089" s="278"/>
      <c r="AB1089" s="356"/>
      <c r="AD1089" s="272"/>
      <c r="AE1089" s="273"/>
    </row>
    <row r="1090" spans="21:31">
      <c r="U1090" s="984"/>
      <c r="V1090" s="1025"/>
      <c r="X1090" s="277"/>
      <c r="Y1090" s="1043"/>
      <c r="Z1090" s="278"/>
      <c r="AB1090" s="356"/>
      <c r="AD1090" s="272"/>
      <c r="AE1090" s="273"/>
    </row>
    <row r="1091" spans="21:31">
      <c r="U1091" s="984"/>
      <c r="V1091" s="1025"/>
      <c r="X1091" s="277"/>
      <c r="Y1091" s="1043"/>
      <c r="Z1091" s="278"/>
      <c r="AB1091" s="356"/>
      <c r="AD1091" s="272"/>
      <c r="AE1091" s="273"/>
    </row>
    <row r="1092" spans="21:31">
      <c r="U1092" s="984"/>
      <c r="V1092" s="1025"/>
      <c r="X1092" s="277"/>
      <c r="Y1092" s="1043"/>
      <c r="Z1092" s="278"/>
      <c r="AB1092" s="356"/>
      <c r="AD1092" s="272"/>
      <c r="AE1092" s="273"/>
    </row>
    <row r="1093" spans="21:31">
      <c r="U1093" s="984"/>
      <c r="V1093" s="1025"/>
      <c r="X1093" s="277"/>
      <c r="Y1093" s="1043"/>
      <c r="Z1093" s="278"/>
      <c r="AB1093" s="356"/>
      <c r="AD1093" s="272"/>
      <c r="AE1093" s="273"/>
    </row>
    <row r="1094" spans="21:31">
      <c r="U1094" s="984"/>
      <c r="V1094" s="1025"/>
      <c r="X1094" s="277"/>
      <c r="Y1094" s="1043"/>
      <c r="Z1094" s="278"/>
      <c r="AB1094" s="356"/>
      <c r="AD1094" s="272"/>
      <c r="AE1094" s="273"/>
    </row>
    <row r="1095" spans="21:31">
      <c r="U1095" s="984"/>
      <c r="V1095" s="1025"/>
      <c r="X1095" s="277"/>
      <c r="Y1095" s="1043"/>
      <c r="Z1095" s="278"/>
      <c r="AB1095" s="356"/>
      <c r="AD1095" s="272"/>
      <c r="AE1095" s="273"/>
    </row>
    <row r="1096" spans="21:31">
      <c r="U1096" s="984"/>
      <c r="V1096" s="1025"/>
      <c r="X1096" s="277"/>
      <c r="Y1096" s="1043"/>
      <c r="Z1096" s="278"/>
      <c r="AB1096" s="356"/>
      <c r="AD1096" s="272"/>
      <c r="AE1096" s="273"/>
    </row>
    <row r="1097" spans="21:31">
      <c r="U1097" s="984"/>
      <c r="V1097" s="1025"/>
      <c r="X1097" s="277"/>
      <c r="Y1097" s="1043"/>
      <c r="Z1097" s="278"/>
      <c r="AB1097" s="356"/>
      <c r="AD1097" s="272"/>
      <c r="AE1097" s="273"/>
    </row>
    <row r="1098" spans="21:31">
      <c r="U1098" s="984"/>
      <c r="V1098" s="1025"/>
      <c r="X1098" s="277"/>
      <c r="Y1098" s="1043"/>
      <c r="Z1098" s="278"/>
      <c r="AB1098" s="356"/>
      <c r="AD1098" s="272"/>
      <c r="AE1098" s="273"/>
    </row>
    <row r="1099" spans="21:31">
      <c r="U1099" s="984"/>
      <c r="V1099" s="1025"/>
      <c r="X1099" s="277"/>
      <c r="Y1099" s="1043"/>
      <c r="Z1099" s="278"/>
      <c r="AB1099" s="356"/>
      <c r="AD1099" s="272"/>
      <c r="AE1099" s="273"/>
    </row>
    <row r="1100" spans="21:31">
      <c r="U1100" s="984"/>
      <c r="V1100" s="1025"/>
      <c r="X1100" s="277"/>
      <c r="Y1100" s="1043"/>
      <c r="Z1100" s="278"/>
      <c r="AB1100" s="356"/>
      <c r="AD1100" s="272"/>
      <c r="AE1100" s="273"/>
    </row>
    <row r="1101" spans="21:31">
      <c r="U1101" s="984"/>
      <c r="V1101" s="1025"/>
      <c r="X1101" s="277"/>
      <c r="Y1101" s="1043"/>
      <c r="Z1101" s="278"/>
      <c r="AB1101" s="356"/>
      <c r="AD1101" s="272"/>
      <c r="AE1101" s="273"/>
    </row>
    <row r="1102" spans="21:31">
      <c r="U1102" s="984"/>
      <c r="V1102" s="1025"/>
      <c r="X1102" s="277"/>
      <c r="Y1102" s="1043"/>
      <c r="Z1102" s="278"/>
      <c r="AB1102" s="356"/>
      <c r="AD1102" s="272"/>
      <c r="AE1102" s="273"/>
    </row>
    <row r="1103" spans="21:31">
      <c r="U1103" s="984"/>
      <c r="V1103" s="1025"/>
      <c r="X1103" s="277"/>
      <c r="Y1103" s="1043"/>
      <c r="Z1103" s="278"/>
      <c r="AB1103" s="356"/>
      <c r="AD1103" s="272"/>
      <c r="AE1103" s="273"/>
    </row>
    <row r="1104" spans="21:31">
      <c r="U1104" s="984"/>
      <c r="V1104" s="1025"/>
      <c r="X1104" s="277"/>
      <c r="Y1104" s="1043"/>
      <c r="Z1104" s="278"/>
      <c r="AB1104" s="356"/>
      <c r="AD1104" s="272"/>
      <c r="AE1104" s="273"/>
    </row>
    <row r="1105" spans="21:31">
      <c r="U1105" s="984"/>
      <c r="V1105" s="1025"/>
      <c r="X1105" s="277"/>
      <c r="Y1105" s="1043"/>
      <c r="Z1105" s="278"/>
      <c r="AB1105" s="356"/>
      <c r="AD1105" s="272"/>
      <c r="AE1105" s="273"/>
    </row>
    <row r="1106" spans="21:31">
      <c r="U1106" s="984"/>
      <c r="V1106" s="1025"/>
      <c r="X1106" s="277"/>
      <c r="Y1106" s="1043"/>
      <c r="Z1106" s="278"/>
      <c r="AB1106" s="356"/>
      <c r="AD1106" s="272"/>
      <c r="AE1106" s="273"/>
    </row>
    <row r="1107" spans="21:31">
      <c r="U1107" s="984"/>
      <c r="V1107" s="1025"/>
      <c r="X1107" s="277"/>
      <c r="Y1107" s="1043"/>
      <c r="Z1107" s="278"/>
      <c r="AB1107" s="356"/>
      <c r="AD1107" s="272"/>
      <c r="AE1107" s="273"/>
    </row>
    <row r="1108" spans="21:31">
      <c r="U1108" s="984"/>
      <c r="V1108" s="1025"/>
      <c r="X1108" s="277"/>
      <c r="Y1108" s="1043"/>
      <c r="Z1108" s="278"/>
      <c r="AB1108" s="356"/>
      <c r="AD1108" s="272"/>
      <c r="AE1108" s="273"/>
    </row>
    <row r="1109" spans="21:31">
      <c r="U1109" s="984"/>
      <c r="V1109" s="1025"/>
      <c r="X1109" s="277"/>
      <c r="Y1109" s="1043"/>
      <c r="Z1109" s="278"/>
      <c r="AB1109" s="356"/>
      <c r="AD1109" s="272"/>
      <c r="AE1109" s="273"/>
    </row>
    <row r="1110" spans="21:31">
      <c r="U1110" s="984"/>
      <c r="V1110" s="1025"/>
      <c r="X1110" s="277"/>
      <c r="Y1110" s="1043"/>
      <c r="Z1110" s="278"/>
      <c r="AB1110" s="356"/>
      <c r="AD1110" s="272"/>
      <c r="AE1110" s="273"/>
    </row>
    <row r="1111" spans="21:31">
      <c r="U1111" s="984"/>
      <c r="V1111" s="1025"/>
      <c r="X1111" s="277"/>
      <c r="Y1111" s="1043"/>
      <c r="Z1111" s="278"/>
      <c r="AB1111" s="356"/>
      <c r="AD1111" s="272"/>
      <c r="AE1111" s="273"/>
    </row>
    <row r="1112" spans="21:31">
      <c r="U1112" s="984"/>
      <c r="V1112" s="1025"/>
      <c r="X1112" s="277"/>
      <c r="Y1112" s="1043"/>
      <c r="Z1112" s="278"/>
      <c r="AB1112" s="356"/>
      <c r="AD1112" s="272"/>
      <c r="AE1112" s="273"/>
    </row>
    <row r="1113" spans="21:31">
      <c r="U1113" s="984"/>
      <c r="V1113" s="1025"/>
      <c r="X1113" s="277"/>
      <c r="Y1113" s="1043"/>
      <c r="Z1113" s="278"/>
      <c r="AB1113" s="356"/>
      <c r="AD1113" s="272"/>
      <c r="AE1113" s="273"/>
    </row>
    <row r="1114" spans="21:31">
      <c r="U1114" s="984"/>
      <c r="V1114" s="1025"/>
      <c r="X1114" s="277"/>
      <c r="Y1114" s="1043"/>
      <c r="Z1114" s="278"/>
      <c r="AB1114" s="356"/>
      <c r="AD1114" s="272"/>
      <c r="AE1114" s="273"/>
    </row>
    <row r="1115" spans="21:31">
      <c r="U1115" s="984"/>
      <c r="V1115" s="1025"/>
      <c r="X1115" s="277"/>
      <c r="Y1115" s="1043"/>
      <c r="Z1115" s="278"/>
      <c r="AB1115" s="356"/>
      <c r="AD1115" s="272"/>
      <c r="AE1115" s="273"/>
    </row>
    <row r="1116" spans="21:31">
      <c r="U1116" s="984"/>
      <c r="V1116" s="1025"/>
      <c r="X1116" s="277"/>
      <c r="Y1116" s="1043"/>
      <c r="Z1116" s="278"/>
      <c r="AB1116" s="356"/>
      <c r="AD1116" s="272"/>
      <c r="AE1116" s="273"/>
    </row>
    <row r="1117" spans="21:31">
      <c r="U1117" s="984"/>
      <c r="V1117" s="1025"/>
      <c r="X1117" s="277"/>
      <c r="Y1117" s="1043"/>
      <c r="Z1117" s="278"/>
      <c r="AB1117" s="356"/>
      <c r="AD1117" s="272"/>
      <c r="AE1117" s="273"/>
    </row>
    <row r="1118" spans="21:31">
      <c r="U1118" s="984"/>
      <c r="V1118" s="1025"/>
      <c r="X1118" s="277"/>
      <c r="Y1118" s="1043"/>
      <c r="Z1118" s="278"/>
      <c r="AB1118" s="356"/>
      <c r="AD1118" s="272"/>
      <c r="AE1118" s="273"/>
    </row>
    <row r="1119" spans="21:31">
      <c r="U1119" s="984"/>
      <c r="V1119" s="1025"/>
      <c r="X1119" s="277"/>
      <c r="Y1119" s="1043"/>
      <c r="Z1119" s="278"/>
      <c r="AB1119" s="356"/>
      <c r="AD1119" s="272"/>
      <c r="AE1119" s="273"/>
    </row>
    <row r="1120" spans="21:31">
      <c r="U1120" s="984"/>
      <c r="V1120" s="1025"/>
      <c r="X1120" s="277"/>
      <c r="Y1120" s="1043"/>
      <c r="Z1120" s="278"/>
      <c r="AB1120" s="356"/>
      <c r="AD1120" s="272"/>
      <c r="AE1120" s="273"/>
    </row>
    <row r="1121" spans="21:31">
      <c r="U1121" s="984"/>
      <c r="V1121" s="1025"/>
      <c r="X1121" s="277"/>
      <c r="Y1121" s="1043"/>
      <c r="Z1121" s="278"/>
      <c r="AB1121" s="356"/>
      <c r="AD1121" s="272"/>
      <c r="AE1121" s="273"/>
    </row>
    <row r="1122" spans="21:31">
      <c r="U1122" s="984"/>
      <c r="V1122" s="1025"/>
      <c r="X1122" s="277"/>
      <c r="Y1122" s="1043"/>
      <c r="Z1122" s="278"/>
      <c r="AB1122" s="356"/>
      <c r="AD1122" s="272"/>
      <c r="AE1122" s="273"/>
    </row>
    <row r="1123" spans="21:31">
      <c r="U1123" s="984"/>
      <c r="V1123" s="1025"/>
      <c r="X1123" s="277"/>
      <c r="Y1123" s="1043"/>
      <c r="Z1123" s="278"/>
      <c r="AB1123" s="356"/>
      <c r="AD1123" s="272"/>
      <c r="AE1123" s="273"/>
    </row>
    <row r="1124" spans="21:31">
      <c r="U1124" s="984"/>
      <c r="V1124" s="1025"/>
      <c r="X1124" s="277"/>
      <c r="Y1124" s="1043"/>
      <c r="Z1124" s="278"/>
      <c r="AB1124" s="356"/>
      <c r="AD1124" s="272"/>
      <c r="AE1124" s="273"/>
    </row>
    <row r="1125" spans="21:31">
      <c r="U1125" s="984"/>
      <c r="V1125" s="1025"/>
      <c r="X1125" s="277"/>
      <c r="Y1125" s="1043"/>
      <c r="Z1125" s="278"/>
      <c r="AB1125" s="356"/>
      <c r="AD1125" s="272"/>
      <c r="AE1125" s="273"/>
    </row>
    <row r="1126" spans="21:31">
      <c r="U1126" s="984"/>
      <c r="V1126" s="1025"/>
      <c r="X1126" s="277"/>
      <c r="Y1126" s="1043"/>
      <c r="Z1126" s="278"/>
      <c r="AB1126" s="356"/>
      <c r="AD1126" s="272"/>
      <c r="AE1126" s="273"/>
    </row>
    <row r="1127" spans="21:31">
      <c r="U1127" s="984"/>
      <c r="V1127" s="1025"/>
      <c r="X1127" s="277"/>
      <c r="Y1127" s="1043"/>
      <c r="Z1127" s="278"/>
      <c r="AB1127" s="356"/>
      <c r="AD1127" s="272"/>
      <c r="AE1127" s="273"/>
    </row>
    <row r="1128" spans="21:31">
      <c r="U1128" s="984"/>
      <c r="V1128" s="1025"/>
      <c r="X1128" s="277"/>
      <c r="Y1128" s="1043"/>
      <c r="Z1128" s="278"/>
      <c r="AB1128" s="356"/>
      <c r="AD1128" s="272"/>
      <c r="AE1128" s="273"/>
    </row>
    <row r="1129" spans="21:31">
      <c r="U1129" s="984"/>
      <c r="V1129" s="1025"/>
      <c r="X1129" s="277"/>
      <c r="Y1129" s="1043"/>
      <c r="Z1129" s="278"/>
      <c r="AB1129" s="356"/>
      <c r="AD1129" s="272"/>
      <c r="AE1129" s="273"/>
    </row>
    <row r="1130" spans="21:31">
      <c r="U1130" s="984"/>
      <c r="V1130" s="1025"/>
      <c r="X1130" s="277"/>
      <c r="Y1130" s="1043"/>
      <c r="Z1130" s="278"/>
      <c r="AB1130" s="356"/>
      <c r="AD1130" s="272"/>
      <c r="AE1130" s="273"/>
    </row>
    <row r="1131" spans="21:31">
      <c r="U1131" s="984"/>
      <c r="V1131" s="1025"/>
      <c r="X1131" s="277"/>
      <c r="Y1131" s="1043"/>
      <c r="Z1131" s="278"/>
      <c r="AB1131" s="356"/>
      <c r="AD1131" s="272"/>
      <c r="AE1131" s="273"/>
    </row>
    <row r="1132" spans="21:31">
      <c r="U1132" s="984"/>
      <c r="V1132" s="1025"/>
      <c r="X1132" s="277"/>
      <c r="Y1132" s="1043"/>
      <c r="Z1132" s="278"/>
      <c r="AB1132" s="356"/>
      <c r="AD1132" s="272"/>
      <c r="AE1132" s="273"/>
    </row>
    <row r="1133" spans="21:31">
      <c r="U1133" s="984"/>
      <c r="V1133" s="1025"/>
      <c r="X1133" s="277"/>
      <c r="Y1133" s="1043"/>
      <c r="Z1133" s="278"/>
      <c r="AB1133" s="356"/>
      <c r="AD1133" s="272"/>
      <c r="AE1133" s="273"/>
    </row>
    <row r="1134" spans="21:31">
      <c r="U1134" s="984"/>
      <c r="V1134" s="1025"/>
      <c r="X1134" s="277"/>
      <c r="Y1134" s="1043"/>
      <c r="Z1134" s="278"/>
      <c r="AB1134" s="356"/>
      <c r="AD1134" s="272"/>
      <c r="AE1134" s="273"/>
    </row>
    <row r="1135" spans="21:31">
      <c r="U1135" s="984"/>
      <c r="V1135" s="1025"/>
      <c r="X1135" s="277"/>
      <c r="Y1135" s="1043"/>
      <c r="Z1135" s="278"/>
      <c r="AB1135" s="356"/>
      <c r="AD1135" s="272"/>
      <c r="AE1135" s="273"/>
    </row>
    <row r="1136" spans="21:31">
      <c r="U1136" s="984"/>
      <c r="V1136" s="1025"/>
      <c r="X1136" s="277"/>
      <c r="Y1136" s="1043"/>
      <c r="Z1136" s="278"/>
      <c r="AB1136" s="356"/>
      <c r="AD1136" s="272"/>
      <c r="AE1136" s="273"/>
    </row>
    <row r="1137" spans="21:31">
      <c r="U1137" s="984"/>
      <c r="V1137" s="1025"/>
      <c r="X1137" s="277"/>
      <c r="Y1137" s="1043"/>
      <c r="Z1137" s="278"/>
      <c r="AB1137" s="356"/>
      <c r="AD1137" s="272"/>
      <c r="AE1137" s="273"/>
    </row>
    <row r="1138" spans="21:31">
      <c r="U1138" s="984"/>
      <c r="V1138" s="1025"/>
      <c r="X1138" s="277"/>
      <c r="Y1138" s="1043"/>
      <c r="Z1138" s="278"/>
      <c r="AB1138" s="356"/>
      <c r="AD1138" s="272"/>
      <c r="AE1138" s="273"/>
    </row>
    <row r="1139" spans="21:31">
      <c r="U1139" s="984"/>
      <c r="V1139" s="1025"/>
      <c r="X1139" s="277"/>
      <c r="Y1139" s="1043"/>
      <c r="Z1139" s="278"/>
      <c r="AB1139" s="356"/>
      <c r="AD1139" s="272"/>
      <c r="AE1139" s="273"/>
    </row>
    <row r="1140" spans="21:31">
      <c r="U1140" s="984"/>
      <c r="V1140" s="1025"/>
      <c r="X1140" s="277"/>
      <c r="Y1140" s="1043"/>
      <c r="Z1140" s="278"/>
      <c r="AB1140" s="356"/>
      <c r="AD1140" s="272"/>
      <c r="AE1140" s="273"/>
    </row>
    <row r="1141" spans="21:31">
      <c r="U1141" s="984"/>
      <c r="V1141" s="1025"/>
      <c r="X1141" s="277"/>
      <c r="Y1141" s="1043"/>
      <c r="Z1141" s="278"/>
      <c r="AB1141" s="356"/>
      <c r="AD1141" s="272"/>
      <c r="AE1141" s="273"/>
    </row>
    <row r="1142" spans="21:31">
      <c r="U1142" s="984"/>
      <c r="V1142" s="1025"/>
      <c r="X1142" s="277"/>
      <c r="Y1142" s="1043"/>
      <c r="Z1142" s="278"/>
      <c r="AB1142" s="356"/>
      <c r="AD1142" s="272"/>
      <c r="AE1142" s="273"/>
    </row>
    <row r="1143" spans="21:31">
      <c r="U1143" s="984"/>
      <c r="V1143" s="1025"/>
      <c r="X1143" s="277"/>
      <c r="Y1143" s="1043"/>
      <c r="Z1143" s="278"/>
      <c r="AB1143" s="356"/>
      <c r="AD1143" s="272"/>
      <c r="AE1143" s="273"/>
    </row>
    <row r="1144" spans="21:31">
      <c r="U1144" s="984"/>
      <c r="V1144" s="1025"/>
      <c r="X1144" s="277"/>
      <c r="Y1144" s="1043"/>
      <c r="Z1144" s="278"/>
      <c r="AB1144" s="356"/>
      <c r="AD1144" s="272"/>
      <c r="AE1144" s="273"/>
    </row>
    <row r="1145" spans="21:31">
      <c r="U1145" s="984"/>
      <c r="V1145" s="1025"/>
      <c r="X1145" s="277"/>
      <c r="Y1145" s="1043"/>
      <c r="Z1145" s="278"/>
      <c r="AB1145" s="356"/>
      <c r="AD1145" s="272"/>
      <c r="AE1145" s="273"/>
    </row>
    <row r="1146" spans="21:31">
      <c r="U1146" s="984"/>
      <c r="V1146" s="1025"/>
      <c r="X1146" s="277"/>
      <c r="Y1146" s="1043"/>
      <c r="Z1146" s="278"/>
      <c r="AB1146" s="356"/>
      <c r="AD1146" s="272"/>
      <c r="AE1146" s="273"/>
    </row>
    <row r="1147" spans="21:31">
      <c r="U1147" s="984"/>
      <c r="V1147" s="1025"/>
      <c r="X1147" s="277"/>
      <c r="Y1147" s="1043"/>
      <c r="Z1147" s="278"/>
      <c r="AB1147" s="356"/>
      <c r="AD1147" s="272"/>
      <c r="AE1147" s="273"/>
    </row>
    <row r="1148" spans="21:31">
      <c r="U1148" s="984"/>
      <c r="V1148" s="1025"/>
      <c r="X1148" s="277"/>
      <c r="Y1148" s="1043"/>
      <c r="Z1148" s="278"/>
      <c r="AB1148" s="356"/>
      <c r="AD1148" s="272"/>
      <c r="AE1148" s="273"/>
    </row>
    <row r="1149" spans="21:31">
      <c r="U1149" s="984"/>
      <c r="V1149" s="1025"/>
      <c r="X1149" s="277"/>
      <c r="Y1149" s="1043"/>
      <c r="Z1149" s="278"/>
      <c r="AB1149" s="356"/>
      <c r="AD1149" s="272"/>
      <c r="AE1149" s="273"/>
    </row>
    <row r="1150" spans="21:31">
      <c r="U1150" s="984"/>
      <c r="V1150" s="1025"/>
      <c r="X1150" s="277"/>
      <c r="Y1150" s="1043"/>
      <c r="Z1150" s="278"/>
      <c r="AB1150" s="356"/>
      <c r="AD1150" s="272"/>
      <c r="AE1150" s="273"/>
    </row>
    <row r="1151" spans="21:31">
      <c r="U1151" s="984"/>
      <c r="V1151" s="1025"/>
      <c r="X1151" s="277"/>
      <c r="Y1151" s="1043"/>
      <c r="Z1151" s="278"/>
      <c r="AB1151" s="356"/>
      <c r="AD1151" s="272"/>
      <c r="AE1151" s="273"/>
    </row>
    <row r="1152" spans="21:31">
      <c r="U1152" s="984"/>
      <c r="V1152" s="1025"/>
      <c r="X1152" s="277"/>
      <c r="Y1152" s="1043"/>
      <c r="Z1152" s="278"/>
      <c r="AB1152" s="356"/>
      <c r="AD1152" s="272"/>
      <c r="AE1152" s="273"/>
    </row>
    <row r="1153" spans="21:31">
      <c r="U1153" s="984"/>
      <c r="V1153" s="1025"/>
      <c r="X1153" s="277"/>
      <c r="Y1153" s="1043"/>
      <c r="Z1153" s="278"/>
      <c r="AB1153" s="356"/>
      <c r="AD1153" s="272"/>
      <c r="AE1153" s="273"/>
    </row>
    <row r="1154" spans="21:31">
      <c r="U1154" s="984"/>
      <c r="V1154" s="1025"/>
      <c r="X1154" s="277"/>
      <c r="Y1154" s="1043"/>
      <c r="Z1154" s="278"/>
      <c r="AB1154" s="356"/>
      <c r="AD1154" s="272"/>
      <c r="AE1154" s="273"/>
    </row>
    <row r="1155" spans="21:31">
      <c r="U1155" s="984"/>
      <c r="V1155" s="1025"/>
      <c r="X1155" s="277"/>
      <c r="Y1155" s="1043"/>
      <c r="Z1155" s="278"/>
      <c r="AB1155" s="356"/>
      <c r="AD1155" s="272"/>
      <c r="AE1155" s="273"/>
    </row>
    <row r="1156" spans="21:31">
      <c r="U1156" s="984"/>
      <c r="V1156" s="1025"/>
      <c r="X1156" s="277"/>
      <c r="Y1156" s="1043"/>
      <c r="Z1156" s="278"/>
      <c r="AB1156" s="356"/>
      <c r="AD1156" s="272"/>
      <c r="AE1156" s="273"/>
    </row>
    <row r="1157" spans="21:31">
      <c r="U1157" s="984"/>
      <c r="V1157" s="1025"/>
      <c r="X1157" s="277"/>
      <c r="Y1157" s="1043"/>
      <c r="Z1157" s="278"/>
      <c r="AB1157" s="356"/>
      <c r="AD1157" s="272"/>
      <c r="AE1157" s="273"/>
    </row>
    <row r="1158" spans="21:31">
      <c r="U1158" s="984"/>
      <c r="V1158" s="1025"/>
      <c r="X1158" s="277"/>
      <c r="Y1158" s="1043"/>
      <c r="Z1158" s="278"/>
      <c r="AB1158" s="356"/>
      <c r="AD1158" s="272"/>
      <c r="AE1158" s="273"/>
    </row>
    <row r="1159" spans="21:31">
      <c r="U1159" s="984"/>
      <c r="V1159" s="1025"/>
      <c r="X1159" s="277"/>
      <c r="Y1159" s="1043"/>
      <c r="Z1159" s="278"/>
      <c r="AB1159" s="356"/>
      <c r="AD1159" s="272"/>
      <c r="AE1159" s="273"/>
    </row>
    <row r="1160" spans="21:31">
      <c r="U1160" s="984"/>
      <c r="V1160" s="1025"/>
      <c r="X1160" s="277"/>
      <c r="Y1160" s="1043"/>
      <c r="Z1160" s="278"/>
      <c r="AB1160" s="356"/>
      <c r="AD1160" s="272"/>
      <c r="AE1160" s="273"/>
    </row>
    <row r="1161" spans="21:31">
      <c r="U1161" s="984"/>
      <c r="V1161" s="1025"/>
      <c r="X1161" s="277"/>
      <c r="Y1161" s="1043"/>
      <c r="Z1161" s="278"/>
      <c r="AB1161" s="356"/>
      <c r="AD1161" s="272"/>
      <c r="AE1161" s="273"/>
    </row>
    <row r="1162" spans="21:31">
      <c r="U1162" s="984"/>
      <c r="V1162" s="1025"/>
      <c r="X1162" s="277"/>
      <c r="Y1162" s="1043"/>
      <c r="Z1162" s="278"/>
      <c r="AB1162" s="356"/>
      <c r="AD1162" s="272"/>
      <c r="AE1162" s="273"/>
    </row>
    <row r="1163" spans="21:31">
      <c r="U1163" s="984"/>
      <c r="V1163" s="1025"/>
      <c r="X1163" s="277"/>
      <c r="Y1163" s="1043"/>
      <c r="Z1163" s="278"/>
      <c r="AB1163" s="356"/>
      <c r="AD1163" s="272"/>
      <c r="AE1163" s="273"/>
    </row>
    <row r="1164" spans="21:31">
      <c r="U1164" s="984"/>
      <c r="V1164" s="1025"/>
      <c r="X1164" s="277"/>
      <c r="Y1164" s="1043"/>
      <c r="Z1164" s="278"/>
      <c r="AB1164" s="356"/>
      <c r="AD1164" s="272"/>
      <c r="AE1164" s="273"/>
    </row>
    <row r="1165" spans="21:31">
      <c r="U1165" s="984"/>
      <c r="V1165" s="1025"/>
      <c r="X1165" s="277"/>
      <c r="Y1165" s="1043"/>
      <c r="Z1165" s="278"/>
      <c r="AB1165" s="356"/>
      <c r="AD1165" s="272"/>
      <c r="AE1165" s="273"/>
    </row>
    <row r="1166" spans="21:31">
      <c r="U1166" s="984"/>
      <c r="V1166" s="1025"/>
      <c r="X1166" s="277"/>
      <c r="Y1166" s="1043"/>
      <c r="Z1166" s="278"/>
      <c r="AB1166" s="356"/>
      <c r="AD1166" s="272"/>
      <c r="AE1166" s="273"/>
    </row>
    <row r="1167" spans="21:31">
      <c r="U1167" s="984"/>
      <c r="V1167" s="1025"/>
      <c r="X1167" s="277"/>
      <c r="Y1167" s="1043"/>
      <c r="Z1167" s="278"/>
      <c r="AB1167" s="356"/>
      <c r="AD1167" s="272"/>
      <c r="AE1167" s="273"/>
    </row>
    <row r="1168" spans="21:31">
      <c r="U1168" s="984"/>
      <c r="V1168" s="1025"/>
      <c r="X1168" s="277"/>
      <c r="Y1168" s="1043"/>
      <c r="Z1168" s="278"/>
      <c r="AB1168" s="356"/>
      <c r="AD1168" s="272"/>
      <c r="AE1168" s="273"/>
    </row>
    <row r="1169" spans="21:31">
      <c r="U1169" s="984"/>
      <c r="V1169" s="1025"/>
      <c r="X1169" s="277"/>
      <c r="Y1169" s="1043"/>
      <c r="Z1169" s="278"/>
      <c r="AB1169" s="356"/>
      <c r="AD1169" s="272"/>
      <c r="AE1169" s="273"/>
    </row>
    <row r="1170" spans="21:31">
      <c r="U1170" s="984"/>
      <c r="V1170" s="1025"/>
      <c r="X1170" s="277"/>
      <c r="Y1170" s="1043"/>
      <c r="Z1170" s="278"/>
      <c r="AB1170" s="356"/>
      <c r="AD1170" s="272"/>
      <c r="AE1170" s="273"/>
    </row>
    <row r="1171" spans="21:31">
      <c r="U1171" s="984"/>
      <c r="V1171" s="1025"/>
      <c r="X1171" s="277"/>
      <c r="Y1171" s="1043"/>
      <c r="Z1171" s="278"/>
      <c r="AB1171" s="356"/>
      <c r="AD1171" s="272"/>
      <c r="AE1171" s="273"/>
    </row>
    <row r="1172" spans="21:31">
      <c r="U1172" s="984"/>
      <c r="V1172" s="1025"/>
      <c r="X1172" s="277"/>
      <c r="Y1172" s="1043"/>
      <c r="Z1172" s="278"/>
      <c r="AB1172" s="356"/>
      <c r="AD1172" s="272"/>
      <c r="AE1172" s="273"/>
    </row>
    <row r="1173" spans="21:31">
      <c r="U1173" s="984"/>
      <c r="V1173" s="1025"/>
      <c r="X1173" s="277"/>
      <c r="Y1173" s="1043"/>
      <c r="Z1173" s="278"/>
      <c r="AB1173" s="356"/>
      <c r="AD1173" s="272"/>
      <c r="AE1173" s="273"/>
    </row>
    <row r="1174" spans="21:31">
      <c r="U1174" s="984"/>
      <c r="V1174" s="1025"/>
      <c r="X1174" s="277"/>
      <c r="Y1174" s="1043"/>
      <c r="Z1174" s="278"/>
      <c r="AB1174" s="356"/>
      <c r="AD1174" s="272"/>
      <c r="AE1174" s="273"/>
    </row>
    <row r="1175" spans="21:31">
      <c r="U1175" s="984"/>
      <c r="V1175" s="1025"/>
      <c r="X1175" s="277"/>
      <c r="Y1175" s="1043"/>
      <c r="Z1175" s="278"/>
      <c r="AB1175" s="356"/>
      <c r="AD1175" s="272"/>
      <c r="AE1175" s="273"/>
    </row>
    <row r="1176" spans="21:31">
      <c r="U1176" s="984"/>
      <c r="V1176" s="1025"/>
      <c r="X1176" s="277"/>
      <c r="Y1176" s="1043"/>
      <c r="Z1176" s="278"/>
      <c r="AB1176" s="356"/>
      <c r="AD1176" s="272"/>
      <c r="AE1176" s="273"/>
    </row>
    <row r="1177" spans="21:31">
      <c r="U1177" s="984"/>
      <c r="V1177" s="1025"/>
      <c r="X1177" s="277"/>
      <c r="Y1177" s="1043"/>
      <c r="Z1177" s="278"/>
      <c r="AB1177" s="356"/>
      <c r="AD1177" s="272"/>
      <c r="AE1177" s="273"/>
    </row>
    <row r="1178" spans="21:31">
      <c r="U1178" s="984"/>
      <c r="V1178" s="1025"/>
      <c r="X1178" s="277"/>
      <c r="Y1178" s="1043"/>
      <c r="Z1178" s="278"/>
      <c r="AB1178" s="356"/>
      <c r="AD1178" s="272"/>
      <c r="AE1178" s="273"/>
    </row>
    <row r="1179" spans="21:31">
      <c r="U1179" s="984"/>
      <c r="V1179" s="1025"/>
      <c r="X1179" s="277"/>
      <c r="Y1179" s="1043"/>
      <c r="Z1179" s="278"/>
      <c r="AB1179" s="356"/>
      <c r="AD1179" s="272"/>
      <c r="AE1179" s="273"/>
    </row>
    <row r="1180" spans="21:31">
      <c r="U1180" s="984"/>
      <c r="V1180" s="1025"/>
      <c r="X1180" s="277"/>
      <c r="Y1180" s="1043"/>
      <c r="Z1180" s="278"/>
      <c r="AB1180" s="356"/>
      <c r="AD1180" s="272"/>
      <c r="AE1180" s="273"/>
    </row>
    <row r="1181" spans="21:31">
      <c r="U1181" s="984"/>
      <c r="V1181" s="1025"/>
      <c r="X1181" s="277"/>
      <c r="Y1181" s="1043"/>
      <c r="Z1181" s="278"/>
      <c r="AB1181" s="356"/>
      <c r="AD1181" s="272"/>
      <c r="AE1181" s="273"/>
    </row>
    <row r="1182" spans="21:31">
      <c r="U1182" s="984"/>
      <c r="V1182" s="1025"/>
      <c r="X1182" s="277"/>
      <c r="Y1182" s="1043"/>
      <c r="Z1182" s="278"/>
      <c r="AB1182" s="356"/>
      <c r="AD1182" s="272"/>
      <c r="AE1182" s="273"/>
    </row>
    <row r="1183" spans="21:31">
      <c r="U1183" s="984"/>
      <c r="V1183" s="1025"/>
      <c r="X1183" s="277"/>
      <c r="Y1183" s="1043"/>
      <c r="Z1183" s="278"/>
      <c r="AB1183" s="356"/>
      <c r="AD1183" s="272"/>
      <c r="AE1183" s="273"/>
    </row>
    <row r="1184" spans="21:31">
      <c r="U1184" s="984"/>
      <c r="V1184" s="1025"/>
      <c r="X1184" s="277"/>
      <c r="Y1184" s="1043"/>
      <c r="Z1184" s="278"/>
      <c r="AB1184" s="356"/>
      <c r="AD1184" s="272"/>
      <c r="AE1184" s="273"/>
    </row>
    <row r="1185" spans="21:31">
      <c r="U1185" s="984"/>
      <c r="V1185" s="1025"/>
      <c r="X1185" s="277"/>
      <c r="Y1185" s="1043"/>
      <c r="Z1185" s="278"/>
      <c r="AB1185" s="356"/>
      <c r="AD1185" s="272"/>
      <c r="AE1185" s="273"/>
    </row>
    <row r="1186" spans="21:31">
      <c r="U1186" s="984"/>
      <c r="V1186" s="1025"/>
      <c r="X1186" s="277"/>
      <c r="Y1186" s="1043"/>
      <c r="Z1186" s="278"/>
      <c r="AB1186" s="356"/>
      <c r="AD1186" s="272"/>
      <c r="AE1186" s="273"/>
    </row>
    <row r="1187" spans="21:31">
      <c r="U1187" s="984"/>
      <c r="V1187" s="1025"/>
      <c r="X1187" s="277"/>
      <c r="Y1187" s="1043"/>
      <c r="Z1187" s="278"/>
      <c r="AB1187" s="356"/>
      <c r="AD1187" s="272"/>
      <c r="AE1187" s="273"/>
    </row>
    <row r="1188" spans="21:31">
      <c r="U1188" s="984"/>
      <c r="V1188" s="1025"/>
      <c r="X1188" s="277"/>
      <c r="Y1188" s="1043"/>
      <c r="Z1188" s="278"/>
      <c r="AB1188" s="356"/>
      <c r="AD1188" s="272"/>
      <c r="AE1188" s="273"/>
    </row>
    <row r="1189" spans="21:31">
      <c r="U1189" s="984"/>
      <c r="V1189" s="1025"/>
      <c r="X1189" s="277"/>
      <c r="Y1189" s="1043"/>
      <c r="Z1189" s="278"/>
      <c r="AB1189" s="356"/>
      <c r="AD1189" s="272"/>
      <c r="AE1189" s="273"/>
    </row>
    <row r="1190" spans="21:31">
      <c r="U1190" s="984"/>
      <c r="V1190" s="1025"/>
      <c r="X1190" s="277"/>
      <c r="Y1190" s="1043"/>
      <c r="Z1190" s="278"/>
      <c r="AB1190" s="356"/>
      <c r="AD1190" s="272"/>
      <c r="AE1190" s="273"/>
    </row>
    <row r="1191" spans="21:31">
      <c r="U1191" s="984"/>
      <c r="V1191" s="1025"/>
      <c r="X1191" s="277"/>
      <c r="Y1191" s="1043"/>
      <c r="Z1191" s="278"/>
      <c r="AB1191" s="356"/>
      <c r="AD1191" s="272"/>
      <c r="AE1191" s="273"/>
    </row>
    <row r="1192" spans="21:31">
      <c r="U1192" s="984"/>
      <c r="V1192" s="1025"/>
      <c r="X1192" s="277"/>
      <c r="Y1192" s="1043"/>
      <c r="Z1192" s="278"/>
      <c r="AB1192" s="356"/>
      <c r="AD1192" s="272"/>
      <c r="AE1192" s="273"/>
    </row>
    <row r="1193" spans="21:31">
      <c r="U1193" s="984"/>
      <c r="V1193" s="1025"/>
      <c r="X1193" s="277"/>
      <c r="Y1193" s="1043"/>
      <c r="Z1193" s="278"/>
      <c r="AB1193" s="356"/>
      <c r="AD1193" s="272"/>
      <c r="AE1193" s="273"/>
    </row>
    <row r="1194" spans="21:31">
      <c r="U1194" s="984"/>
      <c r="V1194" s="1025"/>
      <c r="X1194" s="277"/>
      <c r="Y1194" s="1043"/>
      <c r="Z1194" s="278"/>
      <c r="AB1194" s="356"/>
      <c r="AD1194" s="272"/>
      <c r="AE1194" s="273"/>
    </row>
    <row r="1195" spans="21:31">
      <c r="U1195" s="984"/>
      <c r="V1195" s="1025"/>
      <c r="X1195" s="277"/>
      <c r="Y1195" s="1043"/>
      <c r="Z1195" s="278"/>
      <c r="AB1195" s="356"/>
      <c r="AD1195" s="272"/>
      <c r="AE1195" s="273"/>
    </row>
    <row r="1196" spans="21:31">
      <c r="U1196" s="984"/>
      <c r="V1196" s="1025"/>
      <c r="X1196" s="277"/>
      <c r="Y1196" s="1043"/>
      <c r="Z1196" s="278"/>
      <c r="AB1196" s="356"/>
      <c r="AD1196" s="272"/>
      <c r="AE1196" s="273"/>
    </row>
    <row r="1197" spans="21:31">
      <c r="U1197" s="984"/>
      <c r="V1197" s="1025"/>
      <c r="X1197" s="277"/>
      <c r="Y1197" s="1043"/>
      <c r="Z1197" s="278"/>
      <c r="AB1197" s="356"/>
      <c r="AD1197" s="272"/>
      <c r="AE1197" s="273"/>
    </row>
    <row r="1198" spans="21:31">
      <c r="U1198" s="984"/>
      <c r="V1198" s="1025"/>
      <c r="X1198" s="277"/>
      <c r="Y1198" s="1043"/>
      <c r="Z1198" s="278"/>
      <c r="AB1198" s="356"/>
      <c r="AD1198" s="272"/>
      <c r="AE1198" s="273"/>
    </row>
    <row r="1199" spans="21:31">
      <c r="U1199" s="984"/>
      <c r="V1199" s="1025"/>
      <c r="X1199" s="277"/>
      <c r="Y1199" s="1043"/>
      <c r="Z1199" s="278"/>
      <c r="AB1199" s="356"/>
      <c r="AD1199" s="272"/>
      <c r="AE1199" s="273"/>
    </row>
    <row r="1200" spans="21:31">
      <c r="U1200" s="984"/>
      <c r="V1200" s="1025"/>
      <c r="X1200" s="277"/>
      <c r="Y1200" s="1043"/>
      <c r="Z1200" s="278"/>
      <c r="AB1200" s="356"/>
      <c r="AD1200" s="272"/>
      <c r="AE1200" s="273"/>
    </row>
    <row r="1201" spans="21:31">
      <c r="U1201" s="984"/>
      <c r="V1201" s="1025"/>
      <c r="X1201" s="277"/>
      <c r="Y1201" s="1043"/>
      <c r="Z1201" s="278"/>
      <c r="AB1201" s="356"/>
      <c r="AD1201" s="272"/>
      <c r="AE1201" s="273"/>
    </row>
    <row r="1202" spans="21:31">
      <c r="U1202" s="984"/>
      <c r="V1202" s="1025"/>
      <c r="X1202" s="277"/>
      <c r="Y1202" s="1043"/>
      <c r="Z1202" s="278"/>
      <c r="AB1202" s="356"/>
      <c r="AD1202" s="272"/>
      <c r="AE1202" s="273"/>
    </row>
    <row r="1203" spans="21:31">
      <c r="U1203" s="984"/>
      <c r="V1203" s="1025"/>
      <c r="X1203" s="277"/>
      <c r="Y1203" s="1043"/>
      <c r="Z1203" s="278"/>
      <c r="AB1203" s="356"/>
      <c r="AD1203" s="272"/>
      <c r="AE1203" s="273"/>
    </row>
    <row r="1204" spans="21:31">
      <c r="U1204" s="984"/>
      <c r="V1204" s="1025"/>
      <c r="X1204" s="277"/>
      <c r="Y1204" s="1043"/>
      <c r="Z1204" s="278"/>
      <c r="AB1204" s="356"/>
      <c r="AD1204" s="272"/>
      <c r="AE1204" s="273"/>
    </row>
    <row r="1205" spans="21:31">
      <c r="U1205" s="984"/>
      <c r="V1205" s="1025"/>
      <c r="X1205" s="277"/>
      <c r="Y1205" s="1043"/>
      <c r="Z1205" s="278"/>
      <c r="AB1205" s="356"/>
      <c r="AD1205" s="272"/>
      <c r="AE1205" s="273"/>
    </row>
    <row r="1206" spans="21:31">
      <c r="U1206" s="984"/>
      <c r="V1206" s="1025"/>
      <c r="X1206" s="277"/>
      <c r="Y1206" s="1043"/>
      <c r="Z1206" s="278"/>
      <c r="AB1206" s="356"/>
      <c r="AD1206" s="272"/>
      <c r="AE1206" s="273"/>
    </row>
    <row r="1207" spans="21:31">
      <c r="U1207" s="984"/>
      <c r="V1207" s="1025"/>
      <c r="X1207" s="277"/>
      <c r="Y1207" s="1043"/>
      <c r="Z1207" s="278"/>
      <c r="AB1207" s="356"/>
      <c r="AD1207" s="272"/>
      <c r="AE1207" s="273"/>
    </row>
    <row r="1208" spans="21:31">
      <c r="U1208" s="984"/>
      <c r="V1208" s="1025"/>
      <c r="X1208" s="277"/>
      <c r="Y1208" s="1043"/>
      <c r="Z1208" s="278"/>
      <c r="AB1208" s="356"/>
      <c r="AD1208" s="272"/>
      <c r="AE1208" s="273"/>
    </row>
    <row r="1209" spans="21:31">
      <c r="U1209" s="984"/>
      <c r="V1209" s="1025"/>
      <c r="X1209" s="277"/>
      <c r="Y1209" s="1043"/>
      <c r="Z1209" s="278"/>
      <c r="AB1209" s="356"/>
      <c r="AD1209" s="272"/>
      <c r="AE1209" s="273"/>
    </row>
    <row r="1210" spans="21:31">
      <c r="U1210" s="984"/>
      <c r="V1210" s="1025"/>
      <c r="X1210" s="277"/>
      <c r="Y1210" s="1043"/>
      <c r="Z1210" s="278"/>
      <c r="AB1210" s="356"/>
      <c r="AD1210" s="272"/>
      <c r="AE1210" s="273"/>
    </row>
    <row r="1211" spans="21:31">
      <c r="U1211" s="984"/>
      <c r="V1211" s="1025"/>
      <c r="X1211" s="277"/>
      <c r="Y1211" s="1043"/>
      <c r="Z1211" s="278"/>
      <c r="AB1211" s="356"/>
      <c r="AD1211" s="272"/>
      <c r="AE1211" s="273"/>
    </row>
    <row r="1212" spans="21:31">
      <c r="U1212" s="984"/>
      <c r="V1212" s="1025"/>
      <c r="X1212" s="277"/>
      <c r="Y1212" s="1043"/>
      <c r="Z1212" s="278"/>
      <c r="AB1212" s="356"/>
      <c r="AD1212" s="272"/>
      <c r="AE1212" s="273"/>
    </row>
    <row r="1213" spans="21:31">
      <c r="U1213" s="984"/>
      <c r="V1213" s="1025"/>
      <c r="X1213" s="277"/>
      <c r="Y1213" s="1043"/>
      <c r="Z1213" s="278"/>
      <c r="AB1213" s="356"/>
      <c r="AD1213" s="272"/>
      <c r="AE1213" s="273"/>
    </row>
    <row r="1214" spans="21:31">
      <c r="U1214" s="984"/>
      <c r="V1214" s="1025"/>
      <c r="X1214" s="277"/>
      <c r="Y1214" s="1043"/>
      <c r="Z1214" s="278"/>
      <c r="AB1214" s="356"/>
      <c r="AD1214" s="272"/>
      <c r="AE1214" s="273"/>
    </row>
    <row r="1215" spans="21:31">
      <c r="U1215" s="984"/>
      <c r="V1215" s="1025"/>
      <c r="X1215" s="277"/>
      <c r="Y1215" s="1043"/>
      <c r="Z1215" s="278"/>
      <c r="AB1215" s="356"/>
      <c r="AD1215" s="272"/>
      <c r="AE1215" s="273"/>
    </row>
    <row r="1216" spans="21:31">
      <c r="U1216" s="984"/>
      <c r="V1216" s="1025"/>
      <c r="X1216" s="277"/>
      <c r="Y1216" s="1043"/>
      <c r="Z1216" s="278"/>
      <c r="AB1216" s="356"/>
      <c r="AD1216" s="272"/>
      <c r="AE1216" s="273"/>
    </row>
    <row r="1217" spans="21:31">
      <c r="U1217" s="984"/>
      <c r="V1217" s="1025"/>
      <c r="X1217" s="277"/>
      <c r="Y1217" s="1043"/>
      <c r="Z1217" s="278"/>
      <c r="AB1217" s="356"/>
      <c r="AD1217" s="272"/>
      <c r="AE1217" s="273"/>
    </row>
    <row r="1218" spans="21:31">
      <c r="U1218" s="984"/>
      <c r="V1218" s="1025"/>
      <c r="X1218" s="277"/>
      <c r="Y1218" s="1043"/>
      <c r="Z1218" s="278"/>
      <c r="AB1218" s="356"/>
      <c r="AD1218" s="272"/>
      <c r="AE1218" s="273"/>
    </row>
    <row r="1219" spans="21:31">
      <c r="U1219" s="984"/>
      <c r="V1219" s="1025"/>
      <c r="X1219" s="277"/>
      <c r="Y1219" s="1043"/>
      <c r="Z1219" s="278"/>
      <c r="AB1219" s="356"/>
      <c r="AD1219" s="272"/>
      <c r="AE1219" s="273"/>
    </row>
    <row r="1220" spans="21:31">
      <c r="U1220" s="984"/>
      <c r="V1220" s="1025"/>
      <c r="X1220" s="277"/>
      <c r="Y1220" s="1043"/>
      <c r="Z1220" s="278"/>
      <c r="AB1220" s="356"/>
      <c r="AD1220" s="272"/>
      <c r="AE1220" s="273"/>
    </row>
    <row r="1221" spans="21:31">
      <c r="U1221" s="984"/>
      <c r="V1221" s="1025"/>
      <c r="X1221" s="277"/>
      <c r="Y1221" s="1043"/>
      <c r="Z1221" s="278"/>
      <c r="AB1221" s="356"/>
      <c r="AD1221" s="272"/>
      <c r="AE1221" s="273"/>
    </row>
    <row r="1222" spans="21:31">
      <c r="U1222" s="984"/>
      <c r="V1222" s="1025"/>
      <c r="X1222" s="277"/>
      <c r="Y1222" s="1043"/>
      <c r="Z1222" s="278"/>
      <c r="AB1222" s="356"/>
      <c r="AD1222" s="272"/>
      <c r="AE1222" s="273"/>
    </row>
    <row r="1223" spans="21:31">
      <c r="U1223" s="984"/>
      <c r="V1223" s="1025"/>
      <c r="X1223" s="277"/>
      <c r="Y1223" s="1043"/>
      <c r="Z1223" s="278"/>
      <c r="AB1223" s="356"/>
      <c r="AD1223" s="272"/>
      <c r="AE1223" s="273"/>
    </row>
    <row r="1224" spans="21:31">
      <c r="U1224" s="984"/>
      <c r="V1224" s="1025"/>
      <c r="X1224" s="277"/>
      <c r="Y1224" s="1043"/>
      <c r="Z1224" s="278"/>
      <c r="AB1224" s="356"/>
      <c r="AD1224" s="272"/>
      <c r="AE1224" s="273"/>
    </row>
    <row r="1225" spans="21:31">
      <c r="U1225" s="984"/>
      <c r="V1225" s="1025"/>
      <c r="X1225" s="277"/>
      <c r="Y1225" s="1043"/>
      <c r="Z1225" s="278"/>
      <c r="AB1225" s="356"/>
      <c r="AD1225" s="272"/>
      <c r="AE1225" s="273"/>
    </row>
    <row r="1226" spans="21:31">
      <c r="U1226" s="984"/>
      <c r="V1226" s="1025"/>
      <c r="X1226" s="277"/>
      <c r="Y1226" s="1043"/>
      <c r="Z1226" s="278"/>
      <c r="AB1226" s="356"/>
      <c r="AD1226" s="272"/>
      <c r="AE1226" s="273"/>
    </row>
    <row r="1227" spans="21:31">
      <c r="U1227" s="984"/>
      <c r="V1227" s="1025"/>
      <c r="X1227" s="277"/>
      <c r="Y1227" s="1043"/>
      <c r="Z1227" s="278"/>
      <c r="AB1227" s="356"/>
      <c r="AD1227" s="272"/>
      <c r="AE1227" s="273"/>
    </row>
    <row r="1228" spans="21:31">
      <c r="U1228" s="984"/>
      <c r="V1228" s="1025"/>
      <c r="X1228" s="277"/>
      <c r="Y1228" s="1043"/>
      <c r="Z1228" s="278"/>
      <c r="AB1228" s="356"/>
      <c r="AD1228" s="272"/>
      <c r="AE1228" s="273"/>
    </row>
    <row r="1229" spans="21:31">
      <c r="U1229" s="984"/>
      <c r="V1229" s="1025"/>
      <c r="X1229" s="277"/>
      <c r="Y1229" s="1043"/>
      <c r="Z1229" s="278"/>
      <c r="AB1229" s="356"/>
      <c r="AD1229" s="272"/>
      <c r="AE1229" s="273"/>
    </row>
    <row r="1230" spans="21:31">
      <c r="U1230" s="984"/>
      <c r="V1230" s="1025"/>
      <c r="X1230" s="277"/>
      <c r="Y1230" s="1043"/>
      <c r="Z1230" s="278"/>
      <c r="AB1230" s="356"/>
      <c r="AD1230" s="272"/>
      <c r="AE1230" s="273"/>
    </row>
    <row r="1231" spans="21:31">
      <c r="U1231" s="984"/>
      <c r="V1231" s="1025"/>
      <c r="X1231" s="277"/>
      <c r="Y1231" s="1043"/>
      <c r="Z1231" s="278"/>
      <c r="AB1231" s="356"/>
      <c r="AD1231" s="272"/>
      <c r="AE1231" s="273"/>
    </row>
    <row r="1232" spans="21:31">
      <c r="U1232" s="984"/>
      <c r="V1232" s="1025"/>
      <c r="X1232" s="277"/>
      <c r="Y1232" s="1043"/>
      <c r="Z1232" s="278"/>
      <c r="AB1232" s="356"/>
      <c r="AD1232" s="272"/>
      <c r="AE1232" s="273"/>
    </row>
    <row r="1233" spans="21:31">
      <c r="U1233" s="984"/>
      <c r="V1233" s="1025"/>
      <c r="X1233" s="277"/>
      <c r="Y1233" s="1043"/>
      <c r="Z1233" s="278"/>
      <c r="AB1233" s="356"/>
      <c r="AD1233" s="272"/>
      <c r="AE1233" s="273"/>
    </row>
    <row r="1234" spans="21:31">
      <c r="U1234" s="984"/>
      <c r="V1234" s="1025"/>
      <c r="X1234" s="277"/>
      <c r="Y1234" s="1043"/>
      <c r="Z1234" s="278"/>
      <c r="AB1234" s="356"/>
      <c r="AD1234" s="272"/>
      <c r="AE1234" s="273"/>
    </row>
    <row r="1235" spans="21:31">
      <c r="U1235" s="984"/>
      <c r="V1235" s="1025"/>
      <c r="X1235" s="277"/>
      <c r="Y1235" s="1043"/>
      <c r="Z1235" s="278"/>
      <c r="AB1235" s="356"/>
      <c r="AD1235" s="272"/>
      <c r="AE1235" s="273"/>
    </row>
    <row r="1236" spans="21:31">
      <c r="U1236" s="984"/>
      <c r="V1236" s="1025"/>
      <c r="X1236" s="277"/>
      <c r="Y1236" s="1043"/>
      <c r="Z1236" s="278"/>
      <c r="AB1236" s="356"/>
      <c r="AD1236" s="272"/>
      <c r="AE1236" s="273"/>
    </row>
    <row r="1237" spans="21:31">
      <c r="U1237" s="984"/>
      <c r="V1237" s="1025"/>
      <c r="X1237" s="277"/>
      <c r="Y1237" s="1043"/>
      <c r="Z1237" s="278"/>
      <c r="AB1237" s="356"/>
      <c r="AD1237" s="272"/>
      <c r="AE1237" s="273"/>
    </row>
    <row r="1238" spans="21:31">
      <c r="U1238" s="984"/>
      <c r="V1238" s="1025"/>
      <c r="X1238" s="277"/>
      <c r="Y1238" s="1043"/>
      <c r="Z1238" s="278"/>
      <c r="AB1238" s="356"/>
      <c r="AD1238" s="272"/>
      <c r="AE1238" s="273"/>
    </row>
    <row r="1239" spans="21:31">
      <c r="U1239" s="984"/>
      <c r="V1239" s="1025"/>
      <c r="X1239" s="277"/>
      <c r="Y1239" s="1043"/>
      <c r="Z1239" s="278"/>
      <c r="AB1239" s="356"/>
      <c r="AD1239" s="272"/>
      <c r="AE1239" s="273"/>
    </row>
    <row r="1240" spans="21:31">
      <c r="U1240" s="984"/>
      <c r="V1240" s="1025"/>
      <c r="X1240" s="277"/>
      <c r="Y1240" s="1043"/>
      <c r="Z1240" s="278"/>
      <c r="AB1240" s="356"/>
      <c r="AD1240" s="272"/>
      <c r="AE1240" s="273"/>
    </row>
    <row r="1241" spans="21:31">
      <c r="U1241" s="984"/>
      <c r="V1241" s="1025"/>
      <c r="X1241" s="277"/>
      <c r="Y1241" s="1043"/>
      <c r="Z1241" s="278"/>
      <c r="AB1241" s="356"/>
      <c r="AD1241" s="272"/>
      <c r="AE1241" s="273"/>
    </row>
    <row r="1242" spans="21:31">
      <c r="U1242" s="984"/>
      <c r="V1242" s="1025"/>
      <c r="X1242" s="277"/>
      <c r="Y1242" s="1043"/>
      <c r="Z1242" s="278"/>
      <c r="AB1242" s="356"/>
      <c r="AD1242" s="272"/>
      <c r="AE1242" s="273"/>
    </row>
    <row r="1243" spans="21:31">
      <c r="U1243" s="984"/>
      <c r="V1243" s="1025"/>
      <c r="X1243" s="277"/>
      <c r="Y1243" s="1043"/>
      <c r="Z1243" s="278"/>
      <c r="AB1243" s="356"/>
      <c r="AD1243" s="272"/>
      <c r="AE1243" s="273"/>
    </row>
    <row r="1244" spans="21:31">
      <c r="U1244" s="984"/>
      <c r="V1244" s="1025"/>
      <c r="X1244" s="277"/>
      <c r="Y1244" s="1043"/>
      <c r="Z1244" s="278"/>
      <c r="AB1244" s="356"/>
      <c r="AD1244" s="272"/>
      <c r="AE1244" s="273"/>
    </row>
    <row r="1245" spans="21:31">
      <c r="U1245" s="984"/>
      <c r="V1245" s="1025"/>
      <c r="X1245" s="277"/>
      <c r="Y1245" s="1043"/>
      <c r="Z1245" s="278"/>
      <c r="AB1245" s="356"/>
      <c r="AD1245" s="272"/>
      <c r="AE1245" s="273"/>
    </row>
    <row r="1246" spans="21:31">
      <c r="U1246" s="984"/>
      <c r="V1246" s="1025"/>
      <c r="X1246" s="277"/>
      <c r="Y1246" s="1043"/>
      <c r="Z1246" s="278"/>
      <c r="AB1246" s="356"/>
      <c r="AD1246" s="272"/>
      <c r="AE1246" s="273"/>
    </row>
    <row r="1247" spans="21:31">
      <c r="U1247" s="984"/>
      <c r="V1247" s="1025"/>
      <c r="X1247" s="277"/>
      <c r="Y1247" s="1043"/>
      <c r="Z1247" s="278"/>
      <c r="AB1247" s="356"/>
      <c r="AD1247" s="272"/>
      <c r="AE1247" s="273"/>
    </row>
    <row r="1248" spans="21:31">
      <c r="U1248" s="984"/>
      <c r="V1248" s="1025"/>
      <c r="X1248" s="277"/>
      <c r="Y1248" s="1043"/>
      <c r="Z1248" s="278"/>
      <c r="AB1248" s="356"/>
      <c r="AD1248" s="272"/>
      <c r="AE1248" s="273"/>
    </row>
    <row r="1249" spans="21:31">
      <c r="U1249" s="984"/>
      <c r="V1249" s="1025"/>
      <c r="X1249" s="277"/>
      <c r="Y1249" s="1043"/>
      <c r="Z1249" s="278"/>
      <c r="AB1249" s="356"/>
      <c r="AD1249" s="272"/>
      <c r="AE1249" s="273"/>
    </row>
    <row r="1250" spans="21:31">
      <c r="U1250" s="984"/>
      <c r="V1250" s="1025"/>
      <c r="X1250" s="277"/>
      <c r="Y1250" s="1043"/>
      <c r="Z1250" s="278"/>
      <c r="AB1250" s="356"/>
      <c r="AD1250" s="272"/>
      <c r="AE1250" s="273"/>
    </row>
    <row r="1251" spans="21:31">
      <c r="U1251" s="984"/>
      <c r="V1251" s="1025"/>
      <c r="X1251" s="277"/>
      <c r="Y1251" s="1043"/>
      <c r="Z1251" s="278"/>
      <c r="AB1251" s="356"/>
      <c r="AD1251" s="272"/>
      <c r="AE1251" s="273"/>
    </row>
    <row r="1252" spans="21:31">
      <c r="U1252" s="984"/>
      <c r="V1252" s="1025"/>
      <c r="X1252" s="277"/>
      <c r="Y1252" s="1043"/>
      <c r="Z1252" s="278"/>
      <c r="AB1252" s="356"/>
      <c r="AD1252" s="272"/>
      <c r="AE1252" s="273"/>
    </row>
    <row r="1253" spans="21:31">
      <c r="U1253" s="984"/>
      <c r="V1253" s="1025"/>
      <c r="X1253" s="277"/>
      <c r="Y1253" s="1043"/>
      <c r="Z1253" s="278"/>
      <c r="AB1253" s="356"/>
      <c r="AD1253" s="272"/>
      <c r="AE1253" s="273"/>
    </row>
    <row r="1254" spans="21:31">
      <c r="U1254" s="984"/>
      <c r="V1254" s="1025"/>
      <c r="X1254" s="277"/>
      <c r="Y1254" s="1043"/>
      <c r="Z1254" s="278"/>
      <c r="AB1254" s="356"/>
      <c r="AD1254" s="272"/>
      <c r="AE1254" s="273"/>
    </row>
    <row r="1255" spans="21:31">
      <c r="U1255" s="984"/>
      <c r="V1255" s="1025"/>
      <c r="X1255" s="277"/>
      <c r="Y1255" s="1043"/>
      <c r="Z1255" s="278"/>
      <c r="AB1255" s="356"/>
      <c r="AD1255" s="272"/>
      <c r="AE1255" s="273"/>
    </row>
    <row r="1256" spans="21:31">
      <c r="U1256" s="984"/>
      <c r="V1256" s="1025"/>
      <c r="X1256" s="277"/>
      <c r="Y1256" s="1043"/>
      <c r="Z1256" s="278"/>
      <c r="AB1256" s="356"/>
      <c r="AD1256" s="272"/>
      <c r="AE1256" s="273"/>
    </row>
    <row r="1257" spans="21:31">
      <c r="U1257" s="984"/>
      <c r="V1257" s="1025"/>
      <c r="X1257" s="277"/>
      <c r="Y1257" s="1043"/>
      <c r="Z1257" s="278"/>
      <c r="AB1257" s="356"/>
      <c r="AD1257" s="272"/>
      <c r="AE1257" s="273"/>
    </row>
    <row r="1258" spans="21:31">
      <c r="U1258" s="984"/>
      <c r="V1258" s="1025"/>
      <c r="X1258" s="277"/>
      <c r="Y1258" s="1043"/>
      <c r="Z1258" s="278"/>
      <c r="AB1258" s="356"/>
      <c r="AD1258" s="272"/>
      <c r="AE1258" s="273"/>
    </row>
    <row r="1259" spans="21:31">
      <c r="U1259" s="984"/>
      <c r="V1259" s="1025"/>
      <c r="X1259" s="277"/>
      <c r="Y1259" s="1043"/>
      <c r="Z1259" s="278"/>
      <c r="AB1259" s="356"/>
      <c r="AD1259" s="272"/>
      <c r="AE1259" s="273"/>
    </row>
    <row r="1260" spans="21:31">
      <c r="U1260" s="984"/>
      <c r="V1260" s="1025"/>
      <c r="X1260" s="277"/>
      <c r="Y1260" s="1043"/>
      <c r="Z1260" s="278"/>
      <c r="AB1260" s="356"/>
      <c r="AD1260" s="272"/>
      <c r="AE1260" s="273"/>
    </row>
    <row r="1261" spans="21:31">
      <c r="U1261" s="984"/>
      <c r="V1261" s="1025"/>
      <c r="X1261" s="277"/>
      <c r="Y1261" s="1043"/>
      <c r="Z1261" s="278"/>
      <c r="AB1261" s="356"/>
      <c r="AD1261" s="272"/>
      <c r="AE1261" s="273"/>
    </row>
    <row r="1262" spans="21:31">
      <c r="U1262" s="984"/>
      <c r="V1262" s="1025"/>
      <c r="X1262" s="277"/>
      <c r="Y1262" s="1043"/>
      <c r="Z1262" s="278"/>
      <c r="AB1262" s="356"/>
      <c r="AD1262" s="272"/>
      <c r="AE1262" s="273"/>
    </row>
    <row r="1263" spans="21:31">
      <c r="U1263" s="984"/>
      <c r="V1263" s="1025"/>
      <c r="X1263" s="277"/>
      <c r="Y1263" s="1043"/>
      <c r="Z1263" s="278"/>
      <c r="AB1263" s="356"/>
      <c r="AD1263" s="272"/>
      <c r="AE1263" s="273"/>
    </row>
    <row r="1264" spans="21:31">
      <c r="U1264" s="984"/>
      <c r="V1264" s="1025"/>
      <c r="X1264" s="277"/>
      <c r="Y1264" s="1043"/>
      <c r="Z1264" s="278"/>
      <c r="AB1264" s="356"/>
      <c r="AD1264" s="272"/>
      <c r="AE1264" s="273"/>
    </row>
    <row r="1265" spans="21:31">
      <c r="U1265" s="984"/>
      <c r="V1265" s="1025"/>
      <c r="X1265" s="277"/>
      <c r="Y1265" s="1043"/>
      <c r="Z1265" s="278"/>
      <c r="AB1265" s="356"/>
      <c r="AD1265" s="272"/>
      <c r="AE1265" s="273"/>
    </row>
    <row r="1266" spans="21:31">
      <c r="U1266" s="984"/>
      <c r="V1266" s="1025"/>
      <c r="X1266" s="277"/>
      <c r="Y1266" s="1043"/>
      <c r="Z1266" s="278"/>
      <c r="AB1266" s="356"/>
      <c r="AD1266" s="272"/>
      <c r="AE1266" s="273"/>
    </row>
    <row r="1267" spans="21:31">
      <c r="U1267" s="984"/>
      <c r="V1267" s="1025"/>
      <c r="X1267" s="277"/>
      <c r="Y1267" s="1043"/>
      <c r="Z1267" s="278"/>
      <c r="AB1267" s="356"/>
      <c r="AD1267" s="272"/>
      <c r="AE1267" s="273"/>
    </row>
    <row r="1268" spans="21:31">
      <c r="U1268" s="984"/>
      <c r="V1268" s="1025"/>
      <c r="X1268" s="277"/>
      <c r="Y1268" s="1043"/>
      <c r="Z1268" s="278"/>
      <c r="AB1268" s="356"/>
      <c r="AD1268" s="272"/>
      <c r="AE1268" s="273"/>
    </row>
    <row r="1269" spans="21:31">
      <c r="U1269" s="984"/>
      <c r="V1269" s="1025"/>
      <c r="X1269" s="277"/>
      <c r="Y1269" s="1043"/>
      <c r="Z1269" s="278"/>
      <c r="AB1269" s="356"/>
      <c r="AD1269" s="272"/>
      <c r="AE1269" s="273"/>
    </row>
    <row r="1270" spans="21:31">
      <c r="U1270" s="984"/>
      <c r="V1270" s="1025"/>
      <c r="X1270" s="277"/>
      <c r="Y1270" s="1043"/>
      <c r="Z1270" s="278"/>
      <c r="AB1270" s="356"/>
      <c r="AD1270" s="272"/>
      <c r="AE1270" s="273"/>
    </row>
    <row r="1271" spans="21:31">
      <c r="U1271" s="984"/>
      <c r="V1271" s="1025"/>
      <c r="X1271" s="277"/>
      <c r="Y1271" s="1043"/>
      <c r="Z1271" s="278"/>
      <c r="AB1271" s="356"/>
      <c r="AD1271" s="272"/>
      <c r="AE1271" s="273"/>
    </row>
    <row r="1272" spans="21:31">
      <c r="U1272" s="984"/>
      <c r="V1272" s="1025"/>
      <c r="X1272" s="277"/>
      <c r="Y1272" s="1043"/>
      <c r="Z1272" s="278"/>
      <c r="AB1272" s="356"/>
      <c r="AD1272" s="272"/>
      <c r="AE1272" s="273"/>
    </row>
    <row r="1273" spans="21:31">
      <c r="U1273" s="984"/>
      <c r="V1273" s="1025"/>
      <c r="X1273" s="277"/>
      <c r="Y1273" s="1043"/>
      <c r="Z1273" s="278"/>
      <c r="AB1273" s="356"/>
      <c r="AD1273" s="272"/>
      <c r="AE1273" s="273"/>
    </row>
    <row r="1274" spans="21:31">
      <c r="U1274" s="984"/>
      <c r="V1274" s="1025"/>
      <c r="X1274" s="277"/>
      <c r="Y1274" s="1043"/>
      <c r="Z1274" s="278"/>
      <c r="AB1274" s="356"/>
      <c r="AD1274" s="272"/>
      <c r="AE1274" s="273"/>
    </row>
    <row r="1275" spans="21:31">
      <c r="U1275" s="984"/>
      <c r="V1275" s="1025"/>
      <c r="X1275" s="277"/>
      <c r="Y1275" s="1043"/>
      <c r="Z1275" s="278"/>
      <c r="AB1275" s="356"/>
      <c r="AD1275" s="272"/>
      <c r="AE1275" s="273"/>
    </row>
    <row r="1276" spans="21:31">
      <c r="U1276" s="984"/>
      <c r="V1276" s="1025"/>
      <c r="X1276" s="277"/>
      <c r="Y1276" s="1043"/>
      <c r="Z1276" s="278"/>
      <c r="AB1276" s="356"/>
      <c r="AD1276" s="272"/>
      <c r="AE1276" s="273"/>
    </row>
    <row r="1277" spans="21:31">
      <c r="U1277" s="984"/>
      <c r="V1277" s="1025"/>
      <c r="X1277" s="277"/>
      <c r="Y1277" s="1043"/>
      <c r="Z1277" s="278"/>
      <c r="AB1277" s="356"/>
      <c r="AD1277" s="272"/>
      <c r="AE1277" s="273"/>
    </row>
    <row r="1278" spans="21:31">
      <c r="U1278" s="984"/>
      <c r="V1278" s="1025"/>
      <c r="X1278" s="277"/>
      <c r="Y1278" s="1043"/>
      <c r="Z1278" s="278"/>
      <c r="AB1278" s="356"/>
      <c r="AD1278" s="272"/>
      <c r="AE1278" s="273"/>
    </row>
    <row r="1279" spans="21:31">
      <c r="U1279" s="984"/>
      <c r="V1279" s="1025"/>
      <c r="X1279" s="277"/>
      <c r="Y1279" s="1043"/>
      <c r="Z1279" s="278"/>
      <c r="AB1279" s="356"/>
      <c r="AD1279" s="272"/>
      <c r="AE1279" s="273"/>
    </row>
    <row r="1280" spans="21:31">
      <c r="U1280" s="984"/>
      <c r="V1280" s="1025"/>
      <c r="X1280" s="277"/>
      <c r="Y1280" s="1043"/>
      <c r="Z1280" s="278"/>
      <c r="AB1280" s="356"/>
      <c r="AD1280" s="272"/>
      <c r="AE1280" s="273"/>
    </row>
    <row r="1281" spans="21:31">
      <c r="U1281" s="984"/>
      <c r="V1281" s="1025"/>
      <c r="X1281" s="277"/>
      <c r="Y1281" s="1043"/>
      <c r="Z1281" s="278"/>
      <c r="AB1281" s="356"/>
      <c r="AD1281" s="272"/>
      <c r="AE1281" s="273"/>
    </row>
    <row r="1282" spans="21:31">
      <c r="U1282" s="984"/>
      <c r="V1282" s="1025"/>
      <c r="X1282" s="277"/>
      <c r="Y1282" s="1043"/>
      <c r="Z1282" s="278"/>
      <c r="AB1282" s="356"/>
      <c r="AD1282" s="272"/>
      <c r="AE1282" s="273"/>
    </row>
    <row r="1283" spans="21:31">
      <c r="U1283" s="984"/>
      <c r="V1283" s="1025"/>
      <c r="X1283" s="277"/>
      <c r="Y1283" s="1043"/>
      <c r="Z1283" s="278"/>
      <c r="AB1283" s="356"/>
      <c r="AD1283" s="272"/>
      <c r="AE1283" s="273"/>
    </row>
    <row r="1284" spans="21:31">
      <c r="U1284" s="984"/>
      <c r="V1284" s="1025"/>
      <c r="X1284" s="277"/>
      <c r="Y1284" s="1043"/>
      <c r="Z1284" s="278"/>
      <c r="AB1284" s="356"/>
      <c r="AD1284" s="272"/>
      <c r="AE1284" s="273"/>
    </row>
    <row r="1285" spans="21:31">
      <c r="U1285" s="984"/>
      <c r="V1285" s="1025"/>
      <c r="X1285" s="277"/>
      <c r="Y1285" s="1043"/>
      <c r="Z1285" s="278"/>
      <c r="AB1285" s="356"/>
      <c r="AD1285" s="272"/>
      <c r="AE1285" s="273"/>
    </row>
    <row r="1286" spans="21:31">
      <c r="U1286" s="984"/>
      <c r="V1286" s="1025"/>
      <c r="X1286" s="277"/>
      <c r="Y1286" s="1043"/>
      <c r="Z1286" s="278"/>
      <c r="AB1286" s="356"/>
      <c r="AD1286" s="272"/>
      <c r="AE1286" s="273"/>
    </row>
    <row r="1287" spans="21:31">
      <c r="U1287" s="984"/>
      <c r="V1287" s="1025"/>
      <c r="X1287" s="277"/>
      <c r="Y1287" s="1043"/>
      <c r="Z1287" s="278"/>
      <c r="AB1287" s="356"/>
      <c r="AD1287" s="272"/>
      <c r="AE1287" s="273"/>
    </row>
    <row r="1288" spans="21:31">
      <c r="U1288" s="984"/>
      <c r="V1288" s="1025"/>
      <c r="X1288" s="277"/>
      <c r="Y1288" s="1043"/>
      <c r="Z1288" s="278"/>
      <c r="AB1288" s="356"/>
      <c r="AD1288" s="272"/>
      <c r="AE1288" s="273"/>
    </row>
    <row r="1289" spans="21:31">
      <c r="U1289" s="984"/>
      <c r="V1289" s="1025"/>
      <c r="X1289" s="277"/>
      <c r="Y1289" s="1043"/>
      <c r="Z1289" s="278"/>
      <c r="AB1289" s="356"/>
      <c r="AD1289" s="272"/>
      <c r="AE1289" s="273"/>
    </row>
    <row r="1290" spans="21:31">
      <c r="U1290" s="984"/>
      <c r="V1290" s="1025"/>
      <c r="X1290" s="277"/>
      <c r="Y1290" s="1043"/>
      <c r="Z1290" s="278"/>
      <c r="AB1290" s="356"/>
      <c r="AD1290" s="272"/>
      <c r="AE1290" s="273"/>
    </row>
    <row r="1291" spans="21:31">
      <c r="U1291" s="984"/>
      <c r="V1291" s="1025"/>
      <c r="X1291" s="277"/>
      <c r="Y1291" s="1043"/>
      <c r="Z1291" s="278"/>
      <c r="AB1291" s="356"/>
      <c r="AD1291" s="272"/>
      <c r="AE1291" s="273"/>
    </row>
    <row r="1292" spans="21:31">
      <c r="U1292" s="984"/>
      <c r="V1292" s="1025"/>
      <c r="X1292" s="277"/>
      <c r="Y1292" s="1043"/>
      <c r="Z1292" s="278"/>
      <c r="AB1292" s="356"/>
      <c r="AD1292" s="272"/>
      <c r="AE1292" s="273"/>
    </row>
    <row r="1293" spans="21:31">
      <c r="U1293" s="984"/>
      <c r="V1293" s="1025"/>
      <c r="X1293" s="277"/>
      <c r="Y1293" s="1043"/>
      <c r="Z1293" s="278"/>
      <c r="AB1293" s="356"/>
      <c r="AD1293" s="272"/>
      <c r="AE1293" s="273"/>
    </row>
    <row r="1294" spans="21:31">
      <c r="U1294" s="984"/>
      <c r="V1294" s="1025"/>
      <c r="X1294" s="277"/>
      <c r="Y1294" s="1043"/>
      <c r="Z1294" s="278"/>
      <c r="AB1294" s="356"/>
      <c r="AD1294" s="272"/>
      <c r="AE1294" s="273"/>
    </row>
    <row r="1295" spans="21:31">
      <c r="U1295" s="984"/>
      <c r="V1295" s="1025"/>
      <c r="X1295" s="277"/>
      <c r="Y1295" s="1043"/>
      <c r="Z1295" s="278"/>
      <c r="AB1295" s="356"/>
      <c r="AD1295" s="272"/>
      <c r="AE1295" s="273"/>
    </row>
    <row r="1296" spans="21:31">
      <c r="U1296" s="984"/>
      <c r="V1296" s="1025"/>
      <c r="X1296" s="277"/>
      <c r="Y1296" s="1043"/>
      <c r="Z1296" s="278"/>
      <c r="AB1296" s="356"/>
      <c r="AD1296" s="272"/>
      <c r="AE1296" s="273"/>
    </row>
    <row r="1297" spans="21:31">
      <c r="U1297" s="984"/>
      <c r="V1297" s="1025"/>
      <c r="X1297" s="277"/>
      <c r="Y1297" s="1043"/>
      <c r="Z1297" s="278"/>
      <c r="AB1297" s="356"/>
      <c r="AD1297" s="272"/>
      <c r="AE1297" s="273"/>
    </row>
    <row r="1298" spans="21:31">
      <c r="U1298" s="984"/>
      <c r="V1298" s="1025"/>
      <c r="X1298" s="277"/>
      <c r="Y1298" s="1043"/>
      <c r="Z1298" s="278"/>
      <c r="AB1298" s="356"/>
      <c r="AD1298" s="272"/>
      <c r="AE1298" s="273"/>
    </row>
    <row r="1299" spans="21:31">
      <c r="U1299" s="984"/>
      <c r="V1299" s="1025"/>
      <c r="X1299" s="277"/>
      <c r="Y1299" s="1043"/>
      <c r="Z1299" s="278"/>
      <c r="AB1299" s="356"/>
      <c r="AD1299" s="272"/>
      <c r="AE1299" s="273"/>
    </row>
    <row r="1300" spans="21:31">
      <c r="U1300" s="984"/>
      <c r="V1300" s="1025"/>
      <c r="X1300" s="277"/>
      <c r="Y1300" s="1043"/>
      <c r="Z1300" s="278"/>
      <c r="AB1300" s="356"/>
      <c r="AD1300" s="272"/>
      <c r="AE1300" s="273"/>
    </row>
    <row r="1301" spans="21:31">
      <c r="U1301" s="984"/>
      <c r="V1301" s="1025"/>
      <c r="X1301" s="277"/>
      <c r="Y1301" s="1043"/>
      <c r="Z1301" s="278"/>
      <c r="AB1301" s="356"/>
      <c r="AD1301" s="272"/>
      <c r="AE1301" s="273"/>
    </row>
    <row r="1302" spans="21:31">
      <c r="U1302" s="984"/>
      <c r="V1302" s="1025"/>
      <c r="X1302" s="277"/>
      <c r="Y1302" s="1043"/>
      <c r="Z1302" s="278"/>
      <c r="AB1302" s="356"/>
      <c r="AD1302" s="272"/>
      <c r="AE1302" s="273"/>
    </row>
    <row r="1303" spans="21:31">
      <c r="U1303" s="984"/>
      <c r="V1303" s="1025"/>
      <c r="X1303" s="277"/>
      <c r="Y1303" s="1043"/>
      <c r="Z1303" s="278"/>
      <c r="AB1303" s="356"/>
      <c r="AD1303" s="272"/>
      <c r="AE1303" s="273"/>
    </row>
    <row r="1304" spans="21:31">
      <c r="U1304" s="984"/>
      <c r="V1304" s="1025"/>
      <c r="X1304" s="277"/>
      <c r="Y1304" s="1043"/>
      <c r="Z1304" s="278"/>
      <c r="AB1304" s="356"/>
      <c r="AD1304" s="272"/>
      <c r="AE1304" s="273"/>
    </row>
    <row r="1305" spans="21:31">
      <c r="U1305" s="984"/>
      <c r="V1305" s="1025"/>
      <c r="X1305" s="277"/>
      <c r="Y1305" s="1043"/>
      <c r="Z1305" s="278"/>
      <c r="AB1305" s="356"/>
      <c r="AD1305" s="272"/>
      <c r="AE1305" s="273"/>
    </row>
    <row r="1306" spans="21:31">
      <c r="U1306" s="984"/>
      <c r="V1306" s="1025"/>
      <c r="X1306" s="277"/>
      <c r="Y1306" s="1043"/>
      <c r="Z1306" s="278"/>
      <c r="AB1306" s="356"/>
      <c r="AD1306" s="272"/>
      <c r="AE1306" s="273"/>
    </row>
    <row r="1307" spans="21:31">
      <c r="U1307" s="984"/>
      <c r="V1307" s="1025"/>
      <c r="X1307" s="277"/>
      <c r="Y1307" s="1043"/>
      <c r="Z1307" s="278"/>
      <c r="AB1307" s="356"/>
      <c r="AD1307" s="272"/>
      <c r="AE1307" s="273"/>
    </row>
    <row r="1308" spans="21:31">
      <c r="U1308" s="984"/>
      <c r="V1308" s="1025"/>
      <c r="X1308" s="277"/>
      <c r="Y1308" s="1043"/>
      <c r="Z1308" s="278"/>
      <c r="AB1308" s="356"/>
      <c r="AD1308" s="272"/>
      <c r="AE1308" s="273"/>
    </row>
    <row r="1309" spans="21:31">
      <c r="U1309" s="984"/>
      <c r="V1309" s="1025"/>
      <c r="X1309" s="277"/>
      <c r="Y1309" s="1043"/>
      <c r="Z1309" s="278"/>
      <c r="AB1309" s="356"/>
      <c r="AD1309" s="272"/>
      <c r="AE1309" s="273"/>
    </row>
    <row r="1310" spans="21:31">
      <c r="U1310" s="984"/>
      <c r="V1310" s="1025"/>
      <c r="X1310" s="277"/>
      <c r="Y1310" s="1043"/>
      <c r="Z1310" s="278"/>
      <c r="AB1310" s="356"/>
      <c r="AD1310" s="272"/>
      <c r="AE1310" s="273"/>
    </row>
    <row r="1311" spans="21:31">
      <c r="U1311" s="984"/>
      <c r="V1311" s="1025"/>
      <c r="X1311" s="277"/>
      <c r="Y1311" s="1043"/>
      <c r="Z1311" s="278"/>
      <c r="AB1311" s="356"/>
      <c r="AD1311" s="272"/>
      <c r="AE1311" s="273"/>
    </row>
    <row r="1312" spans="21:31">
      <c r="U1312" s="984"/>
      <c r="V1312" s="1025"/>
      <c r="X1312" s="277"/>
      <c r="Y1312" s="1043"/>
      <c r="Z1312" s="278"/>
      <c r="AB1312" s="356"/>
      <c r="AD1312" s="272"/>
      <c r="AE1312" s="273"/>
    </row>
    <row r="1313" spans="21:31">
      <c r="U1313" s="984"/>
      <c r="V1313" s="1025"/>
      <c r="X1313" s="277"/>
      <c r="Y1313" s="1043"/>
      <c r="Z1313" s="278"/>
      <c r="AB1313" s="356"/>
      <c r="AD1313" s="272"/>
      <c r="AE1313" s="273"/>
    </row>
    <row r="1314" spans="21:31">
      <c r="U1314" s="984"/>
      <c r="V1314" s="1025"/>
      <c r="X1314" s="277"/>
      <c r="Y1314" s="1043"/>
      <c r="Z1314" s="278"/>
      <c r="AB1314" s="356"/>
      <c r="AD1314" s="272"/>
      <c r="AE1314" s="273"/>
    </row>
    <row r="1315" spans="21:31">
      <c r="U1315" s="984"/>
      <c r="V1315" s="1025"/>
      <c r="X1315" s="277"/>
      <c r="Y1315" s="1043"/>
      <c r="Z1315" s="278"/>
      <c r="AB1315" s="356"/>
      <c r="AD1315" s="272"/>
      <c r="AE1315" s="273"/>
    </row>
    <row r="1316" spans="21:31">
      <c r="U1316" s="984"/>
      <c r="V1316" s="1025"/>
      <c r="X1316" s="277"/>
      <c r="Y1316" s="1043"/>
      <c r="Z1316" s="278"/>
      <c r="AB1316" s="356"/>
      <c r="AD1316" s="272"/>
      <c r="AE1316" s="273"/>
    </row>
    <row r="1317" spans="21:31">
      <c r="U1317" s="984"/>
      <c r="V1317" s="1025"/>
      <c r="X1317" s="277"/>
      <c r="Y1317" s="1043"/>
      <c r="Z1317" s="278"/>
      <c r="AB1317" s="356"/>
      <c r="AD1317" s="272"/>
      <c r="AE1317" s="273"/>
    </row>
    <row r="1318" spans="21:31">
      <c r="U1318" s="984"/>
      <c r="V1318" s="1025"/>
      <c r="X1318" s="277"/>
      <c r="Y1318" s="1043"/>
      <c r="Z1318" s="278"/>
      <c r="AB1318" s="356"/>
      <c r="AD1318" s="272"/>
      <c r="AE1318" s="273"/>
    </row>
    <row r="1319" spans="21:31">
      <c r="U1319" s="984"/>
      <c r="V1319" s="1025"/>
      <c r="X1319" s="277"/>
      <c r="Y1319" s="1043"/>
      <c r="Z1319" s="278"/>
      <c r="AB1319" s="356"/>
      <c r="AD1319" s="272"/>
      <c r="AE1319" s="273"/>
    </row>
    <row r="1320" spans="21:31">
      <c r="U1320" s="984"/>
      <c r="V1320" s="1025"/>
      <c r="X1320" s="277"/>
      <c r="Y1320" s="1043"/>
      <c r="Z1320" s="278"/>
      <c r="AB1320" s="356"/>
      <c r="AD1320" s="272"/>
      <c r="AE1320" s="273"/>
    </row>
    <row r="1321" spans="21:31">
      <c r="U1321" s="984"/>
      <c r="V1321" s="1025"/>
      <c r="X1321" s="277"/>
      <c r="Y1321" s="1043"/>
      <c r="Z1321" s="278"/>
      <c r="AB1321" s="356"/>
      <c r="AD1321" s="272"/>
      <c r="AE1321" s="273"/>
    </row>
    <row r="1322" spans="21:31">
      <c r="U1322" s="984"/>
      <c r="V1322" s="1025"/>
      <c r="X1322" s="277"/>
      <c r="Y1322" s="1043"/>
      <c r="Z1322" s="278"/>
      <c r="AB1322" s="356"/>
      <c r="AD1322" s="272"/>
      <c r="AE1322" s="273"/>
    </row>
    <row r="1323" spans="21:31">
      <c r="U1323" s="984"/>
      <c r="V1323" s="1025"/>
      <c r="X1323" s="277"/>
      <c r="Y1323" s="1043"/>
      <c r="Z1323" s="278"/>
      <c r="AB1323" s="356"/>
      <c r="AD1323" s="272"/>
      <c r="AE1323" s="273"/>
    </row>
    <row r="1324" spans="21:31">
      <c r="U1324" s="984"/>
      <c r="V1324" s="1025"/>
      <c r="X1324" s="277"/>
      <c r="Y1324" s="1043"/>
      <c r="Z1324" s="278"/>
      <c r="AB1324" s="356"/>
      <c r="AD1324" s="272"/>
      <c r="AE1324" s="273"/>
    </row>
    <row r="1325" spans="21:31">
      <c r="U1325" s="984"/>
      <c r="V1325" s="1025"/>
      <c r="X1325" s="277"/>
      <c r="Y1325" s="1043"/>
      <c r="Z1325" s="278"/>
      <c r="AB1325" s="356"/>
      <c r="AD1325" s="272"/>
      <c r="AE1325" s="273"/>
    </row>
    <row r="1326" spans="21:31">
      <c r="U1326" s="984"/>
      <c r="V1326" s="1025"/>
      <c r="X1326" s="277"/>
      <c r="Y1326" s="1043"/>
      <c r="Z1326" s="278"/>
      <c r="AB1326" s="356"/>
      <c r="AD1326" s="272"/>
      <c r="AE1326" s="273"/>
    </row>
    <row r="1327" spans="21:31">
      <c r="U1327" s="984"/>
      <c r="V1327" s="1025"/>
      <c r="X1327" s="277"/>
      <c r="Y1327" s="1043"/>
      <c r="Z1327" s="278"/>
      <c r="AB1327" s="356"/>
      <c r="AD1327" s="272"/>
      <c r="AE1327" s="273"/>
    </row>
    <row r="1328" spans="21:31">
      <c r="U1328" s="984"/>
      <c r="V1328" s="1025"/>
      <c r="X1328" s="277"/>
      <c r="Y1328" s="1043"/>
      <c r="Z1328" s="278"/>
      <c r="AB1328" s="356"/>
      <c r="AD1328" s="272"/>
      <c r="AE1328" s="273"/>
    </row>
    <row r="1329" spans="21:31">
      <c r="U1329" s="984"/>
      <c r="V1329" s="1025"/>
      <c r="X1329" s="277"/>
      <c r="Y1329" s="1043"/>
      <c r="Z1329" s="278"/>
      <c r="AB1329" s="356"/>
      <c r="AD1329" s="272"/>
      <c r="AE1329" s="273"/>
    </row>
    <row r="1330" spans="21:31">
      <c r="U1330" s="984"/>
      <c r="V1330" s="1025"/>
      <c r="X1330" s="277"/>
      <c r="Y1330" s="1043"/>
      <c r="Z1330" s="278"/>
      <c r="AB1330" s="356"/>
      <c r="AD1330" s="272"/>
      <c r="AE1330" s="273"/>
    </row>
    <row r="1331" spans="21:31">
      <c r="U1331" s="984"/>
      <c r="V1331" s="1025"/>
      <c r="X1331" s="277"/>
      <c r="Y1331" s="1043"/>
      <c r="Z1331" s="278"/>
      <c r="AB1331" s="356"/>
      <c r="AD1331" s="272"/>
      <c r="AE1331" s="273"/>
    </row>
    <row r="1332" spans="21:31">
      <c r="U1332" s="984"/>
      <c r="V1332" s="1025"/>
      <c r="X1332" s="277"/>
      <c r="Y1332" s="1043"/>
      <c r="Z1332" s="278"/>
      <c r="AB1332" s="356"/>
      <c r="AD1332" s="272"/>
      <c r="AE1332" s="273"/>
    </row>
    <row r="1333" spans="21:31">
      <c r="U1333" s="984"/>
      <c r="V1333" s="1025"/>
      <c r="X1333" s="277"/>
      <c r="Y1333" s="1043"/>
      <c r="Z1333" s="278"/>
      <c r="AB1333" s="356"/>
      <c r="AD1333" s="272"/>
      <c r="AE1333" s="273"/>
    </row>
    <row r="1334" spans="21:31">
      <c r="U1334" s="984"/>
      <c r="V1334" s="1025"/>
      <c r="X1334" s="277"/>
      <c r="Y1334" s="1043"/>
      <c r="Z1334" s="278"/>
      <c r="AB1334" s="356"/>
      <c r="AD1334" s="272"/>
      <c r="AE1334" s="273"/>
    </row>
    <row r="1335" spans="21:31">
      <c r="U1335" s="984"/>
      <c r="V1335" s="1025"/>
      <c r="X1335" s="277"/>
      <c r="Y1335" s="1043"/>
      <c r="Z1335" s="278"/>
      <c r="AB1335" s="356"/>
      <c r="AD1335" s="272"/>
      <c r="AE1335" s="273"/>
    </row>
    <row r="1336" spans="21:31">
      <c r="U1336" s="984"/>
      <c r="V1336" s="1025"/>
      <c r="X1336" s="277"/>
      <c r="Y1336" s="1043"/>
      <c r="Z1336" s="278"/>
      <c r="AB1336" s="356"/>
      <c r="AD1336" s="272"/>
      <c r="AE1336" s="273"/>
    </row>
    <row r="1337" spans="21:31">
      <c r="U1337" s="984"/>
      <c r="V1337" s="1025"/>
      <c r="X1337" s="277"/>
      <c r="Y1337" s="1043"/>
      <c r="Z1337" s="278"/>
      <c r="AB1337" s="356"/>
      <c r="AD1337" s="272"/>
      <c r="AE1337" s="273"/>
    </row>
    <row r="1338" spans="21:31">
      <c r="U1338" s="984"/>
      <c r="V1338" s="1025"/>
      <c r="X1338" s="277"/>
      <c r="Y1338" s="1043"/>
      <c r="Z1338" s="278"/>
      <c r="AB1338" s="356"/>
      <c r="AD1338" s="272"/>
      <c r="AE1338" s="273"/>
    </row>
    <row r="1339" spans="21:31">
      <c r="U1339" s="984"/>
      <c r="V1339" s="1025"/>
      <c r="X1339" s="277"/>
      <c r="Y1339" s="1043"/>
      <c r="Z1339" s="278"/>
      <c r="AB1339" s="356"/>
      <c r="AD1339" s="272"/>
      <c r="AE1339" s="273"/>
    </row>
    <row r="1340" spans="21:31">
      <c r="U1340" s="984"/>
      <c r="V1340" s="1025"/>
      <c r="X1340" s="277"/>
      <c r="Y1340" s="1043"/>
      <c r="Z1340" s="278"/>
      <c r="AB1340" s="356"/>
      <c r="AD1340" s="272"/>
      <c r="AE1340" s="273"/>
    </row>
    <row r="1341" spans="21:31">
      <c r="U1341" s="984"/>
      <c r="V1341" s="1025"/>
      <c r="X1341" s="277"/>
      <c r="Y1341" s="1043"/>
      <c r="Z1341" s="278"/>
      <c r="AB1341" s="356"/>
      <c r="AD1341" s="272"/>
      <c r="AE1341" s="273"/>
    </row>
    <row r="1342" spans="21:31">
      <c r="U1342" s="984"/>
      <c r="V1342" s="1025"/>
      <c r="X1342" s="277"/>
      <c r="Y1342" s="1043"/>
      <c r="Z1342" s="278"/>
      <c r="AB1342" s="356"/>
      <c r="AD1342" s="272"/>
      <c r="AE1342" s="273"/>
    </row>
    <row r="1343" spans="21:31">
      <c r="U1343" s="984"/>
      <c r="V1343" s="1025"/>
      <c r="X1343" s="277"/>
      <c r="Y1343" s="1043"/>
      <c r="Z1343" s="278"/>
      <c r="AB1343" s="356"/>
      <c r="AD1343" s="272"/>
      <c r="AE1343" s="273"/>
    </row>
    <row r="1344" spans="21:31">
      <c r="U1344" s="984"/>
      <c r="V1344" s="1025"/>
      <c r="X1344" s="277"/>
      <c r="Y1344" s="1043"/>
      <c r="Z1344" s="278"/>
      <c r="AB1344" s="356"/>
      <c r="AD1344" s="272"/>
      <c r="AE1344" s="273"/>
    </row>
    <row r="1345" spans="21:31">
      <c r="U1345" s="984"/>
      <c r="V1345" s="1025"/>
      <c r="X1345" s="277"/>
      <c r="Y1345" s="1043"/>
      <c r="Z1345" s="278"/>
      <c r="AB1345" s="356"/>
      <c r="AD1345" s="272"/>
      <c r="AE1345" s="273"/>
    </row>
    <row r="1346" spans="21:31">
      <c r="U1346" s="984"/>
      <c r="V1346" s="1025"/>
      <c r="X1346" s="277"/>
      <c r="Y1346" s="1043"/>
      <c r="Z1346" s="278"/>
      <c r="AB1346" s="356"/>
      <c r="AD1346" s="272"/>
      <c r="AE1346" s="273"/>
    </row>
    <row r="1347" spans="21:31">
      <c r="U1347" s="984"/>
      <c r="V1347" s="1025"/>
      <c r="X1347" s="277"/>
      <c r="Y1347" s="1043"/>
      <c r="Z1347" s="278"/>
      <c r="AB1347" s="356"/>
      <c r="AD1347" s="272"/>
      <c r="AE1347" s="273"/>
    </row>
    <row r="1348" spans="21:31">
      <c r="U1348" s="984"/>
      <c r="V1348" s="1025"/>
      <c r="X1348" s="277"/>
      <c r="Y1348" s="1043"/>
      <c r="Z1348" s="278"/>
      <c r="AB1348" s="356"/>
      <c r="AD1348" s="272"/>
      <c r="AE1348" s="273"/>
    </row>
    <row r="1349" spans="21:31">
      <c r="U1349" s="984"/>
      <c r="V1349" s="1025"/>
      <c r="X1349" s="277"/>
      <c r="Y1349" s="1043"/>
      <c r="Z1349" s="278"/>
      <c r="AB1349" s="356"/>
      <c r="AD1349" s="272"/>
      <c r="AE1349" s="273"/>
    </row>
    <row r="1350" spans="21:31">
      <c r="U1350" s="984"/>
      <c r="V1350" s="1025"/>
      <c r="X1350" s="277"/>
      <c r="Y1350" s="1043"/>
      <c r="Z1350" s="278"/>
      <c r="AB1350" s="356"/>
      <c r="AD1350" s="272"/>
      <c r="AE1350" s="273"/>
    </row>
    <row r="1351" spans="21:31">
      <c r="U1351" s="984"/>
      <c r="V1351" s="1025"/>
      <c r="X1351" s="277"/>
      <c r="Y1351" s="1043"/>
      <c r="Z1351" s="278"/>
      <c r="AB1351" s="356"/>
      <c r="AD1351" s="272"/>
      <c r="AE1351" s="273"/>
    </row>
    <row r="1352" spans="21:31">
      <c r="U1352" s="984"/>
      <c r="V1352" s="1025"/>
      <c r="X1352" s="277"/>
      <c r="Y1352" s="1043"/>
      <c r="Z1352" s="278"/>
      <c r="AB1352" s="356"/>
      <c r="AD1352" s="272"/>
      <c r="AE1352" s="273"/>
    </row>
    <row r="1353" spans="21:31">
      <c r="U1353" s="984"/>
      <c r="V1353" s="1025"/>
      <c r="X1353" s="277"/>
      <c r="Y1353" s="1043"/>
      <c r="Z1353" s="278"/>
      <c r="AB1353" s="356"/>
      <c r="AD1353" s="272"/>
      <c r="AE1353" s="273"/>
    </row>
    <row r="1354" spans="21:31">
      <c r="U1354" s="984"/>
      <c r="V1354" s="1025"/>
      <c r="X1354" s="277"/>
      <c r="Y1354" s="1043"/>
      <c r="Z1354" s="278"/>
      <c r="AB1354" s="356"/>
      <c r="AD1354" s="272"/>
      <c r="AE1354" s="273"/>
    </row>
    <row r="1355" spans="21:31">
      <c r="U1355" s="984"/>
      <c r="V1355" s="1025"/>
      <c r="X1355" s="277"/>
      <c r="Y1355" s="1043"/>
      <c r="Z1355" s="278"/>
      <c r="AB1355" s="356"/>
      <c r="AD1355" s="272"/>
      <c r="AE1355" s="273"/>
    </row>
    <row r="1356" spans="21:31">
      <c r="U1356" s="984"/>
      <c r="V1356" s="1025"/>
      <c r="X1356" s="277"/>
      <c r="Y1356" s="1043"/>
      <c r="Z1356" s="278"/>
      <c r="AB1356" s="356"/>
      <c r="AD1356" s="272"/>
      <c r="AE1356" s="273"/>
    </row>
    <row r="1357" spans="21:31">
      <c r="U1357" s="984"/>
      <c r="V1357" s="1025"/>
      <c r="X1357" s="277"/>
      <c r="Y1357" s="1043"/>
      <c r="Z1357" s="278"/>
      <c r="AB1357" s="356"/>
      <c r="AD1357" s="272"/>
      <c r="AE1357" s="273"/>
    </row>
    <row r="1358" spans="21:31">
      <c r="U1358" s="984"/>
      <c r="V1358" s="1025"/>
      <c r="X1358" s="277"/>
      <c r="Y1358" s="1043"/>
      <c r="Z1358" s="278"/>
      <c r="AB1358" s="356"/>
      <c r="AD1358" s="272"/>
      <c r="AE1358" s="273"/>
    </row>
    <row r="1359" spans="21:31">
      <c r="U1359" s="984"/>
      <c r="V1359" s="1025"/>
      <c r="X1359" s="277"/>
      <c r="Y1359" s="1043"/>
      <c r="Z1359" s="278"/>
      <c r="AB1359" s="356"/>
      <c r="AD1359" s="272"/>
      <c r="AE1359" s="273"/>
    </row>
    <row r="1360" spans="21:31">
      <c r="U1360" s="984"/>
      <c r="V1360" s="1025"/>
      <c r="X1360" s="277"/>
      <c r="Y1360" s="1043"/>
      <c r="Z1360" s="278"/>
      <c r="AB1360" s="356"/>
      <c r="AD1360" s="272"/>
      <c r="AE1360" s="273"/>
    </row>
    <row r="1361" spans="21:31">
      <c r="U1361" s="984"/>
      <c r="V1361" s="1025"/>
      <c r="X1361" s="277"/>
      <c r="Y1361" s="1043"/>
      <c r="Z1361" s="278"/>
      <c r="AB1361" s="356"/>
      <c r="AD1361" s="272"/>
      <c r="AE1361" s="273"/>
    </row>
    <row r="1362" spans="21:31">
      <c r="U1362" s="984"/>
      <c r="V1362" s="1025"/>
      <c r="X1362" s="277"/>
      <c r="Y1362" s="1043"/>
      <c r="Z1362" s="278"/>
      <c r="AB1362" s="356"/>
      <c r="AD1362" s="272"/>
      <c r="AE1362" s="273"/>
    </row>
    <row r="1363" spans="21:31">
      <c r="U1363" s="984"/>
      <c r="V1363" s="1025"/>
      <c r="X1363" s="277"/>
      <c r="Y1363" s="1043"/>
      <c r="Z1363" s="278"/>
      <c r="AB1363" s="356"/>
      <c r="AD1363" s="272"/>
      <c r="AE1363" s="273"/>
    </row>
    <row r="1364" spans="21:31">
      <c r="U1364" s="984"/>
      <c r="V1364" s="1025"/>
      <c r="X1364" s="277"/>
      <c r="Y1364" s="1043"/>
      <c r="Z1364" s="278"/>
      <c r="AB1364" s="356"/>
      <c r="AD1364" s="272"/>
      <c r="AE1364" s="273"/>
    </row>
    <row r="1365" spans="21:31">
      <c r="U1365" s="984"/>
      <c r="V1365" s="1025"/>
      <c r="X1365" s="277"/>
      <c r="Y1365" s="1043"/>
      <c r="Z1365" s="278"/>
      <c r="AB1365" s="356"/>
      <c r="AD1365" s="272"/>
      <c r="AE1365" s="273"/>
    </row>
    <row r="1366" spans="21:31">
      <c r="U1366" s="984"/>
      <c r="V1366" s="1025"/>
      <c r="X1366" s="277"/>
      <c r="Y1366" s="1043"/>
      <c r="Z1366" s="278"/>
      <c r="AB1366" s="356"/>
      <c r="AD1366" s="272"/>
      <c r="AE1366" s="273"/>
    </row>
    <row r="1367" spans="21:31">
      <c r="U1367" s="984"/>
      <c r="V1367" s="1025"/>
      <c r="X1367" s="277"/>
      <c r="Y1367" s="1043"/>
      <c r="Z1367" s="278"/>
      <c r="AB1367" s="356"/>
      <c r="AD1367" s="272"/>
      <c r="AE1367" s="273"/>
    </row>
    <row r="1368" spans="21:31">
      <c r="U1368" s="984"/>
      <c r="V1368" s="1025"/>
      <c r="X1368" s="277"/>
      <c r="Y1368" s="1043"/>
      <c r="Z1368" s="278"/>
      <c r="AB1368" s="356"/>
      <c r="AD1368" s="272"/>
      <c r="AE1368" s="273"/>
    </row>
    <row r="1369" spans="21:31">
      <c r="U1369" s="984"/>
      <c r="V1369" s="1025"/>
      <c r="X1369" s="277"/>
      <c r="Y1369" s="1043"/>
      <c r="Z1369" s="278"/>
      <c r="AB1369" s="356"/>
      <c r="AD1369" s="272"/>
      <c r="AE1369" s="273"/>
    </row>
    <row r="1370" spans="21:31">
      <c r="U1370" s="984"/>
      <c r="V1370" s="1025"/>
      <c r="X1370" s="277"/>
      <c r="Y1370" s="1043"/>
      <c r="Z1370" s="278"/>
      <c r="AB1370" s="356"/>
      <c r="AD1370" s="272"/>
      <c r="AE1370" s="273"/>
    </row>
    <row r="1371" spans="21:31">
      <c r="U1371" s="984"/>
      <c r="V1371" s="1025"/>
      <c r="X1371" s="277"/>
      <c r="Y1371" s="1043"/>
      <c r="Z1371" s="278"/>
      <c r="AB1371" s="356"/>
      <c r="AD1371" s="272"/>
      <c r="AE1371" s="273"/>
    </row>
    <row r="1372" spans="21:31">
      <c r="U1372" s="984"/>
      <c r="V1372" s="1025"/>
      <c r="X1372" s="277"/>
      <c r="Y1372" s="1043"/>
      <c r="Z1372" s="278"/>
      <c r="AB1372" s="356"/>
      <c r="AD1372" s="272"/>
      <c r="AE1372" s="273"/>
    </row>
    <row r="1373" spans="21:31">
      <c r="U1373" s="984"/>
      <c r="V1373" s="1025"/>
      <c r="X1373" s="277"/>
      <c r="Y1373" s="1043"/>
      <c r="Z1373" s="278"/>
      <c r="AB1373" s="356"/>
      <c r="AD1373" s="272"/>
      <c r="AE1373" s="273"/>
    </row>
    <row r="1374" spans="21:31">
      <c r="U1374" s="984"/>
      <c r="V1374" s="1025"/>
      <c r="X1374" s="277"/>
      <c r="Y1374" s="1043"/>
      <c r="Z1374" s="278"/>
      <c r="AB1374" s="356"/>
      <c r="AD1374" s="272"/>
      <c r="AE1374" s="273"/>
    </row>
    <row r="1375" spans="21:31">
      <c r="U1375" s="984"/>
      <c r="V1375" s="1025"/>
      <c r="X1375" s="277"/>
      <c r="Y1375" s="1043"/>
      <c r="Z1375" s="278"/>
      <c r="AB1375" s="356"/>
      <c r="AD1375" s="272"/>
      <c r="AE1375" s="273"/>
    </row>
    <row r="1376" spans="21:31">
      <c r="U1376" s="984"/>
      <c r="V1376" s="1025"/>
      <c r="X1376" s="277"/>
      <c r="Y1376" s="1043"/>
      <c r="Z1376" s="278"/>
      <c r="AB1376" s="356"/>
      <c r="AD1376" s="272"/>
      <c r="AE1376" s="273"/>
    </row>
    <row r="1377" spans="21:31">
      <c r="U1377" s="984"/>
      <c r="V1377" s="1025"/>
      <c r="X1377" s="277"/>
      <c r="Y1377" s="1043"/>
      <c r="Z1377" s="278"/>
      <c r="AB1377" s="356"/>
      <c r="AD1377" s="272"/>
      <c r="AE1377" s="273"/>
    </row>
    <row r="1378" spans="21:31">
      <c r="U1378" s="984"/>
      <c r="V1378" s="1025"/>
      <c r="X1378" s="277"/>
      <c r="Y1378" s="1043"/>
      <c r="Z1378" s="278"/>
      <c r="AB1378" s="356"/>
      <c r="AD1378" s="272"/>
      <c r="AE1378" s="273"/>
    </row>
    <row r="1379" spans="21:31">
      <c r="U1379" s="984"/>
      <c r="V1379" s="1025"/>
      <c r="X1379" s="277"/>
      <c r="Y1379" s="1043"/>
      <c r="Z1379" s="278"/>
      <c r="AB1379" s="356"/>
      <c r="AD1379" s="272"/>
      <c r="AE1379" s="273"/>
    </row>
    <row r="1380" spans="21:31">
      <c r="U1380" s="984"/>
      <c r="V1380" s="1025"/>
      <c r="X1380" s="277"/>
      <c r="Y1380" s="1043"/>
      <c r="Z1380" s="278"/>
      <c r="AB1380" s="356"/>
      <c r="AD1380" s="272"/>
      <c r="AE1380" s="273"/>
    </row>
    <row r="1381" spans="21:31">
      <c r="U1381" s="984"/>
      <c r="V1381" s="1025"/>
      <c r="X1381" s="277"/>
      <c r="Y1381" s="1043"/>
      <c r="Z1381" s="278"/>
      <c r="AB1381" s="356"/>
      <c r="AD1381" s="272"/>
      <c r="AE1381" s="273"/>
    </row>
    <row r="1382" spans="21:31">
      <c r="U1382" s="984"/>
      <c r="V1382" s="1025"/>
      <c r="X1382" s="277"/>
      <c r="Y1382" s="1043"/>
      <c r="Z1382" s="278"/>
      <c r="AB1382" s="356"/>
      <c r="AD1382" s="272"/>
      <c r="AE1382" s="273"/>
    </row>
    <row r="1383" spans="21:31">
      <c r="U1383" s="984"/>
      <c r="V1383" s="1025"/>
      <c r="X1383" s="277"/>
      <c r="Y1383" s="1043"/>
      <c r="Z1383" s="278"/>
      <c r="AB1383" s="356"/>
      <c r="AD1383" s="272"/>
      <c r="AE1383" s="273"/>
    </row>
    <row r="1384" spans="21:31">
      <c r="U1384" s="984"/>
      <c r="V1384" s="1025"/>
      <c r="X1384" s="277"/>
      <c r="Y1384" s="1043"/>
      <c r="Z1384" s="278"/>
      <c r="AB1384" s="356"/>
      <c r="AD1384" s="272"/>
      <c r="AE1384" s="273"/>
    </row>
    <row r="1385" spans="21:31">
      <c r="U1385" s="984"/>
      <c r="V1385" s="1025"/>
      <c r="X1385" s="277"/>
      <c r="Y1385" s="1043"/>
      <c r="Z1385" s="278"/>
      <c r="AB1385" s="356"/>
      <c r="AD1385" s="272"/>
      <c r="AE1385" s="273"/>
    </row>
    <row r="1386" spans="21:31">
      <c r="U1386" s="984"/>
      <c r="V1386" s="1025"/>
      <c r="X1386" s="277"/>
      <c r="Y1386" s="1043"/>
      <c r="Z1386" s="278"/>
      <c r="AB1386" s="356"/>
      <c r="AD1386" s="272"/>
      <c r="AE1386" s="273"/>
    </row>
    <row r="1387" spans="21:31">
      <c r="U1387" s="984"/>
      <c r="V1387" s="1025"/>
      <c r="X1387" s="277"/>
      <c r="Y1387" s="1043"/>
      <c r="Z1387" s="278"/>
      <c r="AB1387" s="356"/>
      <c r="AD1387" s="272"/>
      <c r="AE1387" s="273"/>
    </row>
    <row r="1388" spans="21:31">
      <c r="U1388" s="984"/>
      <c r="V1388" s="1025"/>
      <c r="X1388" s="277"/>
      <c r="Y1388" s="1043"/>
      <c r="Z1388" s="278"/>
      <c r="AB1388" s="356"/>
      <c r="AD1388" s="272"/>
      <c r="AE1388" s="273"/>
    </row>
    <row r="1389" spans="21:31">
      <c r="U1389" s="984"/>
      <c r="V1389" s="1025"/>
      <c r="X1389" s="277"/>
      <c r="Y1389" s="1043"/>
      <c r="Z1389" s="278"/>
      <c r="AB1389" s="356"/>
      <c r="AD1389" s="272"/>
      <c r="AE1389" s="273"/>
    </row>
    <row r="1390" spans="21:31">
      <c r="U1390" s="984"/>
      <c r="V1390" s="1025"/>
      <c r="X1390" s="277"/>
      <c r="Y1390" s="1043"/>
      <c r="Z1390" s="278"/>
      <c r="AB1390" s="356"/>
      <c r="AD1390" s="272"/>
      <c r="AE1390" s="273"/>
    </row>
    <row r="1391" spans="21:31">
      <c r="U1391" s="984"/>
      <c r="V1391" s="1025"/>
      <c r="X1391" s="277"/>
      <c r="Y1391" s="1043"/>
      <c r="Z1391" s="278"/>
      <c r="AB1391" s="356"/>
      <c r="AD1391" s="272"/>
      <c r="AE1391" s="273"/>
    </row>
    <row r="1392" spans="21:31">
      <c r="U1392" s="984"/>
      <c r="V1392" s="1025"/>
      <c r="X1392" s="277"/>
      <c r="Y1392" s="1043"/>
      <c r="Z1392" s="278"/>
      <c r="AB1392" s="356"/>
      <c r="AD1392" s="272"/>
      <c r="AE1392" s="273"/>
    </row>
    <row r="1393" spans="21:31">
      <c r="U1393" s="984"/>
      <c r="V1393" s="1025"/>
      <c r="X1393" s="277"/>
      <c r="Y1393" s="1043"/>
      <c r="Z1393" s="278"/>
      <c r="AB1393" s="356"/>
      <c r="AD1393" s="272"/>
      <c r="AE1393" s="273"/>
    </row>
    <row r="1394" spans="21:31">
      <c r="U1394" s="984"/>
      <c r="V1394" s="1025"/>
      <c r="X1394" s="277"/>
      <c r="Y1394" s="1043"/>
      <c r="Z1394" s="278"/>
      <c r="AB1394" s="356"/>
      <c r="AD1394" s="272"/>
      <c r="AE1394" s="273"/>
    </row>
    <row r="1395" spans="21:31">
      <c r="U1395" s="984"/>
      <c r="V1395" s="1025"/>
      <c r="X1395" s="277"/>
      <c r="Y1395" s="1043"/>
      <c r="Z1395" s="278"/>
      <c r="AB1395" s="356"/>
      <c r="AD1395" s="272"/>
      <c r="AE1395" s="273"/>
    </row>
    <row r="1396" spans="21:31">
      <c r="U1396" s="984"/>
      <c r="V1396" s="1025"/>
      <c r="X1396" s="277"/>
      <c r="Y1396" s="1043"/>
      <c r="Z1396" s="278"/>
      <c r="AB1396" s="356"/>
      <c r="AD1396" s="272"/>
      <c r="AE1396" s="273"/>
    </row>
    <row r="1397" spans="21:31">
      <c r="U1397" s="984"/>
      <c r="V1397" s="1025"/>
      <c r="X1397" s="277"/>
      <c r="Y1397" s="1043"/>
      <c r="Z1397" s="278"/>
      <c r="AB1397" s="356"/>
      <c r="AD1397" s="272"/>
      <c r="AE1397" s="273"/>
    </row>
    <row r="1398" spans="21:31">
      <c r="U1398" s="984"/>
      <c r="V1398" s="1025"/>
      <c r="X1398" s="277"/>
      <c r="Y1398" s="1043"/>
      <c r="Z1398" s="278"/>
      <c r="AB1398" s="356"/>
      <c r="AD1398" s="272"/>
      <c r="AE1398" s="273"/>
    </row>
    <row r="1399" spans="21:31">
      <c r="U1399" s="984"/>
      <c r="V1399" s="1025"/>
      <c r="X1399" s="277"/>
      <c r="Y1399" s="1043"/>
      <c r="Z1399" s="278"/>
      <c r="AB1399" s="356"/>
      <c r="AD1399" s="272"/>
      <c r="AE1399" s="273"/>
    </row>
    <row r="1400" spans="21:31">
      <c r="U1400" s="984"/>
      <c r="V1400" s="1025"/>
      <c r="X1400" s="277"/>
      <c r="Y1400" s="1043"/>
      <c r="Z1400" s="278"/>
      <c r="AB1400" s="356"/>
      <c r="AD1400" s="272"/>
      <c r="AE1400" s="273"/>
    </row>
    <row r="1401" spans="21:31">
      <c r="U1401" s="984"/>
      <c r="V1401" s="1025"/>
      <c r="X1401" s="277"/>
      <c r="Y1401" s="1043"/>
      <c r="Z1401" s="278"/>
      <c r="AB1401" s="356"/>
      <c r="AD1401" s="272"/>
      <c r="AE1401" s="273"/>
    </row>
    <row r="1402" spans="21:31">
      <c r="U1402" s="984"/>
      <c r="V1402" s="1025"/>
      <c r="X1402" s="277"/>
      <c r="Y1402" s="1043"/>
      <c r="Z1402" s="278"/>
      <c r="AB1402" s="356"/>
      <c r="AD1402" s="272"/>
      <c r="AE1402" s="273"/>
    </row>
    <row r="1403" spans="21:31">
      <c r="U1403" s="984"/>
      <c r="V1403" s="1025"/>
      <c r="X1403" s="277"/>
      <c r="Y1403" s="1043"/>
      <c r="Z1403" s="278"/>
      <c r="AB1403" s="356"/>
      <c r="AD1403" s="272"/>
      <c r="AE1403" s="273"/>
    </row>
    <row r="1404" spans="21:31">
      <c r="U1404" s="984"/>
      <c r="V1404" s="1025"/>
      <c r="X1404" s="277"/>
      <c r="Y1404" s="1043"/>
      <c r="Z1404" s="278"/>
      <c r="AB1404" s="356"/>
      <c r="AD1404" s="272"/>
      <c r="AE1404" s="273"/>
    </row>
    <row r="1405" spans="21:31">
      <c r="U1405" s="984"/>
      <c r="V1405" s="1025"/>
      <c r="X1405" s="277"/>
      <c r="Y1405" s="1043"/>
      <c r="Z1405" s="278"/>
      <c r="AB1405" s="356"/>
      <c r="AD1405" s="272"/>
      <c r="AE1405" s="273"/>
    </row>
    <row r="1406" spans="21:31">
      <c r="U1406" s="984"/>
      <c r="V1406" s="1025"/>
      <c r="X1406" s="277"/>
      <c r="Y1406" s="1043"/>
      <c r="Z1406" s="278"/>
      <c r="AB1406" s="356"/>
      <c r="AD1406" s="272"/>
      <c r="AE1406" s="273"/>
    </row>
    <row r="1407" spans="21:31">
      <c r="U1407" s="984"/>
      <c r="V1407" s="1025"/>
      <c r="X1407" s="277"/>
      <c r="Y1407" s="1043"/>
      <c r="Z1407" s="278"/>
      <c r="AB1407" s="356"/>
      <c r="AD1407" s="272"/>
      <c r="AE1407" s="273"/>
    </row>
    <row r="1408" spans="21:31">
      <c r="U1408" s="984"/>
      <c r="V1408" s="1025"/>
      <c r="X1408" s="277"/>
      <c r="Y1408" s="1043"/>
      <c r="Z1408" s="278"/>
      <c r="AB1408" s="356"/>
      <c r="AD1408" s="272"/>
      <c r="AE1408" s="273"/>
    </row>
    <row r="1409" spans="21:31">
      <c r="U1409" s="984"/>
      <c r="V1409" s="1025"/>
      <c r="X1409" s="277"/>
      <c r="Y1409" s="1043"/>
      <c r="Z1409" s="278"/>
      <c r="AB1409" s="356"/>
      <c r="AD1409" s="272"/>
      <c r="AE1409" s="273"/>
    </row>
    <row r="1410" spans="21:31">
      <c r="U1410" s="984"/>
      <c r="V1410" s="1025"/>
      <c r="X1410" s="277"/>
      <c r="Y1410" s="1043"/>
      <c r="Z1410" s="278"/>
      <c r="AB1410" s="356"/>
      <c r="AD1410" s="272"/>
      <c r="AE1410" s="273"/>
    </row>
    <row r="1411" spans="21:31">
      <c r="U1411" s="984"/>
      <c r="V1411" s="1025"/>
      <c r="X1411" s="277"/>
      <c r="Y1411" s="1043"/>
      <c r="Z1411" s="278"/>
      <c r="AB1411" s="356"/>
      <c r="AD1411" s="272"/>
      <c r="AE1411" s="273"/>
    </row>
    <row r="1412" spans="21:31">
      <c r="U1412" s="984"/>
      <c r="V1412" s="1025"/>
      <c r="X1412" s="277"/>
      <c r="Y1412" s="1043"/>
      <c r="Z1412" s="278"/>
      <c r="AB1412" s="356"/>
      <c r="AD1412" s="272"/>
      <c r="AE1412" s="273"/>
    </row>
    <row r="1413" spans="21:31">
      <c r="U1413" s="984"/>
      <c r="V1413" s="1025"/>
      <c r="X1413" s="277"/>
      <c r="Y1413" s="1043"/>
      <c r="Z1413" s="278"/>
      <c r="AB1413" s="356"/>
      <c r="AD1413" s="272"/>
      <c r="AE1413" s="273"/>
    </row>
    <row r="1414" spans="21:31">
      <c r="U1414" s="984"/>
      <c r="V1414" s="1025"/>
      <c r="X1414" s="277"/>
      <c r="Y1414" s="1043"/>
      <c r="Z1414" s="278"/>
      <c r="AB1414" s="356"/>
      <c r="AD1414" s="272"/>
      <c r="AE1414" s="273"/>
    </row>
    <row r="1415" spans="21:31">
      <c r="U1415" s="984"/>
      <c r="V1415" s="1025"/>
      <c r="X1415" s="277"/>
      <c r="Y1415" s="1043"/>
      <c r="Z1415" s="278"/>
      <c r="AB1415" s="356"/>
      <c r="AD1415" s="272"/>
      <c r="AE1415" s="273"/>
    </row>
    <row r="1416" spans="21:31">
      <c r="U1416" s="984"/>
      <c r="V1416" s="1025"/>
      <c r="X1416" s="277"/>
      <c r="Y1416" s="1043"/>
      <c r="Z1416" s="278"/>
      <c r="AB1416" s="356"/>
      <c r="AD1416" s="272"/>
      <c r="AE1416" s="273"/>
    </row>
    <row r="1417" spans="21:31">
      <c r="U1417" s="984"/>
      <c r="V1417" s="1025"/>
      <c r="X1417" s="277"/>
      <c r="Y1417" s="1043"/>
      <c r="Z1417" s="278"/>
      <c r="AB1417" s="356"/>
      <c r="AD1417" s="272"/>
      <c r="AE1417" s="273"/>
    </row>
    <row r="1418" spans="21:31">
      <c r="U1418" s="984"/>
      <c r="V1418" s="1025"/>
      <c r="X1418" s="277"/>
      <c r="Y1418" s="1043"/>
      <c r="Z1418" s="278"/>
      <c r="AB1418" s="356"/>
      <c r="AD1418" s="272"/>
      <c r="AE1418" s="273"/>
    </row>
    <row r="1419" spans="21:31">
      <c r="U1419" s="984"/>
      <c r="V1419" s="1025"/>
      <c r="X1419" s="277"/>
      <c r="Y1419" s="1043"/>
      <c r="Z1419" s="278"/>
      <c r="AB1419" s="356"/>
      <c r="AD1419" s="272"/>
      <c r="AE1419" s="273"/>
    </row>
    <row r="1420" spans="21:31">
      <c r="U1420" s="984"/>
      <c r="V1420" s="1025"/>
      <c r="X1420" s="277"/>
      <c r="Y1420" s="1043"/>
      <c r="Z1420" s="278"/>
      <c r="AB1420" s="356"/>
      <c r="AD1420" s="272"/>
      <c r="AE1420" s="273"/>
    </row>
    <row r="1421" spans="21:31">
      <c r="U1421" s="984"/>
      <c r="V1421" s="1025"/>
      <c r="X1421" s="277"/>
      <c r="Y1421" s="1043"/>
      <c r="Z1421" s="278"/>
      <c r="AB1421" s="356"/>
      <c r="AD1421" s="272"/>
      <c r="AE1421" s="273"/>
    </row>
    <row r="1422" spans="21:31">
      <c r="U1422" s="984"/>
      <c r="V1422" s="1025"/>
      <c r="X1422" s="277"/>
      <c r="Y1422" s="1043"/>
      <c r="Z1422" s="278"/>
      <c r="AB1422" s="356"/>
      <c r="AD1422" s="272"/>
      <c r="AE1422" s="273"/>
    </row>
    <row r="1423" spans="21:31">
      <c r="U1423" s="984"/>
      <c r="V1423" s="1025"/>
      <c r="X1423" s="277"/>
      <c r="Y1423" s="1043"/>
      <c r="Z1423" s="278"/>
      <c r="AB1423" s="356"/>
      <c r="AD1423" s="272"/>
      <c r="AE1423" s="273"/>
    </row>
    <row r="1424" spans="21:31">
      <c r="U1424" s="984"/>
      <c r="V1424" s="1025"/>
      <c r="X1424" s="277"/>
      <c r="Y1424" s="1043"/>
      <c r="Z1424" s="278"/>
      <c r="AB1424" s="356"/>
      <c r="AD1424" s="272"/>
      <c r="AE1424" s="273"/>
    </row>
    <row r="1425" spans="21:31">
      <c r="U1425" s="984"/>
      <c r="V1425" s="1025"/>
      <c r="X1425" s="277"/>
      <c r="Y1425" s="1043"/>
      <c r="Z1425" s="278"/>
      <c r="AB1425" s="356"/>
      <c r="AD1425" s="272"/>
      <c r="AE1425" s="273"/>
    </row>
    <row r="1426" spans="21:31">
      <c r="U1426" s="984"/>
      <c r="V1426" s="1025"/>
      <c r="X1426" s="277"/>
      <c r="Y1426" s="1043"/>
      <c r="Z1426" s="278"/>
      <c r="AB1426" s="356"/>
      <c r="AD1426" s="272"/>
      <c r="AE1426" s="273"/>
    </row>
    <row r="1427" spans="21:31">
      <c r="U1427" s="984"/>
      <c r="V1427" s="1025"/>
      <c r="X1427" s="277"/>
      <c r="Y1427" s="1043"/>
      <c r="Z1427" s="278"/>
      <c r="AB1427" s="356"/>
      <c r="AD1427" s="272"/>
      <c r="AE1427" s="273"/>
    </row>
    <row r="1428" spans="21:31">
      <c r="U1428" s="984"/>
      <c r="V1428" s="1025"/>
      <c r="X1428" s="277"/>
      <c r="Y1428" s="1043"/>
      <c r="Z1428" s="278"/>
      <c r="AB1428" s="356"/>
      <c r="AD1428" s="272"/>
      <c r="AE1428" s="273"/>
    </row>
    <row r="1429" spans="21:31">
      <c r="U1429" s="984"/>
      <c r="V1429" s="1025"/>
      <c r="X1429" s="277"/>
      <c r="Y1429" s="1043"/>
      <c r="Z1429" s="278"/>
      <c r="AB1429" s="356"/>
      <c r="AD1429" s="272"/>
      <c r="AE1429" s="273"/>
    </row>
    <row r="1430" spans="21:31">
      <c r="U1430" s="984"/>
      <c r="V1430" s="1025"/>
      <c r="X1430" s="277"/>
      <c r="Y1430" s="1043"/>
      <c r="Z1430" s="278"/>
      <c r="AB1430" s="356"/>
      <c r="AD1430" s="272"/>
      <c r="AE1430" s="273"/>
    </row>
    <row r="1431" spans="21:31">
      <c r="U1431" s="984"/>
      <c r="V1431" s="1025"/>
      <c r="X1431" s="277"/>
      <c r="Y1431" s="1043"/>
      <c r="Z1431" s="278"/>
      <c r="AB1431" s="356"/>
      <c r="AD1431" s="272"/>
      <c r="AE1431" s="273"/>
    </row>
    <row r="1432" spans="21:31">
      <c r="U1432" s="984"/>
      <c r="V1432" s="1025"/>
      <c r="X1432" s="277"/>
      <c r="Y1432" s="1043"/>
      <c r="Z1432" s="278"/>
      <c r="AB1432" s="356"/>
      <c r="AD1432" s="272"/>
      <c r="AE1432" s="273"/>
    </row>
    <row r="1433" spans="21:31">
      <c r="U1433" s="984"/>
      <c r="V1433" s="1025"/>
      <c r="X1433" s="277"/>
      <c r="Y1433" s="1043"/>
      <c r="Z1433" s="278"/>
      <c r="AB1433" s="356"/>
      <c r="AD1433" s="272"/>
      <c r="AE1433" s="273"/>
    </row>
    <row r="1434" spans="21:31">
      <c r="U1434" s="984"/>
      <c r="V1434" s="1025"/>
      <c r="X1434" s="277"/>
      <c r="Y1434" s="1043"/>
      <c r="Z1434" s="278"/>
      <c r="AB1434" s="356"/>
      <c r="AD1434" s="272"/>
      <c r="AE1434" s="273"/>
    </row>
    <row r="1435" spans="21:31">
      <c r="U1435" s="984"/>
      <c r="V1435" s="1025"/>
      <c r="X1435" s="277"/>
      <c r="Y1435" s="1043"/>
      <c r="Z1435" s="278"/>
      <c r="AB1435" s="356"/>
      <c r="AD1435" s="272"/>
      <c r="AE1435" s="273"/>
    </row>
    <row r="1436" spans="21:31">
      <c r="U1436" s="984"/>
      <c r="V1436" s="1025"/>
      <c r="X1436" s="277"/>
      <c r="Y1436" s="1043"/>
      <c r="Z1436" s="278"/>
      <c r="AB1436" s="356"/>
      <c r="AD1436" s="272"/>
      <c r="AE1436" s="273"/>
    </row>
    <row r="1437" spans="21:31">
      <c r="U1437" s="984"/>
      <c r="V1437" s="1025"/>
      <c r="X1437" s="277"/>
      <c r="Y1437" s="1043"/>
      <c r="Z1437" s="278"/>
      <c r="AB1437" s="356"/>
      <c r="AD1437" s="272"/>
      <c r="AE1437" s="273"/>
    </row>
    <row r="1438" spans="21:31">
      <c r="U1438" s="984"/>
      <c r="V1438" s="1025"/>
      <c r="X1438" s="277"/>
      <c r="Y1438" s="1043"/>
      <c r="Z1438" s="278"/>
      <c r="AB1438" s="356"/>
      <c r="AD1438" s="272"/>
      <c r="AE1438" s="273"/>
    </row>
    <row r="1439" spans="21:31">
      <c r="U1439" s="984"/>
      <c r="V1439" s="1025"/>
      <c r="X1439" s="277"/>
      <c r="Y1439" s="1043"/>
      <c r="Z1439" s="278"/>
      <c r="AB1439" s="356"/>
      <c r="AD1439" s="272"/>
      <c r="AE1439" s="273"/>
    </row>
    <row r="1440" spans="21:31">
      <c r="U1440" s="984"/>
      <c r="V1440" s="1025"/>
      <c r="X1440" s="277"/>
      <c r="Y1440" s="1043"/>
      <c r="Z1440" s="278"/>
      <c r="AB1440" s="356"/>
      <c r="AD1440" s="272"/>
      <c r="AE1440" s="273"/>
    </row>
    <row r="1441" spans="21:31">
      <c r="U1441" s="984"/>
      <c r="V1441" s="1025"/>
      <c r="X1441" s="277"/>
      <c r="Y1441" s="1043"/>
      <c r="Z1441" s="278"/>
      <c r="AB1441" s="356"/>
      <c r="AD1441" s="272"/>
      <c r="AE1441" s="273"/>
    </row>
    <row r="1442" spans="21:31">
      <c r="U1442" s="984"/>
      <c r="V1442" s="1025"/>
      <c r="X1442" s="277"/>
      <c r="Y1442" s="1043"/>
      <c r="Z1442" s="278"/>
      <c r="AB1442" s="356"/>
      <c r="AD1442" s="272"/>
      <c r="AE1442" s="273"/>
    </row>
    <row r="1443" spans="21:31">
      <c r="U1443" s="984"/>
      <c r="V1443" s="1025"/>
      <c r="X1443" s="277"/>
      <c r="Y1443" s="1043"/>
      <c r="Z1443" s="278"/>
      <c r="AB1443" s="356"/>
      <c r="AD1443" s="272"/>
      <c r="AE1443" s="273"/>
    </row>
    <row r="1444" spans="21:31">
      <c r="U1444" s="984"/>
      <c r="V1444" s="1025"/>
      <c r="X1444" s="277"/>
      <c r="Y1444" s="1043"/>
      <c r="Z1444" s="278"/>
      <c r="AB1444" s="356"/>
      <c r="AD1444" s="272"/>
      <c r="AE1444" s="273"/>
    </row>
    <row r="1445" spans="21:31">
      <c r="U1445" s="984"/>
      <c r="V1445" s="1025"/>
      <c r="X1445" s="277"/>
      <c r="Y1445" s="1043"/>
      <c r="Z1445" s="278"/>
      <c r="AB1445" s="356"/>
      <c r="AD1445" s="272"/>
      <c r="AE1445" s="273"/>
    </row>
    <row r="1446" spans="21:31">
      <c r="U1446" s="984"/>
      <c r="V1446" s="1025"/>
      <c r="X1446" s="277"/>
      <c r="Y1446" s="1043"/>
      <c r="Z1446" s="278"/>
      <c r="AB1446" s="356"/>
      <c r="AD1446" s="272"/>
      <c r="AE1446" s="273"/>
    </row>
    <row r="1447" spans="21:31">
      <c r="U1447" s="984"/>
      <c r="V1447" s="1025"/>
      <c r="X1447" s="277"/>
      <c r="Y1447" s="1043"/>
      <c r="Z1447" s="278"/>
      <c r="AB1447" s="356"/>
      <c r="AD1447" s="272"/>
      <c r="AE1447" s="273"/>
    </row>
    <row r="1448" spans="21:31">
      <c r="U1448" s="984"/>
      <c r="V1448" s="1025"/>
      <c r="X1448" s="277"/>
      <c r="Y1448" s="1043"/>
      <c r="Z1448" s="278"/>
      <c r="AB1448" s="356"/>
      <c r="AD1448" s="272"/>
      <c r="AE1448" s="273"/>
    </row>
    <row r="1449" spans="21:31">
      <c r="U1449" s="984"/>
      <c r="V1449" s="1025"/>
      <c r="X1449" s="277"/>
      <c r="Y1449" s="1043"/>
      <c r="Z1449" s="278"/>
      <c r="AB1449" s="356"/>
      <c r="AD1449" s="272"/>
      <c r="AE1449" s="273"/>
    </row>
    <row r="1450" spans="21:31">
      <c r="U1450" s="984"/>
      <c r="V1450" s="1025"/>
      <c r="X1450" s="277"/>
      <c r="Y1450" s="1043"/>
      <c r="Z1450" s="278"/>
      <c r="AB1450" s="356"/>
      <c r="AD1450" s="272"/>
      <c r="AE1450" s="273"/>
    </row>
    <row r="1451" spans="21:31">
      <c r="U1451" s="984"/>
      <c r="V1451" s="1025"/>
      <c r="X1451" s="277"/>
      <c r="Y1451" s="1043"/>
      <c r="Z1451" s="278"/>
      <c r="AB1451" s="356"/>
      <c r="AD1451" s="272"/>
      <c r="AE1451" s="273"/>
    </row>
    <row r="1452" spans="21:31">
      <c r="U1452" s="984"/>
      <c r="V1452" s="1025"/>
      <c r="X1452" s="277"/>
      <c r="Y1452" s="1043"/>
      <c r="Z1452" s="278"/>
      <c r="AB1452" s="356"/>
      <c r="AD1452" s="272"/>
      <c r="AE1452" s="273"/>
    </row>
    <row r="1453" spans="21:31">
      <c r="U1453" s="984"/>
      <c r="V1453" s="1025"/>
      <c r="X1453" s="277"/>
      <c r="Y1453" s="1043"/>
      <c r="Z1453" s="278"/>
      <c r="AB1453" s="356"/>
      <c r="AD1453" s="272"/>
      <c r="AE1453" s="273"/>
    </row>
    <row r="1454" spans="21:31">
      <c r="U1454" s="984"/>
      <c r="V1454" s="1025"/>
      <c r="X1454" s="277"/>
      <c r="Y1454" s="1043"/>
      <c r="Z1454" s="278"/>
      <c r="AB1454" s="356"/>
      <c r="AD1454" s="272"/>
      <c r="AE1454" s="273"/>
    </row>
    <row r="1455" spans="21:31">
      <c r="U1455" s="984"/>
      <c r="V1455" s="1025"/>
      <c r="X1455" s="277"/>
      <c r="Y1455" s="1043"/>
      <c r="Z1455" s="278"/>
      <c r="AB1455" s="356"/>
      <c r="AD1455" s="272"/>
      <c r="AE1455" s="273"/>
    </row>
    <row r="1456" spans="21:31">
      <c r="U1456" s="984"/>
      <c r="V1456" s="1025"/>
      <c r="X1456" s="277"/>
      <c r="Y1456" s="1043"/>
      <c r="Z1456" s="278"/>
      <c r="AB1456" s="356"/>
      <c r="AD1456" s="272"/>
      <c r="AE1456" s="273"/>
    </row>
    <row r="1457" spans="21:31">
      <c r="U1457" s="984"/>
      <c r="V1457" s="1025"/>
      <c r="X1457" s="277"/>
      <c r="Y1457" s="1043"/>
      <c r="Z1457" s="278"/>
      <c r="AB1457" s="356"/>
      <c r="AD1457" s="272"/>
      <c r="AE1457" s="273"/>
    </row>
    <row r="1458" spans="21:31">
      <c r="U1458" s="984"/>
      <c r="V1458" s="1025"/>
      <c r="X1458" s="277"/>
      <c r="Y1458" s="1043"/>
      <c r="Z1458" s="278"/>
      <c r="AB1458" s="356"/>
      <c r="AD1458" s="272"/>
      <c r="AE1458" s="273"/>
    </row>
    <row r="1459" spans="21:31">
      <c r="U1459" s="984"/>
      <c r="V1459" s="1025"/>
      <c r="X1459" s="277"/>
      <c r="Y1459" s="1043"/>
      <c r="Z1459" s="278"/>
      <c r="AB1459" s="356"/>
      <c r="AD1459" s="272"/>
      <c r="AE1459" s="273"/>
    </row>
    <row r="1460" spans="21:31">
      <c r="U1460" s="984"/>
      <c r="V1460" s="1025"/>
      <c r="X1460" s="277"/>
      <c r="Y1460" s="1043"/>
      <c r="Z1460" s="278"/>
      <c r="AB1460" s="356"/>
      <c r="AD1460" s="272"/>
      <c r="AE1460" s="273"/>
    </row>
    <row r="1461" spans="21:31">
      <c r="U1461" s="984"/>
      <c r="V1461" s="1025"/>
      <c r="X1461" s="277"/>
      <c r="Y1461" s="1043"/>
      <c r="Z1461" s="278"/>
      <c r="AB1461" s="356"/>
      <c r="AD1461" s="272"/>
      <c r="AE1461" s="273"/>
    </row>
    <row r="1462" spans="21:31">
      <c r="U1462" s="984"/>
      <c r="V1462" s="1025"/>
      <c r="X1462" s="277"/>
      <c r="Y1462" s="1043"/>
      <c r="Z1462" s="278"/>
      <c r="AB1462" s="356"/>
      <c r="AD1462" s="272"/>
      <c r="AE1462" s="273"/>
    </row>
    <row r="1463" spans="21:31">
      <c r="U1463" s="984"/>
      <c r="V1463" s="1025"/>
      <c r="X1463" s="277"/>
      <c r="Y1463" s="1043"/>
      <c r="Z1463" s="278"/>
      <c r="AB1463" s="356"/>
      <c r="AD1463" s="272"/>
      <c r="AE1463" s="273"/>
    </row>
    <row r="1464" spans="21:31">
      <c r="U1464" s="984"/>
      <c r="V1464" s="1025"/>
      <c r="X1464" s="277"/>
      <c r="Y1464" s="1043"/>
      <c r="Z1464" s="278"/>
      <c r="AB1464" s="356"/>
      <c r="AD1464" s="272"/>
      <c r="AE1464" s="273"/>
    </row>
    <row r="1465" spans="21:31">
      <c r="U1465" s="984"/>
      <c r="V1465" s="1025"/>
      <c r="X1465" s="277"/>
      <c r="Y1465" s="1043"/>
      <c r="Z1465" s="278"/>
      <c r="AB1465" s="356"/>
      <c r="AD1465" s="272"/>
      <c r="AE1465" s="273"/>
    </row>
    <row r="1466" spans="21:31">
      <c r="U1466" s="984"/>
      <c r="V1466" s="1025"/>
      <c r="X1466" s="277"/>
      <c r="Y1466" s="1043"/>
      <c r="Z1466" s="278"/>
      <c r="AB1466" s="356"/>
      <c r="AD1466" s="272"/>
      <c r="AE1466" s="273"/>
    </row>
    <row r="1467" spans="21:31">
      <c r="U1467" s="984"/>
      <c r="V1467" s="1025"/>
      <c r="X1467" s="277"/>
      <c r="Y1467" s="1043"/>
      <c r="Z1467" s="278"/>
      <c r="AB1467" s="356"/>
      <c r="AD1467" s="272"/>
      <c r="AE1467" s="273"/>
    </row>
    <row r="1468" spans="21:31">
      <c r="U1468" s="984"/>
      <c r="V1468" s="1025"/>
      <c r="X1468" s="277"/>
      <c r="Y1468" s="1043"/>
      <c r="Z1468" s="278"/>
      <c r="AB1468" s="356"/>
      <c r="AD1468" s="272"/>
      <c r="AE1468" s="273"/>
    </row>
    <row r="1469" spans="21:31">
      <c r="U1469" s="984"/>
      <c r="V1469" s="1025"/>
      <c r="X1469" s="277"/>
      <c r="Y1469" s="1043"/>
      <c r="Z1469" s="278"/>
      <c r="AB1469" s="356"/>
      <c r="AD1469" s="272"/>
      <c r="AE1469" s="273"/>
    </row>
    <row r="1470" spans="21:31">
      <c r="U1470" s="984"/>
      <c r="V1470" s="1025"/>
      <c r="X1470" s="277"/>
      <c r="Y1470" s="1043"/>
      <c r="Z1470" s="278"/>
      <c r="AB1470" s="356"/>
      <c r="AD1470" s="272"/>
      <c r="AE1470" s="273"/>
    </row>
    <row r="1471" spans="21:31">
      <c r="U1471" s="984"/>
      <c r="V1471" s="1025"/>
      <c r="X1471" s="277"/>
      <c r="Y1471" s="1043"/>
      <c r="Z1471" s="278"/>
      <c r="AB1471" s="356"/>
      <c r="AD1471" s="272"/>
      <c r="AE1471" s="273"/>
    </row>
    <row r="1472" spans="21:31">
      <c r="U1472" s="984"/>
      <c r="V1472" s="1025"/>
      <c r="X1472" s="277"/>
      <c r="Y1472" s="1043"/>
      <c r="Z1472" s="278"/>
      <c r="AB1472" s="356"/>
      <c r="AD1472" s="272"/>
      <c r="AE1472" s="273"/>
    </row>
    <row r="1473" spans="21:31">
      <c r="U1473" s="984"/>
      <c r="V1473" s="1025"/>
      <c r="X1473" s="277"/>
      <c r="Y1473" s="1043"/>
      <c r="Z1473" s="278"/>
      <c r="AB1473" s="356"/>
      <c r="AD1473" s="272"/>
      <c r="AE1473" s="273"/>
    </row>
    <row r="1474" spans="21:31">
      <c r="U1474" s="984"/>
      <c r="V1474" s="1025"/>
      <c r="X1474" s="277"/>
      <c r="Y1474" s="1043"/>
      <c r="Z1474" s="278"/>
      <c r="AB1474" s="356"/>
      <c r="AD1474" s="272"/>
      <c r="AE1474" s="273"/>
    </row>
    <row r="1475" spans="21:31">
      <c r="U1475" s="984"/>
      <c r="V1475" s="1025"/>
      <c r="X1475" s="277"/>
      <c r="Y1475" s="1043"/>
      <c r="Z1475" s="278"/>
      <c r="AB1475" s="356"/>
      <c r="AD1475" s="272"/>
      <c r="AE1475" s="273"/>
    </row>
    <row r="1476" spans="21:31">
      <c r="U1476" s="984"/>
      <c r="V1476" s="1025"/>
      <c r="X1476" s="277"/>
      <c r="Y1476" s="1043"/>
      <c r="Z1476" s="278"/>
      <c r="AB1476" s="356"/>
      <c r="AD1476" s="272"/>
      <c r="AE1476" s="273"/>
    </row>
    <row r="1477" spans="21:31">
      <c r="U1477" s="984"/>
      <c r="V1477" s="1025"/>
      <c r="X1477" s="277"/>
      <c r="Y1477" s="1043"/>
      <c r="Z1477" s="278"/>
      <c r="AB1477" s="356"/>
      <c r="AD1477" s="272"/>
      <c r="AE1477" s="273"/>
    </row>
    <row r="1478" spans="21:31">
      <c r="U1478" s="984"/>
      <c r="V1478" s="1025"/>
      <c r="X1478" s="277"/>
      <c r="Y1478" s="1043"/>
      <c r="Z1478" s="278"/>
      <c r="AB1478" s="356"/>
      <c r="AD1478" s="272"/>
      <c r="AE1478" s="273"/>
    </row>
    <row r="1479" spans="21:31">
      <c r="U1479" s="984"/>
      <c r="V1479" s="1025"/>
      <c r="X1479" s="277"/>
      <c r="Y1479" s="1043"/>
      <c r="Z1479" s="278"/>
      <c r="AB1479" s="356"/>
      <c r="AD1479" s="272"/>
      <c r="AE1479" s="273"/>
    </row>
    <row r="1480" spans="21:31">
      <c r="U1480" s="984"/>
      <c r="V1480" s="1025"/>
      <c r="X1480" s="277"/>
      <c r="Y1480" s="1043"/>
      <c r="Z1480" s="278"/>
      <c r="AB1480" s="356"/>
      <c r="AD1480" s="272"/>
      <c r="AE1480" s="273"/>
    </row>
    <row r="1481" spans="21:31">
      <c r="U1481" s="984"/>
      <c r="V1481" s="1025"/>
      <c r="X1481" s="277"/>
      <c r="Y1481" s="1043"/>
      <c r="Z1481" s="278"/>
      <c r="AB1481" s="356"/>
      <c r="AD1481" s="272"/>
      <c r="AE1481" s="273"/>
    </row>
    <row r="1482" spans="21:31">
      <c r="U1482" s="984"/>
      <c r="V1482" s="1025"/>
      <c r="X1482" s="277"/>
      <c r="Y1482" s="1043"/>
      <c r="Z1482" s="278"/>
      <c r="AB1482" s="356"/>
      <c r="AD1482" s="272"/>
      <c r="AE1482" s="273"/>
    </row>
    <row r="1483" spans="21:31">
      <c r="U1483" s="984"/>
      <c r="V1483" s="1025"/>
      <c r="X1483" s="277"/>
      <c r="Y1483" s="1043"/>
      <c r="Z1483" s="278"/>
      <c r="AB1483" s="356"/>
      <c r="AD1483" s="272"/>
      <c r="AE1483" s="273"/>
    </row>
    <row r="1484" spans="21:31">
      <c r="U1484" s="984"/>
      <c r="V1484" s="1025"/>
      <c r="X1484" s="277"/>
      <c r="Y1484" s="1043"/>
      <c r="Z1484" s="278"/>
      <c r="AB1484" s="356"/>
      <c r="AD1484" s="272"/>
      <c r="AE1484" s="273"/>
    </row>
    <row r="1485" spans="21:31">
      <c r="U1485" s="984"/>
      <c r="V1485" s="1025"/>
      <c r="X1485" s="277"/>
      <c r="Y1485" s="1043"/>
      <c r="Z1485" s="278"/>
      <c r="AB1485" s="356"/>
      <c r="AD1485" s="272"/>
      <c r="AE1485" s="273"/>
    </row>
    <row r="1486" spans="21:31">
      <c r="U1486" s="984"/>
      <c r="V1486" s="1025"/>
      <c r="X1486" s="277"/>
      <c r="Y1486" s="1043"/>
      <c r="Z1486" s="278"/>
      <c r="AB1486" s="356"/>
      <c r="AD1486" s="272"/>
      <c r="AE1486" s="273"/>
    </row>
    <row r="1487" spans="21:31">
      <c r="U1487" s="984"/>
      <c r="V1487" s="1025"/>
      <c r="X1487" s="277"/>
      <c r="Y1487" s="1043"/>
      <c r="Z1487" s="278"/>
      <c r="AB1487" s="356"/>
      <c r="AD1487" s="272"/>
      <c r="AE1487" s="273"/>
    </row>
    <row r="1488" spans="21:31">
      <c r="U1488" s="984"/>
      <c r="V1488" s="1025"/>
      <c r="X1488" s="277"/>
      <c r="Y1488" s="1043"/>
      <c r="Z1488" s="278"/>
      <c r="AB1488" s="356"/>
      <c r="AD1488" s="272"/>
      <c r="AE1488" s="273"/>
    </row>
    <row r="1489" spans="21:31">
      <c r="U1489" s="984"/>
      <c r="V1489" s="1025"/>
      <c r="X1489" s="277"/>
      <c r="Y1489" s="1043"/>
      <c r="Z1489" s="278"/>
      <c r="AB1489" s="356"/>
      <c r="AD1489" s="272"/>
      <c r="AE1489" s="273"/>
    </row>
    <row r="1490" spans="21:31">
      <c r="U1490" s="984"/>
      <c r="V1490" s="1025"/>
      <c r="X1490" s="277"/>
      <c r="Y1490" s="1043"/>
      <c r="Z1490" s="278"/>
      <c r="AB1490" s="356"/>
      <c r="AD1490" s="272"/>
      <c r="AE1490" s="273"/>
    </row>
    <row r="1491" spans="21:31">
      <c r="U1491" s="984"/>
      <c r="V1491" s="1025"/>
      <c r="X1491" s="277"/>
      <c r="Y1491" s="1043"/>
      <c r="Z1491" s="278"/>
      <c r="AB1491" s="356"/>
      <c r="AD1491" s="272"/>
      <c r="AE1491" s="273"/>
    </row>
    <row r="1492" spans="21:31">
      <c r="U1492" s="984"/>
      <c r="V1492" s="1025"/>
      <c r="X1492" s="277"/>
      <c r="Y1492" s="1043"/>
      <c r="Z1492" s="278"/>
      <c r="AB1492" s="356"/>
      <c r="AD1492" s="272"/>
      <c r="AE1492" s="273"/>
    </row>
    <row r="1493" spans="21:31">
      <c r="U1493" s="984"/>
      <c r="V1493" s="1025"/>
      <c r="X1493" s="277"/>
      <c r="Y1493" s="1043"/>
      <c r="Z1493" s="278"/>
      <c r="AB1493" s="356"/>
      <c r="AD1493" s="272"/>
      <c r="AE1493" s="273"/>
    </row>
    <row r="1494" spans="21:31">
      <c r="U1494" s="984"/>
      <c r="V1494" s="1025"/>
      <c r="X1494" s="277"/>
      <c r="Y1494" s="1043"/>
      <c r="Z1494" s="278"/>
      <c r="AB1494" s="356"/>
      <c r="AD1494" s="272"/>
      <c r="AE1494" s="273"/>
    </row>
    <row r="1495" spans="21:31">
      <c r="U1495" s="984"/>
      <c r="V1495" s="1025"/>
      <c r="X1495" s="277"/>
      <c r="Y1495" s="1043"/>
      <c r="Z1495" s="278"/>
      <c r="AB1495" s="356"/>
      <c r="AD1495" s="272"/>
      <c r="AE1495" s="273"/>
    </row>
    <row r="1496" spans="21:31">
      <c r="U1496" s="984"/>
      <c r="V1496" s="1025"/>
      <c r="X1496" s="277"/>
      <c r="Y1496" s="1043"/>
      <c r="Z1496" s="278"/>
      <c r="AB1496" s="356"/>
      <c r="AD1496" s="272"/>
      <c r="AE1496" s="273"/>
    </row>
    <row r="1497" spans="21:31">
      <c r="U1497" s="984"/>
      <c r="V1497" s="1025"/>
      <c r="X1497" s="277"/>
      <c r="Y1497" s="1043"/>
      <c r="Z1497" s="278"/>
      <c r="AB1497" s="356"/>
      <c r="AD1497" s="272"/>
      <c r="AE1497" s="273"/>
    </row>
    <row r="1498" spans="21:31">
      <c r="U1498" s="984"/>
      <c r="V1498" s="1025"/>
      <c r="X1498" s="277"/>
      <c r="Y1498" s="1043"/>
      <c r="Z1498" s="278"/>
      <c r="AB1498" s="356"/>
      <c r="AD1498" s="272"/>
      <c r="AE1498" s="273"/>
    </row>
    <row r="1499" spans="21:31">
      <c r="U1499" s="984"/>
      <c r="V1499" s="1025"/>
      <c r="X1499" s="277"/>
      <c r="Y1499" s="1043"/>
      <c r="Z1499" s="278"/>
      <c r="AB1499" s="356"/>
      <c r="AD1499" s="272"/>
      <c r="AE1499" s="273"/>
    </row>
    <row r="1500" spans="21:31">
      <c r="U1500" s="984"/>
      <c r="V1500" s="1025"/>
      <c r="X1500" s="277"/>
      <c r="Y1500" s="1043"/>
      <c r="Z1500" s="278"/>
      <c r="AB1500" s="356"/>
      <c r="AD1500" s="272"/>
      <c r="AE1500" s="273"/>
    </row>
    <row r="1501" spans="21:31">
      <c r="U1501" s="984"/>
      <c r="V1501" s="1025"/>
      <c r="X1501" s="277"/>
      <c r="Y1501" s="1043"/>
      <c r="Z1501" s="278"/>
      <c r="AB1501" s="356"/>
      <c r="AD1501" s="272"/>
      <c r="AE1501" s="273"/>
    </row>
    <row r="1502" spans="21:31">
      <c r="U1502" s="984"/>
      <c r="V1502" s="1025"/>
      <c r="X1502" s="277"/>
      <c r="Y1502" s="1043"/>
      <c r="Z1502" s="278"/>
      <c r="AB1502" s="356"/>
      <c r="AD1502" s="272"/>
      <c r="AE1502" s="273"/>
    </row>
    <row r="1503" spans="21:31">
      <c r="U1503" s="984"/>
      <c r="V1503" s="1025"/>
      <c r="X1503" s="277"/>
      <c r="Y1503" s="1043"/>
      <c r="Z1503" s="278"/>
      <c r="AB1503" s="356"/>
      <c r="AD1503" s="272"/>
      <c r="AE1503" s="273"/>
    </row>
    <row r="1504" spans="21:31">
      <c r="U1504" s="984"/>
      <c r="V1504" s="1025"/>
      <c r="X1504" s="277"/>
      <c r="Y1504" s="1043"/>
      <c r="Z1504" s="278"/>
      <c r="AB1504" s="356"/>
      <c r="AD1504" s="272"/>
      <c r="AE1504" s="273"/>
    </row>
    <row r="1505" spans="21:31">
      <c r="U1505" s="984"/>
      <c r="V1505" s="1025"/>
      <c r="X1505" s="277"/>
      <c r="Y1505" s="1043"/>
      <c r="Z1505" s="278"/>
      <c r="AB1505" s="356"/>
      <c r="AD1505" s="272"/>
      <c r="AE1505" s="273"/>
    </row>
    <row r="1506" spans="21:31">
      <c r="U1506" s="984"/>
      <c r="V1506" s="1025"/>
      <c r="X1506" s="277"/>
      <c r="Y1506" s="1043"/>
      <c r="Z1506" s="278"/>
      <c r="AB1506" s="356"/>
      <c r="AD1506" s="272"/>
      <c r="AE1506" s="273"/>
    </row>
    <row r="1507" spans="21:31">
      <c r="U1507" s="984"/>
      <c r="V1507" s="1025"/>
      <c r="X1507" s="277"/>
      <c r="Y1507" s="1043"/>
      <c r="Z1507" s="278"/>
      <c r="AB1507" s="356"/>
      <c r="AD1507" s="272"/>
      <c r="AE1507" s="273"/>
    </row>
    <row r="1508" spans="21:31">
      <c r="U1508" s="984"/>
      <c r="V1508" s="1025"/>
      <c r="X1508" s="277"/>
      <c r="Y1508" s="1043"/>
      <c r="Z1508" s="278"/>
      <c r="AB1508" s="356"/>
      <c r="AD1508" s="272"/>
      <c r="AE1508" s="273"/>
    </row>
    <row r="1509" spans="21:31">
      <c r="U1509" s="984"/>
      <c r="V1509" s="1025"/>
      <c r="X1509" s="277"/>
      <c r="Y1509" s="1043"/>
      <c r="Z1509" s="278"/>
      <c r="AB1509" s="356"/>
      <c r="AD1509" s="272"/>
      <c r="AE1509" s="273"/>
    </row>
    <row r="1510" spans="21:31">
      <c r="U1510" s="984"/>
      <c r="V1510" s="1025"/>
      <c r="X1510" s="277"/>
      <c r="Y1510" s="1043"/>
      <c r="Z1510" s="278"/>
      <c r="AB1510" s="356"/>
      <c r="AD1510" s="272"/>
      <c r="AE1510" s="273"/>
    </row>
    <row r="1511" spans="21:31">
      <c r="U1511" s="984"/>
      <c r="V1511" s="1025"/>
      <c r="X1511" s="277"/>
      <c r="Y1511" s="1043"/>
      <c r="Z1511" s="278"/>
      <c r="AB1511" s="356"/>
      <c r="AD1511" s="272"/>
      <c r="AE1511" s="273"/>
    </row>
    <row r="1512" spans="21:31">
      <c r="U1512" s="984"/>
      <c r="V1512" s="1025"/>
      <c r="X1512" s="277"/>
      <c r="Y1512" s="1043"/>
      <c r="Z1512" s="278"/>
      <c r="AB1512" s="356"/>
      <c r="AD1512" s="272"/>
      <c r="AE1512" s="273"/>
    </row>
    <row r="1513" spans="21:31">
      <c r="U1513" s="984"/>
      <c r="V1513" s="1025"/>
      <c r="X1513" s="277"/>
      <c r="Y1513" s="1043"/>
      <c r="Z1513" s="278"/>
      <c r="AB1513" s="356"/>
      <c r="AD1513" s="272"/>
      <c r="AE1513" s="273"/>
    </row>
    <row r="1514" spans="21:31">
      <c r="U1514" s="984"/>
      <c r="V1514" s="1025"/>
      <c r="X1514" s="277"/>
      <c r="Y1514" s="1043"/>
      <c r="Z1514" s="278"/>
      <c r="AB1514" s="356"/>
      <c r="AD1514" s="272"/>
      <c r="AE1514" s="273"/>
    </row>
    <row r="1515" spans="21:31">
      <c r="U1515" s="984"/>
      <c r="V1515" s="1025"/>
      <c r="X1515" s="277"/>
      <c r="Y1515" s="1043"/>
      <c r="Z1515" s="278"/>
      <c r="AB1515" s="356"/>
      <c r="AD1515" s="272"/>
      <c r="AE1515" s="273"/>
    </row>
    <row r="1516" spans="21:31">
      <c r="U1516" s="984"/>
      <c r="V1516" s="1025"/>
      <c r="X1516" s="277"/>
      <c r="Y1516" s="1043"/>
      <c r="Z1516" s="278"/>
      <c r="AB1516" s="356"/>
      <c r="AD1516" s="272"/>
      <c r="AE1516" s="273"/>
    </row>
    <row r="1517" spans="21:31">
      <c r="U1517" s="984"/>
      <c r="V1517" s="1025"/>
      <c r="X1517" s="277"/>
      <c r="Y1517" s="1043"/>
      <c r="Z1517" s="278"/>
      <c r="AB1517" s="356"/>
      <c r="AD1517" s="272"/>
      <c r="AE1517" s="273"/>
    </row>
    <row r="1518" spans="21:31">
      <c r="U1518" s="984"/>
      <c r="V1518" s="1025"/>
      <c r="X1518" s="277"/>
      <c r="Y1518" s="1043"/>
      <c r="Z1518" s="278"/>
      <c r="AB1518" s="356"/>
      <c r="AD1518" s="272"/>
      <c r="AE1518" s="273"/>
    </row>
    <row r="1519" spans="21:31">
      <c r="U1519" s="984"/>
      <c r="V1519" s="1025"/>
      <c r="X1519" s="277"/>
      <c r="Y1519" s="1043"/>
      <c r="Z1519" s="278"/>
      <c r="AB1519" s="356"/>
      <c r="AD1519" s="272"/>
      <c r="AE1519" s="273"/>
    </row>
    <row r="1520" spans="21:31">
      <c r="U1520" s="984"/>
      <c r="V1520" s="1025"/>
      <c r="X1520" s="277"/>
      <c r="Y1520" s="1043"/>
      <c r="Z1520" s="278"/>
      <c r="AB1520" s="356"/>
      <c r="AD1520" s="272"/>
      <c r="AE1520" s="273"/>
    </row>
    <row r="1521" spans="21:31">
      <c r="U1521" s="984"/>
      <c r="V1521" s="1025"/>
      <c r="X1521" s="277"/>
      <c r="Y1521" s="1043"/>
      <c r="Z1521" s="278"/>
      <c r="AB1521" s="356"/>
      <c r="AD1521" s="272"/>
      <c r="AE1521" s="273"/>
    </row>
    <row r="1522" spans="21:31">
      <c r="U1522" s="984"/>
      <c r="V1522" s="1025"/>
      <c r="X1522" s="277"/>
      <c r="Y1522" s="1043"/>
      <c r="Z1522" s="278"/>
      <c r="AB1522" s="356"/>
      <c r="AD1522" s="272"/>
      <c r="AE1522" s="273"/>
    </row>
    <row r="1523" spans="21:31">
      <c r="U1523" s="984"/>
      <c r="V1523" s="1025"/>
      <c r="X1523" s="277"/>
      <c r="Y1523" s="1043"/>
      <c r="Z1523" s="278"/>
      <c r="AB1523" s="356"/>
      <c r="AD1523" s="272"/>
      <c r="AE1523" s="273"/>
    </row>
    <row r="1524" spans="21:31">
      <c r="U1524" s="984"/>
      <c r="V1524" s="1025"/>
      <c r="X1524" s="277"/>
      <c r="Y1524" s="1043"/>
      <c r="Z1524" s="278"/>
      <c r="AB1524" s="356"/>
      <c r="AD1524" s="272"/>
      <c r="AE1524" s="273"/>
    </row>
    <row r="1525" spans="21:31">
      <c r="U1525" s="984"/>
      <c r="V1525" s="1025"/>
      <c r="X1525" s="277"/>
      <c r="Y1525" s="1043"/>
      <c r="Z1525" s="278"/>
      <c r="AB1525" s="356"/>
      <c r="AD1525" s="272"/>
      <c r="AE1525" s="273"/>
    </row>
    <row r="1526" spans="21:31">
      <c r="U1526" s="984"/>
      <c r="V1526" s="1025"/>
      <c r="X1526" s="277"/>
      <c r="Y1526" s="1043"/>
      <c r="Z1526" s="278"/>
      <c r="AB1526" s="356"/>
      <c r="AD1526" s="272"/>
      <c r="AE1526" s="273"/>
    </row>
    <row r="1527" spans="21:31">
      <c r="U1527" s="984"/>
      <c r="V1527" s="1025"/>
      <c r="X1527" s="277"/>
      <c r="Y1527" s="1043"/>
      <c r="Z1527" s="278"/>
      <c r="AB1527" s="356"/>
      <c r="AD1527" s="272"/>
      <c r="AE1527" s="273"/>
    </row>
    <row r="1528" spans="21:31">
      <c r="U1528" s="984"/>
      <c r="V1528" s="1025"/>
      <c r="X1528" s="277"/>
      <c r="Y1528" s="1043"/>
      <c r="Z1528" s="278"/>
      <c r="AB1528" s="356"/>
      <c r="AD1528" s="272"/>
      <c r="AE1528" s="273"/>
    </row>
    <row r="1529" spans="21:31">
      <c r="U1529" s="984"/>
      <c r="V1529" s="1025"/>
      <c r="X1529" s="277"/>
      <c r="Y1529" s="1043"/>
      <c r="Z1529" s="278"/>
      <c r="AB1529" s="356"/>
      <c r="AD1529" s="272"/>
      <c r="AE1529" s="273"/>
    </row>
    <row r="1530" spans="21:31">
      <c r="U1530" s="984"/>
      <c r="V1530" s="1025"/>
      <c r="X1530" s="277"/>
      <c r="Y1530" s="1043"/>
      <c r="Z1530" s="278"/>
      <c r="AB1530" s="356"/>
      <c r="AD1530" s="272"/>
      <c r="AE1530" s="273"/>
    </row>
    <row r="1531" spans="21:31">
      <c r="U1531" s="984"/>
      <c r="V1531" s="1025"/>
      <c r="X1531" s="277"/>
      <c r="Y1531" s="1043"/>
      <c r="Z1531" s="278"/>
      <c r="AB1531" s="356"/>
      <c r="AD1531" s="272"/>
      <c r="AE1531" s="273"/>
    </row>
    <row r="1532" spans="21:31">
      <c r="U1532" s="984"/>
      <c r="V1532" s="1025"/>
      <c r="X1532" s="277"/>
      <c r="Y1532" s="1043"/>
      <c r="Z1532" s="278"/>
      <c r="AB1532" s="356"/>
      <c r="AD1532" s="272"/>
      <c r="AE1532" s="273"/>
    </row>
    <row r="1533" spans="21:31">
      <c r="U1533" s="984"/>
      <c r="V1533" s="1025"/>
      <c r="X1533" s="277"/>
      <c r="Y1533" s="1043"/>
      <c r="Z1533" s="278"/>
      <c r="AB1533" s="356"/>
      <c r="AD1533" s="272"/>
      <c r="AE1533" s="273"/>
    </row>
    <row r="1534" spans="21:31">
      <c r="U1534" s="984"/>
      <c r="V1534" s="1025"/>
      <c r="X1534" s="277"/>
      <c r="Y1534" s="1043"/>
      <c r="Z1534" s="278"/>
      <c r="AB1534" s="356"/>
      <c r="AD1534" s="272"/>
      <c r="AE1534" s="273"/>
    </row>
    <row r="1535" spans="21:31">
      <c r="U1535" s="984"/>
      <c r="V1535" s="1025"/>
      <c r="X1535" s="277"/>
      <c r="Y1535" s="1043"/>
      <c r="Z1535" s="278"/>
      <c r="AB1535" s="356"/>
      <c r="AD1535" s="272"/>
      <c r="AE1535" s="273"/>
    </row>
    <row r="1536" spans="21:31">
      <c r="U1536" s="984"/>
      <c r="V1536" s="1025"/>
      <c r="X1536" s="277"/>
      <c r="Y1536" s="1043"/>
      <c r="Z1536" s="278"/>
      <c r="AB1536" s="356"/>
      <c r="AD1536" s="272"/>
      <c r="AE1536" s="273"/>
    </row>
    <row r="1537" spans="21:31">
      <c r="U1537" s="984"/>
      <c r="V1537" s="1025"/>
      <c r="X1537" s="277"/>
      <c r="Y1537" s="1043"/>
      <c r="Z1537" s="278"/>
      <c r="AB1537" s="356"/>
      <c r="AD1537" s="272"/>
      <c r="AE1537" s="273"/>
    </row>
    <row r="1538" spans="21:31">
      <c r="U1538" s="984"/>
      <c r="V1538" s="1025"/>
      <c r="X1538" s="277"/>
      <c r="Y1538" s="1043"/>
      <c r="Z1538" s="278"/>
      <c r="AB1538" s="356"/>
      <c r="AD1538" s="272"/>
      <c r="AE1538" s="273"/>
    </row>
    <row r="1539" spans="21:31">
      <c r="U1539" s="984"/>
      <c r="V1539" s="1025"/>
      <c r="X1539" s="277"/>
      <c r="Y1539" s="1043"/>
      <c r="Z1539" s="278"/>
      <c r="AB1539" s="356"/>
      <c r="AD1539" s="272"/>
      <c r="AE1539" s="273"/>
    </row>
    <row r="1540" spans="21:31">
      <c r="U1540" s="984"/>
      <c r="V1540" s="1025"/>
      <c r="X1540" s="277"/>
      <c r="Y1540" s="1043"/>
      <c r="Z1540" s="278"/>
      <c r="AB1540" s="356"/>
      <c r="AD1540" s="272"/>
      <c r="AE1540" s="273"/>
    </row>
    <row r="1541" spans="21:31">
      <c r="U1541" s="984"/>
      <c r="V1541" s="1025"/>
      <c r="X1541" s="277"/>
      <c r="Y1541" s="1043"/>
      <c r="Z1541" s="278"/>
      <c r="AB1541" s="356"/>
      <c r="AD1541" s="272"/>
      <c r="AE1541" s="273"/>
    </row>
    <row r="1542" spans="21:31">
      <c r="U1542" s="984"/>
      <c r="V1542" s="1025"/>
      <c r="X1542" s="277"/>
      <c r="Y1542" s="1043"/>
      <c r="Z1542" s="278"/>
      <c r="AB1542" s="356"/>
      <c r="AD1542" s="272"/>
      <c r="AE1542" s="273"/>
    </row>
    <row r="1543" spans="21:31">
      <c r="U1543" s="984"/>
      <c r="V1543" s="1025"/>
      <c r="X1543" s="277"/>
      <c r="Y1543" s="1043"/>
      <c r="Z1543" s="278"/>
      <c r="AB1543" s="356"/>
      <c r="AD1543" s="272"/>
      <c r="AE1543" s="273"/>
    </row>
    <row r="1544" spans="21:31">
      <c r="U1544" s="984"/>
      <c r="V1544" s="1025"/>
      <c r="X1544" s="277"/>
      <c r="Y1544" s="1043"/>
      <c r="Z1544" s="278"/>
      <c r="AB1544" s="356"/>
      <c r="AD1544" s="272"/>
      <c r="AE1544" s="273"/>
    </row>
    <row r="1545" spans="21:31">
      <c r="U1545" s="984"/>
      <c r="V1545" s="1025"/>
      <c r="X1545" s="277"/>
      <c r="Y1545" s="1043"/>
      <c r="Z1545" s="278"/>
      <c r="AB1545" s="356"/>
      <c r="AD1545" s="272"/>
      <c r="AE1545" s="273"/>
    </row>
    <row r="1546" spans="21:31">
      <c r="U1546" s="984"/>
      <c r="V1546" s="1025"/>
      <c r="X1546" s="277"/>
      <c r="Y1546" s="1043"/>
      <c r="Z1546" s="278"/>
      <c r="AB1546" s="356"/>
      <c r="AD1546" s="272"/>
      <c r="AE1546" s="273"/>
    </row>
    <row r="1547" spans="21:31">
      <c r="U1547" s="984"/>
      <c r="V1547" s="1025"/>
      <c r="X1547" s="277"/>
      <c r="Y1547" s="1043"/>
      <c r="Z1547" s="278"/>
      <c r="AB1547" s="356"/>
      <c r="AD1547" s="272"/>
      <c r="AE1547" s="273"/>
    </row>
    <row r="1548" spans="21:31">
      <c r="U1548" s="984"/>
      <c r="V1548" s="1025"/>
      <c r="X1548" s="277"/>
      <c r="Y1548" s="1043"/>
      <c r="Z1548" s="278"/>
      <c r="AB1548" s="356"/>
      <c r="AD1548" s="272"/>
      <c r="AE1548" s="273"/>
    </row>
    <row r="1549" spans="21:31">
      <c r="U1549" s="984"/>
      <c r="V1549" s="1025"/>
      <c r="X1549" s="277"/>
      <c r="Y1549" s="1043"/>
      <c r="Z1549" s="278"/>
      <c r="AB1549" s="356"/>
      <c r="AD1549" s="272"/>
      <c r="AE1549" s="273"/>
    </row>
    <row r="1550" spans="21:31">
      <c r="U1550" s="984"/>
      <c r="V1550" s="1025"/>
      <c r="X1550" s="277"/>
      <c r="Y1550" s="1043"/>
      <c r="Z1550" s="278"/>
      <c r="AB1550" s="356"/>
      <c r="AD1550" s="272"/>
      <c r="AE1550" s="273"/>
    </row>
    <row r="1551" spans="21:31">
      <c r="U1551" s="984"/>
      <c r="V1551" s="1025"/>
      <c r="X1551" s="277"/>
      <c r="Y1551" s="1043"/>
      <c r="Z1551" s="278"/>
      <c r="AB1551" s="356"/>
      <c r="AD1551" s="272"/>
      <c r="AE1551" s="273"/>
    </row>
    <row r="1552" spans="21:31">
      <c r="U1552" s="984"/>
      <c r="V1552" s="1025"/>
      <c r="X1552" s="277"/>
      <c r="Y1552" s="1043"/>
      <c r="Z1552" s="278"/>
      <c r="AB1552" s="356"/>
      <c r="AD1552" s="272"/>
      <c r="AE1552" s="273"/>
    </row>
    <row r="1553" spans="21:31">
      <c r="U1553" s="984"/>
      <c r="V1553" s="1025"/>
      <c r="X1553" s="277"/>
      <c r="Y1553" s="1043"/>
      <c r="Z1553" s="278"/>
      <c r="AB1553" s="356"/>
      <c r="AD1553" s="272"/>
      <c r="AE1553" s="273"/>
    </row>
    <row r="1554" spans="21:31">
      <c r="U1554" s="984"/>
      <c r="V1554" s="1025"/>
      <c r="X1554" s="277"/>
      <c r="Y1554" s="1043"/>
      <c r="Z1554" s="278"/>
      <c r="AB1554" s="356"/>
      <c r="AD1554" s="272"/>
      <c r="AE1554" s="273"/>
    </row>
    <row r="1555" spans="21:31">
      <c r="U1555" s="984"/>
      <c r="V1555" s="1025"/>
      <c r="X1555" s="277"/>
      <c r="Y1555" s="1043"/>
      <c r="Z1555" s="278"/>
      <c r="AB1555" s="356"/>
      <c r="AD1555" s="272"/>
      <c r="AE1555" s="273"/>
    </row>
    <row r="1556" spans="21:31">
      <c r="U1556" s="984"/>
      <c r="V1556" s="1025"/>
      <c r="X1556" s="277"/>
      <c r="Y1556" s="1043"/>
      <c r="Z1556" s="278"/>
      <c r="AB1556" s="356"/>
      <c r="AD1556" s="272"/>
      <c r="AE1556" s="273"/>
    </row>
    <row r="1557" spans="21:31">
      <c r="U1557" s="984"/>
      <c r="V1557" s="1025"/>
      <c r="X1557" s="277"/>
      <c r="Y1557" s="1043"/>
      <c r="Z1557" s="278"/>
      <c r="AB1557" s="356"/>
      <c r="AD1557" s="272"/>
      <c r="AE1557" s="273"/>
    </row>
    <row r="1558" spans="21:31">
      <c r="U1558" s="984"/>
      <c r="V1558" s="1025"/>
      <c r="X1558" s="277"/>
      <c r="Y1558" s="1043"/>
      <c r="Z1558" s="278"/>
      <c r="AB1558" s="356"/>
      <c r="AD1558" s="272"/>
      <c r="AE1558" s="273"/>
    </row>
    <row r="1559" spans="21:31">
      <c r="U1559" s="984"/>
      <c r="V1559" s="1025"/>
      <c r="X1559" s="277"/>
      <c r="Y1559" s="1043"/>
      <c r="Z1559" s="278"/>
      <c r="AB1559" s="356"/>
      <c r="AD1559" s="272"/>
      <c r="AE1559" s="273"/>
    </row>
    <row r="1560" spans="21:31">
      <c r="U1560" s="984"/>
      <c r="V1560" s="1025"/>
      <c r="X1560" s="277"/>
      <c r="Y1560" s="1043"/>
      <c r="Z1560" s="278"/>
      <c r="AB1560" s="356"/>
      <c r="AD1560" s="272"/>
      <c r="AE1560" s="273"/>
    </row>
    <row r="1561" spans="21:31">
      <c r="U1561" s="984"/>
      <c r="V1561" s="1025"/>
      <c r="X1561" s="277"/>
      <c r="Y1561" s="1043"/>
      <c r="Z1561" s="278"/>
      <c r="AB1561" s="356"/>
      <c r="AD1561" s="272"/>
      <c r="AE1561" s="273"/>
    </row>
    <row r="1562" spans="21:31">
      <c r="U1562" s="984"/>
      <c r="V1562" s="1025"/>
      <c r="X1562" s="277"/>
      <c r="Y1562" s="1043"/>
      <c r="Z1562" s="278"/>
      <c r="AB1562" s="356"/>
      <c r="AD1562" s="272"/>
      <c r="AE1562" s="273"/>
    </row>
    <row r="1563" spans="21:31">
      <c r="U1563" s="984"/>
      <c r="V1563" s="1025"/>
      <c r="X1563" s="277"/>
      <c r="Y1563" s="1043"/>
      <c r="Z1563" s="278"/>
      <c r="AB1563" s="356"/>
      <c r="AD1563" s="272"/>
      <c r="AE1563" s="273"/>
    </row>
    <row r="1564" spans="21:31">
      <c r="U1564" s="984"/>
      <c r="V1564" s="1025"/>
      <c r="X1564" s="277"/>
      <c r="Y1564" s="1043"/>
      <c r="Z1564" s="278"/>
      <c r="AB1564" s="356"/>
      <c r="AD1564" s="272"/>
      <c r="AE1564" s="273"/>
    </row>
    <row r="1565" spans="21:31">
      <c r="U1565" s="984"/>
      <c r="V1565" s="1025"/>
      <c r="X1565" s="277"/>
      <c r="Y1565" s="1043"/>
      <c r="Z1565" s="278"/>
      <c r="AB1565" s="356"/>
      <c r="AD1565" s="272"/>
      <c r="AE1565" s="273"/>
    </row>
    <row r="1566" spans="21:31">
      <c r="U1566" s="984"/>
      <c r="V1566" s="1025"/>
      <c r="X1566" s="277"/>
      <c r="Y1566" s="1043"/>
      <c r="Z1566" s="278"/>
      <c r="AB1566" s="356"/>
      <c r="AD1566" s="272"/>
      <c r="AE1566" s="273"/>
    </row>
    <row r="1567" spans="21:31">
      <c r="U1567" s="984"/>
      <c r="V1567" s="1025"/>
      <c r="X1567" s="277"/>
      <c r="Y1567" s="1043"/>
      <c r="Z1567" s="278"/>
      <c r="AB1567" s="356"/>
      <c r="AD1567" s="272"/>
      <c r="AE1567" s="273"/>
    </row>
    <row r="1568" spans="21:31">
      <c r="U1568" s="984"/>
      <c r="V1568" s="1025"/>
      <c r="X1568" s="277"/>
      <c r="Y1568" s="1043"/>
      <c r="Z1568" s="278"/>
      <c r="AB1568" s="356"/>
      <c r="AD1568" s="272"/>
      <c r="AE1568" s="273"/>
    </row>
    <row r="1569" spans="21:31">
      <c r="U1569" s="984"/>
      <c r="V1569" s="1025"/>
      <c r="X1569" s="277"/>
      <c r="Y1569" s="1043"/>
      <c r="Z1569" s="278"/>
      <c r="AB1569" s="356"/>
      <c r="AD1569" s="272"/>
      <c r="AE1569" s="273"/>
    </row>
    <row r="1570" spans="21:31">
      <c r="U1570" s="984"/>
      <c r="V1570" s="1025"/>
      <c r="X1570" s="277"/>
      <c r="Y1570" s="1043"/>
      <c r="Z1570" s="278"/>
      <c r="AB1570" s="356"/>
      <c r="AD1570" s="272"/>
      <c r="AE1570" s="273"/>
    </row>
    <row r="1571" spans="21:31">
      <c r="U1571" s="984"/>
      <c r="V1571" s="1025"/>
      <c r="X1571" s="277"/>
      <c r="Y1571" s="1043"/>
      <c r="Z1571" s="278"/>
      <c r="AB1571" s="356"/>
      <c r="AD1571" s="272"/>
      <c r="AE1571" s="273"/>
    </row>
    <row r="1572" spans="21:31">
      <c r="U1572" s="984"/>
      <c r="V1572" s="1025"/>
      <c r="X1572" s="277"/>
      <c r="Y1572" s="1043"/>
      <c r="Z1572" s="278"/>
      <c r="AB1572" s="356"/>
      <c r="AD1572" s="272"/>
      <c r="AE1572" s="273"/>
    </row>
    <row r="1573" spans="21:31">
      <c r="U1573" s="984"/>
      <c r="V1573" s="1025"/>
      <c r="X1573" s="277"/>
      <c r="Y1573" s="1043"/>
      <c r="Z1573" s="278"/>
      <c r="AB1573" s="356"/>
      <c r="AD1573" s="272"/>
      <c r="AE1573" s="273"/>
    </row>
    <row r="1574" spans="21:31">
      <c r="U1574" s="984"/>
      <c r="V1574" s="1025"/>
      <c r="X1574" s="277"/>
      <c r="Y1574" s="1043"/>
      <c r="Z1574" s="278"/>
      <c r="AB1574" s="356"/>
      <c r="AD1574" s="272"/>
      <c r="AE1574" s="273"/>
    </row>
    <row r="1575" spans="21:31">
      <c r="U1575" s="984"/>
      <c r="V1575" s="1025"/>
      <c r="X1575" s="277"/>
      <c r="Y1575" s="1043"/>
      <c r="Z1575" s="278"/>
      <c r="AB1575" s="356"/>
      <c r="AD1575" s="272"/>
      <c r="AE1575" s="273"/>
    </row>
    <row r="1576" spans="21:31">
      <c r="U1576" s="984"/>
      <c r="V1576" s="1025"/>
      <c r="X1576" s="277"/>
      <c r="Y1576" s="1043"/>
      <c r="Z1576" s="278"/>
      <c r="AB1576" s="356"/>
      <c r="AD1576" s="272"/>
      <c r="AE1576" s="273"/>
    </row>
    <row r="1577" spans="21:31">
      <c r="U1577" s="984"/>
      <c r="V1577" s="1025"/>
      <c r="X1577" s="277"/>
      <c r="Y1577" s="1043"/>
      <c r="Z1577" s="278"/>
      <c r="AB1577" s="356"/>
      <c r="AD1577" s="272"/>
      <c r="AE1577" s="273"/>
    </row>
    <row r="1578" spans="21:31">
      <c r="U1578" s="984"/>
      <c r="V1578" s="1025"/>
      <c r="X1578" s="277"/>
      <c r="Y1578" s="1043"/>
      <c r="Z1578" s="278"/>
      <c r="AB1578" s="356"/>
      <c r="AD1578" s="272"/>
      <c r="AE1578" s="273"/>
    </row>
    <row r="1579" spans="21:31">
      <c r="U1579" s="984"/>
      <c r="V1579" s="1025"/>
      <c r="X1579" s="277"/>
      <c r="Y1579" s="1043"/>
      <c r="Z1579" s="278"/>
      <c r="AB1579" s="356"/>
      <c r="AD1579" s="272"/>
      <c r="AE1579" s="273"/>
    </row>
    <row r="1580" spans="21:31">
      <c r="U1580" s="984"/>
      <c r="V1580" s="1025"/>
      <c r="X1580" s="277"/>
      <c r="Y1580" s="1043"/>
      <c r="Z1580" s="278"/>
      <c r="AB1580" s="356"/>
      <c r="AD1580" s="272"/>
      <c r="AE1580" s="273"/>
    </row>
    <row r="1581" spans="21:31">
      <c r="U1581" s="984"/>
      <c r="V1581" s="1025"/>
      <c r="X1581" s="277"/>
      <c r="Y1581" s="1043"/>
      <c r="Z1581" s="278"/>
      <c r="AB1581" s="356"/>
      <c r="AD1581" s="272"/>
      <c r="AE1581" s="273"/>
    </row>
    <row r="1582" spans="21:31">
      <c r="U1582" s="984"/>
      <c r="V1582" s="1025"/>
      <c r="X1582" s="277"/>
      <c r="Y1582" s="1043"/>
      <c r="Z1582" s="278"/>
      <c r="AB1582" s="356"/>
      <c r="AD1582" s="272"/>
      <c r="AE1582" s="273"/>
    </row>
    <row r="1583" spans="21:31">
      <c r="U1583" s="984"/>
      <c r="V1583" s="1025"/>
      <c r="X1583" s="277"/>
      <c r="Y1583" s="1043"/>
      <c r="Z1583" s="278"/>
      <c r="AB1583" s="356"/>
      <c r="AD1583" s="272"/>
      <c r="AE1583" s="273"/>
    </row>
    <row r="1584" spans="21:31">
      <c r="U1584" s="984"/>
      <c r="V1584" s="1025"/>
      <c r="X1584" s="277"/>
      <c r="Y1584" s="1043"/>
      <c r="Z1584" s="278"/>
      <c r="AB1584" s="356"/>
      <c r="AD1584" s="272"/>
      <c r="AE1584" s="273"/>
    </row>
    <row r="1585" spans="21:31">
      <c r="U1585" s="984"/>
      <c r="V1585" s="1025"/>
      <c r="X1585" s="277"/>
      <c r="Y1585" s="1043"/>
      <c r="Z1585" s="278"/>
      <c r="AB1585" s="356"/>
      <c r="AD1585" s="272"/>
      <c r="AE1585" s="273"/>
    </row>
    <row r="1586" spans="21:31">
      <c r="U1586" s="984"/>
      <c r="V1586" s="1025"/>
      <c r="X1586" s="277"/>
      <c r="Y1586" s="1043"/>
      <c r="Z1586" s="278"/>
      <c r="AB1586" s="356"/>
      <c r="AD1586" s="272"/>
      <c r="AE1586" s="273"/>
    </row>
    <row r="1587" spans="21:31">
      <c r="U1587" s="984"/>
      <c r="V1587" s="1025"/>
      <c r="X1587" s="277"/>
      <c r="Y1587" s="1043"/>
      <c r="Z1587" s="278"/>
      <c r="AB1587" s="356"/>
      <c r="AD1587" s="272"/>
      <c r="AE1587" s="273"/>
    </row>
    <row r="1588" spans="21:31">
      <c r="U1588" s="984"/>
      <c r="V1588" s="1025"/>
      <c r="X1588" s="277"/>
      <c r="Y1588" s="1043"/>
      <c r="Z1588" s="278"/>
      <c r="AB1588" s="356"/>
      <c r="AD1588" s="272"/>
      <c r="AE1588" s="273"/>
    </row>
    <row r="1589" spans="21:31">
      <c r="U1589" s="984"/>
      <c r="V1589" s="1025"/>
      <c r="X1589" s="277"/>
      <c r="Y1589" s="1043"/>
      <c r="Z1589" s="278"/>
      <c r="AB1589" s="356"/>
      <c r="AD1589" s="272"/>
      <c r="AE1589" s="273"/>
    </row>
    <row r="1590" spans="21:31">
      <c r="U1590" s="984"/>
      <c r="V1590" s="1025"/>
      <c r="X1590" s="277"/>
      <c r="Y1590" s="1043"/>
      <c r="Z1590" s="278"/>
      <c r="AB1590" s="356"/>
      <c r="AD1590" s="272"/>
      <c r="AE1590" s="273"/>
    </row>
    <row r="1591" spans="21:31">
      <c r="U1591" s="984"/>
      <c r="V1591" s="1025"/>
      <c r="X1591" s="277"/>
      <c r="Y1591" s="1043"/>
      <c r="Z1591" s="278"/>
      <c r="AB1591" s="356"/>
      <c r="AD1591" s="272"/>
      <c r="AE1591" s="273"/>
    </row>
    <row r="1592" spans="21:31">
      <c r="U1592" s="984"/>
      <c r="V1592" s="1025"/>
      <c r="X1592" s="277"/>
      <c r="Y1592" s="1043"/>
      <c r="Z1592" s="278"/>
      <c r="AB1592" s="356"/>
      <c r="AD1592" s="272"/>
      <c r="AE1592" s="273"/>
    </row>
    <row r="1593" spans="21:31">
      <c r="U1593" s="984"/>
      <c r="V1593" s="1025"/>
      <c r="X1593" s="277"/>
      <c r="Y1593" s="1043"/>
      <c r="Z1593" s="278"/>
      <c r="AB1593" s="356"/>
      <c r="AD1593" s="272"/>
      <c r="AE1593" s="273"/>
    </row>
    <row r="1594" spans="21:31">
      <c r="U1594" s="984"/>
      <c r="V1594" s="1025"/>
      <c r="X1594" s="277"/>
      <c r="Y1594" s="1043"/>
      <c r="Z1594" s="278"/>
      <c r="AB1594" s="356"/>
      <c r="AD1594" s="272"/>
      <c r="AE1594" s="273"/>
    </row>
    <row r="1595" spans="21:31">
      <c r="U1595" s="984"/>
      <c r="V1595" s="1025"/>
      <c r="X1595" s="277"/>
      <c r="Y1595" s="1043"/>
      <c r="Z1595" s="278"/>
      <c r="AB1595" s="356"/>
      <c r="AD1595" s="272"/>
      <c r="AE1595" s="273"/>
    </row>
    <row r="1596" spans="21:31">
      <c r="U1596" s="984"/>
      <c r="V1596" s="1025"/>
      <c r="X1596" s="277"/>
      <c r="Y1596" s="1043"/>
      <c r="Z1596" s="278"/>
      <c r="AB1596" s="356"/>
      <c r="AD1596" s="272"/>
      <c r="AE1596" s="273"/>
    </row>
    <row r="1597" spans="21:31">
      <c r="U1597" s="984"/>
      <c r="V1597" s="1025"/>
      <c r="X1597" s="277"/>
      <c r="Y1597" s="1043"/>
      <c r="Z1597" s="278"/>
      <c r="AB1597" s="356"/>
      <c r="AD1597" s="272"/>
      <c r="AE1597" s="273"/>
    </row>
    <row r="1598" spans="21:31">
      <c r="U1598" s="984"/>
      <c r="V1598" s="1025"/>
      <c r="X1598" s="277"/>
      <c r="Y1598" s="1043"/>
      <c r="Z1598" s="278"/>
      <c r="AB1598" s="356"/>
      <c r="AD1598" s="272"/>
      <c r="AE1598" s="273"/>
    </row>
    <row r="1599" spans="21:31">
      <c r="U1599" s="984"/>
      <c r="V1599" s="1025"/>
      <c r="X1599" s="277"/>
      <c r="Y1599" s="1043"/>
      <c r="Z1599" s="278"/>
      <c r="AB1599" s="356"/>
      <c r="AD1599" s="272"/>
      <c r="AE1599" s="273"/>
    </row>
    <row r="1600" spans="21:31">
      <c r="U1600" s="984"/>
      <c r="V1600" s="1025"/>
      <c r="X1600" s="277"/>
      <c r="Y1600" s="1043"/>
      <c r="Z1600" s="278"/>
      <c r="AB1600" s="356"/>
      <c r="AD1600" s="272"/>
      <c r="AE1600" s="273"/>
    </row>
    <row r="1601" spans="21:31">
      <c r="U1601" s="984"/>
      <c r="V1601" s="1025"/>
      <c r="X1601" s="277"/>
      <c r="Y1601" s="1043"/>
      <c r="Z1601" s="278"/>
      <c r="AB1601" s="356"/>
      <c r="AD1601" s="272"/>
      <c r="AE1601" s="273"/>
    </row>
    <row r="1602" spans="21:31">
      <c r="U1602" s="984"/>
      <c r="V1602" s="1025"/>
      <c r="X1602" s="277"/>
      <c r="Y1602" s="1043"/>
      <c r="Z1602" s="278"/>
      <c r="AB1602" s="356"/>
      <c r="AD1602" s="272"/>
      <c r="AE1602" s="273"/>
    </row>
    <row r="1603" spans="21:31">
      <c r="U1603" s="984"/>
      <c r="V1603" s="1025"/>
      <c r="X1603" s="277"/>
      <c r="Y1603" s="1043"/>
      <c r="Z1603" s="278"/>
      <c r="AB1603" s="356"/>
      <c r="AD1603" s="272"/>
      <c r="AE1603" s="273"/>
    </row>
    <row r="1604" spans="21:31">
      <c r="U1604" s="984"/>
      <c r="V1604" s="1025"/>
      <c r="X1604" s="277"/>
      <c r="Y1604" s="1043"/>
      <c r="Z1604" s="278"/>
      <c r="AB1604" s="356"/>
      <c r="AD1604" s="272"/>
      <c r="AE1604" s="273"/>
    </row>
    <row r="1605" spans="21:31">
      <c r="U1605" s="984"/>
      <c r="V1605" s="1025"/>
      <c r="X1605" s="277"/>
      <c r="Y1605" s="1043"/>
      <c r="Z1605" s="278"/>
      <c r="AB1605" s="356"/>
      <c r="AD1605" s="272"/>
      <c r="AE1605" s="273"/>
    </row>
    <row r="1606" spans="21:31">
      <c r="U1606" s="984"/>
      <c r="V1606" s="1025"/>
      <c r="X1606" s="277"/>
      <c r="Y1606" s="1043"/>
      <c r="Z1606" s="278"/>
      <c r="AB1606" s="356"/>
      <c r="AD1606" s="272"/>
      <c r="AE1606" s="273"/>
    </row>
    <row r="1607" spans="21:31">
      <c r="U1607" s="984"/>
      <c r="V1607" s="1025"/>
      <c r="X1607" s="277"/>
      <c r="Y1607" s="1043"/>
      <c r="Z1607" s="278"/>
      <c r="AB1607" s="356"/>
      <c r="AD1607" s="272"/>
      <c r="AE1607" s="273"/>
    </row>
    <row r="1608" spans="21:31">
      <c r="U1608" s="984"/>
      <c r="V1608" s="1025"/>
      <c r="X1608" s="277"/>
      <c r="Y1608" s="1043"/>
      <c r="Z1608" s="278"/>
      <c r="AB1608" s="356"/>
      <c r="AD1608" s="272"/>
      <c r="AE1608" s="273"/>
    </row>
    <row r="1609" spans="21:31">
      <c r="U1609" s="984"/>
      <c r="V1609" s="1025"/>
      <c r="X1609" s="277"/>
      <c r="Y1609" s="1043"/>
      <c r="Z1609" s="278"/>
      <c r="AB1609" s="356"/>
      <c r="AD1609" s="272"/>
      <c r="AE1609" s="273"/>
    </row>
    <row r="1610" spans="21:31">
      <c r="U1610" s="984"/>
      <c r="V1610" s="1025"/>
      <c r="X1610" s="277"/>
      <c r="Y1610" s="1043"/>
      <c r="Z1610" s="278"/>
      <c r="AB1610" s="356"/>
      <c r="AD1610" s="272"/>
      <c r="AE1610" s="273"/>
    </row>
    <row r="1611" spans="21:31">
      <c r="U1611" s="984"/>
      <c r="V1611" s="1025"/>
      <c r="X1611" s="277"/>
      <c r="Y1611" s="1043"/>
      <c r="Z1611" s="278"/>
      <c r="AB1611" s="356"/>
      <c r="AD1611" s="272"/>
      <c r="AE1611" s="273"/>
    </row>
    <row r="1612" spans="21:31">
      <c r="U1612" s="984"/>
      <c r="V1612" s="1025"/>
      <c r="X1612" s="277"/>
      <c r="Y1612" s="1043"/>
      <c r="Z1612" s="278"/>
      <c r="AB1612" s="356"/>
      <c r="AD1612" s="272"/>
      <c r="AE1612" s="273"/>
    </row>
    <row r="1613" spans="21:31">
      <c r="U1613" s="984"/>
      <c r="V1613" s="1025"/>
      <c r="X1613" s="277"/>
      <c r="Y1613" s="1043"/>
      <c r="Z1613" s="278"/>
      <c r="AB1613" s="356"/>
      <c r="AD1613" s="272"/>
      <c r="AE1613" s="273"/>
    </row>
    <row r="1614" spans="21:31">
      <c r="U1614" s="984"/>
      <c r="V1614" s="1025"/>
      <c r="X1614" s="277"/>
      <c r="Y1614" s="1043"/>
      <c r="Z1614" s="278"/>
      <c r="AB1614" s="356"/>
      <c r="AD1614" s="272"/>
      <c r="AE1614" s="273"/>
    </row>
    <row r="1615" spans="21:31">
      <c r="U1615" s="984"/>
      <c r="V1615" s="1025"/>
      <c r="X1615" s="277"/>
      <c r="Y1615" s="1043"/>
      <c r="Z1615" s="278"/>
      <c r="AB1615" s="356"/>
      <c r="AD1615" s="272"/>
      <c r="AE1615" s="273"/>
    </row>
    <row r="1616" spans="21:31">
      <c r="U1616" s="984"/>
      <c r="V1616" s="1025"/>
      <c r="X1616" s="277"/>
      <c r="Y1616" s="1043"/>
      <c r="Z1616" s="278"/>
      <c r="AB1616" s="356"/>
      <c r="AD1616" s="272"/>
      <c r="AE1616" s="273"/>
    </row>
    <row r="1617" spans="21:31">
      <c r="U1617" s="984"/>
      <c r="V1617" s="1025"/>
      <c r="X1617" s="277"/>
      <c r="Y1617" s="1043"/>
      <c r="Z1617" s="278"/>
      <c r="AB1617" s="356"/>
      <c r="AD1617" s="272"/>
      <c r="AE1617" s="273"/>
    </row>
    <row r="1618" spans="21:31">
      <c r="U1618" s="984"/>
      <c r="V1618" s="1025"/>
      <c r="X1618" s="277"/>
      <c r="Y1618" s="1043"/>
      <c r="Z1618" s="278"/>
      <c r="AB1618" s="356"/>
      <c r="AD1618" s="272"/>
      <c r="AE1618" s="273"/>
    </row>
    <row r="1619" spans="21:31">
      <c r="U1619" s="984"/>
      <c r="V1619" s="1025"/>
      <c r="X1619" s="277"/>
      <c r="Y1619" s="1043"/>
      <c r="Z1619" s="278"/>
      <c r="AB1619" s="356"/>
      <c r="AD1619" s="272"/>
      <c r="AE1619" s="273"/>
    </row>
    <row r="1620" spans="21:31">
      <c r="U1620" s="984"/>
      <c r="V1620" s="1025"/>
      <c r="X1620" s="277"/>
      <c r="Y1620" s="1043"/>
      <c r="Z1620" s="278"/>
      <c r="AB1620" s="356"/>
      <c r="AD1620" s="272"/>
      <c r="AE1620" s="273"/>
    </row>
    <row r="1621" spans="21:31">
      <c r="U1621" s="984"/>
      <c r="V1621" s="1025"/>
      <c r="X1621" s="277"/>
      <c r="Y1621" s="1043"/>
      <c r="Z1621" s="278"/>
      <c r="AB1621" s="356"/>
      <c r="AD1621" s="272"/>
      <c r="AE1621" s="273"/>
    </row>
    <row r="1622" spans="21:31">
      <c r="U1622" s="984"/>
      <c r="V1622" s="1025"/>
      <c r="X1622" s="277"/>
      <c r="Y1622" s="1043"/>
      <c r="Z1622" s="278"/>
      <c r="AB1622" s="356"/>
      <c r="AD1622" s="272"/>
      <c r="AE1622" s="273"/>
    </row>
    <row r="1623" spans="21:31">
      <c r="U1623" s="984"/>
      <c r="V1623" s="1025"/>
      <c r="X1623" s="277"/>
      <c r="Y1623" s="1043"/>
      <c r="Z1623" s="278"/>
      <c r="AB1623" s="356"/>
      <c r="AD1623" s="272"/>
      <c r="AE1623" s="273"/>
    </row>
    <row r="1624" spans="21:31">
      <c r="U1624" s="984"/>
      <c r="V1624" s="1025"/>
      <c r="X1624" s="277"/>
      <c r="Y1624" s="1043"/>
      <c r="Z1624" s="278"/>
      <c r="AB1624" s="356"/>
      <c r="AD1624" s="272"/>
      <c r="AE1624" s="273"/>
    </row>
    <row r="1625" spans="21:31">
      <c r="U1625" s="984"/>
      <c r="V1625" s="1025"/>
      <c r="X1625" s="277"/>
      <c r="Y1625" s="1043"/>
      <c r="Z1625" s="278"/>
      <c r="AB1625" s="356"/>
      <c r="AD1625" s="272"/>
      <c r="AE1625" s="273"/>
    </row>
    <row r="1626" spans="21:31">
      <c r="U1626" s="984"/>
      <c r="V1626" s="1025"/>
      <c r="X1626" s="277"/>
      <c r="Y1626" s="1043"/>
      <c r="Z1626" s="278"/>
      <c r="AB1626" s="356"/>
      <c r="AD1626" s="272"/>
      <c r="AE1626" s="273"/>
    </row>
    <row r="1627" spans="21:31">
      <c r="U1627" s="984"/>
      <c r="V1627" s="1025"/>
      <c r="X1627" s="277"/>
      <c r="Y1627" s="1043"/>
      <c r="Z1627" s="278"/>
      <c r="AB1627" s="356"/>
      <c r="AD1627" s="272"/>
      <c r="AE1627" s="273"/>
    </row>
    <row r="1628" spans="21:31">
      <c r="U1628" s="984"/>
      <c r="V1628" s="1025"/>
      <c r="X1628" s="277"/>
      <c r="Y1628" s="1043"/>
      <c r="Z1628" s="278"/>
      <c r="AB1628" s="356"/>
      <c r="AD1628" s="272"/>
      <c r="AE1628" s="273"/>
    </row>
    <row r="1629" spans="21:31">
      <c r="U1629" s="984"/>
      <c r="V1629" s="1025"/>
      <c r="X1629" s="277"/>
      <c r="Y1629" s="1043"/>
      <c r="Z1629" s="278"/>
      <c r="AB1629" s="356"/>
      <c r="AD1629" s="272"/>
      <c r="AE1629" s="273"/>
    </row>
    <row r="1630" spans="21:31">
      <c r="U1630" s="984"/>
      <c r="V1630" s="1025"/>
      <c r="X1630" s="277"/>
      <c r="Y1630" s="1043"/>
      <c r="Z1630" s="278"/>
      <c r="AB1630" s="356"/>
      <c r="AD1630" s="272"/>
      <c r="AE1630" s="273"/>
    </row>
    <row r="1631" spans="21:31">
      <c r="U1631" s="984"/>
      <c r="V1631" s="1025"/>
      <c r="X1631" s="277"/>
      <c r="Y1631" s="1043"/>
      <c r="Z1631" s="278"/>
      <c r="AB1631" s="356"/>
      <c r="AD1631" s="272"/>
      <c r="AE1631" s="273"/>
    </row>
    <row r="1632" spans="21:31">
      <c r="U1632" s="984"/>
      <c r="V1632" s="1025"/>
      <c r="X1632" s="277"/>
      <c r="Y1632" s="1043"/>
      <c r="Z1632" s="278"/>
      <c r="AB1632" s="356"/>
      <c r="AD1632" s="272"/>
      <c r="AE1632" s="273"/>
    </row>
    <row r="1633" spans="21:31">
      <c r="U1633" s="984"/>
      <c r="V1633" s="1025"/>
      <c r="X1633" s="277"/>
      <c r="Y1633" s="1043"/>
      <c r="Z1633" s="278"/>
      <c r="AB1633" s="356"/>
      <c r="AD1633" s="272"/>
      <c r="AE1633" s="273"/>
    </row>
    <row r="1634" spans="21:31">
      <c r="U1634" s="984"/>
      <c r="V1634" s="1025"/>
      <c r="X1634" s="277"/>
      <c r="Y1634" s="1043"/>
      <c r="Z1634" s="278"/>
      <c r="AB1634" s="356"/>
      <c r="AD1634" s="272"/>
      <c r="AE1634" s="273"/>
    </row>
    <row r="1635" spans="21:31">
      <c r="U1635" s="984"/>
      <c r="V1635" s="1025"/>
      <c r="X1635" s="277"/>
      <c r="Y1635" s="1043"/>
      <c r="Z1635" s="278"/>
      <c r="AB1635" s="356"/>
      <c r="AD1635" s="272"/>
      <c r="AE1635" s="273"/>
    </row>
    <row r="1636" spans="21:31">
      <c r="U1636" s="984"/>
      <c r="V1636" s="1025"/>
      <c r="X1636" s="277"/>
      <c r="Y1636" s="1043"/>
      <c r="Z1636" s="278"/>
      <c r="AB1636" s="356"/>
      <c r="AD1636" s="272"/>
      <c r="AE1636" s="273"/>
    </row>
    <row r="1637" spans="21:31">
      <c r="U1637" s="984"/>
      <c r="V1637" s="1025"/>
      <c r="X1637" s="277"/>
      <c r="Y1637" s="1043"/>
      <c r="Z1637" s="278"/>
      <c r="AB1637" s="356"/>
      <c r="AD1637" s="272"/>
      <c r="AE1637" s="273"/>
    </row>
    <row r="1638" spans="21:31">
      <c r="U1638" s="984"/>
      <c r="V1638" s="1025"/>
      <c r="X1638" s="277"/>
      <c r="Y1638" s="1043"/>
      <c r="Z1638" s="278"/>
      <c r="AB1638" s="356"/>
      <c r="AD1638" s="272"/>
      <c r="AE1638" s="273"/>
    </row>
    <row r="1639" spans="21:31">
      <c r="U1639" s="984"/>
      <c r="V1639" s="1025"/>
      <c r="X1639" s="277"/>
      <c r="Y1639" s="1043"/>
      <c r="Z1639" s="278"/>
      <c r="AB1639" s="356"/>
      <c r="AD1639" s="272"/>
      <c r="AE1639" s="273"/>
    </row>
    <row r="1640" spans="21:31">
      <c r="U1640" s="984"/>
      <c r="V1640" s="1025"/>
      <c r="X1640" s="277"/>
      <c r="Y1640" s="1043"/>
      <c r="Z1640" s="278"/>
      <c r="AB1640" s="356"/>
      <c r="AD1640" s="272"/>
      <c r="AE1640" s="273"/>
    </row>
    <row r="1641" spans="21:31">
      <c r="U1641" s="984"/>
      <c r="V1641" s="1025"/>
      <c r="X1641" s="277"/>
      <c r="Y1641" s="1043"/>
      <c r="Z1641" s="278"/>
      <c r="AB1641" s="356"/>
      <c r="AD1641" s="272"/>
      <c r="AE1641" s="273"/>
    </row>
    <row r="1642" spans="21:31">
      <c r="U1642" s="984"/>
      <c r="V1642" s="1025"/>
      <c r="X1642" s="277"/>
      <c r="Y1642" s="1043"/>
      <c r="Z1642" s="278"/>
      <c r="AB1642" s="356"/>
      <c r="AD1642" s="272"/>
      <c r="AE1642" s="273"/>
    </row>
    <row r="1643" spans="21:31">
      <c r="U1643" s="984"/>
      <c r="V1643" s="1025"/>
      <c r="X1643" s="277"/>
      <c r="Y1643" s="1043"/>
      <c r="Z1643" s="278"/>
      <c r="AB1643" s="356"/>
      <c r="AD1643" s="272"/>
      <c r="AE1643" s="273"/>
    </row>
    <row r="1644" spans="21:31">
      <c r="U1644" s="984"/>
      <c r="V1644" s="1025"/>
      <c r="X1644" s="277"/>
      <c r="Y1644" s="1043"/>
      <c r="Z1644" s="278"/>
      <c r="AB1644" s="356"/>
      <c r="AD1644" s="272"/>
      <c r="AE1644" s="273"/>
    </row>
    <row r="1645" spans="21:31">
      <c r="U1645" s="984"/>
      <c r="V1645" s="1025"/>
      <c r="X1645" s="277"/>
      <c r="Y1645" s="1043"/>
      <c r="Z1645" s="278"/>
      <c r="AB1645" s="356"/>
      <c r="AD1645" s="272"/>
      <c r="AE1645" s="273"/>
    </row>
    <row r="1646" spans="21:31">
      <c r="U1646" s="984"/>
      <c r="V1646" s="1025"/>
      <c r="X1646" s="277"/>
      <c r="Y1646" s="1043"/>
      <c r="Z1646" s="278"/>
      <c r="AB1646" s="356"/>
      <c r="AD1646" s="272"/>
      <c r="AE1646" s="273"/>
    </row>
    <row r="1647" spans="21:31">
      <c r="U1647" s="984"/>
      <c r="V1647" s="1025"/>
      <c r="X1647" s="277"/>
      <c r="Y1647" s="1043"/>
      <c r="Z1647" s="278"/>
      <c r="AB1647" s="356"/>
      <c r="AD1647" s="272"/>
      <c r="AE1647" s="273"/>
    </row>
    <row r="1648" spans="21:31">
      <c r="U1648" s="984"/>
      <c r="V1648" s="1025"/>
      <c r="X1648" s="277"/>
      <c r="Y1648" s="1043"/>
      <c r="Z1648" s="278"/>
      <c r="AB1648" s="356"/>
      <c r="AD1648" s="272"/>
      <c r="AE1648" s="273"/>
    </row>
    <row r="1649" spans="21:31">
      <c r="U1649" s="984"/>
      <c r="V1649" s="1025"/>
      <c r="X1649" s="277"/>
      <c r="Y1649" s="1043"/>
      <c r="Z1649" s="278"/>
      <c r="AB1649" s="356"/>
      <c r="AD1649" s="272"/>
      <c r="AE1649" s="273"/>
    </row>
    <row r="1650" spans="21:31">
      <c r="U1650" s="984"/>
      <c r="V1650" s="1025"/>
      <c r="X1650" s="277"/>
      <c r="Y1650" s="1043"/>
      <c r="Z1650" s="278"/>
      <c r="AB1650" s="356"/>
      <c r="AD1650" s="272"/>
      <c r="AE1650" s="273"/>
    </row>
    <row r="1651" spans="21:31">
      <c r="U1651" s="984"/>
      <c r="V1651" s="1025"/>
      <c r="X1651" s="277"/>
      <c r="Y1651" s="1043"/>
      <c r="Z1651" s="278"/>
      <c r="AB1651" s="356"/>
      <c r="AD1651" s="272"/>
      <c r="AE1651" s="273"/>
    </row>
    <row r="1652" spans="21:31">
      <c r="U1652" s="984"/>
      <c r="V1652" s="1025"/>
      <c r="X1652" s="277"/>
      <c r="Y1652" s="1043"/>
      <c r="Z1652" s="278"/>
      <c r="AB1652" s="356"/>
      <c r="AD1652" s="272"/>
      <c r="AE1652" s="273"/>
    </row>
    <row r="1653" spans="21:31">
      <c r="U1653" s="984"/>
      <c r="V1653" s="1025"/>
      <c r="X1653" s="277"/>
      <c r="Y1653" s="1043"/>
      <c r="Z1653" s="278"/>
      <c r="AB1653" s="356"/>
      <c r="AD1653" s="272"/>
      <c r="AE1653" s="273"/>
    </row>
    <row r="1654" spans="21:31">
      <c r="U1654" s="984"/>
      <c r="V1654" s="1025"/>
      <c r="X1654" s="277"/>
      <c r="Y1654" s="1043"/>
      <c r="Z1654" s="278"/>
      <c r="AB1654" s="356"/>
      <c r="AD1654" s="272"/>
      <c r="AE1654" s="273"/>
    </row>
    <row r="1655" spans="21:31">
      <c r="U1655" s="984"/>
      <c r="V1655" s="1025"/>
      <c r="X1655" s="277"/>
      <c r="Y1655" s="1043"/>
      <c r="Z1655" s="278"/>
      <c r="AB1655" s="356"/>
      <c r="AD1655" s="272"/>
      <c r="AE1655" s="273"/>
    </row>
    <row r="1656" spans="21:31">
      <c r="U1656" s="984"/>
      <c r="V1656" s="1025"/>
      <c r="X1656" s="277"/>
      <c r="Y1656" s="1043"/>
      <c r="Z1656" s="278"/>
      <c r="AB1656" s="356"/>
      <c r="AD1656" s="272"/>
      <c r="AE1656" s="273"/>
    </row>
    <row r="1657" spans="21:31">
      <c r="U1657" s="984"/>
      <c r="V1657" s="1025"/>
      <c r="X1657" s="277"/>
      <c r="Y1657" s="1043"/>
      <c r="Z1657" s="278"/>
      <c r="AB1657" s="356"/>
      <c r="AD1657" s="272"/>
      <c r="AE1657" s="273"/>
    </row>
    <row r="1658" spans="21:31">
      <c r="U1658" s="984"/>
      <c r="V1658" s="1025"/>
      <c r="X1658" s="277"/>
      <c r="Y1658" s="1043"/>
      <c r="Z1658" s="278"/>
      <c r="AB1658" s="356"/>
      <c r="AD1658" s="272"/>
      <c r="AE1658" s="273"/>
    </row>
    <row r="1659" spans="21:31">
      <c r="U1659" s="984"/>
      <c r="V1659" s="1025"/>
      <c r="X1659" s="277"/>
      <c r="Y1659" s="1043"/>
      <c r="Z1659" s="278"/>
      <c r="AB1659" s="356"/>
      <c r="AD1659" s="272"/>
      <c r="AE1659" s="273"/>
    </row>
    <row r="1660" spans="21:31">
      <c r="U1660" s="984"/>
      <c r="V1660" s="1025"/>
      <c r="X1660" s="277"/>
      <c r="Y1660" s="1043"/>
      <c r="Z1660" s="278"/>
      <c r="AB1660" s="356"/>
      <c r="AD1660" s="272"/>
      <c r="AE1660" s="273"/>
    </row>
    <row r="1661" spans="21:31">
      <c r="U1661" s="984"/>
      <c r="V1661" s="1025"/>
      <c r="X1661" s="277"/>
      <c r="Y1661" s="1043"/>
      <c r="Z1661" s="278"/>
      <c r="AB1661" s="356"/>
      <c r="AD1661" s="272"/>
      <c r="AE1661" s="273"/>
    </row>
    <row r="1662" spans="21:31">
      <c r="U1662" s="984"/>
      <c r="V1662" s="1025"/>
      <c r="X1662" s="277"/>
      <c r="Y1662" s="1043"/>
      <c r="Z1662" s="278"/>
      <c r="AB1662" s="356"/>
      <c r="AD1662" s="272"/>
      <c r="AE1662" s="273"/>
    </row>
    <row r="1663" spans="21:31">
      <c r="U1663" s="984"/>
      <c r="V1663" s="1025"/>
      <c r="X1663" s="277"/>
      <c r="Y1663" s="1043"/>
      <c r="Z1663" s="278"/>
      <c r="AB1663" s="356"/>
      <c r="AD1663" s="272"/>
      <c r="AE1663" s="273"/>
    </row>
    <row r="1664" spans="21:31">
      <c r="U1664" s="984"/>
      <c r="V1664" s="1025"/>
      <c r="X1664" s="277"/>
      <c r="Y1664" s="1043"/>
      <c r="Z1664" s="278"/>
      <c r="AB1664" s="356"/>
      <c r="AD1664" s="272"/>
      <c r="AE1664" s="273"/>
    </row>
    <row r="1665" spans="21:31">
      <c r="U1665" s="984"/>
      <c r="V1665" s="1025"/>
      <c r="X1665" s="277"/>
      <c r="Y1665" s="1043"/>
      <c r="Z1665" s="278"/>
      <c r="AB1665" s="356"/>
      <c r="AD1665" s="272"/>
      <c r="AE1665" s="273"/>
    </row>
    <row r="1666" spans="21:31">
      <c r="U1666" s="984"/>
      <c r="V1666" s="1025"/>
      <c r="X1666" s="277"/>
      <c r="Y1666" s="1043"/>
      <c r="Z1666" s="278"/>
      <c r="AB1666" s="356"/>
      <c r="AD1666" s="272"/>
      <c r="AE1666" s="273"/>
    </row>
    <row r="1667" spans="21:31">
      <c r="U1667" s="984"/>
      <c r="V1667" s="1025"/>
      <c r="X1667" s="277"/>
      <c r="Y1667" s="1043"/>
      <c r="Z1667" s="278"/>
      <c r="AB1667" s="356"/>
      <c r="AD1667" s="272"/>
      <c r="AE1667" s="273"/>
    </row>
    <row r="1668" spans="21:31">
      <c r="U1668" s="984"/>
      <c r="V1668" s="1025"/>
      <c r="X1668" s="277"/>
      <c r="Y1668" s="1043"/>
      <c r="Z1668" s="278"/>
      <c r="AB1668" s="356"/>
      <c r="AD1668" s="272"/>
      <c r="AE1668" s="273"/>
    </row>
    <row r="1669" spans="21:31">
      <c r="U1669" s="984"/>
      <c r="V1669" s="1025"/>
      <c r="X1669" s="277"/>
      <c r="Y1669" s="1043"/>
      <c r="Z1669" s="278"/>
      <c r="AB1669" s="356"/>
      <c r="AD1669" s="272"/>
      <c r="AE1669" s="273"/>
    </row>
    <row r="1670" spans="21:31">
      <c r="U1670" s="984"/>
      <c r="V1670" s="1025"/>
      <c r="X1670" s="277"/>
      <c r="Y1670" s="1043"/>
      <c r="Z1670" s="278"/>
      <c r="AB1670" s="356"/>
      <c r="AD1670" s="272"/>
      <c r="AE1670" s="273"/>
    </row>
    <row r="1671" spans="21:31">
      <c r="U1671" s="984"/>
      <c r="V1671" s="1025"/>
      <c r="X1671" s="277"/>
      <c r="Y1671" s="1043"/>
      <c r="Z1671" s="278"/>
      <c r="AB1671" s="356"/>
      <c r="AD1671" s="272"/>
      <c r="AE1671" s="273"/>
    </row>
    <row r="1672" spans="21:31">
      <c r="U1672" s="984"/>
      <c r="V1672" s="1025"/>
      <c r="X1672" s="277"/>
      <c r="Y1672" s="1043"/>
      <c r="Z1672" s="278"/>
      <c r="AB1672" s="356"/>
      <c r="AD1672" s="272"/>
      <c r="AE1672" s="273"/>
    </row>
    <row r="1673" spans="21:31">
      <c r="U1673" s="984"/>
      <c r="V1673" s="1025"/>
      <c r="X1673" s="277"/>
      <c r="Y1673" s="1043"/>
      <c r="Z1673" s="278"/>
      <c r="AB1673" s="356"/>
      <c r="AD1673" s="272"/>
      <c r="AE1673" s="273"/>
    </row>
    <row r="1674" spans="21:31">
      <c r="U1674" s="984"/>
      <c r="V1674" s="1025"/>
      <c r="X1674" s="277"/>
      <c r="Y1674" s="1043"/>
      <c r="Z1674" s="278"/>
      <c r="AB1674" s="356"/>
      <c r="AD1674" s="272"/>
      <c r="AE1674" s="273"/>
    </row>
    <row r="1675" spans="21:31">
      <c r="U1675" s="984"/>
      <c r="V1675" s="1025"/>
      <c r="X1675" s="277"/>
      <c r="Y1675" s="1043"/>
      <c r="Z1675" s="278"/>
      <c r="AB1675" s="356"/>
      <c r="AD1675" s="272"/>
      <c r="AE1675" s="273"/>
    </row>
    <row r="1676" spans="21:31">
      <c r="U1676" s="984"/>
      <c r="V1676" s="1025"/>
      <c r="X1676" s="277"/>
      <c r="Y1676" s="1043"/>
      <c r="Z1676" s="278"/>
      <c r="AB1676" s="356"/>
      <c r="AD1676" s="272"/>
      <c r="AE1676" s="273"/>
    </row>
    <row r="1677" spans="21:31">
      <c r="U1677" s="984"/>
      <c r="V1677" s="1025"/>
      <c r="X1677" s="277"/>
      <c r="Y1677" s="1043"/>
      <c r="Z1677" s="278"/>
      <c r="AB1677" s="356"/>
      <c r="AD1677" s="272"/>
      <c r="AE1677" s="273"/>
    </row>
    <row r="1678" spans="21:31">
      <c r="U1678" s="984"/>
      <c r="V1678" s="1025"/>
      <c r="X1678" s="277"/>
      <c r="Y1678" s="1043"/>
      <c r="Z1678" s="278"/>
      <c r="AB1678" s="356"/>
      <c r="AD1678" s="272"/>
      <c r="AE1678" s="273"/>
    </row>
    <row r="1679" spans="21:31">
      <c r="U1679" s="984"/>
      <c r="V1679" s="1025"/>
      <c r="X1679" s="277"/>
      <c r="Y1679" s="1043"/>
      <c r="Z1679" s="278"/>
      <c r="AB1679" s="356"/>
      <c r="AD1679" s="272"/>
      <c r="AE1679" s="273"/>
    </row>
    <row r="1680" spans="21:31">
      <c r="U1680" s="984"/>
      <c r="V1680" s="1025"/>
      <c r="X1680" s="277"/>
      <c r="Y1680" s="1043"/>
      <c r="Z1680" s="278"/>
      <c r="AB1680" s="356"/>
      <c r="AD1680" s="272"/>
      <c r="AE1680" s="273"/>
    </row>
    <row r="1681" spans="21:31">
      <c r="U1681" s="984"/>
      <c r="V1681" s="1025"/>
      <c r="X1681" s="277"/>
      <c r="Y1681" s="1043"/>
      <c r="Z1681" s="278"/>
      <c r="AB1681" s="356"/>
      <c r="AD1681" s="272"/>
      <c r="AE1681" s="273"/>
    </row>
    <row r="1682" spans="21:31">
      <c r="U1682" s="984"/>
      <c r="V1682" s="1025"/>
      <c r="X1682" s="277"/>
      <c r="Y1682" s="1043"/>
      <c r="Z1682" s="278"/>
      <c r="AB1682" s="356"/>
      <c r="AD1682" s="272"/>
      <c r="AE1682" s="273"/>
    </row>
    <row r="1683" spans="21:31">
      <c r="U1683" s="984"/>
      <c r="V1683" s="1025"/>
      <c r="X1683" s="277"/>
      <c r="Y1683" s="1043"/>
      <c r="Z1683" s="278"/>
      <c r="AB1683" s="356"/>
      <c r="AD1683" s="272"/>
      <c r="AE1683" s="273"/>
    </row>
    <row r="1684" spans="21:31">
      <c r="U1684" s="984"/>
      <c r="V1684" s="1025"/>
      <c r="X1684" s="277"/>
      <c r="Y1684" s="1043"/>
      <c r="Z1684" s="278"/>
      <c r="AB1684" s="356"/>
      <c r="AD1684" s="272"/>
      <c r="AE1684" s="273"/>
    </row>
    <row r="1685" spans="21:31">
      <c r="U1685" s="984"/>
      <c r="V1685" s="1025"/>
      <c r="X1685" s="277"/>
      <c r="Y1685" s="1043"/>
      <c r="Z1685" s="278"/>
      <c r="AB1685" s="356"/>
      <c r="AD1685" s="272"/>
      <c r="AE1685" s="273"/>
    </row>
    <row r="1686" spans="21:31">
      <c r="U1686" s="984"/>
      <c r="V1686" s="1025"/>
      <c r="X1686" s="277"/>
      <c r="Y1686" s="1043"/>
      <c r="Z1686" s="278"/>
      <c r="AB1686" s="356"/>
      <c r="AD1686" s="272"/>
      <c r="AE1686" s="273"/>
    </row>
    <row r="1687" spans="21:31">
      <c r="U1687" s="984"/>
      <c r="V1687" s="1025"/>
      <c r="X1687" s="277"/>
      <c r="Y1687" s="1043"/>
      <c r="Z1687" s="278"/>
      <c r="AB1687" s="356"/>
      <c r="AD1687" s="272"/>
      <c r="AE1687" s="273"/>
    </row>
    <row r="1688" spans="21:31">
      <c r="U1688" s="984"/>
      <c r="V1688" s="1025"/>
      <c r="X1688" s="277"/>
      <c r="Y1688" s="1043"/>
      <c r="Z1688" s="278"/>
      <c r="AB1688" s="356"/>
      <c r="AD1688" s="272"/>
      <c r="AE1688" s="273"/>
    </row>
    <row r="1689" spans="21:31">
      <c r="U1689" s="984"/>
      <c r="V1689" s="1025"/>
      <c r="X1689" s="277"/>
      <c r="Y1689" s="1043"/>
      <c r="Z1689" s="278"/>
      <c r="AB1689" s="356"/>
      <c r="AD1689" s="272"/>
      <c r="AE1689" s="273"/>
    </row>
    <row r="1690" spans="21:31">
      <c r="U1690" s="984"/>
      <c r="V1690" s="1025"/>
      <c r="X1690" s="277"/>
      <c r="Y1690" s="1043"/>
      <c r="Z1690" s="278"/>
      <c r="AB1690" s="356"/>
      <c r="AD1690" s="272"/>
      <c r="AE1690" s="273"/>
    </row>
    <row r="1691" spans="21:31">
      <c r="U1691" s="984"/>
      <c r="V1691" s="1025"/>
      <c r="X1691" s="277"/>
      <c r="Y1691" s="1043"/>
      <c r="Z1691" s="278"/>
      <c r="AB1691" s="356"/>
      <c r="AD1691" s="272"/>
      <c r="AE1691" s="273"/>
    </row>
    <row r="1692" spans="21:31">
      <c r="U1692" s="984"/>
      <c r="V1692" s="1025"/>
      <c r="X1692" s="277"/>
      <c r="Y1692" s="1043"/>
      <c r="Z1692" s="278"/>
      <c r="AB1692" s="356"/>
      <c r="AD1692" s="272"/>
      <c r="AE1692" s="273"/>
    </row>
    <row r="1693" spans="21:31">
      <c r="U1693" s="984"/>
      <c r="V1693" s="1025"/>
      <c r="X1693" s="277"/>
      <c r="Y1693" s="1043"/>
      <c r="Z1693" s="278"/>
      <c r="AB1693" s="356"/>
      <c r="AD1693" s="272"/>
      <c r="AE1693" s="273"/>
    </row>
    <row r="1694" spans="21:31">
      <c r="U1694" s="984"/>
      <c r="V1694" s="1025"/>
      <c r="X1694" s="277"/>
      <c r="Y1694" s="1043"/>
      <c r="Z1694" s="278"/>
      <c r="AB1694" s="356"/>
      <c r="AD1694" s="272"/>
      <c r="AE1694" s="273"/>
    </row>
    <row r="1695" spans="21:31">
      <c r="U1695" s="984"/>
      <c r="V1695" s="1025"/>
      <c r="X1695" s="277"/>
      <c r="Y1695" s="1043"/>
      <c r="Z1695" s="278"/>
      <c r="AB1695" s="356"/>
      <c r="AD1695" s="272"/>
      <c r="AE1695" s="273"/>
    </row>
    <row r="1696" spans="21:31">
      <c r="U1696" s="984"/>
      <c r="V1696" s="1025"/>
      <c r="X1696" s="277"/>
      <c r="Y1696" s="1043"/>
      <c r="Z1696" s="278"/>
      <c r="AB1696" s="356"/>
      <c r="AD1696" s="272"/>
      <c r="AE1696" s="273"/>
    </row>
    <row r="1697" spans="21:31">
      <c r="U1697" s="984"/>
      <c r="V1697" s="1025"/>
      <c r="X1697" s="277"/>
      <c r="Y1697" s="1043"/>
      <c r="Z1697" s="278"/>
      <c r="AB1697" s="356"/>
      <c r="AD1697" s="272"/>
      <c r="AE1697" s="273"/>
    </row>
    <row r="1698" spans="21:31">
      <c r="U1698" s="984"/>
      <c r="V1698" s="1025"/>
      <c r="X1698" s="277"/>
      <c r="Y1698" s="1043"/>
      <c r="Z1698" s="278"/>
      <c r="AB1698" s="356"/>
      <c r="AD1698" s="272"/>
      <c r="AE1698" s="273"/>
    </row>
    <row r="1699" spans="21:31">
      <c r="U1699" s="984"/>
      <c r="V1699" s="1025"/>
      <c r="X1699" s="277"/>
      <c r="Y1699" s="1043"/>
      <c r="Z1699" s="278"/>
      <c r="AB1699" s="356"/>
      <c r="AD1699" s="272"/>
      <c r="AE1699" s="273"/>
    </row>
    <row r="1700" spans="21:31">
      <c r="U1700" s="984"/>
      <c r="V1700" s="1025"/>
      <c r="X1700" s="277"/>
      <c r="Y1700" s="1043"/>
      <c r="Z1700" s="278"/>
      <c r="AB1700" s="356"/>
      <c r="AD1700" s="272"/>
      <c r="AE1700" s="273"/>
    </row>
    <row r="1701" spans="21:31">
      <c r="U1701" s="984"/>
      <c r="V1701" s="1025"/>
      <c r="X1701" s="277"/>
      <c r="Y1701" s="1043"/>
      <c r="Z1701" s="278"/>
      <c r="AB1701" s="356"/>
      <c r="AD1701" s="272"/>
      <c r="AE1701" s="273"/>
    </row>
    <row r="1702" spans="21:31">
      <c r="U1702" s="984"/>
      <c r="V1702" s="1025"/>
      <c r="X1702" s="277"/>
      <c r="Y1702" s="1043"/>
      <c r="Z1702" s="278"/>
      <c r="AB1702" s="356"/>
      <c r="AD1702" s="272"/>
      <c r="AE1702" s="273"/>
    </row>
    <row r="1703" spans="21:31">
      <c r="U1703" s="984"/>
      <c r="V1703" s="1025"/>
      <c r="X1703" s="277"/>
      <c r="Y1703" s="1043"/>
      <c r="Z1703" s="278"/>
      <c r="AB1703" s="356"/>
      <c r="AD1703" s="272"/>
      <c r="AE1703" s="273"/>
    </row>
    <row r="1704" spans="21:31">
      <c r="U1704" s="984"/>
      <c r="V1704" s="1025"/>
      <c r="X1704" s="277"/>
      <c r="Y1704" s="1043"/>
      <c r="Z1704" s="278"/>
      <c r="AB1704" s="356"/>
      <c r="AD1704" s="272"/>
      <c r="AE1704" s="273"/>
    </row>
    <row r="1705" spans="21:31">
      <c r="U1705" s="984"/>
      <c r="V1705" s="1025"/>
      <c r="X1705" s="277"/>
      <c r="Y1705" s="1043"/>
      <c r="Z1705" s="278"/>
      <c r="AB1705" s="356"/>
      <c r="AD1705" s="272"/>
      <c r="AE1705" s="273"/>
    </row>
    <row r="1706" spans="21:31">
      <c r="U1706" s="984"/>
      <c r="V1706" s="1025"/>
      <c r="X1706" s="277"/>
      <c r="Y1706" s="1043"/>
      <c r="Z1706" s="278"/>
      <c r="AB1706" s="356"/>
      <c r="AD1706" s="272"/>
      <c r="AE1706" s="273"/>
    </row>
    <row r="1707" spans="21:31">
      <c r="U1707" s="984"/>
      <c r="V1707" s="1025"/>
      <c r="X1707" s="277"/>
      <c r="Y1707" s="1043"/>
      <c r="Z1707" s="278"/>
      <c r="AB1707" s="356"/>
      <c r="AD1707" s="272"/>
      <c r="AE1707" s="273"/>
    </row>
    <row r="1708" spans="21:31">
      <c r="U1708" s="984"/>
      <c r="V1708" s="1025"/>
      <c r="X1708" s="277"/>
      <c r="Y1708" s="1043"/>
      <c r="Z1708" s="278"/>
      <c r="AB1708" s="356"/>
      <c r="AD1708" s="272"/>
      <c r="AE1708" s="273"/>
    </row>
    <row r="1709" spans="21:31">
      <c r="U1709" s="984"/>
      <c r="V1709" s="1025"/>
      <c r="X1709" s="277"/>
      <c r="Y1709" s="1043"/>
      <c r="Z1709" s="278"/>
      <c r="AB1709" s="356"/>
      <c r="AD1709" s="272"/>
      <c r="AE1709" s="273"/>
    </row>
    <row r="1710" spans="21:31">
      <c r="U1710" s="984"/>
      <c r="V1710" s="1025"/>
      <c r="X1710" s="277"/>
      <c r="Y1710" s="1043"/>
      <c r="Z1710" s="278"/>
      <c r="AB1710" s="356"/>
      <c r="AD1710" s="272"/>
      <c r="AE1710" s="273"/>
    </row>
    <row r="1711" spans="21:31">
      <c r="U1711" s="984"/>
      <c r="V1711" s="1025"/>
      <c r="X1711" s="277"/>
      <c r="Y1711" s="1043"/>
      <c r="Z1711" s="278"/>
      <c r="AB1711" s="356"/>
      <c r="AD1711" s="272"/>
      <c r="AE1711" s="273"/>
    </row>
    <row r="1712" spans="21:31">
      <c r="U1712" s="984"/>
      <c r="V1712" s="1025"/>
      <c r="X1712" s="277"/>
      <c r="Y1712" s="1043"/>
      <c r="Z1712" s="278"/>
      <c r="AB1712" s="356"/>
      <c r="AD1712" s="272"/>
      <c r="AE1712" s="273"/>
    </row>
    <row r="1713" spans="21:31">
      <c r="U1713" s="984"/>
      <c r="V1713" s="1025"/>
      <c r="X1713" s="277"/>
      <c r="Y1713" s="1043"/>
      <c r="Z1713" s="278"/>
      <c r="AB1713" s="356"/>
      <c r="AD1713" s="272"/>
      <c r="AE1713" s="273"/>
    </row>
    <row r="1714" spans="21:31">
      <c r="U1714" s="984"/>
      <c r="V1714" s="1025"/>
      <c r="X1714" s="277"/>
      <c r="Y1714" s="1043"/>
      <c r="Z1714" s="278"/>
      <c r="AB1714" s="356"/>
      <c r="AD1714" s="272"/>
      <c r="AE1714" s="273"/>
    </row>
    <row r="1715" spans="21:31">
      <c r="U1715" s="984"/>
      <c r="V1715" s="1025"/>
      <c r="X1715" s="277"/>
      <c r="Y1715" s="1043"/>
      <c r="Z1715" s="278"/>
      <c r="AB1715" s="356"/>
      <c r="AD1715" s="272"/>
      <c r="AE1715" s="273"/>
    </row>
    <row r="1716" spans="21:31">
      <c r="U1716" s="984"/>
      <c r="V1716" s="1025"/>
      <c r="X1716" s="277"/>
      <c r="Y1716" s="1043"/>
      <c r="Z1716" s="278"/>
      <c r="AB1716" s="356"/>
      <c r="AD1716" s="272"/>
      <c r="AE1716" s="273"/>
    </row>
    <row r="1717" spans="21:31">
      <c r="U1717" s="984"/>
      <c r="V1717" s="1025"/>
      <c r="X1717" s="277"/>
      <c r="Y1717" s="1043"/>
      <c r="Z1717" s="278"/>
      <c r="AB1717" s="356"/>
      <c r="AD1717" s="272"/>
      <c r="AE1717" s="273"/>
    </row>
    <row r="1718" spans="21:31">
      <c r="U1718" s="984"/>
      <c r="V1718" s="1025"/>
      <c r="X1718" s="277"/>
      <c r="Y1718" s="1043"/>
      <c r="Z1718" s="278"/>
      <c r="AB1718" s="356"/>
      <c r="AD1718" s="272"/>
      <c r="AE1718" s="273"/>
    </row>
    <row r="1719" spans="21:31">
      <c r="U1719" s="984"/>
      <c r="V1719" s="1025"/>
      <c r="X1719" s="277"/>
      <c r="Y1719" s="1043"/>
      <c r="Z1719" s="278"/>
      <c r="AB1719" s="356"/>
      <c r="AD1719" s="272"/>
      <c r="AE1719" s="273"/>
    </row>
    <row r="1720" spans="21:31">
      <c r="U1720" s="984"/>
      <c r="V1720" s="1025"/>
      <c r="X1720" s="277"/>
      <c r="Y1720" s="1043"/>
      <c r="Z1720" s="278"/>
      <c r="AB1720" s="356"/>
      <c r="AD1720" s="272"/>
      <c r="AE1720" s="273"/>
    </row>
    <row r="1721" spans="21:31">
      <c r="U1721" s="984"/>
      <c r="V1721" s="1025"/>
      <c r="X1721" s="277"/>
      <c r="Y1721" s="1043"/>
      <c r="Z1721" s="278"/>
      <c r="AB1721" s="356"/>
      <c r="AD1721" s="272"/>
      <c r="AE1721" s="273"/>
    </row>
    <row r="1722" spans="21:31">
      <c r="U1722" s="984"/>
      <c r="V1722" s="1025"/>
      <c r="X1722" s="277"/>
      <c r="Y1722" s="1043"/>
      <c r="Z1722" s="278"/>
      <c r="AB1722" s="356"/>
      <c r="AD1722" s="272"/>
      <c r="AE1722" s="273"/>
    </row>
    <row r="1723" spans="21:31">
      <c r="U1723" s="984"/>
      <c r="V1723" s="1025"/>
      <c r="X1723" s="277"/>
      <c r="Y1723" s="1043"/>
      <c r="Z1723" s="278"/>
      <c r="AB1723" s="356"/>
      <c r="AD1723" s="272"/>
      <c r="AE1723" s="273"/>
    </row>
    <row r="1724" spans="21:31">
      <c r="U1724" s="984"/>
      <c r="V1724" s="1025"/>
      <c r="X1724" s="277"/>
      <c r="Y1724" s="1043"/>
      <c r="Z1724" s="278"/>
      <c r="AB1724" s="356"/>
      <c r="AD1724" s="272"/>
      <c r="AE1724" s="273"/>
    </row>
    <row r="1725" spans="21:31">
      <c r="U1725" s="984"/>
      <c r="V1725" s="1025"/>
      <c r="X1725" s="277"/>
      <c r="Y1725" s="1043"/>
      <c r="Z1725" s="278"/>
      <c r="AB1725" s="356"/>
      <c r="AD1725" s="272"/>
      <c r="AE1725" s="273"/>
    </row>
    <row r="1726" spans="21:31">
      <c r="U1726" s="984"/>
      <c r="V1726" s="1025"/>
      <c r="X1726" s="277"/>
      <c r="Y1726" s="1043"/>
      <c r="Z1726" s="278"/>
      <c r="AB1726" s="356"/>
      <c r="AD1726" s="272"/>
      <c r="AE1726" s="273"/>
    </row>
    <row r="1727" spans="21:31">
      <c r="U1727" s="984"/>
      <c r="V1727" s="1025"/>
      <c r="X1727" s="277"/>
      <c r="Y1727" s="1043"/>
      <c r="Z1727" s="278"/>
      <c r="AB1727" s="356"/>
      <c r="AD1727" s="272"/>
      <c r="AE1727" s="273"/>
    </row>
    <row r="1728" spans="21:31">
      <c r="U1728" s="984"/>
      <c r="V1728" s="1025"/>
      <c r="X1728" s="277"/>
      <c r="Y1728" s="1043"/>
      <c r="Z1728" s="278"/>
      <c r="AB1728" s="356"/>
      <c r="AD1728" s="272"/>
      <c r="AE1728" s="273"/>
    </row>
    <row r="1729" spans="21:31">
      <c r="U1729" s="984"/>
      <c r="V1729" s="1025"/>
      <c r="X1729" s="277"/>
      <c r="Y1729" s="1043"/>
      <c r="Z1729" s="278"/>
      <c r="AB1729" s="356"/>
      <c r="AD1729" s="272"/>
      <c r="AE1729" s="273"/>
    </row>
    <row r="1730" spans="21:31">
      <c r="U1730" s="984"/>
      <c r="V1730" s="1025"/>
      <c r="X1730" s="277"/>
      <c r="Y1730" s="1043"/>
    </row>
    <row r="1731" spans="21:31">
      <c r="U1731" s="984"/>
      <c r="V1731" s="1025"/>
      <c r="X1731" s="277"/>
      <c r="Y1731" s="1043"/>
    </row>
    <row r="1732" spans="21:31">
      <c r="U1732" s="984"/>
      <c r="V1732" s="1025"/>
      <c r="X1732" s="277"/>
      <c r="Y1732" s="1043"/>
    </row>
    <row r="1733" spans="21:31">
      <c r="U1733" s="984"/>
      <c r="V1733" s="1025"/>
      <c r="X1733" s="277"/>
      <c r="Y1733" s="1043"/>
    </row>
    <row r="1734" spans="21:31">
      <c r="U1734" s="984"/>
      <c r="V1734" s="1025"/>
      <c r="X1734" s="277"/>
      <c r="Y1734" s="1043"/>
    </row>
    <row r="1735" spans="21:31">
      <c r="U1735" s="984"/>
      <c r="V1735" s="1025"/>
      <c r="X1735" s="277"/>
      <c r="Y1735" s="1043"/>
    </row>
  </sheetData>
  <autoFilter ref="A18:AI18" xr:uid="{6A1C3D7E-EC1A-463C-A604-B266E7E714FF}">
    <filterColumn colId="0" showButton="0"/>
    <filterColumn colId="1" showButton="0"/>
    <filterColumn colId="2" showButton="0"/>
    <filterColumn colId="3" showButton="0"/>
    <filterColumn colId="4" showButton="0"/>
    <filterColumn colId="7" showButton="0"/>
    <filterColumn colId="8" showButton="0"/>
    <filterColumn colId="9"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autoFilter>
  <mergeCells count="151">
    <mergeCell ref="X902:AI902"/>
    <mergeCell ref="Q10:S10"/>
    <mergeCell ref="M10:P10"/>
    <mergeCell ref="V10:Y10"/>
    <mergeCell ref="F902:N902"/>
    <mergeCell ref="F893:N898"/>
    <mergeCell ref="O893:V898"/>
    <mergeCell ref="X893:AI898"/>
    <mergeCell ref="Z1:AI10"/>
    <mergeCell ref="D2:G2"/>
    <mergeCell ref="D3:G3"/>
    <mergeCell ref="D5:G5"/>
    <mergeCell ref="D7:G7"/>
    <mergeCell ref="D8:G8"/>
    <mergeCell ref="D9:G9"/>
    <mergeCell ref="M3:P3"/>
    <mergeCell ref="Q3:T3"/>
    <mergeCell ref="M4:P4"/>
    <mergeCell ref="Q4:T4"/>
    <mergeCell ref="M5:P5"/>
    <mergeCell ref="Q5:T5"/>
    <mergeCell ref="M6:P6"/>
    <mergeCell ref="Q6:T6"/>
    <mergeCell ref="M7:P7"/>
    <mergeCell ref="A1:C10"/>
    <mergeCell ref="M9:P9"/>
    <mergeCell ref="Q9:T9"/>
    <mergeCell ref="V1:Y1"/>
    <mergeCell ref="V2:Y2"/>
    <mergeCell ref="V3:Y3"/>
    <mergeCell ref="V4:Y4"/>
    <mergeCell ref="V5:Y5"/>
    <mergeCell ref="V6:Y6"/>
    <mergeCell ref="V7:Y7"/>
    <mergeCell ref="V8:Y8"/>
    <mergeCell ref="V9:Y9"/>
    <mergeCell ref="H10:L10"/>
    <mergeCell ref="M1:T1"/>
    <mergeCell ref="M2:P2"/>
    <mergeCell ref="Q2:T2"/>
    <mergeCell ref="M8:P8"/>
    <mergeCell ref="Q8:T8"/>
    <mergeCell ref="H5:L5"/>
    <mergeCell ref="H6:L6"/>
    <mergeCell ref="H7:L7"/>
    <mergeCell ref="H8:L8"/>
    <mergeCell ref="H9:L9"/>
    <mergeCell ref="D1:G1"/>
    <mergeCell ref="Q7:T7"/>
    <mergeCell ref="D10:G10"/>
    <mergeCell ref="H1:L1"/>
    <mergeCell ref="H2:L2"/>
    <mergeCell ref="H3:L3"/>
    <mergeCell ref="H4:L4"/>
    <mergeCell ref="D4:G4"/>
    <mergeCell ref="A902:B902"/>
    <mergeCell ref="A900:B900"/>
    <mergeCell ref="A890:E891"/>
    <mergeCell ref="F890:AI890"/>
    <mergeCell ref="F891:AI892"/>
    <mergeCell ref="B884:E884"/>
    <mergeCell ref="AF884:AG889"/>
    <mergeCell ref="U884:U889"/>
    <mergeCell ref="X884:X889"/>
    <mergeCell ref="Z884:Z889"/>
    <mergeCell ref="AH887:AI887"/>
    <mergeCell ref="A888:F888"/>
    <mergeCell ref="A889:F889"/>
    <mergeCell ref="O887:Q888"/>
    <mergeCell ref="O889:Q889"/>
    <mergeCell ref="Y15:Y16"/>
    <mergeCell ref="X12:Y13"/>
    <mergeCell ref="X901:AI901"/>
    <mergeCell ref="A901:B901"/>
    <mergeCell ref="A893:B893"/>
    <mergeCell ref="A896:B896"/>
    <mergeCell ref="X899:AI899"/>
    <mergeCell ref="O899:V899"/>
    <mergeCell ref="O900:V900"/>
    <mergeCell ref="O901:V901"/>
    <mergeCell ref="F899:N899"/>
    <mergeCell ref="F900:N900"/>
    <mergeCell ref="F901:N901"/>
    <mergeCell ref="X900:AI900"/>
    <mergeCell ref="Z12:AA13"/>
    <mergeCell ref="L14:M16"/>
    <mergeCell ref="N14:O15"/>
    <mergeCell ref="A882:E882"/>
    <mergeCell ref="A18:F18"/>
    <mergeCell ref="H18:K18"/>
    <mergeCell ref="L18:U18"/>
    <mergeCell ref="R14:R16"/>
    <mergeCell ref="S14:S16"/>
    <mergeCell ref="U14:V14"/>
    <mergeCell ref="D15:D16"/>
    <mergeCell ref="E15:E16"/>
    <mergeCell ref="F15:F16"/>
    <mergeCell ref="V15:V16"/>
    <mergeCell ref="B12:B16"/>
    <mergeCell ref="C12:C16"/>
    <mergeCell ref="D12:F13"/>
    <mergeCell ref="G12:G16"/>
    <mergeCell ref="H12:S13"/>
    <mergeCell ref="U12:V13"/>
    <mergeCell ref="B20:C20"/>
    <mergeCell ref="B30:D30"/>
    <mergeCell ref="A787:E787"/>
    <mergeCell ref="B789:E789"/>
    <mergeCell ref="D6:G6"/>
    <mergeCell ref="AK15:AK16"/>
    <mergeCell ref="AL15:AL16"/>
    <mergeCell ref="AM15:AM16"/>
    <mergeCell ref="P14:Q15"/>
    <mergeCell ref="AN12:AN16"/>
    <mergeCell ref="AJ12:AJ902"/>
    <mergeCell ref="A12:A16"/>
    <mergeCell ref="AF12:AH12"/>
    <mergeCell ref="AD12:AE13"/>
    <mergeCell ref="AE15:AE16"/>
    <mergeCell ref="AI12:AI16"/>
    <mergeCell ref="AF13:AH13"/>
    <mergeCell ref="D14:F14"/>
    <mergeCell ref="H14:I16"/>
    <mergeCell ref="J14:K16"/>
    <mergeCell ref="AA15:AA16"/>
    <mergeCell ref="AC15:AC16"/>
    <mergeCell ref="AF15:AF16"/>
    <mergeCell ref="AG15:AG16"/>
    <mergeCell ref="AH15:AH16"/>
    <mergeCell ref="AB12:AC13"/>
    <mergeCell ref="X14:Y14"/>
    <mergeCell ref="Z14:AA14"/>
    <mergeCell ref="J789:J793"/>
    <mergeCell ref="L789:L793"/>
    <mergeCell ref="N789:N793"/>
    <mergeCell ref="P789:P793"/>
    <mergeCell ref="R789:R793"/>
    <mergeCell ref="U789:U798"/>
    <mergeCell ref="AH796:AI796"/>
    <mergeCell ref="A797:F797"/>
    <mergeCell ref="A798:F798"/>
    <mergeCell ref="O798:Q798"/>
    <mergeCell ref="X789:X798"/>
    <mergeCell ref="Z789:Z798"/>
    <mergeCell ref="AB789:AB794"/>
    <mergeCell ref="AD789:AD794"/>
    <mergeCell ref="AF789:AG798"/>
    <mergeCell ref="B790:C790"/>
    <mergeCell ref="B792:C792"/>
    <mergeCell ref="B793:E793"/>
    <mergeCell ref="O796:Q797"/>
  </mergeCells>
  <phoneticPr fontId="60" type="noConversion"/>
  <printOptions horizontalCentered="1" verticalCentered="1" gridLines="1" gridLinesSet="0"/>
  <pageMargins left="0.62992125984251968" right="0.23622047244094491" top="0.55118110236220474" bottom="0.55118110236220474" header="0.31496062992125984" footer="0.31496062992125984"/>
  <pageSetup paperSize="17" scale="32" fitToWidth="0" fitToHeight="0" orientation="landscape" r:id="rId1"/>
  <headerFooter alignWithMargins="0"/>
  <rowBreaks count="11" manualBreakCount="11">
    <brk id="85" max="34" man="1"/>
    <brk id="169" max="34" man="1"/>
    <brk id="243" max="34" man="1"/>
    <brk id="304" max="34" man="1"/>
    <brk id="386" max="34" man="1"/>
    <brk id="466" max="34" man="1"/>
    <brk id="541" max="34" man="1"/>
    <brk id="632" max="34" man="1"/>
    <brk id="717" max="34" man="1"/>
    <brk id="824" max="34" man="1"/>
    <brk id="983" max="32" man="1"/>
  </rowBreaks>
  <ignoredErrors>
    <ignoredError sqref="A32:A33" numberStoredAsText="1"/>
  </ignoredErrors>
  <drawing r:id="rId2"/>
  <legacyDrawing r:id="rId3"/>
  <oleObjects>
    <mc:AlternateContent xmlns:mc="http://schemas.openxmlformats.org/markup-compatibility/2006">
      <mc:Choice Requires="x14">
        <oleObject progId="Visio.Drawing.15" shapeId="1025" r:id="rId4">
          <objectPr defaultSize="0" autoPict="0" r:id="rId5">
            <anchor moveWithCells="1">
              <from>
                <xdr:col>1</xdr:col>
                <xdr:colOff>914400</xdr:colOff>
                <xdr:row>4</xdr:row>
                <xdr:rowOff>0</xdr:rowOff>
              </from>
              <to>
                <xdr:col>1</xdr:col>
                <xdr:colOff>2997200</xdr:colOff>
                <xdr:row>7</xdr:row>
                <xdr:rowOff>546100</xdr:rowOff>
              </to>
            </anchor>
          </objectPr>
        </oleObject>
      </mc:Choice>
      <mc:Fallback>
        <oleObject progId="Visio.Drawing.15" shapeId="1025"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C4C3A-9885-4278-8CE9-2A6C3D651DDD}">
  <dimension ref="A1:L53"/>
  <sheetViews>
    <sheetView view="pageBreakPreview" topLeftCell="A10" zoomScaleNormal="100" zoomScaleSheetLayoutView="100" workbookViewId="0">
      <selection activeCell="G18" sqref="G18"/>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1425</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c r="A9" s="16"/>
      <c r="B9" s="17"/>
      <c r="C9" s="18"/>
      <c r="D9" s="18"/>
      <c r="E9" s="2"/>
      <c r="F9" s="2"/>
      <c r="G9" s="2"/>
      <c r="H9" s="2"/>
      <c r="L9" s="9"/>
    </row>
    <row r="10" spans="1:12" ht="14.1" thickBot="1">
      <c r="A10" s="16"/>
      <c r="B10" s="17"/>
      <c r="C10" s="18"/>
      <c r="D10" s="18"/>
      <c r="E10" s="2"/>
      <c r="F10" s="2"/>
      <c r="G10" s="2"/>
      <c r="H10" s="2"/>
      <c r="L10" s="9"/>
    </row>
    <row r="11" spans="1:12">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2">
        <f>'ACTA 1 TERRON'!G31</f>
        <v>2.3973838692933156E-2</v>
      </c>
      <c r="D17" s="42">
        <f>'ACTA 1 TERRON'!AI31</f>
        <v>2.0484554945378215E-2</v>
      </c>
      <c r="E17" s="21">
        <v>25437758125.058407</v>
      </c>
      <c r="F17" s="75">
        <f>C17*E17</f>
        <v>609840710</v>
      </c>
      <c r="G17" s="1861">
        <f>D17*E17</f>
        <v>521081154.00000006</v>
      </c>
      <c r="H17" s="1862"/>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G17:H17"/>
    <mergeCell ref="A1:B1"/>
    <mergeCell ref="C1:I1"/>
    <mergeCell ref="J1:L3"/>
    <mergeCell ref="A2:B2"/>
    <mergeCell ref="C2:I2"/>
    <mergeCell ref="A3:B3"/>
    <mergeCell ref="C3:I3"/>
    <mergeCell ref="C11:C16"/>
    <mergeCell ref="D11:D16"/>
    <mergeCell ref="E11:E16"/>
    <mergeCell ref="F11:F16"/>
    <mergeCell ref="G11:H16"/>
    <mergeCell ref="A7:L7"/>
  </mergeCells>
  <printOptions horizontalCentered="1" verticalCentered="1"/>
  <pageMargins left="0.45" right="0.45" top="0.5" bottom="0.5" header="0.3" footer="0.3"/>
  <pageSetup scale="67" orientation="landscape"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ABF10-3915-49B5-8A2F-522EAC195F20}">
  <dimension ref="A1:L53"/>
  <sheetViews>
    <sheetView view="pageBreakPreview" topLeftCell="A19" zoomScaleNormal="100" zoomScaleSheetLayoutView="100" workbookViewId="0">
      <selection activeCell="E11" sqref="E11:E16"/>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1430</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TERRON'!G55</f>
        <v>5.0430792434349187E-3</v>
      </c>
      <c r="D17" s="4">
        <f>'ACTA 1 TERRON'!AI55</f>
        <v>6.213509037351031E-3</v>
      </c>
      <c r="E17" s="21">
        <v>25437758125.058407</v>
      </c>
      <c r="F17" s="5">
        <f>C17*E17</f>
        <v>128284630</v>
      </c>
      <c r="G17" s="1903">
        <f>D17*E17</f>
        <v>158057740.00000003</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67" orientation="landscape"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6D975-BA40-4E94-8510-D0C070B8DEF8}">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1431</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TERRON'!G70</f>
        <v>1.5901377708342026E-3</v>
      </c>
      <c r="D17" s="4">
        <f>'ACTA 1 TERRON'!AI70</f>
        <v>1.5901377708342026E-3</v>
      </c>
      <c r="E17" s="21">
        <v>25437758125.058407</v>
      </c>
      <c r="F17" s="5">
        <f>C17*E17</f>
        <v>40449540</v>
      </c>
      <c r="G17" s="1903">
        <f>D17*E17</f>
        <v>40449540</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67" orientation="landscape"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912FD-31F5-480E-9952-94665AFA0074}">
  <dimension ref="A1:L52"/>
  <sheetViews>
    <sheetView view="pageBreakPreview" zoomScale="94" zoomScaleNormal="100" zoomScaleSheetLayoutView="94" workbookViewId="0">
      <selection sqref="A1:L52"/>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1432</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TERRON'!G85</f>
        <v>6.60751370236803E-2</v>
      </c>
      <c r="D17" s="4">
        <f>'ACTA 1 TERRON'!AI85</f>
        <v>7.0868164919642318E-2</v>
      </c>
      <c r="E17" s="21">
        <v>25437758125.058407</v>
      </c>
      <c r="F17" s="5">
        <f>C17*E17</f>
        <v>1680803353.6884711</v>
      </c>
      <c r="G17" s="1903">
        <f>D17*E17</f>
        <v>1802727237.9926105</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24"/>
      <c r="B52" s="25"/>
      <c r="C52" s="25"/>
      <c r="D52" s="25"/>
      <c r="E52" s="25"/>
      <c r="F52" s="25"/>
      <c r="G52" s="25"/>
      <c r="H52" s="25"/>
      <c r="I52" s="25"/>
      <c r="J52" s="25"/>
      <c r="K52" s="25"/>
      <c r="L52"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67" orientation="landscape" horizontalDpi="4294967293"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07FEB-F54F-4D51-89FC-D1B6847980D6}">
  <dimension ref="A1:L52"/>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1433</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TERRON'!G102</f>
        <v>0.14938590055062806</v>
      </c>
      <c r="D17" s="4">
        <f>'ACTA 1 TERRON'!AI102</f>
        <v>0.14938590055062806</v>
      </c>
      <c r="E17" s="21">
        <v>25437758125.058407</v>
      </c>
      <c r="F17" s="80">
        <f>C17*E17</f>
        <v>3800042405.500906</v>
      </c>
      <c r="G17" s="1903">
        <f>D17*E17</f>
        <v>3800042405.500906</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24"/>
      <c r="B52" s="25"/>
      <c r="C52" s="25"/>
      <c r="D52" s="25"/>
      <c r="E52" s="25"/>
      <c r="F52" s="25"/>
      <c r="G52" s="25"/>
      <c r="H52" s="25"/>
      <c r="I52" s="25"/>
      <c r="J52" s="25"/>
      <c r="K52" s="25"/>
      <c r="L52"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72" orientation="landscape" horizontalDpi="4294967293"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6C279-22E4-43C2-B49D-35220FD03BB9}">
  <dimension ref="A1:L52"/>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1434</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TERRON'!G111</f>
        <v>1.6130826192765964E-2</v>
      </c>
      <c r="D17" s="4">
        <f>'ACTA 1 TERRON'!AI111</f>
        <v>1.6130826192765964E-2</v>
      </c>
      <c r="E17" s="21">
        <v>25437758125.058407</v>
      </c>
      <c r="F17" s="80">
        <f>C17*E17</f>
        <v>410332055.04893738</v>
      </c>
      <c r="G17" s="1903">
        <f>D17*E17</f>
        <v>410332055.04893738</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24"/>
      <c r="B52" s="25"/>
      <c r="C52" s="25"/>
      <c r="D52" s="25"/>
      <c r="E52" s="25"/>
      <c r="F52" s="25"/>
      <c r="G52" s="25"/>
      <c r="H52" s="25"/>
      <c r="I52" s="25"/>
      <c r="J52" s="25"/>
      <c r="K52" s="25"/>
      <c r="L52"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72" orientation="landscape" horizont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01452-85BE-4609-8F51-E505D69F77F0}">
  <dimension ref="A1:L52"/>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1435</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TERRON'!G122</f>
        <v>1.0768228796991672E-2</v>
      </c>
      <c r="D17" s="4">
        <f>'ACTA 1 TERRON'!AI122</f>
        <v>1.0768228796991672E-2</v>
      </c>
      <c r="E17" s="21">
        <v>25437758125.058407</v>
      </c>
      <c r="F17" s="80">
        <f>C17*E17</f>
        <v>273919599.57316279</v>
      </c>
      <c r="G17" s="1903">
        <f>D17*E17</f>
        <v>273919599.57316279</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24"/>
      <c r="B52" s="25"/>
      <c r="C52" s="25"/>
      <c r="D52" s="25"/>
      <c r="E52" s="25"/>
      <c r="F52" s="25"/>
      <c r="G52" s="25"/>
      <c r="H52" s="25"/>
      <c r="I52" s="25"/>
      <c r="J52" s="25"/>
      <c r="K52" s="25"/>
      <c r="L52"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72" orientation="landscape" horizontalDpi="4294967293"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ED990-CCE3-41DE-96F6-EAA9F0B9468F}">
  <dimension ref="A1:L52"/>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1436</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TERRON'!G137</f>
        <v>1.4460244110983903E-3</v>
      </c>
      <c r="D17" s="932">
        <f>'ACTA 1 TERRON'!AI137</f>
        <v>1.4460244110983903E-3</v>
      </c>
      <c r="E17" s="21">
        <v>25437758125.058407</v>
      </c>
      <c r="F17" s="80">
        <f>C17*E17</f>
        <v>36783619.212450877</v>
      </c>
      <c r="G17" s="1903">
        <f>D17*E17</f>
        <v>36783619.212450877</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24"/>
      <c r="B52" s="25"/>
      <c r="C52" s="25"/>
      <c r="D52" s="25"/>
      <c r="E52" s="25"/>
      <c r="F52" s="25"/>
      <c r="G52" s="25"/>
      <c r="H52" s="25"/>
      <c r="I52" s="25"/>
      <c r="J52" s="25"/>
      <c r="K52" s="25"/>
      <c r="L52"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72" orientation="landscape" horizontalDpi="4294967293"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345E1-F9EF-4B4A-851F-2C19785BC323}">
  <dimension ref="A1:L52"/>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1437</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TERRON'!G147</f>
        <v>2.9164837202739797E-4</v>
      </c>
      <c r="D17" s="4">
        <f>'ACTA 1 TERRON'!AI147</f>
        <v>2.9164837202739797E-4</v>
      </c>
      <c r="E17" s="21">
        <v>25437758125.058407</v>
      </c>
      <c r="F17" s="5">
        <f>C17*E17</f>
        <v>7418880.7451999998</v>
      </c>
      <c r="G17" s="1903">
        <f>D17*E17</f>
        <v>7418880.7451999998</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24"/>
      <c r="B52" s="25"/>
      <c r="C52" s="25"/>
      <c r="D52" s="25"/>
      <c r="E52" s="25"/>
      <c r="F52" s="25"/>
      <c r="G52" s="25"/>
      <c r="H52" s="25"/>
      <c r="I52" s="25"/>
      <c r="J52" s="25"/>
      <c r="K52" s="25"/>
      <c r="L52"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72" orientation="landscape" horizontalDpi="4294967293"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A5E2E-7B8F-4143-91AD-32E8EDF3BADC}">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1438</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TERRON'!G177</f>
        <v>1.0318811816219591E-2</v>
      </c>
      <c r="D17" s="4">
        <f>'ACTA 1 TERRON'!AI177</f>
        <v>7.4460268152484327E-3</v>
      </c>
      <c r="E17" s="21">
        <v>25437758125.058407</v>
      </c>
      <c r="F17" s="5">
        <f>C17*E17</f>
        <v>262487439.1189886</v>
      </c>
      <c r="G17" s="1903">
        <f>D17*E17</f>
        <v>189410229.1189886</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66" orientation="landscape" horizontalDpi="4294967293"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46ED9-3475-4560-B0D4-6C95F19AD554}">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1439</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TERRON'!G336</f>
        <v>0.10895568558964093</v>
      </c>
      <c r="D17" s="4">
        <f>'ACTA 1 TERRON'!AI336</f>
        <v>0.10895568558964093</v>
      </c>
      <c r="E17" s="21">
        <v>25437758125.058407</v>
      </c>
      <c r="F17" s="5">
        <f>C17*E17</f>
        <v>2771588376.3791976</v>
      </c>
      <c r="G17" s="1903">
        <f>D17*E17</f>
        <v>2771588376.3791976</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68" orientation="landscape" horizontalDpi="4294967293"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C0F38-1549-4882-A6A3-D0FC3EC2D716}">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1440</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TERRON'!G413</f>
        <v>3.5080270133214464E-2</v>
      </c>
      <c r="D17" s="4">
        <f>'ACTA 1 TERRON'!AI413</f>
        <v>3.5080270133214464E-2</v>
      </c>
      <c r="E17" s="21">
        <v>25437758125.058407</v>
      </c>
      <c r="F17" s="5">
        <f>C17*E17</f>
        <v>892363426.61041999</v>
      </c>
      <c r="G17" s="1903">
        <f>D17*E17</f>
        <v>892363426.61041999</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68" orientation="landscape" horizontalDpi="4294967293"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71E9D-3268-405C-91C1-98F31286D1FA}">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1441</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TERRON'!G454</f>
        <v>6.5256749146621112E-3</v>
      </c>
      <c r="D17" s="4">
        <f>'ACTA 1 TERRON'!AI454</f>
        <v>6.5256749146621112E-3</v>
      </c>
      <c r="E17" s="21">
        <v>25437758125.058407</v>
      </c>
      <c r="F17" s="5">
        <f>C17*E17</f>
        <v>165998540.08193594</v>
      </c>
      <c r="G17" s="1903">
        <f>D17*E17</f>
        <v>165998540.08193594</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68" orientation="landscape" horizontalDpi="4294967293"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AF2F1-F912-4F58-A380-064D2CB67963}">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1442</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TERRON'!G463</f>
        <v>6.0799622736845095E-3</v>
      </c>
      <c r="D17" s="4">
        <f>'ACTA 1 TERRON'!AI463</f>
        <v>6.0799622736845095E-3</v>
      </c>
      <c r="E17" s="21">
        <v>25437758125.058407</v>
      </c>
      <c r="F17" s="5">
        <f>C17*E17</f>
        <v>154660609.7274667</v>
      </c>
      <c r="G17" s="1903">
        <f>D17*E17</f>
        <v>154660609.7274667</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04411-D3FA-4C2D-8E49-ED2BF56FFDE8}">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1443</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TERRON'!G477</f>
        <v>2.9213183740736143E-2</v>
      </c>
      <c r="D17" s="4">
        <f>'ACTA 1 TERRON'!AI477</f>
        <v>2.9213183740736143E-2</v>
      </c>
      <c r="E17" s="21">
        <v>25437758125.058407</v>
      </c>
      <c r="F17" s="5">
        <f>C17*E17</f>
        <v>743117902.05973494</v>
      </c>
      <c r="G17" s="1903">
        <f>D17*E17</f>
        <v>743117902.05973494</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6A209-387A-453D-B879-2497AAD98848}">
  <dimension ref="A1:L53"/>
  <sheetViews>
    <sheetView view="pageBreakPreview" topLeftCell="A4"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1444</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TERRON'!G489</f>
        <v>9.3488780772067754E-3</v>
      </c>
      <c r="D17" s="4">
        <f>'ACTA 1 TERRON'!AI489</f>
        <v>9.3488780772067754E-3</v>
      </c>
      <c r="E17" s="21">
        <v>25437758125.058407</v>
      </c>
      <c r="F17" s="5">
        <f>C17*E17</f>
        <v>237814499.26864707</v>
      </c>
      <c r="G17" s="1903">
        <f>D17*E17</f>
        <v>237814499.26864707</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F2BC8-6001-40B1-8AD6-782A777F256E}">
  <dimension ref="A1:L53"/>
  <sheetViews>
    <sheetView view="pageBreakPreview" topLeftCell="A4"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1445</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TERRON'!G507</f>
        <v>2.6550341501179898E-2</v>
      </c>
      <c r="D17" s="4">
        <f>'ACTA 1 TERRON'!AI507</f>
        <v>2.6550341501179898E-2</v>
      </c>
      <c r="E17" s="21">
        <v>25437758125.058407</v>
      </c>
      <c r="F17" s="5">
        <f>C17*E17</f>
        <v>675381165.24471438</v>
      </c>
      <c r="G17" s="1903">
        <f>D17*E17</f>
        <v>675381165.24471438</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6A3DE-428E-4841-9459-B8C3E9EED012}">
  <dimension ref="A1:L53"/>
  <sheetViews>
    <sheetView view="pageBreakPreview" topLeftCell="A2"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1446</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TERRON'!G515</f>
        <v>2.5753463788332966E-2</v>
      </c>
      <c r="D17" s="4">
        <f>'ACTA 1 TERRON'!AI515</f>
        <v>2.5753463788332966E-2</v>
      </c>
      <c r="E17" s="21">
        <v>25437758125.058407</v>
      </c>
      <c r="F17" s="5">
        <f>C17*E17</f>
        <v>655110382.73006439</v>
      </c>
      <c r="G17" s="1903">
        <f>D17*E17</f>
        <v>655110382.73006439</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E62E4-4135-4295-A3C5-A9AEFE3539A6}">
  <dimension ref="A1:L53"/>
  <sheetViews>
    <sheetView view="pageBreakPreview" topLeftCell="A2"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1447</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TERRON'!G536</f>
        <v>1.7004868206795122E-2</v>
      </c>
      <c r="D17" s="4">
        <f>'ACTA 1 TERRON'!AI536</f>
        <v>6.3121045970567936E-3</v>
      </c>
      <c r="E17" s="21">
        <v>25437758125.058407</v>
      </c>
      <c r="F17" s="5">
        <f>C17*E17</f>
        <v>432565724.39295</v>
      </c>
      <c r="G17" s="1903">
        <f>D17*E17</f>
        <v>160565789.99999997</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791E3-D5D8-4601-9365-118AD559BBDC}">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1448</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TERRON'!G549</f>
        <v>1.2505746497270688E-2</v>
      </c>
      <c r="D17" s="4">
        <f>'ACTA 1 TERRON'!AI549</f>
        <v>1.2505746497270688E-2</v>
      </c>
      <c r="E17" s="21">
        <v>25437758125.058407</v>
      </c>
      <c r="F17" s="5">
        <f>C17*E17</f>
        <v>318118154.57086813</v>
      </c>
      <c r="G17" s="1903">
        <f>D17*E17</f>
        <v>318118154.57086813</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3BD95-5243-4AD3-90D8-7359BC578122}">
  <dimension ref="A1:L53"/>
  <sheetViews>
    <sheetView view="pageBreakPreview" zoomScale="77" zoomScaleNormal="100" zoomScaleSheetLayoutView="77" workbookViewId="0">
      <selection activeCell="G17" sqref="G17:H1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1449</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TERRON'!G562</f>
        <v>1.1381180676891625E-3</v>
      </c>
      <c r="D17" s="4">
        <f>'ACTA 1 TERRON'!AI562</f>
        <v>6.6292840307278578E-4</v>
      </c>
      <c r="E17" s="21">
        <v>25437758125.058407</v>
      </c>
      <c r="F17" s="5">
        <f>C17*E17</f>
        <v>28951172.123635765</v>
      </c>
      <c r="G17" s="1903">
        <f>D17*E17</f>
        <v>16863412.37159675</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E33F5-49A5-4AF4-8126-D11BB7BC10B8}">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1450</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TERRON'!G570</f>
        <v>4.1817917135302815E-3</v>
      </c>
      <c r="D17" s="4">
        <f>'ACTA 1 TERRON'!AI570</f>
        <v>4.1807567149304307E-3</v>
      </c>
      <c r="E17" s="21">
        <v>25437758125.058407</v>
      </c>
      <c r="F17" s="5">
        <f>C17*E17</f>
        <v>106375406.13815683</v>
      </c>
      <c r="G17" s="1903">
        <f>D17*E17</f>
        <v>106349078.09411405</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08F71-13F3-4E5D-AD41-3F8EE9C8B7D3}">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1451</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TERRON'!G603</f>
        <v>9.8707086099350284E-3</v>
      </c>
      <c r="D17" s="4">
        <f>'ACTA 1 TERRON'!AI603</f>
        <v>9.8707086099350284E-3</v>
      </c>
      <c r="E17" s="21">
        <v>25437758125.058407</v>
      </c>
      <c r="F17" s="5">
        <f>C17*E17</f>
        <v>251088698.14245874</v>
      </c>
      <c r="G17" s="1903">
        <f>D17*E17</f>
        <v>251088698.14245874</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BF701-86AD-4C52-8C96-1629BB044C42}">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9.25" customHeight="1">
      <c r="A7" s="1905" t="s">
        <v>1452</v>
      </c>
      <c r="B7" s="1906"/>
      <c r="C7" s="1906"/>
      <c r="D7" s="1906"/>
      <c r="E7" s="1906"/>
      <c r="F7" s="1906"/>
      <c r="G7" s="1906"/>
      <c r="H7" s="1906"/>
      <c r="I7" s="1906"/>
      <c r="J7" s="1906"/>
      <c r="K7" s="1906"/>
      <c r="L7" s="1907"/>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TERRON'!G688</f>
        <v>6.304900748864796E-2</v>
      </c>
      <c r="D17" s="4">
        <f>'ACTA 1 TERRON'!AI688</f>
        <v>6.304900748864796E-2</v>
      </c>
      <c r="E17" s="21">
        <v>25437758125.058407</v>
      </c>
      <c r="F17" s="5">
        <f>C17*E17</f>
        <v>1603825402.5212231</v>
      </c>
      <c r="G17" s="1903">
        <f>D17*E17</f>
        <v>1603825402.5212231</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DD2B5-D09B-4E1C-BA7F-180CE9195E1F}">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9.25" customHeight="1">
      <c r="A7" s="1905" t="s">
        <v>1453</v>
      </c>
      <c r="B7" s="1906"/>
      <c r="C7" s="1906"/>
      <c r="D7" s="1906"/>
      <c r="E7" s="1906"/>
      <c r="F7" s="1906"/>
      <c r="G7" s="1906"/>
      <c r="H7" s="1906"/>
      <c r="I7" s="1906"/>
      <c r="J7" s="1906"/>
      <c r="K7" s="1906"/>
      <c r="L7" s="1907"/>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TERRON'!G738</f>
        <v>1.4235357472412641E-2</v>
      </c>
      <c r="D17" s="4">
        <f>'ACTA 1 TERRON'!AI738</f>
        <v>1.4235357472412641E-2</v>
      </c>
      <c r="E17" s="21">
        <v>25437758125.058407</v>
      </c>
      <c r="F17" s="5">
        <f>C17*E17</f>
        <v>362115580.20697558</v>
      </c>
      <c r="G17" s="1903">
        <f>D17*E17</f>
        <v>362115580.20697558</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2C257-1A48-4868-8C1C-125B094CB611}">
  <dimension ref="A1:L53"/>
  <sheetViews>
    <sheetView view="pageBreakPreview" zoomScale="77" zoomScaleNormal="100" zoomScaleSheetLayoutView="77" workbookViewId="0">
      <selection activeCell="C18" sqref="C18"/>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9.25" customHeight="1">
      <c r="A7" s="1905" t="s">
        <v>1454</v>
      </c>
      <c r="B7" s="1906"/>
      <c r="C7" s="1906"/>
      <c r="D7" s="1906"/>
      <c r="E7" s="1906"/>
      <c r="F7" s="1906"/>
      <c r="G7" s="1906"/>
      <c r="H7" s="1906"/>
      <c r="I7" s="1906"/>
      <c r="J7" s="1906"/>
      <c r="K7" s="1906"/>
      <c r="L7" s="1907"/>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TERRON'!G752</f>
        <v>5.0848225643195522E-3</v>
      </c>
      <c r="D17" s="4">
        <f>'ACTA 1 TERRON'!AI752</f>
        <v>1.8923837455856569E-4</v>
      </c>
      <c r="E17" s="21">
        <v>25437758125.058407</v>
      </c>
      <c r="F17" s="5">
        <f>C17*E17</f>
        <v>129346486.50000001</v>
      </c>
      <c r="G17" s="1903">
        <f>D17*E17</f>
        <v>4813800</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BAF15-B5BA-438C-8953-D4881A160367}">
  <dimension ref="A1:L51"/>
  <sheetViews>
    <sheetView view="pageBreakPreview" zoomScale="77" zoomScaleNormal="100" zoomScaleSheetLayoutView="77" workbookViewId="0">
      <selection activeCell="L9" sqref="L9"/>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4.95">
      <c r="A7" s="1900" t="s">
        <v>1455</v>
      </c>
      <c r="B7" s="1901"/>
      <c r="C7" s="1901"/>
      <c r="D7" s="1901"/>
      <c r="E7" s="1901"/>
      <c r="F7" s="1901"/>
      <c r="G7" s="1901"/>
      <c r="H7" s="1901"/>
      <c r="I7" s="1901"/>
      <c r="J7" s="1901"/>
      <c r="K7" s="1901"/>
      <c r="L7" s="1902"/>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2">
        <v>0</v>
      </c>
      <c r="D17" s="4">
        <f>G17/E17</f>
        <v>2.5847022129372111E-2</v>
      </c>
      <c r="E17" s="21">
        <v>25437758125.058407</v>
      </c>
      <c r="F17" s="5">
        <f>C17*E17</f>
        <v>0</v>
      </c>
      <c r="G17" s="1908">
        <f>'ACTA 1 TERRON'!AH785</f>
        <v>657490297.17999983</v>
      </c>
      <c r="H17" s="1909"/>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24"/>
      <c r="B51" s="25"/>
      <c r="C51" s="25"/>
      <c r="D51" s="25"/>
      <c r="E51" s="25"/>
      <c r="F51" s="25"/>
      <c r="G51" s="25"/>
      <c r="H51" s="25"/>
      <c r="I51" s="25"/>
      <c r="J51" s="25"/>
      <c r="K51" s="25"/>
      <c r="L51" s="26"/>
    </row>
  </sheetData>
  <mergeCells count="14">
    <mergeCell ref="G17:H17"/>
    <mergeCell ref="A7:L7"/>
    <mergeCell ref="C11:C16"/>
    <mergeCell ref="D11:D16"/>
    <mergeCell ref="E11:E16"/>
    <mergeCell ref="F11:F16"/>
    <mergeCell ref="G11:H16"/>
    <mergeCell ref="A1:B1"/>
    <mergeCell ref="C1:I1"/>
    <mergeCell ref="J1:L3"/>
    <mergeCell ref="A2:B2"/>
    <mergeCell ref="C2:I2"/>
    <mergeCell ref="A3:B3"/>
    <mergeCell ref="C3:I3"/>
  </mergeCells>
  <printOptions horizontalCentered="1" verticalCentered="1"/>
  <pageMargins left="0.45" right="0.45" top="0.5" bottom="0.5" header="0.3" footer="0.3"/>
  <pageSetup scale="72" orientation="landscape" horizontalDpi="4294967293"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7D4AB-B2B2-41DF-A26B-FD4076673C84}">
  <dimension ref="A1:L53"/>
  <sheetViews>
    <sheetView view="pageBreakPreview" topLeftCell="A4"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9.25" customHeight="1">
      <c r="A7" s="1905" t="s">
        <v>1456</v>
      </c>
      <c r="B7" s="1906"/>
      <c r="C7" s="1906"/>
      <c r="D7" s="1906"/>
      <c r="E7" s="1906"/>
      <c r="F7" s="1906"/>
      <c r="G7" s="1906"/>
      <c r="H7" s="1906"/>
      <c r="I7" s="1906"/>
      <c r="J7" s="1906"/>
      <c r="K7" s="1906"/>
      <c r="L7" s="1907"/>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TERRON'!G808</f>
        <v>5.6098497083917984E-3</v>
      </c>
      <c r="D17" s="4">
        <f>'ACTA 1 TERRON'!AI808</f>
        <v>1.670744717009232E-3</v>
      </c>
      <c r="E17" s="21">
        <v>25437758125.058407</v>
      </c>
      <c r="F17" s="5">
        <f>C17*E17</f>
        <v>142702000</v>
      </c>
      <c r="G17" s="1903">
        <f>D17*E17</f>
        <v>42500000</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7E930-D4C3-437D-86E9-A4F2B7A8B927}">
  <dimension ref="A1:L53"/>
  <sheetViews>
    <sheetView view="pageBreakPreview" topLeftCell="A4" zoomScale="77" zoomScaleNormal="100" zoomScaleSheetLayoutView="77" workbookViewId="0">
      <selection activeCell="C17" sqref="C1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9.25" customHeight="1">
      <c r="A7" s="1905" t="s">
        <v>1457</v>
      </c>
      <c r="B7" s="1906"/>
      <c r="C7" s="1906"/>
      <c r="D7" s="1906"/>
      <c r="E7" s="1906"/>
      <c r="F7" s="1906"/>
      <c r="G7" s="1906"/>
      <c r="H7" s="1906"/>
      <c r="I7" s="1906"/>
      <c r="J7" s="1906"/>
      <c r="K7" s="1906"/>
      <c r="L7" s="1907"/>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TERRON'!G821</f>
        <v>4.7272247581261213E-3</v>
      </c>
      <c r="D17" s="4">
        <f>'ACTA 1 TERRON'!AI821</f>
        <v>4.7272247581261213E-3</v>
      </c>
      <c r="E17" s="21">
        <v>25437758125.058407</v>
      </c>
      <c r="F17" s="5">
        <f>C17*E17</f>
        <v>120250000</v>
      </c>
      <c r="G17" s="1903">
        <f>D17*E17</f>
        <v>120250000</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0EC5D-F551-4ABA-9BC3-2D923785FBEC}">
  <dimension ref="A1:L53"/>
  <sheetViews>
    <sheetView view="pageBreakPreview" topLeftCell="A4"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9.25" customHeight="1">
      <c r="A7" s="1905" t="s">
        <v>1458</v>
      </c>
      <c r="B7" s="1906"/>
      <c r="C7" s="1906"/>
      <c r="D7" s="1906"/>
      <c r="E7" s="1906"/>
      <c r="F7" s="1906"/>
      <c r="G7" s="1906"/>
      <c r="H7" s="1906"/>
      <c r="I7" s="1906"/>
      <c r="J7" s="1906"/>
      <c r="K7" s="1906"/>
      <c r="L7" s="1907"/>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TERRON'!G833</f>
        <v>2.2708369077185479E-3</v>
      </c>
      <c r="D17" s="4">
        <f>'ACTA 1 TERRON'!AI833</f>
        <v>2.2708369077185479E-3</v>
      </c>
      <c r="E17" s="21">
        <v>25437758125.058407</v>
      </c>
      <c r="F17" s="5">
        <f>C17*E17</f>
        <v>57765000</v>
      </c>
      <c r="G17" s="1903">
        <f>D17*E17</f>
        <v>57765000</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A05D2-B424-4C6A-BEE0-ECBA1C632D1F}">
  <dimension ref="A1:L53"/>
  <sheetViews>
    <sheetView view="pageBreakPreview" topLeftCell="A4"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9.25" customHeight="1">
      <c r="A7" s="1905" t="s">
        <v>1459</v>
      </c>
      <c r="B7" s="1906"/>
      <c r="C7" s="1906"/>
      <c r="D7" s="1906"/>
      <c r="E7" s="1906"/>
      <c r="F7" s="1906"/>
      <c r="G7" s="1906"/>
      <c r="H7" s="1906"/>
      <c r="I7" s="1906"/>
      <c r="J7" s="1906"/>
      <c r="K7" s="1906"/>
      <c r="L7" s="1907"/>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TERRON'!G842</f>
        <v>4.6033930908654375E-2</v>
      </c>
      <c r="D17" s="4">
        <f>'ACTA 1 TERRON'!AI842</f>
        <v>3.7680207323608203E-2</v>
      </c>
      <c r="E17" s="21">
        <v>25437758125.058407</v>
      </c>
      <c r="F17" s="5">
        <f>C17*E17</f>
        <v>1171000000.0000002</v>
      </c>
      <c r="G17" s="1903">
        <f>D17*E17</f>
        <v>958499999.99999988</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43B1F-B60E-4A8D-9588-2942B16DED99}">
  <dimension ref="A1:L53"/>
  <sheetViews>
    <sheetView view="pageBreakPreview" topLeftCell="A4"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9.25" customHeight="1">
      <c r="A7" s="1905" t="s">
        <v>1460</v>
      </c>
      <c r="B7" s="1906"/>
      <c r="C7" s="1906"/>
      <c r="D7" s="1906"/>
      <c r="E7" s="1906"/>
      <c r="F7" s="1906"/>
      <c r="G7" s="1906"/>
      <c r="H7" s="1906"/>
      <c r="I7" s="1906"/>
      <c r="J7" s="1906"/>
      <c r="K7" s="1906"/>
      <c r="L7" s="1907"/>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TERRON'!G850</f>
        <v>4.479482800323952E-3</v>
      </c>
      <c r="D17" s="4">
        <f>'ACTA 1 TERRON'!AI850</f>
        <v>4.479482800323952E-3</v>
      </c>
      <c r="E17" s="21">
        <v>25437758125.058407</v>
      </c>
      <c r="F17" s="5">
        <f>C17*E17</f>
        <v>113948000</v>
      </c>
      <c r="G17" s="1903">
        <f>D17*E17</f>
        <v>113948000</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07D0F-AFAF-4793-88F7-094C16AE221E}">
  <dimension ref="A1:L53"/>
  <sheetViews>
    <sheetView view="pageBreakPreview" zoomScale="77" zoomScaleNormal="100" zoomScaleSheetLayoutView="77" workbookViewId="0">
      <selection activeCell="A7" sqref="A7:L7"/>
    </sheetView>
  </sheetViews>
  <sheetFormatPr defaultColWidth="11.42578125" defaultRowHeight="12.95"/>
  <cols>
    <col min="1" max="1" width="18.42578125" customWidth="1"/>
    <col min="2" max="2" width="9.140625" customWidth="1"/>
    <col min="3" max="3" width="18.140625" customWidth="1"/>
    <col min="4" max="4" width="20.28515625" customWidth="1"/>
    <col min="5" max="5" width="19.42578125" customWidth="1"/>
    <col min="6" max="6" width="27.85546875" customWidth="1"/>
    <col min="7" max="7" width="18.42578125" customWidth="1"/>
    <col min="8" max="8" width="8" customWidth="1"/>
    <col min="9" max="9" width="2.42578125" hidden="1" customWidth="1"/>
    <col min="10" max="10" width="10.42578125" customWidth="1"/>
    <col min="11" max="11" width="14.42578125" customWidth="1"/>
    <col min="12" max="12" width="13" customWidth="1"/>
    <col min="13" max="13" width="4.42578125" customWidth="1"/>
  </cols>
  <sheetData>
    <row r="1" spans="1:12" ht="63.75" customHeight="1">
      <c r="A1" s="1863" t="s">
        <v>1422</v>
      </c>
      <c r="B1" s="1864"/>
      <c r="C1" s="1865" t="s">
        <v>39</v>
      </c>
      <c r="D1" s="1865"/>
      <c r="E1" s="1865"/>
      <c r="F1" s="1865"/>
      <c r="G1" s="1865"/>
      <c r="H1" s="1865"/>
      <c r="I1" s="1866"/>
      <c r="J1" s="1867"/>
      <c r="K1" s="1868"/>
      <c r="L1" s="1869"/>
    </row>
    <row r="2" spans="1:12" ht="20.25" customHeight="1">
      <c r="A2" s="1876" t="s">
        <v>1423</v>
      </c>
      <c r="B2" s="1877"/>
      <c r="C2" s="1878" t="s">
        <v>7</v>
      </c>
      <c r="D2" s="1879"/>
      <c r="E2" s="1879"/>
      <c r="F2" s="1879"/>
      <c r="G2" s="1879"/>
      <c r="H2" s="1879"/>
      <c r="I2" s="1880"/>
      <c r="J2" s="1870"/>
      <c r="K2" s="1871"/>
      <c r="L2" s="1872"/>
    </row>
    <row r="3" spans="1:12" ht="17.25" customHeight="1">
      <c r="A3" s="1881" t="s">
        <v>1424</v>
      </c>
      <c r="B3" s="1882"/>
      <c r="C3" s="1883" t="s">
        <v>13</v>
      </c>
      <c r="D3" s="1884"/>
      <c r="E3" s="1884"/>
      <c r="F3" s="1884"/>
      <c r="G3" s="1884"/>
      <c r="H3" s="1884"/>
      <c r="I3" s="1885"/>
      <c r="J3" s="1873"/>
      <c r="K3" s="1874"/>
      <c r="L3" s="1875"/>
    </row>
    <row r="4" spans="1:12" ht="15" customHeight="1">
      <c r="A4" s="8"/>
      <c r="B4" s="2"/>
      <c r="C4" s="2"/>
      <c r="D4" s="2"/>
      <c r="E4" s="2"/>
      <c r="F4" s="2"/>
      <c r="G4" s="2"/>
      <c r="H4" s="2"/>
      <c r="L4" s="9"/>
    </row>
    <row r="5" spans="1:12" ht="21" customHeight="1">
      <c r="A5" s="8"/>
      <c r="B5" s="2"/>
      <c r="C5" s="2"/>
      <c r="D5" s="2"/>
      <c r="E5" s="2"/>
      <c r="F5" s="2"/>
      <c r="G5" s="2"/>
      <c r="H5" s="2"/>
      <c r="L5" s="9"/>
    </row>
    <row r="6" spans="1:12" ht="21.75" customHeight="1">
      <c r="A6" s="10"/>
      <c r="B6" s="11"/>
      <c r="C6" s="12"/>
      <c r="D6" s="13"/>
      <c r="E6" s="14"/>
      <c r="F6" s="14"/>
      <c r="G6" s="13"/>
      <c r="H6" s="13"/>
      <c r="L6" s="9"/>
    </row>
    <row r="7" spans="1:12" ht="29.25" customHeight="1">
      <c r="A7" s="1905" t="s">
        <v>1461</v>
      </c>
      <c r="B7" s="1906"/>
      <c r="C7" s="1906"/>
      <c r="D7" s="1906"/>
      <c r="E7" s="1906"/>
      <c r="F7" s="1906"/>
      <c r="G7" s="1906"/>
      <c r="H7" s="1906"/>
      <c r="I7" s="1906"/>
      <c r="J7" s="1906"/>
      <c r="K7" s="1906"/>
      <c r="L7" s="1907"/>
    </row>
    <row r="8" spans="1:12" ht="12.75" customHeight="1">
      <c r="A8" s="16"/>
      <c r="B8" s="17"/>
      <c r="C8" s="18"/>
      <c r="D8" s="18"/>
      <c r="E8" s="2"/>
      <c r="F8" s="2"/>
      <c r="G8" s="2"/>
      <c r="H8" s="2"/>
      <c r="L8" s="9"/>
    </row>
    <row r="9" spans="1:12" ht="12.75" customHeight="1">
      <c r="A9" s="16"/>
      <c r="B9" s="17"/>
      <c r="C9" s="18"/>
      <c r="D9" s="18"/>
      <c r="E9" s="2"/>
      <c r="F9" s="2"/>
      <c r="G9" s="2"/>
      <c r="H9" s="2"/>
      <c r="L9" s="9"/>
    </row>
    <row r="10" spans="1:12" ht="14.1" thickBot="1">
      <c r="A10" s="16"/>
      <c r="B10" s="17"/>
      <c r="C10" s="18"/>
      <c r="D10" s="18"/>
      <c r="E10" s="2"/>
      <c r="F10" s="2"/>
      <c r="G10" s="2"/>
      <c r="H10" s="2"/>
      <c r="L10" s="9"/>
    </row>
    <row r="11" spans="1:12" ht="12.75" customHeight="1">
      <c r="A11" s="16"/>
      <c r="B11" s="17"/>
      <c r="C11" s="1886" t="s">
        <v>1426</v>
      </c>
      <c r="D11" s="1889" t="s">
        <v>60</v>
      </c>
      <c r="E11" s="1893" t="s">
        <v>1427</v>
      </c>
      <c r="F11" s="1893" t="s">
        <v>1428</v>
      </c>
      <c r="G11" s="1896" t="s">
        <v>1429</v>
      </c>
      <c r="H11" s="1897"/>
      <c r="L11" s="9"/>
    </row>
    <row r="12" spans="1:12">
      <c r="A12" s="16"/>
      <c r="B12" s="17"/>
      <c r="C12" s="1887"/>
      <c r="D12" s="1890"/>
      <c r="E12" s="1894"/>
      <c r="F12" s="1894"/>
      <c r="G12" s="1898"/>
      <c r="H12" s="1899"/>
      <c r="L12" s="9"/>
    </row>
    <row r="13" spans="1:12">
      <c r="A13" s="16"/>
      <c r="B13" s="17"/>
      <c r="C13" s="1887"/>
      <c r="D13" s="1891"/>
      <c r="E13" s="1894"/>
      <c r="F13" s="1894"/>
      <c r="G13" s="1898"/>
      <c r="H13" s="1899"/>
      <c r="L13" s="9"/>
    </row>
    <row r="14" spans="1:12">
      <c r="A14" s="19"/>
      <c r="B14" s="20"/>
      <c r="C14" s="1887"/>
      <c r="D14" s="1891"/>
      <c r="E14" s="1894"/>
      <c r="F14" s="1894"/>
      <c r="G14" s="1898"/>
      <c r="H14" s="1899"/>
      <c r="L14" s="9"/>
    </row>
    <row r="15" spans="1:12">
      <c r="A15" s="15"/>
      <c r="C15" s="1887"/>
      <c r="D15" s="1891"/>
      <c r="E15" s="1894"/>
      <c r="F15" s="1894"/>
      <c r="G15" s="1898"/>
      <c r="H15" s="1899"/>
      <c r="L15" s="9"/>
    </row>
    <row r="16" spans="1:12" ht="12.75" customHeight="1" thickBot="1">
      <c r="A16" s="16"/>
      <c r="B16" s="17"/>
      <c r="C16" s="1888"/>
      <c r="D16" s="1892"/>
      <c r="E16" s="1895"/>
      <c r="F16" s="1895"/>
      <c r="G16" s="1898"/>
      <c r="H16" s="1899"/>
      <c r="L16" s="9"/>
    </row>
    <row r="17" spans="1:12" ht="12.75" customHeight="1">
      <c r="A17" s="16"/>
      <c r="B17" s="17"/>
      <c r="C17" s="4">
        <f>'ACTA 1 TERRON'!G873</f>
        <v>7.2800692218852853E-2</v>
      </c>
      <c r="D17" s="4">
        <f>'ACTA 1 TERRON'!AI873</f>
        <v>7.2800692218852853E-2</v>
      </c>
      <c r="E17" s="21">
        <v>25437758125.058407</v>
      </c>
      <c r="F17" s="5">
        <f>C17*E17</f>
        <v>1851886400.0000005</v>
      </c>
      <c r="G17" s="1903">
        <f>D17*E17</f>
        <v>1851886400.0000005</v>
      </c>
      <c r="H17" s="1904"/>
      <c r="L17" s="9"/>
    </row>
    <row r="18" spans="1:12">
      <c r="A18" s="16"/>
      <c r="B18" s="17"/>
      <c r="C18" s="2"/>
      <c r="D18" s="2"/>
      <c r="E18" s="2"/>
      <c r="L18" s="9"/>
    </row>
    <row r="19" spans="1:12">
      <c r="A19" s="16"/>
      <c r="B19" s="17"/>
      <c r="C19" s="2"/>
      <c r="D19" s="2"/>
      <c r="E19" s="2"/>
      <c r="L19" s="9"/>
    </row>
    <row r="20" spans="1:12">
      <c r="A20" s="16"/>
      <c r="B20" s="17"/>
      <c r="C20" s="2"/>
      <c r="D20" s="2"/>
      <c r="E20" s="2"/>
      <c r="L20" s="9"/>
    </row>
    <row r="21" spans="1:12">
      <c r="A21" s="16"/>
      <c r="B21" s="17"/>
      <c r="C21" s="2"/>
      <c r="D21" s="2"/>
      <c r="E21" s="2"/>
      <c r="L21" s="9"/>
    </row>
    <row r="22" spans="1:12">
      <c r="A22" s="16"/>
      <c r="B22" s="17"/>
      <c r="C22" s="2"/>
      <c r="D22" s="2"/>
      <c r="E22" s="2"/>
      <c r="L22" s="9"/>
    </row>
    <row r="23" spans="1:12">
      <c r="A23" s="19"/>
      <c r="B23" s="20"/>
      <c r="C23" s="22"/>
      <c r="D23" s="23"/>
      <c r="E23" s="23"/>
      <c r="L23" s="9"/>
    </row>
    <row r="24" spans="1:12">
      <c r="A24" s="15"/>
      <c r="L24" s="9"/>
    </row>
    <row r="25" spans="1:12">
      <c r="A25" s="15"/>
      <c r="L25" s="9"/>
    </row>
    <row r="26" spans="1:12">
      <c r="A26" s="15"/>
      <c r="L26" s="9"/>
    </row>
    <row r="27" spans="1:12">
      <c r="A27" s="15"/>
      <c r="L27" s="9"/>
    </row>
    <row r="28" spans="1:12">
      <c r="A28" s="15"/>
      <c r="L28" s="9"/>
    </row>
    <row r="29" spans="1:12">
      <c r="A29" s="15"/>
      <c r="L29" s="9"/>
    </row>
    <row r="30" spans="1:12">
      <c r="A30" s="15"/>
      <c r="L30" s="9"/>
    </row>
    <row r="31" spans="1:12">
      <c r="A31" s="15"/>
      <c r="L31" s="9"/>
    </row>
    <row r="32" spans="1:12">
      <c r="A32" s="15"/>
      <c r="L32" s="9"/>
    </row>
    <row r="33" spans="1:12">
      <c r="A33" s="15"/>
      <c r="L33" s="9"/>
    </row>
    <row r="34" spans="1:12">
      <c r="A34" s="15"/>
      <c r="L34" s="9"/>
    </row>
    <row r="35" spans="1:12">
      <c r="A35" s="15"/>
      <c r="L35" s="9"/>
    </row>
    <row r="36" spans="1:12">
      <c r="A36" s="15"/>
      <c r="L36" s="9"/>
    </row>
    <row r="37" spans="1:12">
      <c r="A37" s="15"/>
      <c r="L37" s="9"/>
    </row>
    <row r="38" spans="1:12">
      <c r="A38" s="15"/>
      <c r="L38" s="9"/>
    </row>
    <row r="39" spans="1:12">
      <c r="A39" s="15"/>
      <c r="L39" s="9"/>
    </row>
    <row r="40" spans="1:12">
      <c r="A40" s="15"/>
      <c r="L40" s="9"/>
    </row>
    <row r="41" spans="1:12">
      <c r="A41" s="15"/>
      <c r="L41" s="9"/>
    </row>
    <row r="42" spans="1:12">
      <c r="A42" s="15"/>
      <c r="L42" s="9"/>
    </row>
    <row r="43" spans="1:12">
      <c r="A43" s="15"/>
      <c r="L43" s="9"/>
    </row>
    <row r="44" spans="1:12">
      <c r="A44" s="15"/>
      <c r="L44" s="9"/>
    </row>
    <row r="45" spans="1:12">
      <c r="A45" s="15"/>
      <c r="L45" s="9"/>
    </row>
    <row r="46" spans="1:12">
      <c r="A46" s="15"/>
      <c r="L46" s="9"/>
    </row>
    <row r="47" spans="1:12">
      <c r="A47" s="15"/>
      <c r="L47" s="9"/>
    </row>
    <row r="48" spans="1:12">
      <c r="A48" s="15"/>
      <c r="L48" s="9"/>
    </row>
    <row r="49" spans="1:12">
      <c r="A49" s="15"/>
      <c r="L49" s="9"/>
    </row>
    <row r="50" spans="1:12">
      <c r="A50" s="15"/>
      <c r="L50" s="9"/>
    </row>
    <row r="51" spans="1:12">
      <c r="A51" s="15"/>
      <c r="L51" s="9"/>
    </row>
    <row r="52" spans="1:12">
      <c r="A52" s="15"/>
      <c r="L52" s="9"/>
    </row>
    <row r="53" spans="1:12">
      <c r="A53" s="24"/>
      <c r="B53" s="25"/>
      <c r="C53" s="25"/>
      <c r="D53" s="25"/>
      <c r="E53" s="25"/>
      <c r="F53" s="25"/>
      <c r="G53" s="25"/>
      <c r="H53" s="25"/>
      <c r="I53" s="25"/>
      <c r="J53" s="25"/>
      <c r="K53" s="25"/>
      <c r="L53" s="26"/>
    </row>
  </sheetData>
  <mergeCells count="14">
    <mergeCell ref="A1:B1"/>
    <mergeCell ref="C1:I1"/>
    <mergeCell ref="J1:L3"/>
    <mergeCell ref="A2:B2"/>
    <mergeCell ref="C2:I2"/>
    <mergeCell ref="A3:B3"/>
    <mergeCell ref="C3:I3"/>
    <mergeCell ref="G17:H17"/>
    <mergeCell ref="A7:L7"/>
    <mergeCell ref="C11:C16"/>
    <mergeCell ref="D11:D16"/>
    <mergeCell ref="E11:E16"/>
    <mergeCell ref="F11:F16"/>
    <mergeCell ref="G11:H16"/>
  </mergeCells>
  <printOptions horizontalCentered="1" verticalCentered="1"/>
  <pageMargins left="0.45" right="0.45" top="0.5" bottom="0.5" header="0.3" footer="0.3"/>
  <pageSetup scale="68" orientation="landscape" horizontalDpi="4294967293"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C7920-2F85-45BE-9306-9A20F65DA1D4}">
  <dimension ref="A1:L172"/>
  <sheetViews>
    <sheetView view="pageBreakPreview" topLeftCell="A145" zoomScaleNormal="100" zoomScaleSheetLayoutView="100" workbookViewId="0">
      <selection activeCell="L45" sqref="L45"/>
    </sheetView>
  </sheetViews>
  <sheetFormatPr defaultColWidth="11.42578125" defaultRowHeight="12.95"/>
  <cols>
    <col min="1" max="1" width="17.140625" style="27" customWidth="1"/>
    <col min="2" max="2" width="1.140625" style="27" customWidth="1"/>
    <col min="3" max="3" width="45.7109375" style="27" customWidth="1"/>
    <col min="4" max="4" width="16.28515625" style="27" customWidth="1"/>
    <col min="5" max="5" width="18.42578125" style="27" customWidth="1"/>
    <col min="6" max="6" width="23.7109375" style="27" customWidth="1"/>
    <col min="7" max="7" width="23.28515625" style="27" customWidth="1"/>
    <col min="8" max="8" width="3" style="27" hidden="1" customWidth="1"/>
    <col min="9" max="9" width="2.42578125" style="27" hidden="1" customWidth="1"/>
    <col min="10" max="10" width="9.7109375" style="27" customWidth="1"/>
    <col min="11" max="11" width="14.42578125" style="27" customWidth="1"/>
    <col min="12" max="12" width="13" style="27" customWidth="1"/>
    <col min="13" max="13" width="4.42578125" style="27" customWidth="1"/>
    <col min="14" max="16384" width="11.42578125" style="27"/>
  </cols>
  <sheetData>
    <row r="1" spans="1:12" customFormat="1" ht="63.75" customHeight="1">
      <c r="A1" s="1863" t="s">
        <v>1422</v>
      </c>
      <c r="B1" s="1864"/>
      <c r="C1" s="1865" t="s">
        <v>39</v>
      </c>
      <c r="D1" s="1865"/>
      <c r="E1" s="1865"/>
      <c r="F1" s="1865"/>
      <c r="G1" s="1865"/>
      <c r="H1" s="1865"/>
      <c r="I1" s="1866"/>
      <c r="J1" s="1867"/>
      <c r="K1" s="1868"/>
      <c r="L1" s="1869"/>
    </row>
    <row r="2" spans="1:12" customFormat="1" ht="20.25" customHeight="1">
      <c r="A2" s="1876" t="s">
        <v>1423</v>
      </c>
      <c r="B2" s="1877"/>
      <c r="C2" s="1878" t="s">
        <v>7</v>
      </c>
      <c r="D2" s="1879"/>
      <c r="E2" s="1879"/>
      <c r="F2" s="1879"/>
      <c r="G2" s="1879"/>
      <c r="H2" s="1879"/>
      <c r="I2" s="1880"/>
      <c r="J2" s="1870"/>
      <c r="K2" s="1871"/>
      <c r="L2" s="1872"/>
    </row>
    <row r="3" spans="1:12" customFormat="1" ht="17.25" customHeight="1">
      <c r="A3" s="1881" t="s">
        <v>1424</v>
      </c>
      <c r="B3" s="1882"/>
      <c r="C3" s="1883" t="s">
        <v>13</v>
      </c>
      <c r="D3" s="1884"/>
      <c r="E3" s="1884"/>
      <c r="F3" s="1884"/>
      <c r="G3" s="1884"/>
      <c r="H3" s="1884"/>
      <c r="I3" s="1885"/>
      <c r="J3" s="1873"/>
      <c r="K3" s="1874"/>
      <c r="L3" s="1875"/>
    </row>
    <row r="4" spans="1:12" ht="11.25" customHeight="1">
      <c r="A4" s="28"/>
      <c r="B4" s="735"/>
      <c r="C4" s="735" t="s">
        <v>827</v>
      </c>
      <c r="D4" s="735"/>
      <c r="E4" s="735"/>
      <c r="F4" s="735"/>
      <c r="G4" s="735"/>
      <c r="H4" s="735"/>
      <c r="L4" s="29"/>
    </row>
    <row r="5" spans="1:12" ht="11.25" customHeight="1">
      <c r="A5" s="28"/>
      <c r="B5" s="735"/>
      <c r="C5" s="735"/>
      <c r="D5" s="735"/>
      <c r="E5" s="735"/>
      <c r="F5" s="735"/>
      <c r="G5" s="735"/>
      <c r="H5" s="735"/>
      <c r="L5" s="29"/>
    </row>
    <row r="6" spans="1:12" ht="11.25" customHeight="1">
      <c r="A6" s="28"/>
      <c r="B6" s="735"/>
      <c r="C6" s="735"/>
      <c r="D6" s="735"/>
      <c r="E6" s="735"/>
      <c r="F6" s="735"/>
      <c r="G6" s="735"/>
      <c r="H6" s="735"/>
      <c r="L6" s="29"/>
    </row>
    <row r="7" spans="1:12" ht="11.25" customHeight="1">
      <c r="A7" s="28"/>
      <c r="B7" s="735"/>
      <c r="C7" s="735"/>
      <c r="D7" s="735"/>
      <c r="E7" s="735"/>
      <c r="F7" s="735"/>
      <c r="G7" s="735"/>
      <c r="H7" s="735"/>
      <c r="L7" s="29"/>
    </row>
    <row r="8" spans="1:12" ht="20.25" customHeight="1">
      <c r="A8" s="28"/>
      <c r="B8" s="735"/>
      <c r="C8" s="735"/>
      <c r="D8" s="736" t="s">
        <v>1462</v>
      </c>
      <c r="E8" s="736"/>
      <c r="F8" s="736"/>
      <c r="G8" s="735"/>
      <c r="H8" s="735"/>
      <c r="L8" s="29"/>
    </row>
    <row r="9" spans="1:12" ht="20.25" customHeight="1">
      <c r="A9" s="28"/>
      <c r="B9" s="735"/>
      <c r="C9" s="735"/>
      <c r="D9" s="736"/>
      <c r="E9" s="736"/>
      <c r="F9" s="736"/>
      <c r="G9" s="735"/>
      <c r="H9" s="735"/>
      <c r="L9" s="29"/>
    </row>
    <row r="10" spans="1:12" ht="12" customHeight="1">
      <c r="A10" s="30"/>
      <c r="B10" s="737"/>
      <c r="C10" s="738"/>
      <c r="D10" s="736" t="s">
        <v>1463</v>
      </c>
      <c r="E10" s="739"/>
      <c r="F10" s="740"/>
      <c r="G10" s="741"/>
      <c r="H10" s="741"/>
      <c r="L10" s="29"/>
    </row>
    <row r="11" spans="1:12" ht="10.5" customHeight="1">
      <c r="A11" s="31"/>
      <c r="B11" s="739"/>
      <c r="D11" s="742" t="s">
        <v>1464</v>
      </c>
      <c r="E11" s="740"/>
      <c r="F11" s="740"/>
      <c r="L11" s="29"/>
    </row>
    <row r="12" spans="1:12" ht="10.5" customHeight="1" thickBot="1">
      <c r="A12" s="31"/>
      <c r="B12" s="739"/>
      <c r="D12" s="742"/>
      <c r="E12" s="740"/>
      <c r="F12" s="740"/>
      <c r="L12" s="29"/>
    </row>
    <row r="13" spans="1:12" ht="14.25" customHeight="1">
      <c r="A13" s="32"/>
      <c r="B13" s="743"/>
      <c r="D13" s="744" t="s">
        <v>1465</v>
      </c>
      <c r="E13" s="21">
        <v>25437758125.058407</v>
      </c>
      <c r="H13" s="735"/>
      <c r="L13" s="29"/>
    </row>
    <row r="14" spans="1:12" ht="18.95" customHeight="1">
      <c r="A14" s="32"/>
      <c r="B14" s="743"/>
      <c r="C14" s="33" t="s">
        <v>1466</v>
      </c>
      <c r="D14" s="33" t="s">
        <v>1467</v>
      </c>
      <c r="E14" s="33" t="s">
        <v>1468</v>
      </c>
      <c r="F14" s="33" t="s">
        <v>1467</v>
      </c>
      <c r="G14" s="33" t="s">
        <v>1468</v>
      </c>
      <c r="H14" s="735"/>
      <c r="L14" s="29"/>
    </row>
    <row r="15" spans="1:12" ht="47.25" customHeight="1">
      <c r="A15" s="32"/>
      <c r="B15" s="743"/>
      <c r="C15" s="41" t="s">
        <v>82</v>
      </c>
      <c r="D15" s="43">
        <f>'PRELIMINARES MOVIMIENTOS TIERRA'!C17</f>
        <v>2.3973838692933156E-2</v>
      </c>
      <c r="E15" s="43">
        <f>'PRELIMINARES MOVIMIENTOS TIERRA'!D17</f>
        <v>2.0484554945378215E-2</v>
      </c>
      <c r="F15" s="44">
        <f>D15*$E$13</f>
        <v>609840710</v>
      </c>
      <c r="G15" s="76">
        <f>E15*$E$13</f>
        <v>521081154.00000006</v>
      </c>
      <c r="H15" s="735"/>
      <c r="L15" s="29"/>
    </row>
    <row r="16" spans="1:12" ht="18.95" customHeight="1">
      <c r="A16" s="32"/>
      <c r="B16" s="743"/>
      <c r="C16" s="750" t="s">
        <v>1469</v>
      </c>
      <c r="D16" s="43">
        <f>PRELIMINARES!C17</f>
        <v>5.0430792434349187E-3</v>
      </c>
      <c r="E16" s="43">
        <f>PRELIMINARES!D17</f>
        <v>6.213509037351031E-3</v>
      </c>
      <c r="F16" s="44">
        <f>D16*$E$13</f>
        <v>128284630</v>
      </c>
      <c r="G16" s="76">
        <f t="shared" ref="F16:G48" si="0">E16*$E$13</f>
        <v>158057740.00000003</v>
      </c>
      <c r="H16" s="735"/>
      <c r="L16" s="29"/>
    </row>
    <row r="17" spans="1:12" ht="18.95" customHeight="1">
      <c r="A17" s="32"/>
      <c r="B17" s="743"/>
      <c r="C17" s="41" t="s">
        <v>144</v>
      </c>
      <c r="D17" s="43">
        <f>DESAGUE!C17</f>
        <v>1.5901377708342026E-3</v>
      </c>
      <c r="E17" s="43">
        <f>DESAGUE!D17</f>
        <v>1.5901377708342026E-3</v>
      </c>
      <c r="F17" s="44">
        <f>D17*$E$13</f>
        <v>40449540</v>
      </c>
      <c r="G17" s="76">
        <f t="shared" si="0"/>
        <v>40449540</v>
      </c>
      <c r="H17" s="735"/>
      <c r="L17" s="29"/>
    </row>
    <row r="18" spans="1:12" ht="18.95" customHeight="1">
      <c r="A18" s="32"/>
      <c r="B18" s="743"/>
      <c r="C18" s="41" t="s">
        <v>155</v>
      </c>
      <c r="D18" s="43">
        <f>CIMENTACION!C17</f>
        <v>6.60751370236803E-2</v>
      </c>
      <c r="E18" s="43">
        <f>CIMENTACION!D17</f>
        <v>7.0868164919642318E-2</v>
      </c>
      <c r="F18" s="44">
        <f t="shared" si="0"/>
        <v>1680803353.6884711</v>
      </c>
      <c r="G18" s="76">
        <f t="shared" si="0"/>
        <v>1802727237.9926105</v>
      </c>
      <c r="H18" s="735"/>
      <c r="L18" s="29"/>
    </row>
    <row r="19" spans="1:12" ht="18.95" customHeight="1">
      <c r="A19" s="32"/>
      <c r="B19" s="743"/>
      <c r="C19" s="41" t="s">
        <v>178</v>
      </c>
      <c r="D19" s="43">
        <f>ESTRUCTURA!C17</f>
        <v>0.14938590055062806</v>
      </c>
      <c r="E19" s="43">
        <f>ESTRUCTURA!D17</f>
        <v>0.14938590055062806</v>
      </c>
      <c r="F19" s="83">
        <f>D19*$E$13</f>
        <v>3800042405.500906</v>
      </c>
      <c r="G19" s="76">
        <f t="shared" si="0"/>
        <v>3800042405.500906</v>
      </c>
      <c r="H19" s="735"/>
      <c r="L19" s="29"/>
    </row>
    <row r="20" spans="1:12" ht="18" customHeight="1">
      <c r="A20" s="32"/>
      <c r="B20" s="743"/>
      <c r="C20" s="41" t="s">
        <v>203</v>
      </c>
      <c r="D20" s="610">
        <f>MAMPOSTERIA!C17</f>
        <v>1.6130826192765964E-2</v>
      </c>
      <c r="E20" s="610">
        <f>MAMPOSTERIA!D17</f>
        <v>1.6130826192765964E-2</v>
      </c>
      <c r="F20" s="611">
        <f t="shared" si="0"/>
        <v>410332055.04893738</v>
      </c>
      <c r="G20" s="6">
        <f t="shared" si="0"/>
        <v>410332055.04893738</v>
      </c>
      <c r="H20" s="735"/>
      <c r="L20" s="29"/>
    </row>
    <row r="21" spans="1:12" ht="20.25" customHeight="1">
      <c r="A21" s="32"/>
      <c r="B21" s="743"/>
      <c r="C21" s="711" t="s">
        <v>1470</v>
      </c>
      <c r="D21" s="610">
        <f>CUBIERTA!C17</f>
        <v>1.0768228796991672E-2</v>
      </c>
      <c r="E21" s="610">
        <f>CUBIERTA!D17</f>
        <v>1.0768228796991672E-2</v>
      </c>
      <c r="F21" s="83">
        <f t="shared" si="0"/>
        <v>273919599.57316279</v>
      </c>
      <c r="G21" s="6">
        <f t="shared" si="0"/>
        <v>273919599.57316279</v>
      </c>
      <c r="H21" s="735"/>
      <c r="L21" s="29"/>
    </row>
    <row r="22" spans="1:12" ht="33" customHeight="1">
      <c r="A22" s="32"/>
      <c r="B22" s="743"/>
      <c r="C22" s="41" t="s">
        <v>227</v>
      </c>
      <c r="D22" s="43">
        <f>'INST. SANITARIAS'!C17</f>
        <v>1.4460244110983903E-3</v>
      </c>
      <c r="E22" s="43">
        <f>'INST. SANITARIAS'!D17</f>
        <v>1.4460244110983903E-3</v>
      </c>
      <c r="F22" s="83">
        <f t="shared" si="0"/>
        <v>36783619.212450877</v>
      </c>
      <c r="G22" s="76">
        <f t="shared" si="0"/>
        <v>36783619.212450877</v>
      </c>
      <c r="H22" s="735"/>
      <c r="L22" s="29"/>
    </row>
    <row r="23" spans="1:12" ht="18.75" customHeight="1">
      <c r="A23" s="32"/>
      <c r="B23" s="743"/>
      <c r="C23" s="34" t="s">
        <v>249</v>
      </c>
      <c r="D23" s="43">
        <f>ALCANTARILADO!C17</f>
        <v>2.9164837202739797E-4</v>
      </c>
      <c r="E23" s="43">
        <f>ALCANTARILADO!D17</f>
        <v>2.9164837202739797E-4</v>
      </c>
      <c r="F23" s="44">
        <f t="shared" si="0"/>
        <v>7418880.7451999998</v>
      </c>
      <c r="G23" s="76">
        <f t="shared" si="0"/>
        <v>7418880.7451999998</v>
      </c>
      <c r="H23" s="735"/>
      <c r="L23" s="29"/>
    </row>
    <row r="24" spans="1:12" ht="19.5" customHeight="1">
      <c r="A24" s="32"/>
      <c r="B24" s="743"/>
      <c r="C24" s="612" t="s">
        <v>260</v>
      </c>
      <c r="D24" s="610">
        <f>'INST. HIDRAULICAS'!C17</f>
        <v>1.0318811816219591E-2</v>
      </c>
      <c r="E24" s="610">
        <f>'INST. HIDRAULICAS'!D17</f>
        <v>7.4460268152484327E-3</v>
      </c>
      <c r="F24" s="611">
        <f t="shared" si="0"/>
        <v>262487439.1189886</v>
      </c>
      <c r="G24" s="613">
        <f t="shared" si="0"/>
        <v>189410229.1189886</v>
      </c>
      <c r="H24" s="735"/>
      <c r="L24" s="29"/>
    </row>
    <row r="25" spans="1:12" ht="20.25" customHeight="1">
      <c r="A25" s="32"/>
      <c r="B25" s="743"/>
      <c r="C25" s="612" t="s">
        <v>313</v>
      </c>
      <c r="D25" s="610">
        <f>'INST. ELECTRICAS'!C17</f>
        <v>0.10895568558964093</v>
      </c>
      <c r="E25" s="610">
        <f>'INST. ELECTRICAS'!D17</f>
        <v>0.10895568558964093</v>
      </c>
      <c r="F25" s="611">
        <f t="shared" si="0"/>
        <v>2771588376.3791976</v>
      </c>
      <c r="G25" s="613">
        <f t="shared" si="0"/>
        <v>2771588376.3791976</v>
      </c>
      <c r="H25" s="735"/>
      <c r="L25" s="29"/>
    </row>
    <row r="26" spans="1:12" ht="20.25" customHeight="1">
      <c r="A26" s="32"/>
      <c r="B26" s="743"/>
      <c r="C26" s="612" t="s">
        <v>1471</v>
      </c>
      <c r="D26" s="610">
        <f>COMUNICACIONES!C17</f>
        <v>3.5080270133214464E-2</v>
      </c>
      <c r="E26" s="610">
        <f>COMUNICACIONES!D17</f>
        <v>3.5080270133214464E-2</v>
      </c>
      <c r="F26" s="611">
        <f t="shared" si="0"/>
        <v>892363426.61041999</v>
      </c>
      <c r="G26" s="613">
        <f t="shared" si="0"/>
        <v>892363426.61041999</v>
      </c>
      <c r="H26" s="735"/>
      <c r="L26" s="29"/>
    </row>
    <row r="27" spans="1:12" ht="20.25" customHeight="1">
      <c r="A27" s="32"/>
      <c r="B27" s="743"/>
      <c r="C27" s="612" t="s">
        <v>713</v>
      </c>
      <c r="D27" s="610">
        <f>'RED. ELECTRICA'!C17</f>
        <v>6.5256749146621112E-3</v>
      </c>
      <c r="E27" s="610">
        <f>'RED. ELECTRICA'!D17</f>
        <v>6.5256749146621112E-3</v>
      </c>
      <c r="F27" s="611">
        <f t="shared" si="0"/>
        <v>165998540.08193594</v>
      </c>
      <c r="G27" s="613">
        <f t="shared" si="0"/>
        <v>165998540.08193594</v>
      </c>
      <c r="H27" s="735"/>
      <c r="L27" s="29"/>
    </row>
    <row r="28" spans="1:12" ht="20.25" customHeight="1">
      <c r="A28" s="32"/>
      <c r="B28" s="743"/>
      <c r="C28" s="612" t="s">
        <v>783</v>
      </c>
      <c r="D28" s="610">
        <f>REVESTIMIENTOS!C17</f>
        <v>6.0799622736845095E-3</v>
      </c>
      <c r="E28" s="610">
        <f>REVESTIMIENTOS!D17</f>
        <v>6.0799622736845095E-3</v>
      </c>
      <c r="F28" s="611">
        <f t="shared" si="0"/>
        <v>154660609.7274667</v>
      </c>
      <c r="G28" s="613">
        <f t="shared" si="0"/>
        <v>154660609.7274667</v>
      </c>
      <c r="H28" s="735"/>
      <c r="L28" s="29"/>
    </row>
    <row r="29" spans="1:12" ht="20.25" customHeight="1">
      <c r="A29" s="32"/>
      <c r="B29" s="743"/>
      <c r="C29" s="612" t="s">
        <v>793</v>
      </c>
      <c r="D29" s="610">
        <f>PISOS!C17</f>
        <v>2.9213183740736143E-2</v>
      </c>
      <c r="E29" s="610">
        <f>PISOS!D17</f>
        <v>2.9213183740736143E-2</v>
      </c>
      <c r="F29" s="611">
        <f t="shared" si="0"/>
        <v>743117902.05973494</v>
      </c>
      <c r="G29" s="613">
        <f t="shared" si="0"/>
        <v>743117902.05973494</v>
      </c>
      <c r="H29" s="735"/>
      <c r="L29" s="29"/>
    </row>
    <row r="30" spans="1:12" ht="20.25" customHeight="1">
      <c r="A30" s="32"/>
      <c r="B30" s="743"/>
      <c r="C30" s="612" t="s">
        <v>813</v>
      </c>
      <c r="D30" s="610">
        <f>'CARP. MADERA'!C17</f>
        <v>9.3488780772067754E-3</v>
      </c>
      <c r="E30" s="610">
        <f>'CARP. MADERA'!D17</f>
        <v>9.3488780772067754E-3</v>
      </c>
      <c r="F30" s="611">
        <f t="shared" si="0"/>
        <v>237814499.26864707</v>
      </c>
      <c r="G30" s="613">
        <f t="shared" si="0"/>
        <v>237814499.26864707</v>
      </c>
      <c r="H30" s="735"/>
      <c r="L30" s="29"/>
    </row>
    <row r="31" spans="1:12" ht="20.25" customHeight="1">
      <c r="A31" s="32"/>
      <c r="B31" s="743"/>
      <c r="C31" s="612" t="s">
        <v>829</v>
      </c>
      <c r="D31" s="610">
        <f>'CARP. METALICA'!C17</f>
        <v>2.6550341501179898E-2</v>
      </c>
      <c r="E31" s="610">
        <f>'CARP. METALICA'!D17</f>
        <v>2.6550341501179898E-2</v>
      </c>
      <c r="F31" s="611">
        <f t="shared" si="0"/>
        <v>675381165.24471438</v>
      </c>
      <c r="G31" s="613">
        <f t="shared" si="0"/>
        <v>675381165.24471438</v>
      </c>
      <c r="H31" s="735"/>
      <c r="L31" s="29"/>
    </row>
    <row r="32" spans="1:12" ht="20.25" customHeight="1">
      <c r="A32" s="32"/>
      <c r="B32" s="743"/>
      <c r="C32" s="612" t="s">
        <v>855</v>
      </c>
      <c r="D32" s="610">
        <f>DIVISIONES!C17</f>
        <v>2.5753463788332966E-2</v>
      </c>
      <c r="E32" s="610">
        <f>DIVISIONES!D17</f>
        <v>2.5753463788332966E-2</v>
      </c>
      <c r="F32" s="611">
        <f t="shared" si="0"/>
        <v>655110382.73006439</v>
      </c>
      <c r="G32" s="613">
        <f t="shared" si="0"/>
        <v>655110382.73006439</v>
      </c>
      <c r="H32" s="735"/>
      <c r="L32" s="29"/>
    </row>
    <row r="33" spans="1:12" ht="20.25" customHeight="1">
      <c r="A33" s="32"/>
      <c r="B33" s="743"/>
      <c r="C33" s="612" t="s">
        <v>863</v>
      </c>
      <c r="D33" s="610">
        <f>'EQUIPAMIENTO BAÑOS'!C17</f>
        <v>1.7004868206795122E-2</v>
      </c>
      <c r="E33" s="610">
        <f>PINTURA!D17</f>
        <v>1.2505746497270688E-2</v>
      </c>
      <c r="F33" s="611">
        <f t="shared" si="0"/>
        <v>432565724.39295</v>
      </c>
      <c r="G33" s="613">
        <f t="shared" si="0"/>
        <v>318118154.57086813</v>
      </c>
      <c r="H33" s="735"/>
      <c r="L33" s="29"/>
    </row>
    <row r="34" spans="1:12" ht="20.25" customHeight="1">
      <c r="A34" s="32"/>
      <c r="B34" s="743"/>
      <c r="C34" s="612" t="s">
        <v>897</v>
      </c>
      <c r="D34" s="610">
        <f>PINTURA!C17</f>
        <v>1.2505746497270688E-2</v>
      </c>
      <c r="E34" s="610">
        <f>PINTURA!D17</f>
        <v>1.2505746497270688E-2</v>
      </c>
      <c r="F34" s="611">
        <f t="shared" si="0"/>
        <v>318118154.57086813</v>
      </c>
      <c r="G34" s="613">
        <f t="shared" si="0"/>
        <v>318118154.57086813</v>
      </c>
      <c r="H34" s="735"/>
      <c r="L34" s="29"/>
    </row>
    <row r="35" spans="1:12" ht="20.25" customHeight="1">
      <c r="A35" s="32"/>
      <c r="B35" s="743"/>
      <c r="C35" s="612" t="s">
        <v>915</v>
      </c>
      <c r="D35" s="610">
        <f>'OBRAS EXTERIORES'!C17</f>
        <v>1.1381180676891625E-3</v>
      </c>
      <c r="E35" s="610">
        <f>'OBRAS EXTERIORES'!D17</f>
        <v>6.6292840307278578E-4</v>
      </c>
      <c r="F35" s="611">
        <f t="shared" si="0"/>
        <v>28951172.123635765</v>
      </c>
      <c r="G35" s="613">
        <f t="shared" si="0"/>
        <v>16863412.37159675</v>
      </c>
      <c r="H35" s="735"/>
      <c r="L35" s="29"/>
    </row>
    <row r="36" spans="1:12" ht="20.25" customHeight="1">
      <c r="A36" s="32"/>
      <c r="B36" s="743"/>
      <c r="C36" s="612" t="s">
        <v>933</v>
      </c>
      <c r="D36" s="610">
        <f>'LIMPIEZA VARIOS'!C17</f>
        <v>4.1817917135302815E-3</v>
      </c>
      <c r="E36" s="610">
        <f>'LIMPIEZA VARIOS'!D17</f>
        <v>4.1807567149304307E-3</v>
      </c>
      <c r="F36" s="611">
        <f t="shared" si="0"/>
        <v>106375406.13815683</v>
      </c>
      <c r="G36" s="613">
        <f t="shared" si="0"/>
        <v>106349078.09411405</v>
      </c>
      <c r="H36" s="735"/>
      <c r="L36" s="29"/>
    </row>
    <row r="37" spans="1:12" ht="20.25" customHeight="1">
      <c r="A37" s="32"/>
      <c r="B37" s="743"/>
      <c r="C37" s="612" t="s">
        <v>941</v>
      </c>
      <c r="D37" s="610">
        <f>RCI!C17</f>
        <v>9.8707086099350284E-3</v>
      </c>
      <c r="E37" s="610">
        <f>RCI!D17</f>
        <v>9.8707086099350284E-3</v>
      </c>
      <c r="F37" s="611">
        <f t="shared" si="0"/>
        <v>251088698.14245874</v>
      </c>
      <c r="G37" s="613">
        <f t="shared" si="0"/>
        <v>251088698.14245874</v>
      </c>
      <c r="H37" s="735"/>
      <c r="L37" s="29"/>
    </row>
    <row r="38" spans="1:12" ht="32.25" customHeight="1">
      <c r="A38" s="32"/>
      <c r="B38" s="743"/>
      <c r="C38" s="612" t="s">
        <v>999</v>
      </c>
      <c r="D38" s="610">
        <f>'AIRE ACONDICIONADO'!C17</f>
        <v>6.304900748864796E-2</v>
      </c>
      <c r="E38" s="610">
        <f>'AIRE ACONDICIONADO'!D17</f>
        <v>6.304900748864796E-2</v>
      </c>
      <c r="F38" s="611">
        <f t="shared" si="0"/>
        <v>1603825402.5212231</v>
      </c>
      <c r="G38" s="613">
        <f t="shared" si="0"/>
        <v>1603825402.5212231</v>
      </c>
      <c r="H38" s="735"/>
      <c r="L38" s="29"/>
    </row>
    <row r="39" spans="1:12" ht="20.25" customHeight="1">
      <c r="A39" s="32"/>
      <c r="B39" s="743"/>
      <c r="C39" s="612" t="s">
        <v>1146</v>
      </c>
      <c r="D39" s="610">
        <f>'GASES MEDICINALES'!C17</f>
        <v>1.4235357472412641E-2</v>
      </c>
      <c r="E39" s="610">
        <f>'GASES MEDICINALES'!D17</f>
        <v>1.4235357472412641E-2</v>
      </c>
      <c r="F39" s="611">
        <f t="shared" si="0"/>
        <v>362115580.20697558</v>
      </c>
      <c r="G39" s="613">
        <f t="shared" si="0"/>
        <v>362115580.20697558</v>
      </c>
      <c r="H39" s="735"/>
      <c r="L39" s="29"/>
    </row>
    <row r="40" spans="1:12" ht="20.25" customHeight="1">
      <c r="A40" s="32"/>
      <c r="B40" s="743"/>
      <c r="C40" s="612" t="s">
        <v>1212</v>
      </c>
      <c r="D40" s="610">
        <f>SEÑALETICA!C17</f>
        <v>5.0848225643195522E-3</v>
      </c>
      <c r="E40" s="610">
        <f>SEÑALETICA!D17</f>
        <v>1.8923837455856569E-4</v>
      </c>
      <c r="F40" s="611">
        <f t="shared" si="0"/>
        <v>129346486.50000001</v>
      </c>
      <c r="G40" s="613">
        <f t="shared" si="0"/>
        <v>4813800</v>
      </c>
      <c r="H40" s="735"/>
      <c r="L40" s="29"/>
    </row>
    <row r="41" spans="1:12" ht="20.25" customHeight="1">
      <c r="A41" s="32"/>
      <c r="B41" s="743"/>
      <c r="C41" s="41" t="s">
        <v>1472</v>
      </c>
      <c r="D41" s="43">
        <f>'OBRAS COMPLEMENTARIAS'!C17</f>
        <v>0</v>
      </c>
      <c r="E41" s="43">
        <f>'OBRAS COMPLEMENTARIAS'!D17</f>
        <v>2.5847022129372111E-2</v>
      </c>
      <c r="F41" s="611">
        <f>D41*$E$13</f>
        <v>0</v>
      </c>
      <c r="G41" s="613">
        <f t="shared" ref="G41" si="1">E41*$E$13</f>
        <v>657490297.17999983</v>
      </c>
      <c r="H41" s="735"/>
      <c r="L41" s="29"/>
    </row>
    <row r="42" spans="1:12" ht="20.25" customHeight="1">
      <c r="A42" s="32"/>
      <c r="B42" s="743"/>
      <c r="C42" s="933" t="s">
        <v>1284</v>
      </c>
      <c r="D42" s="934">
        <f>SUM(D15:D41)*(0.31)</f>
        <v>0.20447646918806026</v>
      </c>
      <c r="E42" s="934">
        <f>SUM(E15:E41)*(0.31)</f>
        <v>0.2093054881456092</v>
      </c>
      <c r="F42" s="935">
        <f>SUM(F6:F41)*(0.31)</f>
        <v>5201422965.4718351</v>
      </c>
      <c r="G42" s="936">
        <f>SUM(G6:G41)*(0.31)</f>
        <v>5324262381.6952877</v>
      </c>
      <c r="H42" s="735"/>
      <c r="L42" s="29"/>
    </row>
    <row r="43" spans="1:12" ht="20.25" customHeight="1">
      <c r="A43" s="32"/>
      <c r="B43" s="743"/>
      <c r="C43" s="612" t="s">
        <v>1294</v>
      </c>
      <c r="D43" s="610">
        <f>'EQUIPOS ELECTR.'!C17</f>
        <v>5.6098497083917984E-3</v>
      </c>
      <c r="E43" s="610">
        <f>'EQUIPOS ELECTR.'!D17</f>
        <v>1.670744717009232E-3</v>
      </c>
      <c r="F43" s="611">
        <f t="shared" si="0"/>
        <v>142702000</v>
      </c>
      <c r="G43" s="613"/>
      <c r="H43" s="735"/>
      <c r="L43" s="29"/>
    </row>
    <row r="44" spans="1:12" ht="20.25" customHeight="1">
      <c r="A44" s="32"/>
      <c r="B44" s="743"/>
      <c r="C44" s="612" t="s">
        <v>1305</v>
      </c>
      <c r="D44" s="610">
        <f>'EQUIPOS SENSORES'!C17</f>
        <v>4.7272247581261213E-3</v>
      </c>
      <c r="E44" s="610">
        <f>'EQUIPOS SENSORES'!D17</f>
        <v>4.7272247581261213E-3</v>
      </c>
      <c r="F44" s="611">
        <f t="shared" si="0"/>
        <v>120250000</v>
      </c>
      <c r="G44" s="613"/>
      <c r="H44" s="735"/>
      <c r="L44" s="29"/>
    </row>
    <row r="45" spans="1:12" ht="32.25" customHeight="1">
      <c r="A45" s="32"/>
      <c r="B45" s="743"/>
      <c r="C45" s="612" t="s">
        <v>1473</v>
      </c>
      <c r="D45" s="610">
        <f>'EQUIPOS TRANSMISION'!C17</f>
        <v>2.2708369077185479E-3</v>
      </c>
      <c r="E45" s="610">
        <f>'EQUIPOS TRANSMISION'!D17</f>
        <v>2.2708369077185479E-3</v>
      </c>
      <c r="F45" s="611">
        <f t="shared" si="0"/>
        <v>57765000</v>
      </c>
      <c r="G45" s="613"/>
      <c r="H45" s="735"/>
      <c r="L45" s="29"/>
    </row>
    <row r="46" spans="1:12" ht="33" customHeight="1">
      <c r="A46" s="32"/>
      <c r="B46" s="743"/>
      <c r="C46" s="612" t="s">
        <v>1339</v>
      </c>
      <c r="D46" s="610">
        <f>'EQUIPOS FIJO ELEVACION'!C17</f>
        <v>4.6033930908654375E-2</v>
      </c>
      <c r="E46" s="610">
        <f>'EQUIPOS FIJO ELEVACION'!D17</f>
        <v>3.7680207323608203E-2</v>
      </c>
      <c r="F46" s="611">
        <f t="shared" si="0"/>
        <v>1171000000.0000002</v>
      </c>
      <c r="G46" s="613"/>
      <c r="H46" s="735"/>
      <c r="L46" s="29"/>
    </row>
    <row r="47" spans="1:12" ht="30.75" customHeight="1">
      <c r="A47" s="32"/>
      <c r="B47" s="743"/>
      <c r="C47" s="612" t="s">
        <v>1349</v>
      </c>
      <c r="D47" s="610">
        <f>'EQUIPOS FIJO BOMBEO'!C17</f>
        <v>4.479482800323952E-3</v>
      </c>
      <c r="E47" s="610">
        <f>'EQUIPOS FIJO BOMBEO'!D17</f>
        <v>4.479482800323952E-3</v>
      </c>
      <c r="F47" s="611">
        <f t="shared" si="0"/>
        <v>113948000</v>
      </c>
      <c r="G47" s="613"/>
      <c r="H47" s="735"/>
      <c r="L47" s="29"/>
    </row>
    <row r="48" spans="1:12" ht="20.25" customHeight="1">
      <c r="A48" s="32"/>
      <c r="B48" s="743"/>
      <c r="C48" s="612" t="s">
        <v>1474</v>
      </c>
      <c r="D48" s="610">
        <f>'EQUIPOS AIRE '!C17</f>
        <v>7.2800692218852853E-2</v>
      </c>
      <c r="E48" s="610">
        <f>'EQUIPOS AIRE '!D17</f>
        <v>7.2800692218852853E-2</v>
      </c>
      <c r="F48" s="611">
        <f t="shared" si="0"/>
        <v>1851886400.0000005</v>
      </c>
      <c r="G48" s="613"/>
      <c r="H48" s="735"/>
      <c r="L48" s="29"/>
    </row>
    <row r="49" spans="1:12" ht="18.95" customHeight="1">
      <c r="A49" s="32"/>
      <c r="B49" s="743"/>
      <c r="C49" s="36" t="s">
        <v>1475</v>
      </c>
      <c r="D49" s="37">
        <f>SUM(D15:D48)</f>
        <v>0.99999999999999989</v>
      </c>
      <c r="E49" s="37">
        <f>SUM(E15:E48)</f>
        <v>1.0081136708893423</v>
      </c>
      <c r="F49" s="937">
        <f>SUM(F15:F48)-0.01</f>
        <v>25437758125.048401</v>
      </c>
      <c r="G49" s="751">
        <f>SUM(G15:G48)</f>
        <v>22499302322.647827</v>
      </c>
      <c r="L49" s="29"/>
    </row>
    <row r="50" spans="1:12">
      <c r="A50" s="35"/>
      <c r="B50" s="745"/>
      <c r="C50" s="22"/>
      <c r="D50" s="23"/>
      <c r="E50" s="23"/>
      <c r="L50" s="29"/>
    </row>
    <row r="51" spans="1:12">
      <c r="A51" s="31"/>
      <c r="L51" s="29"/>
    </row>
    <row r="52" spans="1:12">
      <c r="A52" s="31"/>
      <c r="L52" s="29"/>
    </row>
    <row r="53" spans="1:12">
      <c r="A53" s="31"/>
      <c r="L53" s="29"/>
    </row>
    <row r="54" spans="1:12">
      <c r="A54" s="31"/>
      <c r="L54" s="29"/>
    </row>
    <row r="55" spans="1:12">
      <c r="A55" s="31"/>
      <c r="L55" s="29"/>
    </row>
    <row r="56" spans="1:12">
      <c r="A56" s="31"/>
      <c r="L56" s="29"/>
    </row>
    <row r="57" spans="1:12">
      <c r="A57" s="31"/>
      <c r="L57" s="29"/>
    </row>
    <row r="58" spans="1:12">
      <c r="A58" s="31"/>
      <c r="L58" s="29"/>
    </row>
    <row r="59" spans="1:12">
      <c r="A59" s="31"/>
      <c r="L59" s="29"/>
    </row>
    <row r="60" spans="1:12">
      <c r="A60" s="31"/>
      <c r="L60" s="29"/>
    </row>
    <row r="61" spans="1:12">
      <c r="A61" s="31"/>
      <c r="L61" s="29"/>
    </row>
    <row r="62" spans="1:12">
      <c r="A62" s="38"/>
      <c r="B62" s="39"/>
      <c r="C62" s="39"/>
      <c r="D62" s="39"/>
      <c r="E62" s="39"/>
      <c r="F62" s="39"/>
      <c r="G62" s="39"/>
      <c r="H62" s="39"/>
      <c r="I62" s="39"/>
      <c r="J62" s="39"/>
      <c r="K62" s="39"/>
      <c r="L62" s="40"/>
    </row>
    <row r="64" spans="1:12" customFormat="1" ht="63.75" customHeight="1">
      <c r="A64" s="1863" t="s">
        <v>1422</v>
      </c>
      <c r="B64" s="1864"/>
      <c r="C64" s="1865" t="s">
        <v>39</v>
      </c>
      <c r="D64" s="1865"/>
      <c r="E64" s="1865"/>
      <c r="F64" s="1865"/>
      <c r="G64" s="1865"/>
      <c r="H64" s="1865"/>
      <c r="I64" s="1866"/>
      <c r="J64" s="1867"/>
      <c r="K64" s="1868"/>
      <c r="L64" s="1869"/>
    </row>
    <row r="65" spans="1:12" customFormat="1" ht="20.25" customHeight="1">
      <c r="A65" s="1876" t="s">
        <v>1423</v>
      </c>
      <c r="B65" s="1877"/>
      <c r="C65" s="1878" t="s">
        <v>7</v>
      </c>
      <c r="D65" s="1879"/>
      <c r="E65" s="1879"/>
      <c r="F65" s="1879"/>
      <c r="G65" s="1879"/>
      <c r="H65" s="1879"/>
      <c r="I65" s="1880"/>
      <c r="J65" s="1870"/>
      <c r="K65" s="1871"/>
      <c r="L65" s="1872"/>
    </row>
    <row r="66" spans="1:12" customFormat="1" ht="17.25" customHeight="1">
      <c r="A66" s="1881" t="s">
        <v>1424</v>
      </c>
      <c r="B66" s="1882"/>
      <c r="C66" s="1883" t="s">
        <v>13</v>
      </c>
      <c r="D66" s="1884"/>
      <c r="E66" s="1884"/>
      <c r="F66" s="1884"/>
      <c r="G66" s="1884"/>
      <c r="H66" s="1884"/>
      <c r="I66" s="1885"/>
      <c r="J66" s="1873"/>
      <c r="K66" s="1874"/>
      <c r="L66" s="1875"/>
    </row>
    <row r="67" spans="1:12">
      <c r="A67" s="31"/>
      <c r="L67" s="29"/>
    </row>
    <row r="68" spans="1:12">
      <c r="A68" s="31"/>
      <c r="L68" s="29"/>
    </row>
    <row r="69" spans="1:12">
      <c r="A69" s="31"/>
      <c r="L69" s="29"/>
    </row>
    <row r="70" spans="1:12">
      <c r="A70" s="31"/>
      <c r="L70" s="29"/>
    </row>
    <row r="71" spans="1:12">
      <c r="A71" s="31"/>
      <c r="L71" s="29"/>
    </row>
    <row r="72" spans="1:12">
      <c r="A72" s="31"/>
      <c r="L72" s="29"/>
    </row>
    <row r="73" spans="1:12">
      <c r="A73" s="31"/>
      <c r="L73" s="29"/>
    </row>
    <row r="74" spans="1:12">
      <c r="A74" s="31"/>
      <c r="L74" s="29"/>
    </row>
    <row r="75" spans="1:12">
      <c r="A75" s="31"/>
      <c r="L75" s="29"/>
    </row>
    <row r="76" spans="1:12">
      <c r="A76" s="31"/>
      <c r="L76" s="29"/>
    </row>
    <row r="77" spans="1:12">
      <c r="A77" s="31"/>
      <c r="L77" s="29"/>
    </row>
    <row r="78" spans="1:12">
      <c r="A78" s="31"/>
      <c r="L78" s="29"/>
    </row>
    <row r="79" spans="1:12">
      <c r="A79" s="31"/>
      <c r="L79" s="29"/>
    </row>
    <row r="80" spans="1:12">
      <c r="A80" s="31"/>
      <c r="L80" s="29"/>
    </row>
    <row r="81" spans="1:12">
      <c r="A81" s="31"/>
      <c r="L81" s="29"/>
    </row>
    <row r="82" spans="1:12">
      <c r="A82" s="31"/>
      <c r="L82" s="29"/>
    </row>
    <row r="83" spans="1:12">
      <c r="A83" s="31"/>
      <c r="L83" s="29"/>
    </row>
    <row r="84" spans="1:12">
      <c r="A84" s="31"/>
      <c r="L84" s="29"/>
    </row>
    <row r="85" spans="1:12">
      <c r="A85" s="31"/>
      <c r="L85" s="29"/>
    </row>
    <row r="86" spans="1:12">
      <c r="A86" s="31"/>
      <c r="L86" s="29"/>
    </row>
    <row r="87" spans="1:12">
      <c r="A87" s="31"/>
      <c r="L87" s="29"/>
    </row>
    <row r="88" spans="1:12">
      <c r="A88" s="31"/>
      <c r="L88" s="29"/>
    </row>
    <row r="89" spans="1:12">
      <c r="A89" s="31"/>
      <c r="L89" s="29"/>
    </row>
    <row r="90" spans="1:12">
      <c r="A90" s="31"/>
      <c r="L90" s="29"/>
    </row>
    <row r="91" spans="1:12">
      <c r="A91" s="31"/>
      <c r="L91" s="29"/>
    </row>
    <row r="92" spans="1:12">
      <c r="A92" s="31"/>
      <c r="L92" s="29"/>
    </row>
    <row r="93" spans="1:12">
      <c r="A93" s="31"/>
      <c r="L93" s="29"/>
    </row>
    <row r="94" spans="1:12">
      <c r="A94" s="31"/>
      <c r="L94" s="29"/>
    </row>
    <row r="95" spans="1:12">
      <c r="A95" s="31"/>
      <c r="L95" s="29"/>
    </row>
    <row r="96" spans="1:12">
      <c r="A96" s="31"/>
      <c r="L96" s="29"/>
    </row>
    <row r="97" spans="1:12">
      <c r="A97" s="31"/>
      <c r="L97" s="29"/>
    </row>
    <row r="98" spans="1:12">
      <c r="A98" s="31"/>
      <c r="L98" s="29"/>
    </row>
    <row r="99" spans="1:12">
      <c r="A99" s="31"/>
      <c r="L99" s="29"/>
    </row>
    <row r="100" spans="1:12">
      <c r="A100" s="31"/>
      <c r="L100" s="29"/>
    </row>
    <row r="101" spans="1:12">
      <c r="A101" s="31"/>
      <c r="L101" s="29"/>
    </row>
    <row r="102" spans="1:12">
      <c r="A102" s="31"/>
      <c r="L102" s="29"/>
    </row>
    <row r="103" spans="1:12">
      <c r="A103" s="31"/>
      <c r="L103" s="29"/>
    </row>
    <row r="104" spans="1:12">
      <c r="A104" s="31"/>
      <c r="L104" s="29"/>
    </row>
    <row r="105" spans="1:12">
      <c r="A105" s="31"/>
      <c r="L105" s="29"/>
    </row>
    <row r="106" spans="1:12">
      <c r="A106" s="31"/>
      <c r="L106" s="29"/>
    </row>
    <row r="107" spans="1:12">
      <c r="A107" s="31"/>
      <c r="L107" s="29"/>
    </row>
    <row r="108" spans="1:12">
      <c r="A108" s="31"/>
      <c r="L108" s="29"/>
    </row>
    <row r="109" spans="1:12">
      <c r="A109" s="31"/>
      <c r="L109" s="29"/>
    </row>
    <row r="110" spans="1:12">
      <c r="A110" s="31"/>
      <c r="L110" s="29"/>
    </row>
    <row r="111" spans="1:12">
      <c r="A111" s="31"/>
      <c r="L111" s="29"/>
    </row>
    <row r="112" spans="1:12">
      <c r="A112" s="31"/>
      <c r="L112" s="29"/>
    </row>
    <row r="113" spans="1:12">
      <c r="A113" s="31"/>
      <c r="L113" s="29"/>
    </row>
    <row r="114" spans="1:12">
      <c r="A114" s="31"/>
      <c r="L114" s="29"/>
    </row>
    <row r="115" spans="1:12">
      <c r="A115" s="31"/>
      <c r="L115" s="29"/>
    </row>
    <row r="116" spans="1:12">
      <c r="A116" s="31"/>
      <c r="L116" s="29"/>
    </row>
    <row r="117" spans="1:12">
      <c r="A117" s="38"/>
      <c r="B117" s="39"/>
      <c r="C117" s="39"/>
      <c r="D117" s="39"/>
      <c r="E117" s="39"/>
      <c r="F117" s="39"/>
      <c r="G117" s="39"/>
      <c r="H117" s="39"/>
      <c r="I117" s="39"/>
      <c r="J117" s="39"/>
      <c r="K117" s="39"/>
      <c r="L117" s="40"/>
    </row>
    <row r="119" spans="1:12" customFormat="1" ht="63.75" customHeight="1">
      <c r="A119" s="1863" t="s">
        <v>1422</v>
      </c>
      <c r="B119" s="1864"/>
      <c r="C119" s="1865" t="s">
        <v>39</v>
      </c>
      <c r="D119" s="1865"/>
      <c r="E119" s="1865"/>
      <c r="F119" s="1865"/>
      <c r="G119" s="1865"/>
      <c r="H119" s="1865"/>
      <c r="I119" s="1866"/>
      <c r="J119" s="1867"/>
      <c r="K119" s="1868"/>
      <c r="L119" s="1869"/>
    </row>
    <row r="120" spans="1:12" customFormat="1" ht="20.25" customHeight="1">
      <c r="A120" s="1876" t="s">
        <v>1423</v>
      </c>
      <c r="B120" s="1877"/>
      <c r="C120" s="1878" t="s">
        <v>7</v>
      </c>
      <c r="D120" s="1879"/>
      <c r="E120" s="1879"/>
      <c r="F120" s="1879"/>
      <c r="G120" s="1879"/>
      <c r="H120" s="1879"/>
      <c r="I120" s="1880"/>
      <c r="J120" s="1870"/>
      <c r="K120" s="1871"/>
      <c r="L120" s="1872"/>
    </row>
    <row r="121" spans="1:12" customFormat="1" ht="17.25" customHeight="1">
      <c r="A121" s="1881" t="s">
        <v>1424</v>
      </c>
      <c r="B121" s="1882"/>
      <c r="C121" s="1883" t="s">
        <v>13</v>
      </c>
      <c r="D121" s="1884"/>
      <c r="E121" s="1884"/>
      <c r="F121" s="1884"/>
      <c r="G121" s="1884"/>
      <c r="H121" s="1884"/>
      <c r="I121" s="1885"/>
      <c r="J121" s="1873"/>
      <c r="K121" s="1874"/>
      <c r="L121" s="1875"/>
    </row>
    <row r="122" spans="1:12">
      <c r="A122" s="31"/>
      <c r="L122" s="29"/>
    </row>
    <row r="123" spans="1:12">
      <c r="A123" s="31"/>
      <c r="L123" s="29"/>
    </row>
    <row r="124" spans="1:12">
      <c r="A124" s="31"/>
      <c r="L124" s="29"/>
    </row>
    <row r="125" spans="1:12">
      <c r="A125" s="31"/>
      <c r="L125" s="29"/>
    </row>
    <row r="126" spans="1:12">
      <c r="A126" s="31"/>
      <c r="L126" s="29"/>
    </row>
    <row r="127" spans="1:12">
      <c r="A127" s="31"/>
      <c r="L127" s="29"/>
    </row>
    <row r="128" spans="1:12">
      <c r="A128" s="31"/>
      <c r="L128" s="29"/>
    </row>
    <row r="129" spans="1:12">
      <c r="A129" s="31"/>
      <c r="L129" s="29"/>
    </row>
    <row r="130" spans="1:12">
      <c r="A130" s="31"/>
      <c r="L130" s="29"/>
    </row>
    <row r="131" spans="1:12">
      <c r="A131" s="31"/>
      <c r="L131" s="29"/>
    </row>
    <row r="132" spans="1:12">
      <c r="A132" s="31"/>
      <c r="L132" s="29"/>
    </row>
    <row r="133" spans="1:12">
      <c r="A133" s="31"/>
      <c r="L133" s="29"/>
    </row>
    <row r="134" spans="1:12">
      <c r="A134" s="31"/>
      <c r="L134" s="29"/>
    </row>
    <row r="135" spans="1:12">
      <c r="A135" s="31"/>
      <c r="L135" s="29"/>
    </row>
    <row r="136" spans="1:12">
      <c r="A136" s="31"/>
      <c r="L136" s="29"/>
    </row>
    <row r="137" spans="1:12">
      <c r="A137" s="31"/>
      <c r="L137" s="29"/>
    </row>
    <row r="138" spans="1:12">
      <c r="A138" s="31"/>
      <c r="L138" s="29"/>
    </row>
    <row r="139" spans="1:12">
      <c r="A139" s="31"/>
      <c r="L139" s="29"/>
    </row>
    <row r="140" spans="1:12">
      <c r="A140" s="31"/>
      <c r="L140" s="29"/>
    </row>
    <row r="141" spans="1:12">
      <c r="A141" s="31"/>
      <c r="L141" s="29"/>
    </row>
    <row r="142" spans="1:12">
      <c r="A142" s="31"/>
      <c r="L142" s="29"/>
    </row>
    <row r="143" spans="1:12">
      <c r="A143" s="31"/>
      <c r="L143" s="29"/>
    </row>
    <row r="144" spans="1:12">
      <c r="A144" s="31"/>
      <c r="L144" s="29"/>
    </row>
    <row r="145" spans="1:12">
      <c r="A145" s="31"/>
      <c r="L145" s="29"/>
    </row>
    <row r="146" spans="1:12">
      <c r="A146" s="31"/>
      <c r="L146" s="29"/>
    </row>
    <row r="147" spans="1:12">
      <c r="A147" s="31"/>
      <c r="L147" s="29"/>
    </row>
    <row r="148" spans="1:12">
      <c r="A148" s="31"/>
      <c r="L148" s="29"/>
    </row>
    <row r="149" spans="1:12">
      <c r="A149" s="31"/>
      <c r="L149" s="29"/>
    </row>
    <row r="150" spans="1:12">
      <c r="A150" s="31"/>
      <c r="L150" s="29"/>
    </row>
    <row r="151" spans="1:12">
      <c r="A151" s="31"/>
      <c r="L151" s="29"/>
    </row>
    <row r="152" spans="1:12">
      <c r="A152" s="31"/>
      <c r="L152" s="29"/>
    </row>
    <row r="153" spans="1:12">
      <c r="A153" s="31"/>
      <c r="L153" s="29"/>
    </row>
    <row r="154" spans="1:12">
      <c r="A154" s="31"/>
      <c r="L154" s="29"/>
    </row>
    <row r="155" spans="1:12">
      <c r="A155" s="31"/>
      <c r="L155" s="29"/>
    </row>
    <row r="156" spans="1:12">
      <c r="A156" s="31"/>
      <c r="L156" s="29"/>
    </row>
    <row r="157" spans="1:12">
      <c r="A157" s="31"/>
      <c r="L157" s="29"/>
    </row>
    <row r="158" spans="1:12">
      <c r="A158" s="31"/>
      <c r="L158" s="29"/>
    </row>
    <row r="159" spans="1:12">
      <c r="A159" s="31"/>
      <c r="L159" s="29"/>
    </row>
    <row r="160" spans="1:12">
      <c r="A160" s="31"/>
      <c r="L160" s="29"/>
    </row>
    <row r="161" spans="1:12">
      <c r="A161" s="31"/>
      <c r="L161" s="29"/>
    </row>
    <row r="162" spans="1:12">
      <c r="A162" s="31"/>
      <c r="L162" s="29"/>
    </row>
    <row r="163" spans="1:12">
      <c r="A163" s="31"/>
      <c r="L163" s="29"/>
    </row>
    <row r="164" spans="1:12">
      <c r="A164" s="31"/>
      <c r="L164" s="29"/>
    </row>
    <row r="165" spans="1:12">
      <c r="A165" s="31"/>
      <c r="L165" s="29"/>
    </row>
    <row r="166" spans="1:12">
      <c r="A166" s="31"/>
      <c r="L166" s="29"/>
    </row>
    <row r="167" spans="1:12">
      <c r="A167" s="31"/>
      <c r="L167" s="29"/>
    </row>
    <row r="168" spans="1:12">
      <c r="A168" s="31"/>
      <c r="L168" s="29"/>
    </row>
    <row r="169" spans="1:12">
      <c r="A169" s="31"/>
      <c r="L169" s="29"/>
    </row>
    <row r="170" spans="1:12">
      <c r="A170" s="31"/>
      <c r="L170" s="29"/>
    </row>
    <row r="171" spans="1:12">
      <c r="A171" s="31"/>
      <c r="L171" s="29"/>
    </row>
    <row r="172" spans="1:12">
      <c r="A172" s="38"/>
      <c r="B172" s="39"/>
      <c r="C172" s="39"/>
      <c r="D172" s="39"/>
      <c r="E172" s="39"/>
      <c r="F172" s="39"/>
      <c r="G172" s="39"/>
      <c r="H172" s="39"/>
      <c r="I172" s="39"/>
      <c r="J172" s="39"/>
      <c r="K172" s="39"/>
      <c r="L172" s="40"/>
    </row>
  </sheetData>
  <mergeCells count="21">
    <mergeCell ref="A119:B119"/>
    <mergeCell ref="C119:I119"/>
    <mergeCell ref="J119:L121"/>
    <mergeCell ref="A120:B120"/>
    <mergeCell ref="C120:I120"/>
    <mergeCell ref="A121:B121"/>
    <mergeCell ref="C121:I121"/>
    <mergeCell ref="A64:B64"/>
    <mergeCell ref="C64:I64"/>
    <mergeCell ref="J64:L66"/>
    <mergeCell ref="A65:B65"/>
    <mergeCell ref="C65:I65"/>
    <mergeCell ref="A66:B66"/>
    <mergeCell ref="C66:I66"/>
    <mergeCell ref="A1:B1"/>
    <mergeCell ref="C1:I1"/>
    <mergeCell ref="J1:L3"/>
    <mergeCell ref="A2:B2"/>
    <mergeCell ref="C2:I2"/>
    <mergeCell ref="A3:B3"/>
    <mergeCell ref="C3:I3"/>
  </mergeCells>
  <printOptions horizontalCentered="1" verticalCentered="1"/>
  <pageMargins left="0.45" right="0.45" top="0.5" bottom="0.5" header="0.3" footer="0.3"/>
  <pageSetup scale="66" orientation="landscape" horizontalDpi="4294967293" r:id="rId1"/>
  <rowBreaks count="3" manualBreakCount="3">
    <brk id="38" max="11" man="1"/>
    <brk id="62" max="11" man="1"/>
    <brk id="117" max="11"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Arq. HECTOR MARIO LONDOÑO TOVAR</dc:creator>
  <cp:keywords/>
  <dc:description/>
  <cp:lastModifiedBy/>
  <cp:revision/>
  <dcterms:created xsi:type="dcterms:W3CDTF">2002-03-04T22:23:49Z</dcterms:created>
  <dcterms:modified xsi:type="dcterms:W3CDTF">2026-07-09T16:28:17Z</dcterms:modified>
  <cp:category/>
  <cp:contentStatus/>
</cp:coreProperties>
</file>