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isabelia.marulanda\Downloads\BOMBEO ANA REVISION\"/>
    </mc:Choice>
  </mc:AlternateContent>
  <xr:revisionPtr revIDLastSave="0" documentId="13_ncr:1_{BC808CA1-04C0-44F6-B74B-5867446398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LICITUD DE COTIZACIÓ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2" l="1"/>
  <c r="N11" i="2"/>
  <c r="M24" i="2"/>
  <c r="J15" i="2" l="1"/>
  <c r="K15" i="2" s="1"/>
  <c r="J16" i="2"/>
  <c r="K16" i="2" s="1"/>
  <c r="J17" i="2"/>
  <c r="K17" i="2" s="1"/>
  <c r="J18" i="2"/>
  <c r="J14" i="2"/>
  <c r="K14" i="2" s="1"/>
  <c r="J11" i="2"/>
  <c r="K7" i="2"/>
  <c r="J8" i="2"/>
  <c r="K8" i="2" s="1"/>
  <c r="J7" i="2"/>
  <c r="K18" i="2" l="1"/>
  <c r="K11" i="2"/>
  <c r="L15" i="2"/>
  <c r="L16" i="2"/>
  <c r="L17" i="2"/>
  <c r="L14" i="2"/>
  <c r="K19" i="2"/>
  <c r="L7" i="2"/>
  <c r="K9" i="2"/>
  <c r="L8" i="2"/>
  <c r="L9" i="2"/>
  <c r="F8" i="2"/>
  <c r="G8" i="2" s="1"/>
  <c r="F11" i="2"/>
  <c r="G11" i="2" s="1"/>
  <c r="F18" i="2"/>
  <c r="G18" i="2" s="1"/>
  <c r="H18" i="2" s="1"/>
  <c r="F17" i="2"/>
  <c r="G17" i="2" s="1"/>
  <c r="H17" i="2" s="1"/>
  <c r="F16" i="2"/>
  <c r="G16" i="2" s="1"/>
  <c r="H16" i="2" s="1"/>
  <c r="F15" i="2"/>
  <c r="G15" i="2" s="1"/>
  <c r="H15" i="2" s="1"/>
  <c r="F14" i="2"/>
  <c r="G14" i="2" s="1"/>
  <c r="F7" i="2"/>
  <c r="G7" i="2" s="1"/>
  <c r="M18" i="2" l="1"/>
  <c r="L18" i="2"/>
  <c r="K12" i="2"/>
  <c r="M11" i="2"/>
  <c r="L11" i="2"/>
  <c r="N15" i="2"/>
  <c r="M15" i="2"/>
  <c r="N16" i="2"/>
  <c r="M16" i="2"/>
  <c r="N17" i="2"/>
  <c r="M17" i="2"/>
  <c r="M14" i="2"/>
  <c r="M7" i="2"/>
  <c r="M8" i="2"/>
  <c r="H12" i="2"/>
  <c r="G12" i="2"/>
  <c r="H14" i="2"/>
  <c r="N14" i="2" s="1"/>
  <c r="G19" i="2"/>
  <c r="M19" i="2" s="1"/>
  <c r="H7" i="2"/>
  <c r="N7" i="2" s="1"/>
  <c r="G9" i="2"/>
  <c r="M9" i="2" s="1"/>
  <c r="H19" i="2"/>
  <c r="H8" i="2"/>
  <c r="N8" i="2" s="1"/>
  <c r="L19" i="2" l="1"/>
  <c r="N19" i="2" s="1"/>
  <c r="N18" i="2"/>
  <c r="L12" i="2"/>
  <c r="M12" i="2"/>
  <c r="H9" i="2"/>
  <c r="N9" i="2" s="1"/>
  <c r="L20" i="2" l="1"/>
  <c r="L21" i="2"/>
  <c r="N12" i="2"/>
  <c r="H21" i="2"/>
  <c r="H20" i="2"/>
  <c r="H22" i="2" s="1"/>
  <c r="L22" i="2" l="1"/>
  <c r="N20" i="2" s="1"/>
</calcChain>
</file>

<file path=xl/sharedStrings.xml><?xml version="1.0" encoding="utf-8"?>
<sst xmlns="http://schemas.openxmlformats.org/spreadsheetml/2006/main" count="56" uniqueCount="35">
  <si>
    <t>ITEM</t>
  </si>
  <si>
    <t>VALOR UNITARIO SIN IVA</t>
  </si>
  <si>
    <t>VALOR TOTAL SIN IVA</t>
  </si>
  <si>
    <t>VALOR IVA</t>
  </si>
  <si>
    <t>MANTENIMIENTO PREVENTIVO</t>
  </si>
  <si>
    <t>VALOR TOTAL UNITARIO</t>
  </si>
  <si>
    <t>VALOR TOTAL POR CANT. INTERVENCIONES</t>
  </si>
  <si>
    <t>IVA</t>
  </si>
  <si>
    <t>CANTIDAD DE EQUIPOS</t>
  </si>
  <si>
    <t>CANT. INTERVENCIONES POR EQUIPO</t>
  </si>
  <si>
    <t>FISCALIA GENERAL DE LA NACION
SUBDIRECCION REGIONAL DE APOYO DEL PACIFICO</t>
  </si>
  <si>
    <t>Mantenimiento preventivo a equipo: Listado UL/FM peerless 750GPM @166PSI - 125 HP con su tablero de control</t>
  </si>
  <si>
    <t>Mantenimiento preventivo a equipo: Jockey Pearl 3 fases - 7.5 HP con su tablero de control</t>
  </si>
  <si>
    <t xml:space="preserve">Mantenimiento preventivo a equipo: Barmesa IA1 ½ -7.5-2 de 7.5HP. Trifásica 220V con su tablero con variadores de velocidad 1 por cada bomba y tanque Hidroneumático de 300Lts </t>
  </si>
  <si>
    <t xml:space="preserve">Mantenimiento preventivo a equipo: TSURUMI 50UT2.4 de 0.5HP. Monofásica 220V con su tablero de control </t>
  </si>
  <si>
    <t xml:space="preserve">Mantenimiento preventivo a equipo: TSURUMI HS3.75S de 1HP. Monofásica 220V con su tablero de control </t>
  </si>
  <si>
    <t xml:space="preserve">Mantenimiento preventivo a equipo: TSURUMI 50UT2.75S de 1HP. Monofásica 220V con su tablero de control </t>
  </si>
  <si>
    <t xml:space="preserve">Mantenimiento preventivo a equipo: TSURUMI 50NH21.5 de 2HP. Trifásica 220V con su tablero de control </t>
  </si>
  <si>
    <t xml:space="preserve">Mantenimiento preventivo a equipo: TSURUMI 150NH27.5 de 10HP. Trifásica 220V con su tablero de control </t>
  </si>
  <si>
    <t>I. EQUIPOS DE PRESIÓN - RCI</t>
  </si>
  <si>
    <t>DESCRIPCIÓN:</t>
  </si>
  <si>
    <t>II. EQUIPOS PARA AGUA POTABLE</t>
  </si>
  <si>
    <t>III. EQUIPOS PARA AGUAS RESIDUALES FREÁTICAS Y LLUVIAS</t>
  </si>
  <si>
    <t>SUBTOTAL EQUIPOS PARA AGUA POTABLE</t>
  </si>
  <si>
    <t>SUBTOTAL  EQUIPOS PARA AGUAS RESIDUALES FREÁTICAS Y LLUVIAS</t>
  </si>
  <si>
    <t>SUBTOTAL EQUIPO DE PRESIÓN - RCI</t>
  </si>
  <si>
    <t xml:space="preserve">COTIZACION I </t>
  </si>
  <si>
    <t>COTIZACION II</t>
  </si>
  <si>
    <t>TOTAL</t>
  </si>
  <si>
    <t>PROMEDIO</t>
  </si>
  <si>
    <t>COTIZACION I/COTIZACION II
VALOR TOTAL UNITARIO</t>
  </si>
  <si>
    <t>PRECIO TECHO</t>
  </si>
  <si>
    <t>COTIZACION I/COTIZACION II
VALOR TOTAL POR TOTAL DE INTERVENCIONES</t>
  </si>
  <si>
    <t>PRECIO TECHO - TOTAL UNITARIOS CON IVA Y DEMAS COSTOS</t>
  </si>
  <si>
    <t>Objeto: Prestar el servicio de mantenimiento preventivo y correctivo a los equipos de Bombeo de la Fiscalía General de la Nación - Sede Popayán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</si>
</sst>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8" fillId="0" borderId="0" xfId="0" applyFont="1"/>
    <xf numFmtId="0" fontId="8" fillId="0" borderId="0" xfId="0" applyFont="1" applyAlignment="1">
      <alignment horizontal="right"/>
    </xf>
    <xf numFmtId="164" fontId="8" fillId="0" borderId="0" xfId="1" applyNumberFormat="1" applyFont="1" applyAlignment="1">
      <alignment horizontal="right"/>
    </xf>
    <xf numFmtId="0" fontId="3" fillId="2" borderId="1" xfId="0" applyFont="1" applyFill="1" applyBorder="1" applyAlignment="1" applyProtection="1">
      <alignment horizontal="center" vertical="center"/>
      <protection hidden="1"/>
    </xf>
    <xf numFmtId="164" fontId="2" fillId="2" borderId="1" xfId="1" applyNumberFormat="1" applyFont="1" applyFill="1" applyBorder="1" applyAlignment="1" applyProtection="1">
      <alignment horizontal="center" vertical="center" wrapText="1"/>
      <protection hidden="1"/>
    </xf>
    <xf numFmtId="44" fontId="5" fillId="0" borderId="1" xfId="0" applyNumberFormat="1" applyFont="1" applyBorder="1" applyAlignment="1" applyProtection="1">
      <alignment horizontal="right" vertical="center" wrapText="1"/>
      <protection hidden="1"/>
    </xf>
    <xf numFmtId="0" fontId="7" fillId="0" borderId="1" xfId="0" applyFont="1" applyBorder="1" applyAlignment="1">
      <alignment horizontal="center" vertical="center" wrapText="1"/>
    </xf>
    <xf numFmtId="164" fontId="2" fillId="3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3" fillId="4" borderId="1" xfId="0" applyFont="1" applyFill="1" applyBorder="1" applyAlignment="1">
      <alignment horizontal="center" vertical="center" wrapText="1"/>
    </xf>
    <xf numFmtId="44" fontId="8" fillId="0" borderId="0" xfId="0" applyNumberFormat="1" applyFont="1"/>
    <xf numFmtId="44" fontId="2" fillId="2" borderId="1" xfId="0" applyNumberFormat="1" applyFont="1" applyFill="1" applyBorder="1" applyAlignment="1" applyProtection="1">
      <alignment horizontal="right" vertical="center" wrapText="1"/>
      <protection hidden="1"/>
    </xf>
    <xf numFmtId="44" fontId="2" fillId="0" borderId="1" xfId="0" applyNumberFormat="1" applyFont="1" applyBorder="1" applyAlignment="1" applyProtection="1">
      <alignment horizontal="right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44" fontId="2" fillId="0" borderId="1" xfId="0" applyNumberFormat="1" applyFont="1" applyBorder="1" applyAlignment="1" applyProtection="1">
      <alignment vertical="center" wrapText="1"/>
      <protection hidden="1"/>
    </xf>
    <xf numFmtId="44" fontId="5" fillId="0" borderId="1" xfId="0" applyNumberFormat="1" applyFont="1" applyBorder="1" applyAlignment="1" applyProtection="1">
      <alignment vertical="center" wrapText="1"/>
      <protection hidden="1"/>
    </xf>
    <xf numFmtId="44" fontId="3" fillId="0" borderId="3" xfId="0" applyNumberFormat="1" applyFont="1" applyBorder="1" applyAlignment="1" applyProtection="1">
      <alignment vertical="center"/>
      <protection hidden="1"/>
    </xf>
    <xf numFmtId="44" fontId="3" fillId="0" borderId="1" xfId="0" applyNumberFormat="1" applyFont="1" applyBorder="1" applyAlignment="1" applyProtection="1">
      <alignment vertical="center"/>
      <protection hidden="1"/>
    </xf>
    <xf numFmtId="0" fontId="8" fillId="0" borderId="0" xfId="0" applyFont="1" applyAlignment="1">
      <alignment vertical="center"/>
    </xf>
    <xf numFmtId="44" fontId="8" fillId="0" borderId="0" xfId="0" applyNumberFormat="1" applyFont="1" applyAlignment="1">
      <alignment vertical="center"/>
    </xf>
    <xf numFmtId="44" fontId="8" fillId="0" borderId="1" xfId="0" applyNumberFormat="1" applyFont="1" applyBorder="1" applyAlignment="1">
      <alignment vertical="center"/>
    </xf>
    <xf numFmtId="44" fontId="10" fillId="0" borderId="1" xfId="0" applyNumberFormat="1" applyFont="1" applyBorder="1" applyAlignment="1">
      <alignment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0" fontId="10" fillId="0" borderId="0" xfId="0" applyFont="1"/>
    <xf numFmtId="0" fontId="3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 wrapText="1"/>
      <protection hidden="1"/>
    </xf>
    <xf numFmtId="44" fontId="2" fillId="5" borderId="4" xfId="0" applyNumberFormat="1" applyFont="1" applyFill="1" applyBorder="1" applyAlignment="1" applyProtection="1">
      <alignment horizontal="right" vertical="center" wrapText="1"/>
      <protection hidden="1"/>
    </xf>
    <xf numFmtId="0" fontId="8" fillId="0" borderId="0" xfId="0" applyFont="1" applyAlignment="1">
      <alignment vertical="top" wrapText="1"/>
    </xf>
    <xf numFmtId="0" fontId="10" fillId="0" borderId="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  <protection hidden="1"/>
    </xf>
    <xf numFmtId="0" fontId="2" fillId="4" borderId="2" xfId="0" applyFont="1" applyFill="1" applyBorder="1" applyAlignment="1" applyProtection="1">
      <alignment horizontal="center" vertical="center" wrapText="1"/>
      <protection hidden="1"/>
    </xf>
    <xf numFmtId="0" fontId="2" fillId="4" borderId="3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10" fillId="7" borderId="1" xfId="0" applyFont="1" applyFill="1" applyBorder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4" fontId="2" fillId="0" borderId="4" xfId="0" applyNumberFormat="1" applyFont="1" applyBorder="1" applyAlignment="1" applyProtection="1">
      <alignment horizontal="center" vertical="center" wrapText="1"/>
      <protection hidden="1"/>
    </xf>
    <xf numFmtId="44" fontId="2" fillId="0" borderId="3" xfId="0" applyNumberFormat="1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4" fontId="10" fillId="0" borderId="1" xfId="0" applyNumberFormat="1" applyFont="1" applyBorder="1" applyAlignment="1">
      <alignment horizontal="center" vertical="center"/>
    </xf>
    <xf numFmtId="44" fontId="11" fillId="6" borderId="1" xfId="0" applyNumberFormat="1" applyFont="1" applyFill="1" applyBorder="1" applyAlignment="1">
      <alignment horizontal="center" vertical="center"/>
    </xf>
    <xf numFmtId="44" fontId="12" fillId="6" borderId="1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304983</xdr:colOff>
      <xdr:row>0</xdr:row>
      <xdr:rowOff>97998</xdr:rowOff>
    </xdr:from>
    <xdr:ext cx="1810479" cy="483662"/>
    <xdr:pic>
      <xdr:nvPicPr>
        <xdr:cNvPr id="3" name="image1.jpeg">
          <a:extLst>
            <a:ext uri="{FF2B5EF4-FFF2-40B4-BE49-F238E27FC236}">
              <a16:creationId xmlns:a16="http://schemas.microsoft.com/office/drawing/2014/main" id="{B4175DE9-508A-4931-B3F1-DEE1AD32C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7296" y="97998"/>
          <a:ext cx="1810479" cy="48366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topLeftCell="B1" zoomScaleNormal="100" zoomScaleSheetLayoutView="160" workbookViewId="0">
      <selection activeCell="H12" sqref="H12"/>
    </sheetView>
  </sheetViews>
  <sheetFormatPr baseColWidth="10" defaultColWidth="11.42578125" defaultRowHeight="14.25" x14ac:dyDescent="0.2"/>
  <cols>
    <col min="1" max="1" width="11.42578125" style="5"/>
    <col min="2" max="2" width="40.42578125" style="5" customWidth="1"/>
    <col min="3" max="3" width="13.42578125" style="5" customWidth="1"/>
    <col min="4" max="4" width="17" style="5" customWidth="1"/>
    <col min="5" max="5" width="23.85546875" style="6" customWidth="1"/>
    <col min="6" max="6" width="15" style="7" customWidth="1"/>
    <col min="7" max="7" width="27.28515625" style="6" customWidth="1"/>
    <col min="8" max="9" width="20.5703125" style="5" customWidth="1"/>
    <col min="10" max="10" width="14.85546875" style="5" bestFit="1" customWidth="1"/>
    <col min="11" max="11" width="23.7109375" style="5" customWidth="1"/>
    <col min="12" max="12" width="35.7109375" style="5" customWidth="1"/>
    <col min="13" max="13" width="31.5703125" style="26" customWidth="1"/>
    <col min="14" max="14" width="31.140625" style="26" customWidth="1"/>
    <col min="15" max="15" width="18.7109375" style="5" bestFit="1" customWidth="1"/>
    <col min="16" max="16" width="21" style="5" customWidth="1"/>
    <col min="17" max="16384" width="11.42578125" style="5"/>
  </cols>
  <sheetData>
    <row r="1" spans="1:16" ht="82.5" customHeight="1" x14ac:dyDescent="0.25">
      <c r="A1" s="58" t="s">
        <v>10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6" ht="35.25" customHeight="1" x14ac:dyDescent="0.2">
      <c r="A2" s="60" t="s">
        <v>34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N2" s="27"/>
      <c r="O2" s="18"/>
    </row>
    <row r="3" spans="1:16" ht="35.25" customHeight="1" x14ac:dyDescent="0.2">
      <c r="A3" s="11"/>
      <c r="B3" s="11"/>
      <c r="C3" s="11"/>
      <c r="D3" s="11"/>
      <c r="E3" s="11"/>
      <c r="F3" s="43" t="s">
        <v>26</v>
      </c>
      <c r="G3" s="44"/>
      <c r="H3" s="45"/>
      <c r="I3" s="69" t="s">
        <v>27</v>
      </c>
      <c r="J3" s="70"/>
      <c r="K3" s="70"/>
      <c r="L3" s="71"/>
      <c r="M3" s="53" t="s">
        <v>29</v>
      </c>
      <c r="N3" s="53"/>
    </row>
    <row r="4" spans="1:16" ht="15" customHeight="1" x14ac:dyDescent="0.2">
      <c r="A4" s="40" t="s">
        <v>4</v>
      </c>
      <c r="B4" s="41"/>
      <c r="C4" s="41"/>
      <c r="D4" s="41"/>
      <c r="E4" s="42"/>
      <c r="F4" s="46" t="s">
        <v>4</v>
      </c>
      <c r="G4" s="47"/>
      <c r="H4" s="48"/>
      <c r="I4" s="50" t="s">
        <v>4</v>
      </c>
      <c r="J4" s="51"/>
      <c r="K4" s="51"/>
      <c r="L4" s="52"/>
      <c r="M4" s="53"/>
      <c r="N4" s="53"/>
    </row>
    <row r="5" spans="1:16" ht="45" x14ac:dyDescent="0.2">
      <c r="A5" s="8" t="s">
        <v>0</v>
      </c>
      <c r="B5" s="1" t="s">
        <v>20</v>
      </c>
      <c r="C5" s="1" t="s">
        <v>8</v>
      </c>
      <c r="D5" s="1" t="s">
        <v>9</v>
      </c>
      <c r="E5" s="9" t="s">
        <v>1</v>
      </c>
      <c r="F5" s="15" t="s">
        <v>7</v>
      </c>
      <c r="G5" s="16" t="s">
        <v>5</v>
      </c>
      <c r="H5" s="17" t="s">
        <v>6</v>
      </c>
      <c r="I5" s="14" t="s">
        <v>1</v>
      </c>
      <c r="J5" s="12" t="s">
        <v>7</v>
      </c>
      <c r="K5" s="13" t="s">
        <v>5</v>
      </c>
      <c r="L5" s="14" t="s">
        <v>6</v>
      </c>
      <c r="M5" s="30" t="s">
        <v>30</v>
      </c>
      <c r="N5" s="31" t="s">
        <v>32</v>
      </c>
    </row>
    <row r="6" spans="1:16" ht="14.25" customHeight="1" x14ac:dyDescent="0.2">
      <c r="A6" s="40" t="s">
        <v>19</v>
      </c>
      <c r="B6" s="41"/>
      <c r="C6" s="41"/>
      <c r="D6" s="41"/>
      <c r="E6" s="42"/>
      <c r="F6" s="46" t="s">
        <v>19</v>
      </c>
      <c r="G6" s="47"/>
      <c r="H6" s="48"/>
      <c r="I6" s="50" t="s">
        <v>19</v>
      </c>
      <c r="J6" s="51"/>
      <c r="K6" s="51"/>
      <c r="L6" s="52"/>
      <c r="M6" s="72" t="s">
        <v>19</v>
      </c>
      <c r="N6" s="72"/>
    </row>
    <row r="7" spans="1:16" ht="33.75" x14ac:dyDescent="0.2">
      <c r="A7" s="4">
        <v>1</v>
      </c>
      <c r="B7" s="2" t="s">
        <v>11</v>
      </c>
      <c r="C7" s="3">
        <v>1</v>
      </c>
      <c r="D7" s="3">
        <v>2</v>
      </c>
      <c r="E7" s="10">
        <v>2100000</v>
      </c>
      <c r="F7" s="10">
        <f>0.19*E7</f>
        <v>399000</v>
      </c>
      <c r="G7" s="10">
        <f>E7+F7</f>
        <v>2499000</v>
      </c>
      <c r="H7" s="10">
        <f>(G7*C7)*D7</f>
        <v>4998000</v>
      </c>
      <c r="I7" s="10">
        <v>1200000</v>
      </c>
      <c r="J7" s="10">
        <f>I7*0.19</f>
        <v>228000</v>
      </c>
      <c r="K7" s="10">
        <f>I7+J7</f>
        <v>1428000</v>
      </c>
      <c r="L7" s="10">
        <f>(K7*C7)*D7</f>
        <v>2856000</v>
      </c>
      <c r="M7" s="28">
        <f>+AVERAGE(K7,G7)</f>
        <v>1963500</v>
      </c>
      <c r="N7" s="28">
        <f>+AVERAGE(L7,H7)</f>
        <v>3927000</v>
      </c>
    </row>
    <row r="8" spans="1:16" ht="22.5" x14ac:dyDescent="0.2">
      <c r="A8" s="4">
        <v>2</v>
      </c>
      <c r="B8" s="2" t="s">
        <v>12</v>
      </c>
      <c r="C8" s="3">
        <v>1</v>
      </c>
      <c r="D8" s="3">
        <v>2</v>
      </c>
      <c r="E8" s="10">
        <v>890000</v>
      </c>
      <c r="F8" s="10">
        <f>0.19*E8</f>
        <v>169100</v>
      </c>
      <c r="G8" s="10">
        <f>E8+F8</f>
        <v>1059100</v>
      </c>
      <c r="H8" s="10">
        <f>(G8*C8)*D8</f>
        <v>2118200</v>
      </c>
      <c r="I8" s="10">
        <v>550000</v>
      </c>
      <c r="J8" s="10">
        <f>I8*0.19</f>
        <v>104500</v>
      </c>
      <c r="K8" s="10">
        <f>I8+J8</f>
        <v>654500</v>
      </c>
      <c r="L8" s="10">
        <f>(K8*C8)*D8</f>
        <v>1309000</v>
      </c>
      <c r="M8" s="28">
        <f>+AVERAGE(K8,G8)</f>
        <v>856800</v>
      </c>
      <c r="N8" s="28">
        <f t="shared" ref="N8:N18" si="0">+AVERAGE(L8,H8)</f>
        <v>1713600</v>
      </c>
    </row>
    <row r="9" spans="1:16" ht="14.25" customHeight="1" x14ac:dyDescent="0.2">
      <c r="A9" s="66" t="s">
        <v>25</v>
      </c>
      <c r="B9" s="66"/>
      <c r="C9" s="66"/>
      <c r="D9" s="66"/>
      <c r="E9" s="66" t="s">
        <v>25</v>
      </c>
      <c r="F9" s="66"/>
      <c r="G9" s="24">
        <f>G7+G8</f>
        <v>3558100</v>
      </c>
      <c r="H9" s="20">
        <f>SUM(H7:H8)</f>
        <v>7116200</v>
      </c>
      <c r="I9" s="64" t="s">
        <v>25</v>
      </c>
      <c r="J9" s="65"/>
      <c r="K9" s="22">
        <f>K7+K8</f>
        <v>2082500</v>
      </c>
      <c r="L9" s="20">
        <f>L7+L8</f>
        <v>4165000</v>
      </c>
      <c r="M9" s="29">
        <f>+AVERAGE(K9,G9)</f>
        <v>2820300</v>
      </c>
      <c r="N9" s="29">
        <f t="shared" si="0"/>
        <v>5640600</v>
      </c>
    </row>
    <row r="10" spans="1:16" ht="14.25" customHeight="1" x14ac:dyDescent="0.2">
      <c r="A10" s="40" t="s">
        <v>21</v>
      </c>
      <c r="B10" s="41"/>
      <c r="C10" s="41"/>
      <c r="D10" s="41"/>
      <c r="E10" s="41"/>
      <c r="F10" s="41"/>
      <c r="G10" s="41"/>
      <c r="H10" s="42"/>
      <c r="I10" s="49" t="s">
        <v>21</v>
      </c>
      <c r="J10" s="49"/>
      <c r="K10" s="49"/>
      <c r="L10" s="49"/>
      <c r="M10" s="73" t="s">
        <v>21</v>
      </c>
      <c r="N10" s="73"/>
    </row>
    <row r="11" spans="1:16" ht="45" x14ac:dyDescent="0.2">
      <c r="A11" s="4">
        <v>3</v>
      </c>
      <c r="B11" s="2" t="s">
        <v>13</v>
      </c>
      <c r="C11" s="3">
        <v>3</v>
      </c>
      <c r="D11" s="3">
        <v>2</v>
      </c>
      <c r="E11" s="10">
        <v>750000</v>
      </c>
      <c r="F11" s="10">
        <f>0.19*E11</f>
        <v>142500</v>
      </c>
      <c r="G11" s="10">
        <f>E11+F11</f>
        <v>892500</v>
      </c>
      <c r="H11" s="10">
        <f>(G11*C11)*D11</f>
        <v>5355000</v>
      </c>
      <c r="I11" s="10">
        <v>650000</v>
      </c>
      <c r="J11" s="10">
        <f>I11*0.19</f>
        <v>123500</v>
      </c>
      <c r="K11" s="10">
        <f>I11+J11</f>
        <v>773500</v>
      </c>
      <c r="L11" s="10">
        <f>(K11*C11)*D11</f>
        <v>4641000</v>
      </c>
      <c r="M11" s="28">
        <f>AVERAGE(K11,G11)</f>
        <v>833000</v>
      </c>
      <c r="N11" s="28">
        <f>+AVERAGE(L11,H11)</f>
        <v>4998000</v>
      </c>
      <c r="P11" s="18"/>
    </row>
    <row r="12" spans="1:16" ht="15" customHeight="1" x14ac:dyDescent="0.2">
      <c r="A12" s="67" t="s">
        <v>23</v>
      </c>
      <c r="B12" s="68"/>
      <c r="C12" s="68"/>
      <c r="D12" s="68"/>
      <c r="E12" s="68" t="s">
        <v>23</v>
      </c>
      <c r="F12" s="68"/>
      <c r="G12" s="24">
        <f>G11</f>
        <v>892500</v>
      </c>
      <c r="H12" s="20">
        <f>SUM(H11)</f>
        <v>5355000</v>
      </c>
      <c r="I12" s="62" t="s">
        <v>23</v>
      </c>
      <c r="J12" s="63"/>
      <c r="K12" s="23">
        <f>K11</f>
        <v>773500</v>
      </c>
      <c r="L12" s="20">
        <f>L11</f>
        <v>4641000</v>
      </c>
      <c r="M12" s="29">
        <f>AVERAGE(K12,G12)</f>
        <v>833000</v>
      </c>
      <c r="N12" s="29">
        <f t="shared" si="0"/>
        <v>4998000</v>
      </c>
    </row>
    <row r="13" spans="1:16" ht="14.25" customHeight="1" x14ac:dyDescent="0.2">
      <c r="A13" s="40" t="s">
        <v>22</v>
      </c>
      <c r="B13" s="41"/>
      <c r="C13" s="41"/>
      <c r="D13" s="41"/>
      <c r="E13" s="41"/>
      <c r="F13" s="41"/>
      <c r="G13" s="41"/>
      <c r="H13" s="42"/>
      <c r="I13" s="49" t="s">
        <v>22</v>
      </c>
      <c r="J13" s="49"/>
      <c r="K13" s="49"/>
      <c r="L13" s="49"/>
      <c r="M13" s="73" t="s">
        <v>22</v>
      </c>
      <c r="N13" s="73"/>
    </row>
    <row r="14" spans="1:16" ht="22.5" x14ac:dyDescent="0.2">
      <c r="A14" s="4">
        <v>4</v>
      </c>
      <c r="B14" s="2" t="s">
        <v>14</v>
      </c>
      <c r="C14" s="3">
        <v>4</v>
      </c>
      <c r="D14" s="3">
        <v>3</v>
      </c>
      <c r="E14" s="10">
        <v>380000</v>
      </c>
      <c r="F14" s="10">
        <f>0.19*E14</f>
        <v>72200</v>
      </c>
      <c r="G14" s="10">
        <f>E14+F14</f>
        <v>452200</v>
      </c>
      <c r="H14" s="10">
        <f>(G14*C14)*D14</f>
        <v>5426400</v>
      </c>
      <c r="I14" s="10">
        <v>350000</v>
      </c>
      <c r="J14" s="10">
        <f>I14*0.19</f>
        <v>66500</v>
      </c>
      <c r="K14" s="10">
        <f>I14+J14</f>
        <v>416500</v>
      </c>
      <c r="L14" s="10">
        <f>(K14*C14)*D14</f>
        <v>4998000</v>
      </c>
      <c r="M14" s="28">
        <f>+AVERAGE(K14,G14)</f>
        <v>434350</v>
      </c>
      <c r="N14" s="28">
        <f t="shared" si="0"/>
        <v>5212200</v>
      </c>
    </row>
    <row r="15" spans="1:16" ht="22.5" x14ac:dyDescent="0.2">
      <c r="A15" s="4">
        <v>5</v>
      </c>
      <c r="B15" s="2" t="s">
        <v>15</v>
      </c>
      <c r="C15" s="3">
        <v>2</v>
      </c>
      <c r="D15" s="3">
        <v>3</v>
      </c>
      <c r="E15" s="10">
        <v>380000</v>
      </c>
      <c r="F15" s="10">
        <f>0.19*E15</f>
        <v>72200</v>
      </c>
      <c r="G15" s="10">
        <f>E15+F15</f>
        <v>452200</v>
      </c>
      <c r="H15" s="10">
        <f t="shared" ref="H15:H18" si="1">(G15*C15)*D15</f>
        <v>2713200</v>
      </c>
      <c r="I15" s="10">
        <v>450000</v>
      </c>
      <c r="J15" s="10">
        <f t="shared" ref="J15:J18" si="2">I15*0.19</f>
        <v>85500</v>
      </c>
      <c r="K15" s="10">
        <f t="shared" ref="K15:K18" si="3">I15+J15</f>
        <v>535500</v>
      </c>
      <c r="L15" s="10">
        <f t="shared" ref="L15:L17" si="4">(K15*C15)*D15</f>
        <v>3213000</v>
      </c>
      <c r="M15" s="28">
        <f t="shared" ref="M15:M18" si="5">+AVERAGE(K15,G15)</f>
        <v>493850</v>
      </c>
      <c r="N15" s="28">
        <f t="shared" si="0"/>
        <v>2963100</v>
      </c>
    </row>
    <row r="16" spans="1:16" ht="33.75" x14ac:dyDescent="0.2">
      <c r="A16" s="4">
        <v>6</v>
      </c>
      <c r="B16" s="2" t="s">
        <v>16</v>
      </c>
      <c r="C16" s="3">
        <v>2</v>
      </c>
      <c r="D16" s="3">
        <v>3</v>
      </c>
      <c r="E16" s="10">
        <v>380000</v>
      </c>
      <c r="F16" s="10">
        <f t="shared" ref="F16:F18" si="6">0.19*E16</f>
        <v>72200</v>
      </c>
      <c r="G16" s="10">
        <f t="shared" ref="G16:G18" si="7">E16+F16</f>
        <v>452200</v>
      </c>
      <c r="H16" s="10">
        <f t="shared" si="1"/>
        <v>2713200</v>
      </c>
      <c r="I16" s="10">
        <v>450000</v>
      </c>
      <c r="J16" s="10">
        <f t="shared" si="2"/>
        <v>85500</v>
      </c>
      <c r="K16" s="10">
        <f t="shared" si="3"/>
        <v>535500</v>
      </c>
      <c r="L16" s="10">
        <f t="shared" si="4"/>
        <v>3213000</v>
      </c>
      <c r="M16" s="28">
        <f t="shared" si="5"/>
        <v>493850</v>
      </c>
      <c r="N16" s="28">
        <f t="shared" si="0"/>
        <v>2963100</v>
      </c>
    </row>
    <row r="17" spans="1:16" ht="22.5" x14ac:dyDescent="0.2">
      <c r="A17" s="4">
        <v>7</v>
      </c>
      <c r="B17" s="2" t="s">
        <v>17</v>
      </c>
      <c r="C17" s="3">
        <v>2</v>
      </c>
      <c r="D17" s="3">
        <v>3</v>
      </c>
      <c r="E17" s="10">
        <v>450000</v>
      </c>
      <c r="F17" s="10">
        <f t="shared" si="6"/>
        <v>85500</v>
      </c>
      <c r="G17" s="10">
        <f t="shared" si="7"/>
        <v>535500</v>
      </c>
      <c r="H17" s="10">
        <f t="shared" si="1"/>
        <v>3213000</v>
      </c>
      <c r="I17" s="10">
        <v>450000</v>
      </c>
      <c r="J17" s="10">
        <f t="shared" si="2"/>
        <v>85500</v>
      </c>
      <c r="K17" s="10">
        <f t="shared" si="3"/>
        <v>535500</v>
      </c>
      <c r="L17" s="10">
        <f t="shared" si="4"/>
        <v>3213000</v>
      </c>
      <c r="M17" s="28">
        <f t="shared" si="5"/>
        <v>535500</v>
      </c>
      <c r="N17" s="28">
        <f t="shared" si="0"/>
        <v>3213000</v>
      </c>
    </row>
    <row r="18" spans="1:16" ht="33.75" x14ac:dyDescent="0.2">
      <c r="A18" s="4">
        <v>8</v>
      </c>
      <c r="B18" s="2" t="s">
        <v>18</v>
      </c>
      <c r="C18" s="3">
        <v>2</v>
      </c>
      <c r="D18" s="3">
        <v>3</v>
      </c>
      <c r="E18" s="10">
        <v>850000</v>
      </c>
      <c r="F18" s="10">
        <f t="shared" si="6"/>
        <v>161500</v>
      </c>
      <c r="G18" s="10">
        <f t="shared" si="7"/>
        <v>1011500</v>
      </c>
      <c r="H18" s="10">
        <f t="shared" si="1"/>
        <v>6069000</v>
      </c>
      <c r="I18" s="10">
        <v>550000</v>
      </c>
      <c r="J18" s="10">
        <f t="shared" si="2"/>
        <v>104500</v>
      </c>
      <c r="K18" s="10">
        <f t="shared" si="3"/>
        <v>654500</v>
      </c>
      <c r="L18" s="10">
        <f>(K18*C18)*D18</f>
        <v>3927000</v>
      </c>
      <c r="M18" s="28">
        <f t="shared" si="5"/>
        <v>833000</v>
      </c>
      <c r="N18" s="28">
        <f t="shared" si="0"/>
        <v>4998000</v>
      </c>
      <c r="P18" s="18"/>
    </row>
    <row r="19" spans="1:16" ht="15" customHeight="1" x14ac:dyDescent="0.2">
      <c r="A19" s="33"/>
      <c r="B19" s="33"/>
      <c r="C19" s="33"/>
      <c r="D19" s="33"/>
      <c r="E19" s="67" t="s">
        <v>24</v>
      </c>
      <c r="F19" s="68"/>
      <c r="G19" s="25">
        <f>G14+G15+G16+G17+G18</f>
        <v>2903600</v>
      </c>
      <c r="H19" s="20">
        <f>SUM(H14:H18)</f>
        <v>20134800</v>
      </c>
      <c r="I19" s="62" t="s">
        <v>24</v>
      </c>
      <c r="J19" s="63"/>
      <c r="K19" s="22">
        <f>K14+K15+K16+K17+K18</f>
        <v>2677500</v>
      </c>
      <c r="L19" s="20">
        <f>L14+L15+L16+L17+L18</f>
        <v>18564000</v>
      </c>
      <c r="M19" s="29">
        <f>+AVERAGE(K19,G19)</f>
        <v>2790550</v>
      </c>
      <c r="N19" s="29">
        <f>+AVERAGE(L19,H19)</f>
        <v>19349400</v>
      </c>
      <c r="P19" s="18"/>
    </row>
    <row r="20" spans="1:16" ht="15" customHeight="1" x14ac:dyDescent="0.2">
      <c r="A20" s="34"/>
      <c r="B20" s="34"/>
      <c r="C20" s="34"/>
      <c r="D20" s="34"/>
      <c r="E20" s="54" t="s">
        <v>2</v>
      </c>
      <c r="F20" s="55"/>
      <c r="G20" s="56"/>
      <c r="H20" s="19">
        <f>+(H19+H12+H9)/1.19</f>
        <v>27400000</v>
      </c>
      <c r="I20" s="54" t="s">
        <v>2</v>
      </c>
      <c r="J20" s="55"/>
      <c r="K20" s="56"/>
      <c r="L20" s="35">
        <f>(L9+L12+L19)/1.19</f>
        <v>23000000</v>
      </c>
      <c r="M20" s="74" t="s">
        <v>31</v>
      </c>
      <c r="N20" s="74">
        <f>+AVERAGE(L22,H22)</f>
        <v>29988000</v>
      </c>
      <c r="O20" s="21"/>
    </row>
    <row r="21" spans="1:16" x14ac:dyDescent="0.2">
      <c r="A21" s="34"/>
      <c r="B21" s="34"/>
      <c r="C21" s="34"/>
      <c r="D21" s="34"/>
      <c r="E21" s="54" t="s">
        <v>3</v>
      </c>
      <c r="F21" s="55"/>
      <c r="G21" s="56"/>
      <c r="H21" s="19">
        <f>+(H19+H12+H9)/1.19*0.19</f>
        <v>5206000</v>
      </c>
      <c r="I21" s="54" t="s">
        <v>3</v>
      </c>
      <c r="J21" s="55"/>
      <c r="K21" s="56"/>
      <c r="L21" s="35">
        <f>(L9+L12+L19)/1.19*0.19</f>
        <v>4370000</v>
      </c>
      <c r="M21" s="75"/>
      <c r="N21" s="74"/>
      <c r="O21" s="21"/>
    </row>
    <row r="22" spans="1:16" ht="15" x14ac:dyDescent="0.25">
      <c r="A22" s="32"/>
      <c r="B22" s="32"/>
      <c r="C22" s="32"/>
      <c r="D22" s="32"/>
      <c r="E22" s="37" t="s">
        <v>28</v>
      </c>
      <c r="F22" s="38"/>
      <c r="G22" s="39"/>
      <c r="H22" s="19">
        <f>H20+H21</f>
        <v>32606000</v>
      </c>
      <c r="I22" s="57" t="s">
        <v>28</v>
      </c>
      <c r="J22" s="57"/>
      <c r="K22" s="57"/>
      <c r="L22" s="35">
        <f>L20+L21</f>
        <v>27370000</v>
      </c>
      <c r="M22" s="75"/>
      <c r="N22" s="74"/>
    </row>
    <row r="24" spans="1:16" ht="42.75" x14ac:dyDescent="0.2">
      <c r="L24" s="36" t="s">
        <v>33</v>
      </c>
      <c r="M24" s="27">
        <f>M9+M12+M19</f>
        <v>6443850</v>
      </c>
    </row>
  </sheetData>
  <mergeCells count="34">
    <mergeCell ref="I22:K22"/>
    <mergeCell ref="I13:L13"/>
    <mergeCell ref="A1:L1"/>
    <mergeCell ref="A2:L2"/>
    <mergeCell ref="I12:J12"/>
    <mergeCell ref="I9:J9"/>
    <mergeCell ref="I19:J19"/>
    <mergeCell ref="A9:D9"/>
    <mergeCell ref="E9:F9"/>
    <mergeCell ref="A12:D12"/>
    <mergeCell ref="E12:F12"/>
    <mergeCell ref="E19:F19"/>
    <mergeCell ref="I3:L3"/>
    <mergeCell ref="I4:L4"/>
    <mergeCell ref="I10:L10"/>
    <mergeCell ref="I6:L6"/>
    <mergeCell ref="M3:N4"/>
    <mergeCell ref="E20:G20"/>
    <mergeCell ref="E21:G21"/>
    <mergeCell ref="I20:K20"/>
    <mergeCell ref="I21:K21"/>
    <mergeCell ref="M6:N6"/>
    <mergeCell ref="M10:N10"/>
    <mergeCell ref="M13:N13"/>
    <mergeCell ref="M20:M22"/>
    <mergeCell ref="N20:N22"/>
    <mergeCell ref="E22:G22"/>
    <mergeCell ref="A10:H10"/>
    <mergeCell ref="A13:H13"/>
    <mergeCell ref="F3:H3"/>
    <mergeCell ref="A4:E4"/>
    <mergeCell ref="F4:H4"/>
    <mergeCell ref="A6:E6"/>
    <mergeCell ref="F6:H6"/>
  </mergeCells>
  <pageMargins left="0.7" right="0.7" top="0.75" bottom="0.75" header="0.3" footer="0.3"/>
  <pageSetup paperSize="9"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DE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Espinosa Zapata, Fabio Andrés</dc:creator>
  <cp:lastModifiedBy>Isabella Marulanda Pipicano</cp:lastModifiedBy>
  <dcterms:created xsi:type="dcterms:W3CDTF">2022-02-09T14:48:12Z</dcterms:created>
  <dcterms:modified xsi:type="dcterms:W3CDTF">2026-07-10T15:26:42Z</dcterms:modified>
</cp:coreProperties>
</file>