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EDUM\2025\OBRA DIRECTA\11. ALCANTARILLADO EL CONCORD\"/>
    </mc:Choice>
  </mc:AlternateContent>
  <bookViews>
    <workbookView xWindow="0" yWindow="0" windowWidth="28800" windowHeight="11910" activeTab="2"/>
  </bookViews>
  <sheets>
    <sheet name="Presupuesto ALcantarillado " sheetId="4" r:id="rId1"/>
    <sheet name="Acta de Cobro No,1" sheetId="1" state="hidden" r:id="rId2"/>
    <sheet name="APU" sheetId="5" r:id="rId3"/>
  </sheets>
  <definedNames>
    <definedName name="_xlnm.Consolidate_Area">#N/A</definedName>
    <definedName name="_xlnm.Print_Area" localSheetId="1">'Acta de Cobro No,1'!$A$1:$L$37</definedName>
    <definedName name="_xlnm.Print_Area" localSheetId="2">APU!$A$1:$F$2171</definedName>
    <definedName name="_xlnm.Print_Area" localSheetId="0">'Presupuesto ALcantarillado '!$A$1:$F$67</definedName>
    <definedName name="Cll_4N__15_AE_40_San_Eduardo_II_Etapa._Tel_750372._Cúcuta_Colombia." localSheetId="1">#REF!</definedName>
    <definedName name="Cll_4N__15_AE_40_San_Eduardo_II_Etapa._Tel_750372._Cúcuta_Colombia." localSheetId="0">#REF!</definedName>
    <definedName name="Cll_4N__15_AE_40_San_Eduardo_II_Etapa._Tel_750372._Cúcuta_Colombia.">#REF!</definedName>
    <definedName name="DARIPAVA_SOFTWARE_INC" localSheetId="1">#REF!</definedName>
    <definedName name="DARIPAVA_SOFTWARE_INC" localSheetId="0">#REF!</definedName>
    <definedName name="DARIPAVA_SOFTWARE_INC">#REF!</definedName>
    <definedName name="Generación_de_análisis_de_precios_Unitarios." localSheetId="1">#REF!</definedName>
    <definedName name="Generación_de_análisis_de_precios_Unitarios." localSheetId="0">#REF!</definedName>
    <definedName name="Generación_de_análisis_de_precios_Unitarios.">#REF!</definedName>
    <definedName name="_xlnm.Recorder" localSheetId="1">#REF!</definedName>
    <definedName name="_xlnm.Recorder" localSheetId="0">#REF!</definedName>
    <definedName name="_xlnm.Recorder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67" i="5" l="1"/>
  <c r="F2161" i="5"/>
  <c r="C2150" i="5"/>
  <c r="F2150" i="5" s="1"/>
  <c r="C2149" i="5"/>
  <c r="F2149" i="5" s="1"/>
  <c r="F2153" i="5" s="1"/>
  <c r="F2141" i="5"/>
  <c r="F2145" i="5" s="1"/>
  <c r="F2126" i="5"/>
  <c r="F2120" i="5"/>
  <c r="F2109" i="5"/>
  <c r="F2112" i="5" s="1"/>
  <c r="F2108" i="5"/>
  <c r="F2100" i="5"/>
  <c r="F2104" i="5" s="1"/>
  <c r="F2084" i="5"/>
  <c r="F2074" i="5"/>
  <c r="F2078" i="5" s="1"/>
  <c r="F2070" i="5"/>
  <c r="F2067" i="5"/>
  <c r="D2054" i="5"/>
  <c r="F2054" i="5" s="1"/>
  <c r="F2063" i="5" s="1"/>
  <c r="F2037" i="5"/>
  <c r="F2039" i="5" s="1"/>
  <c r="F2029" i="5"/>
  <c r="F2033" i="5" s="1"/>
  <c r="F2024" i="5"/>
  <c r="F2023" i="5"/>
  <c r="F2025" i="5" s="1"/>
  <c r="F2041" i="5" s="1"/>
  <c r="F2022" i="5"/>
  <c r="F2010" i="5"/>
  <c r="F1994" i="5"/>
  <c r="F1988" i="5"/>
  <c r="F1978" i="5"/>
  <c r="F1977" i="5"/>
  <c r="F1968" i="5"/>
  <c r="F1965" i="5"/>
  <c r="F1973" i="5" s="1"/>
  <c r="F1942" i="5"/>
  <c r="F1938" i="5"/>
  <c r="F1926" i="5"/>
  <c r="F1897" i="5"/>
  <c r="F1901" i="5" s="1"/>
  <c r="D1889" i="5"/>
  <c r="F1889" i="5" s="1"/>
  <c r="F1893" i="5" s="1"/>
  <c r="C1889" i="5"/>
  <c r="C1930" i="5" s="1"/>
  <c r="F1930" i="5" s="1"/>
  <c r="F1934" i="5" s="1"/>
  <c r="F1885" i="5"/>
  <c r="F1856" i="5"/>
  <c r="F1860" i="5" s="1"/>
  <c r="D1848" i="5"/>
  <c r="F1848" i="5" s="1"/>
  <c r="F1852" i="5" s="1"/>
  <c r="F1844" i="5"/>
  <c r="F1816" i="5"/>
  <c r="F1815" i="5"/>
  <c r="F1819" i="5" s="1"/>
  <c r="F1808" i="5"/>
  <c r="F1807" i="5"/>
  <c r="F1803" i="5"/>
  <c r="F1784" i="5"/>
  <c r="F1777" i="5"/>
  <c r="F1776" i="5"/>
  <c r="F1775" i="5"/>
  <c r="F1778" i="5" s="1"/>
  <c r="F1769" i="5"/>
  <c r="F1768" i="5"/>
  <c r="F1764" i="5"/>
  <c r="F1741" i="5"/>
  <c r="F1735" i="5"/>
  <c r="F1725" i="5"/>
  <c r="F1727" i="5" s="1"/>
  <c r="F1743" i="5" s="1"/>
  <c r="F1720" i="5"/>
  <c r="F1697" i="5"/>
  <c r="F1687" i="5"/>
  <c r="F1691" i="5" s="1"/>
  <c r="C1681" i="5"/>
  <c r="F1681" i="5" s="1"/>
  <c r="C1680" i="5"/>
  <c r="F1680" i="5" s="1"/>
  <c r="C1669" i="5"/>
  <c r="F1668" i="5"/>
  <c r="F1653" i="5"/>
  <c r="D1645" i="5"/>
  <c r="F1645" i="5" s="1"/>
  <c r="D1644" i="5"/>
  <c r="F1644" i="5" s="1"/>
  <c r="D1643" i="5"/>
  <c r="F1643" i="5" s="1"/>
  <c r="F1637" i="5"/>
  <c r="C1637" i="5"/>
  <c r="C1636" i="5"/>
  <c r="F1636" i="5" s="1"/>
  <c r="F1639" i="5" s="1"/>
  <c r="F1655" i="5" s="1"/>
  <c r="F1630" i="5"/>
  <c r="D1630" i="5"/>
  <c r="D1629" i="5"/>
  <c r="F1629" i="5" s="1"/>
  <c r="D1628" i="5"/>
  <c r="F1628" i="5" s="1"/>
  <c r="D1627" i="5"/>
  <c r="F1627" i="5" s="1"/>
  <c r="F1609" i="5"/>
  <c r="F1601" i="5"/>
  <c r="F1600" i="5"/>
  <c r="F1599" i="5"/>
  <c r="F1603" i="5" s="1"/>
  <c r="F1593" i="5"/>
  <c r="F1592" i="5"/>
  <c r="F1595" i="5" s="1"/>
  <c r="F1611" i="5" s="1"/>
  <c r="F1586" i="5"/>
  <c r="F1585" i="5"/>
  <c r="F1584" i="5"/>
  <c r="F1583" i="5"/>
  <c r="C1580" i="5"/>
  <c r="F1517" i="5"/>
  <c r="F1505" i="5"/>
  <c r="F1497" i="5"/>
  <c r="F1501" i="5" s="1"/>
  <c r="F1477" i="5"/>
  <c r="F1457" i="5"/>
  <c r="F1461" i="5" s="1"/>
  <c r="F1436" i="5"/>
  <c r="F1416" i="5"/>
  <c r="F1420" i="5" s="1"/>
  <c r="F1395" i="5"/>
  <c r="F1375" i="5"/>
  <c r="F1379" i="5" s="1"/>
  <c r="F1354" i="5"/>
  <c r="F1334" i="5"/>
  <c r="F1338" i="5" s="1"/>
  <c r="F1313" i="5"/>
  <c r="F1293" i="5"/>
  <c r="F1297" i="5" s="1"/>
  <c r="F1272" i="5"/>
  <c r="C1261" i="5"/>
  <c r="C1302" i="5" s="1"/>
  <c r="C1343" i="5" s="1"/>
  <c r="C1260" i="5"/>
  <c r="C1301" i="5" s="1"/>
  <c r="F1252" i="5"/>
  <c r="F1256" i="5" s="1"/>
  <c r="F1231" i="5"/>
  <c r="F1220" i="5"/>
  <c r="F1223" i="5" s="1"/>
  <c r="F1240" i="5" s="1"/>
  <c r="F1219" i="5"/>
  <c r="F1211" i="5"/>
  <c r="F1215" i="5" s="1"/>
  <c r="F1186" i="5"/>
  <c r="F1189" i="5" s="1"/>
  <c r="F1185" i="5"/>
  <c r="C1178" i="5"/>
  <c r="F1178" i="5" s="1"/>
  <c r="F1181" i="5" s="1"/>
  <c r="F1197" i="5" s="1"/>
  <c r="F1177" i="5"/>
  <c r="D1167" i="5"/>
  <c r="F1167" i="5" s="1"/>
  <c r="F1173" i="5" s="1"/>
  <c r="F1166" i="5"/>
  <c r="F1145" i="5"/>
  <c r="F1135" i="5"/>
  <c r="F1134" i="5"/>
  <c r="F1133" i="5"/>
  <c r="F1126" i="5"/>
  <c r="F1125" i="5"/>
  <c r="F1129" i="5" s="1"/>
  <c r="F1102" i="5"/>
  <c r="F1101" i="5"/>
  <c r="F1100" i="5"/>
  <c r="F1093" i="5"/>
  <c r="F1096" i="5" s="1"/>
  <c r="F1112" i="5" s="1"/>
  <c r="F1092" i="5"/>
  <c r="F1058" i="5"/>
  <c r="F1057" i="5"/>
  <c r="F1056" i="5"/>
  <c r="F1041" i="5"/>
  <c r="F1040" i="5"/>
  <c r="F1039" i="5"/>
  <c r="C1039" i="5"/>
  <c r="D1038" i="5"/>
  <c r="F1038" i="5" s="1"/>
  <c r="F1016" i="5"/>
  <c r="C1005" i="5"/>
  <c r="C1049" i="5" s="1"/>
  <c r="F1049" i="5" s="1"/>
  <c r="F1052" i="5" s="1"/>
  <c r="F1068" i="5" s="1"/>
  <c r="C1004" i="5"/>
  <c r="C1048" i="5" s="1"/>
  <c r="F1048" i="5" s="1"/>
  <c r="F999" i="5"/>
  <c r="F998" i="5"/>
  <c r="F997" i="5"/>
  <c r="F996" i="5"/>
  <c r="F971" i="5"/>
  <c r="F974" i="5" s="1"/>
  <c r="F963" i="5"/>
  <c r="F966" i="5" s="1"/>
  <c r="F982" i="5" s="1"/>
  <c r="F962" i="5"/>
  <c r="F957" i="5"/>
  <c r="F955" i="5"/>
  <c r="F933" i="5"/>
  <c r="F913" i="5"/>
  <c r="F917" i="5" s="1"/>
  <c r="F888" i="5"/>
  <c r="F892" i="5" s="1"/>
  <c r="C880" i="5"/>
  <c r="C921" i="5" s="1"/>
  <c r="F921" i="5" s="1"/>
  <c r="F925" i="5" s="1"/>
  <c r="F941" i="5" s="1"/>
  <c r="F942" i="5" s="1"/>
  <c r="F876" i="5"/>
  <c r="F872" i="5"/>
  <c r="F857" i="5"/>
  <c r="F848" i="5"/>
  <c r="F851" i="5" s="1"/>
  <c r="F847" i="5"/>
  <c r="F841" i="5"/>
  <c r="F840" i="5"/>
  <c r="F843" i="5" s="1"/>
  <c r="F836" i="5"/>
  <c r="F830" i="5"/>
  <c r="F829" i="5"/>
  <c r="F814" i="5"/>
  <c r="F808" i="5"/>
  <c r="F804" i="5"/>
  <c r="F788" i="5"/>
  <c r="F792" i="5" s="1"/>
  <c r="F773" i="5"/>
  <c r="F751" i="5"/>
  <c r="F747" i="5"/>
  <c r="F732" i="5"/>
  <c r="F722" i="5"/>
  <c r="F726" i="5" s="1"/>
  <c r="D722" i="5"/>
  <c r="D763" i="5" s="1"/>
  <c r="F763" i="5" s="1"/>
  <c r="F767" i="5" s="1"/>
  <c r="C715" i="5"/>
  <c r="C756" i="5" s="1"/>
  <c r="F756" i="5" s="1"/>
  <c r="C714" i="5"/>
  <c r="C755" i="5" s="1"/>
  <c r="F706" i="5"/>
  <c r="F710" i="5" s="1"/>
  <c r="F691" i="5"/>
  <c r="F681" i="5"/>
  <c r="F685" i="5" s="1"/>
  <c r="F674" i="5"/>
  <c r="F673" i="5"/>
  <c r="F647" i="5"/>
  <c r="F650" i="5" s="1"/>
  <c r="F639" i="5"/>
  <c r="F643" i="5" s="1"/>
  <c r="F610" i="5"/>
  <c r="F601" i="5"/>
  <c r="F604" i="5" s="1"/>
  <c r="F593" i="5"/>
  <c r="F588" i="5"/>
  <c r="F584" i="5"/>
  <c r="F560" i="5"/>
  <c r="F559" i="5"/>
  <c r="F563" i="5" s="1"/>
  <c r="F518" i="5"/>
  <c r="F522" i="5" s="1"/>
  <c r="F487" i="5"/>
  <c r="F477" i="5"/>
  <c r="F481" i="5" s="1"/>
  <c r="F471" i="5"/>
  <c r="F473" i="5" s="1"/>
  <c r="F490" i="5" s="1"/>
  <c r="F466" i="5"/>
  <c r="F445" i="5"/>
  <c r="F407" i="5"/>
  <c r="D398" i="5"/>
  <c r="F398" i="5" s="1"/>
  <c r="F367" i="5"/>
  <c r="D360" i="5"/>
  <c r="D400" i="5" s="1"/>
  <c r="D359" i="5"/>
  <c r="D399" i="5" s="1"/>
  <c r="F399" i="5" s="1"/>
  <c r="F358" i="5"/>
  <c r="D358" i="5"/>
  <c r="D357" i="5"/>
  <c r="D397" i="5" s="1"/>
  <c r="C350" i="5"/>
  <c r="C390" i="5" s="1"/>
  <c r="C430" i="5" s="1"/>
  <c r="F430" i="5" s="1"/>
  <c r="F327" i="5"/>
  <c r="F320" i="5"/>
  <c r="F319" i="5"/>
  <c r="F318" i="5"/>
  <c r="F317" i="5"/>
  <c r="F310" i="5"/>
  <c r="F309" i="5"/>
  <c r="F313" i="5" s="1"/>
  <c r="F328" i="5" s="1"/>
  <c r="C309" i="5"/>
  <c r="C349" i="5" s="1"/>
  <c r="C389" i="5" s="1"/>
  <c r="F280" i="5"/>
  <c r="F269" i="5"/>
  <c r="F272" i="5" s="1"/>
  <c r="F288" i="5" s="1"/>
  <c r="F289" i="5" s="1"/>
  <c r="F264" i="5"/>
  <c r="C243" i="5"/>
  <c r="F243" i="5" s="1"/>
  <c r="F245" i="5" s="1"/>
  <c r="F235" i="5"/>
  <c r="F239" i="5" s="1"/>
  <c r="C228" i="5"/>
  <c r="F228" i="5" s="1"/>
  <c r="C227" i="5"/>
  <c r="F227" i="5" s="1"/>
  <c r="F223" i="5"/>
  <c r="F202" i="5"/>
  <c r="F204" i="5" s="1"/>
  <c r="F194" i="5"/>
  <c r="F198" i="5" s="1"/>
  <c r="F187" i="5"/>
  <c r="F186" i="5"/>
  <c r="F182" i="5"/>
  <c r="E161" i="5"/>
  <c r="F161" i="5" s="1"/>
  <c r="F160" i="5"/>
  <c r="F154" i="5"/>
  <c r="F153" i="5"/>
  <c r="F152" i="5"/>
  <c r="F144" i="5"/>
  <c r="F143" i="5"/>
  <c r="F122" i="5"/>
  <c r="F120" i="5"/>
  <c r="F113" i="5"/>
  <c r="F105" i="5"/>
  <c r="D95" i="5"/>
  <c r="F95" i="5" s="1"/>
  <c r="F94" i="5"/>
  <c r="D94" i="5"/>
  <c r="F78" i="5"/>
  <c r="F71" i="5"/>
  <c r="F63" i="5"/>
  <c r="F80" i="5" s="1"/>
  <c r="D54" i="5"/>
  <c r="F54" i="5" s="1"/>
  <c r="F53" i="5"/>
  <c r="F52" i="5"/>
  <c r="D51" i="5"/>
  <c r="F51" i="5" s="1"/>
  <c r="F55" i="5" s="1"/>
  <c r="F36" i="5"/>
  <c r="F30" i="5"/>
  <c r="F22" i="5"/>
  <c r="F38" i="5" s="1"/>
  <c r="F12" i="5"/>
  <c r="F11" i="5"/>
  <c r="F10" i="5"/>
  <c r="F231" i="5" l="1"/>
  <c r="F247" i="5" s="1"/>
  <c r="C796" i="5"/>
  <c r="F796" i="5" s="1"/>
  <c r="F800" i="5" s="1"/>
  <c r="F816" i="5" s="1"/>
  <c r="F817" i="5" s="1"/>
  <c r="F755" i="5"/>
  <c r="F162" i="5"/>
  <c r="F350" i="5"/>
  <c r="C510" i="5"/>
  <c r="F714" i="5"/>
  <c r="F1811" i="5"/>
  <c r="F1828" i="5" s="1"/>
  <c r="D96" i="5"/>
  <c r="F96" i="5" s="1"/>
  <c r="F759" i="5"/>
  <c r="F775" i="5" s="1"/>
  <c r="F776" i="5" s="1"/>
  <c r="F1060" i="5"/>
  <c r="F1104" i="5"/>
  <c r="F1137" i="5"/>
  <c r="F1153" i="5" s="1"/>
  <c r="F1261" i="5"/>
  <c r="F1683" i="5"/>
  <c r="F1744" i="5"/>
  <c r="F1771" i="5"/>
  <c r="F1786" i="5" s="1"/>
  <c r="F1951" i="5"/>
  <c r="F1980" i="5"/>
  <c r="F2129" i="5"/>
  <c r="F14" i="5"/>
  <c r="F39" i="5" s="1"/>
  <c r="D1670" i="5" s="1"/>
  <c r="F147" i="5"/>
  <c r="F156" i="5"/>
  <c r="F190" i="5"/>
  <c r="F206" i="5" s="1"/>
  <c r="F207" i="5" s="1"/>
  <c r="F321" i="5"/>
  <c r="F329" i="5" s="1"/>
  <c r="F677" i="5"/>
  <c r="F693" i="5" s="1"/>
  <c r="F1005" i="5"/>
  <c r="F1869" i="5"/>
  <c r="F1910" i="5"/>
  <c r="F2087" i="5"/>
  <c r="F860" i="5"/>
  <c r="F2170" i="5"/>
  <c r="D995" i="5"/>
  <c r="F995" i="5" s="1"/>
  <c r="F1000" i="5" s="1"/>
  <c r="D437" i="5"/>
  <c r="F437" i="5" s="1"/>
  <c r="F397" i="5"/>
  <c r="F1154" i="5"/>
  <c r="D1672" i="5" s="1"/>
  <c r="F1672" i="5" s="1"/>
  <c r="F1198" i="5"/>
  <c r="C1384" i="5"/>
  <c r="F1343" i="5"/>
  <c r="C1342" i="5"/>
  <c r="F1301" i="5"/>
  <c r="F1305" i="5" s="1"/>
  <c r="F1322" i="5" s="1"/>
  <c r="F81" i="5"/>
  <c r="F165" i="5"/>
  <c r="F248" i="5"/>
  <c r="D438" i="5"/>
  <c r="F438" i="5" s="1"/>
  <c r="F400" i="5"/>
  <c r="C429" i="5"/>
  <c r="F429" i="5" s="1"/>
  <c r="F433" i="5" s="1"/>
  <c r="F389" i="5"/>
  <c r="F694" i="5"/>
  <c r="F1647" i="5"/>
  <c r="F1787" i="5"/>
  <c r="F1997" i="5"/>
  <c r="D93" i="5"/>
  <c r="F93" i="5" s="1"/>
  <c r="F97" i="5" s="1"/>
  <c r="F123" i="5" s="1"/>
  <c r="F357" i="5"/>
  <c r="F880" i="5"/>
  <c r="F884" i="5" s="1"/>
  <c r="F900" i="5" s="1"/>
  <c r="F901" i="5" s="1"/>
  <c r="F349" i="5"/>
  <c r="F353" i="5" s="1"/>
  <c r="F368" i="5" s="1"/>
  <c r="F1004" i="5"/>
  <c r="F1008" i="5" s="1"/>
  <c r="F1024" i="5" s="1"/>
  <c r="F1025" i="5" s="1"/>
  <c r="F1260" i="5"/>
  <c r="F1264" i="5" s="1"/>
  <c r="F1281" i="5" s="1"/>
  <c r="F359" i="5"/>
  <c r="F715" i="5"/>
  <c r="F718" i="5" s="1"/>
  <c r="F734" i="5" s="1"/>
  <c r="F735" i="5" s="1"/>
  <c r="F360" i="5"/>
  <c r="F390" i="5"/>
  <c r="F1302" i="5"/>
  <c r="F36" i="4"/>
  <c r="F26" i="4"/>
  <c r="F11" i="4"/>
  <c r="F28" i="4"/>
  <c r="F53" i="4"/>
  <c r="F52" i="4"/>
  <c r="F51" i="4"/>
  <c r="F49" i="4"/>
  <c r="F48" i="4"/>
  <c r="F46" i="4"/>
  <c r="F45" i="4"/>
  <c r="F44" i="4"/>
  <c r="F42" i="4"/>
  <c r="F40" i="4"/>
  <c r="F39" i="4"/>
  <c r="F38" i="4"/>
  <c r="F37" i="4"/>
  <c r="F34" i="4"/>
  <c r="F33" i="4"/>
  <c r="F32" i="4"/>
  <c r="F31" i="4"/>
  <c r="F25" i="4"/>
  <c r="F24" i="4"/>
  <c r="F23" i="4"/>
  <c r="F22" i="4"/>
  <c r="F361" i="5" l="1"/>
  <c r="F510" i="5"/>
  <c r="F514" i="5" s="1"/>
  <c r="F531" i="5" s="1"/>
  <c r="C551" i="5"/>
  <c r="F401" i="5"/>
  <c r="D2009" i="5"/>
  <c r="F2009" i="5" s="1"/>
  <c r="F2018" i="5" s="1"/>
  <c r="F2042" i="5" s="1"/>
  <c r="D1580" i="5"/>
  <c r="D956" i="5"/>
  <c r="F956" i="5" s="1"/>
  <c r="F958" i="5" s="1"/>
  <c r="F983" i="5" s="1"/>
  <c r="D1037" i="5"/>
  <c r="F440" i="5"/>
  <c r="F447" i="5" s="1"/>
  <c r="F369" i="5"/>
  <c r="C1383" i="5"/>
  <c r="F1342" i="5"/>
  <c r="F1346" i="5" s="1"/>
  <c r="F1363" i="5" s="1"/>
  <c r="C1425" i="5"/>
  <c r="F1384" i="5"/>
  <c r="F1670" i="5"/>
  <c r="D1671" i="5"/>
  <c r="F1671" i="5" s="1"/>
  <c r="F393" i="5"/>
  <c r="F408" i="5" s="1"/>
  <c r="F409" i="5" s="1"/>
  <c r="F16" i="4"/>
  <c r="F15" i="4"/>
  <c r="F14" i="4"/>
  <c r="F20" i="4"/>
  <c r="F18" i="4"/>
  <c r="F13" i="4"/>
  <c r="I23" i="1"/>
  <c r="J23" i="1" s="1"/>
  <c r="H23" i="1"/>
  <c r="F23" i="1"/>
  <c r="C631" i="5" l="1"/>
  <c r="F631" i="5" s="1"/>
  <c r="F635" i="5" s="1"/>
  <c r="F652" i="5" s="1"/>
  <c r="F653" i="5" s="1"/>
  <c r="C592" i="5"/>
  <c r="F592" i="5" s="1"/>
  <c r="F596" i="5" s="1"/>
  <c r="F613" i="5" s="1"/>
  <c r="F551" i="5"/>
  <c r="F555" i="5" s="1"/>
  <c r="F572" i="5" s="1"/>
  <c r="C1424" i="5"/>
  <c r="F1383" i="5"/>
  <c r="F1387" i="5" s="1"/>
  <c r="F1404" i="5" s="1"/>
  <c r="D1624" i="5"/>
  <c r="D1581" i="5"/>
  <c r="F1581" i="5" s="1"/>
  <c r="D1582" i="5"/>
  <c r="F1582" i="5" s="1"/>
  <c r="F1580" i="5"/>
  <c r="C1466" i="5"/>
  <c r="F1466" i="5" s="1"/>
  <c r="F1425" i="5"/>
  <c r="D1081" i="5"/>
  <c r="F1081" i="5" s="1"/>
  <c r="F1088" i="5" s="1"/>
  <c r="F1113" i="5" s="1"/>
  <c r="F1037" i="5"/>
  <c r="F1044" i="5" s="1"/>
  <c r="F1069" i="5" s="1"/>
  <c r="F55" i="4"/>
  <c r="F58" i="4" s="1"/>
  <c r="C1465" i="5" l="1"/>
  <c r="F1424" i="5"/>
  <c r="F1428" i="5" s="1"/>
  <c r="F1445" i="5" s="1"/>
  <c r="F1588" i="5"/>
  <c r="F1612" i="5" s="1"/>
  <c r="F1624" i="5"/>
  <c r="F1632" i="5" s="1"/>
  <c r="F1656" i="5" s="1"/>
  <c r="D1669" i="5"/>
  <c r="F1669" i="5" s="1"/>
  <c r="F1676" i="5" s="1"/>
  <c r="F1700" i="5" s="1"/>
  <c r="D1626" i="5"/>
  <c r="F1626" i="5" s="1"/>
  <c r="D1625" i="5"/>
  <c r="F1625" i="5" s="1"/>
  <c r="F57" i="4"/>
  <c r="F56" i="4"/>
  <c r="F1465" i="5" l="1"/>
  <c r="F1469" i="5" s="1"/>
  <c r="F1486" i="5" s="1"/>
  <c r="C1506" i="5"/>
  <c r="F1506" i="5" s="1"/>
  <c r="F1509" i="5" s="1"/>
  <c r="F1526" i="5" s="1"/>
  <c r="F59" i="4"/>
  <c r="F60" i="4" s="1"/>
  <c r="I20" i="1" l="1"/>
  <c r="J20" i="1" s="1"/>
  <c r="I15" i="1"/>
  <c r="J15" i="1" s="1"/>
  <c r="I13" i="1"/>
  <c r="J13" i="1" s="1"/>
  <c r="K13" i="1"/>
  <c r="L13" i="1" s="1"/>
  <c r="H20" i="1"/>
  <c r="H15" i="1"/>
  <c r="H13" i="1"/>
  <c r="G12" i="1"/>
  <c r="H12" i="1" s="1"/>
  <c r="K12" i="1" l="1"/>
  <c r="L12" i="1" s="1"/>
  <c r="I12" i="1"/>
  <c r="J12" i="1" s="1"/>
  <c r="G11" i="1" l="1"/>
  <c r="K11" i="1" l="1"/>
  <c r="L11" i="1" s="1"/>
  <c r="L25" i="1" s="1"/>
  <c r="I11" i="1"/>
  <c r="J11" i="1" s="1"/>
  <c r="H11" i="1"/>
  <c r="H25" i="1" s="1"/>
  <c r="F20" i="1"/>
  <c r="F15" i="1"/>
  <c r="F13" i="1"/>
  <c r="F12" i="1"/>
  <c r="F11" i="1"/>
  <c r="F25" i="1" l="1"/>
  <c r="F26" i="1" s="1"/>
  <c r="J25" i="1"/>
  <c r="H26" i="1"/>
  <c r="H27" i="1"/>
  <c r="H28" i="1"/>
  <c r="L27" i="1"/>
  <c r="L26" i="1"/>
  <c r="L28" i="1"/>
  <c r="J28" i="1" l="1"/>
  <c r="J27" i="1"/>
  <c r="J26" i="1"/>
  <c r="L29" i="1"/>
  <c r="L30" i="1" s="1"/>
  <c r="H29" i="1"/>
  <c r="H30" i="1" s="1"/>
  <c r="F27" i="1"/>
  <c r="F28" i="1"/>
  <c r="J29" i="1" l="1"/>
  <c r="J30" i="1" s="1"/>
  <c r="F29" i="1"/>
  <c r="F30" i="1" s="1"/>
</calcChain>
</file>

<file path=xl/sharedStrings.xml><?xml version="1.0" encoding="utf-8"?>
<sst xmlns="http://schemas.openxmlformats.org/spreadsheetml/2006/main" count="2816" uniqueCount="355">
  <si>
    <t>ITEM</t>
  </si>
  <si>
    <t>DESCRIPCION</t>
  </si>
  <si>
    <t>UNID</t>
  </si>
  <si>
    <t>CANT</t>
  </si>
  <si>
    <t>VR UNITARIO</t>
  </si>
  <si>
    <t>VR TOTAL</t>
  </si>
  <si>
    <t>VALOR TOTAL COSTOS DIRECTOS</t>
  </si>
  <si>
    <t>ADMINISTRACIÓN</t>
  </si>
  <si>
    <t>IMPREVISTOS</t>
  </si>
  <si>
    <t>UTILIDAD</t>
  </si>
  <si>
    <t>VALOR TOTAL COSTOS INDIRECTOS</t>
  </si>
  <si>
    <t xml:space="preserve">COSTO TOTAL DEL PROYECTO </t>
  </si>
  <si>
    <t>Fecha de Inicio:</t>
  </si>
  <si>
    <t>Plazo Inicial:</t>
  </si>
  <si>
    <t>Plazo Adicional:</t>
  </si>
  <si>
    <t>Fecha de Terminacion:</t>
  </si>
  <si>
    <t>ACOMULADO TOTAL</t>
  </si>
  <si>
    <t>DD de MM de 2025</t>
  </si>
  <si>
    <t xml:space="preserve">ACTA PARCIAL No. </t>
  </si>
  <si>
    <t xml:space="preserve">Contrato No. </t>
  </si>
  <si>
    <t>SALDO TOTAL</t>
  </si>
  <si>
    <t>CONSTRUCCIÓN EN PAVIMENTO RIGIDO DE DIFERENTES VÍAS URBANA EN EL BARRIO SAN JOSÉ EN EL MUNICIPIO DE SANTO TOMAS</t>
  </si>
  <si>
    <t>EXCAVACIONES</t>
  </si>
  <si>
    <t xml:space="preserve">Excavaciones varias sin clasificar </t>
  </si>
  <si>
    <t>Transporte de Materiales Provenientes de la Excavación de la Explanación, Canales y Préstamos</t>
  </si>
  <si>
    <t>Demolicion de estructuras y pavimento</t>
  </si>
  <si>
    <t>ESTRUCTURA DE PAVIMENTO</t>
  </si>
  <si>
    <t>2.1</t>
  </si>
  <si>
    <t>2.2</t>
  </si>
  <si>
    <t>2.3</t>
  </si>
  <si>
    <t>2.4</t>
  </si>
  <si>
    <t>Mejoramiento de subrasante con material seleccionado de cantera</t>
  </si>
  <si>
    <t>Suministro y colocacion de subbase granular</t>
  </si>
  <si>
    <t>Pavimento en concreto hidráulico MR 4.5 Mpa</t>
  </si>
  <si>
    <t>Acero de Refuerzo PDR 60</t>
  </si>
  <si>
    <t>BORDILLOS Y ANDENES</t>
  </si>
  <si>
    <t xml:space="preserve">Bordillos en concreto de 21 Mpa seccion 0.15 x 0.15 m, incluye acero de refuerzo </t>
  </si>
  <si>
    <t>Andenes en concreto de 21 Mpa espesor de 0.10 m, inlcuye superficie de apoyo en Material seleccionado e= 0.30 m</t>
  </si>
  <si>
    <t>OBRAS COMPLEMENTARIAS</t>
  </si>
  <si>
    <t>Acondicionamiento y nivelacion de manholes en ladrillo comun, incluye tapa en HF, Incluye limpieza interna.</t>
  </si>
  <si>
    <t>m3</t>
  </si>
  <si>
    <t>m3/km</t>
  </si>
  <si>
    <t>m2</t>
  </si>
  <si>
    <t>kg</t>
  </si>
  <si>
    <t>m</t>
  </si>
  <si>
    <t>und</t>
  </si>
  <si>
    <t xml:space="preserve">Valor Total Acta Parcial N°- </t>
  </si>
  <si>
    <t xml:space="preserve">Cantidades Acta parcial N° - </t>
  </si>
  <si>
    <t>ACTA PARCIAL No. __   Fecha: __ DE MM DE 2025</t>
  </si>
  <si>
    <t>PRELIMINARES</t>
  </si>
  <si>
    <t>Corte, retiro y botada de pavimento rígido.</t>
  </si>
  <si>
    <t>Demolicion, Cargue, Retiro y botada de cajas  de inspeccion domiciliarias</t>
  </si>
  <si>
    <t>Demolicion de manholes y Retiro material</t>
  </si>
  <si>
    <t>Demolicion y retiro de tuberia de 8"-10" y 12"</t>
  </si>
  <si>
    <t>Suelo cemento</t>
  </si>
  <si>
    <t>DEMOLICION</t>
  </si>
  <si>
    <t>Excavación, manual o mecánica, en cualquier material y grado de humedad, a cualquier profundidad para construcción de redes , instalación de válvulas, instalacion de hidrantes, construcción de cámara de inspección y apiques de investigacion. Incluye entibado temporal o permanente.</t>
  </si>
  <si>
    <t>Excavación mat. Heterogeneo &lt;2 m send.</t>
  </si>
  <si>
    <t>Cargue, retiro y botada de material sobrante y escombros, a cualquier distancia (incluye acarreo en sitio sin acceso vehicular)</t>
  </si>
  <si>
    <t>Cargue, retiro y botada de material sobrante y escombros, a cualquier distancia (incluye acarreo )</t>
  </si>
  <si>
    <t>Suministro, transporte y colocación de Lleno y compactación de material de préstamo o de excavación para zanjas y apiques, incluye compactación manual o mecánica con equipo compactador, realizado con capas horizontales con espesor no &gt; 0,15m</t>
  </si>
  <si>
    <t>Lleno y apisonado de zanjas y apiques con material de la excavación.</t>
  </si>
  <si>
    <t>M3</t>
  </si>
  <si>
    <t>Lleno y apisonado de zanjas y apiques con material de préstamo.</t>
  </si>
  <si>
    <t>Lleno y apisonado de zanjas y apiques con triturado para protección de tubería</t>
  </si>
  <si>
    <t>Lleno y apisonado con  Sub base</t>
  </si>
  <si>
    <t>Pavimentos</t>
  </si>
  <si>
    <t>Reconstrucción de pavimentos rígidos con módulo de rotura igual o superior a 28MPa , para parcheo de zanjas y apiques.</t>
  </si>
  <si>
    <t>Suministro, Transporte e Instalacion  tubería PVC Novafort  para alcantarillado en los siguientes diámetros:</t>
  </si>
  <si>
    <t>150 mm (6”)</t>
  </si>
  <si>
    <t>Ml</t>
  </si>
  <si>
    <t>200 mm (8”)</t>
  </si>
  <si>
    <t>250 mm (10”)</t>
  </si>
  <si>
    <t>300 mm (12”)</t>
  </si>
  <si>
    <t>Suministro, Transporte e Instalacion  de accesorios PVC para tubería sanitaria:</t>
  </si>
  <si>
    <t>TI Codos 45 de 150 mm (6")</t>
  </si>
  <si>
    <t>Und</t>
  </si>
  <si>
    <t>Silla tee PVC-250 mm (10") x 150 mm (6")</t>
  </si>
  <si>
    <t>CÁMARAS DE INSPECCIÓN, ACOMETIDAS Y SUMIDEROS</t>
  </si>
  <si>
    <t>CONSTRUCION DE MANHOLES EN CONCRETO DE 3.000 PSI EN DIFERENTES DIAMETROS</t>
  </si>
  <si>
    <t>1.20 m</t>
  </si>
  <si>
    <t>SUMINISTRO, TRANSPORTE E ISTALACION DE TAPAS PARA MANHOLES</t>
  </si>
  <si>
    <t>Sunministro, Trnsporte y Colocacion de Tapa de Ferroconreto de 24" Trafico Pesado para Manholl</t>
  </si>
  <si>
    <t>CONSTRUCION DE DE CAJA DOMICILIARIA PARA EMPALME DE ACOMETIDA EN ZONA VERDE</t>
  </si>
  <si>
    <t>Caja domiciliaria en andén o zona verde</t>
  </si>
  <si>
    <t>Limpieza de MH</t>
  </si>
  <si>
    <t>Manejo de agua: Incluye motobomba (6" y 4")</t>
  </si>
  <si>
    <t>ACTIVIDADES COMPLEMENTARIAS</t>
  </si>
  <si>
    <t>Referenciación de elementos puntuales en contratos de mantenimiento Aguas Residuales y Acueducto con equipo de presicion</t>
  </si>
  <si>
    <t>un</t>
  </si>
  <si>
    <t>limpieza de redes y manholes con equipo succion-presion (Vactor)</t>
  </si>
  <si>
    <t>Ho</t>
  </si>
  <si>
    <t>VARIOS</t>
  </si>
  <si>
    <t>Reparacion  de acometidas de acueductode 1/2" a 2"</t>
  </si>
  <si>
    <t>M2</t>
  </si>
  <si>
    <t>Rotura de manholes existentes D=1,20 Mpara empalmar tuberias nuevas (Incluye reparacion)</t>
  </si>
  <si>
    <t>UND</t>
  </si>
  <si>
    <t>Levantamiento topogarfico</t>
  </si>
  <si>
    <t>Hora</t>
  </si>
  <si>
    <t xml:space="preserve">PROPONENTE: </t>
  </si>
  <si>
    <t>FIRMA CONTRATANTE : EDUM</t>
  </si>
  <si>
    <t>BASE</t>
  </si>
  <si>
    <t>ITEM: MORTERO 1:4 EN OBRA</t>
  </si>
  <si>
    <t>COSTOS DIRECTOS</t>
  </si>
  <si>
    <t xml:space="preserve">Materiales:  </t>
  </si>
  <si>
    <t>MEDIDA</t>
  </si>
  <si>
    <t>Descripción</t>
  </si>
  <si>
    <t>Unidad</t>
  </si>
  <si>
    <t>Cantidad</t>
  </si>
  <si>
    <t>Valor unitario</t>
  </si>
  <si>
    <t>IVA</t>
  </si>
  <si>
    <t>Valor total</t>
  </si>
  <si>
    <t>Cemento</t>
  </si>
  <si>
    <t>Kg</t>
  </si>
  <si>
    <t>Arena Santo Tomas</t>
  </si>
  <si>
    <t>Agua</t>
  </si>
  <si>
    <t>Lit</t>
  </si>
  <si>
    <t>Subtotal materiales</t>
  </si>
  <si>
    <t>Mano de obra</t>
  </si>
  <si>
    <t>Jornal</t>
  </si>
  <si>
    <t>Rendimiento</t>
  </si>
  <si>
    <t>Subtotal mano de obra</t>
  </si>
  <si>
    <t>Equipo</t>
  </si>
  <si>
    <t>Subtotal equipo</t>
  </si>
  <si>
    <t>Transporte</t>
  </si>
  <si>
    <t>Tarifa</t>
  </si>
  <si>
    <t>Subtotal transporte</t>
  </si>
  <si>
    <t>Herramienta en porcentaje</t>
  </si>
  <si>
    <t>Total costo directo</t>
  </si>
  <si>
    <t>AU %</t>
  </si>
  <si>
    <t>Valor unitario total</t>
  </si>
  <si>
    <t>FIRMA CONTRATANTE :EDUM</t>
  </si>
  <si>
    <t>ITEM: CONCRETO DE 3.000 PSI EN OBRA</t>
  </si>
  <si>
    <t>Arena lavada</t>
  </si>
  <si>
    <t>Triturado  de 1" a 3/4"</t>
  </si>
  <si>
    <t>PROPONENTE:</t>
  </si>
  <si>
    <t>ITEM: CONCRETO DE 2.000 PSI EN OBRA</t>
  </si>
  <si>
    <t>Arena de ingeocost Arroyo de Piedra</t>
  </si>
  <si>
    <t>Triturado Ingeocost de 1" a 3/4"</t>
  </si>
  <si>
    <t>1.2</t>
  </si>
  <si>
    <t>ITEM: CORTE, RETIRO Y BOTADA DE PAVIMENTO RÍGIDO.</t>
  </si>
  <si>
    <t>Materiales:</t>
  </si>
  <si>
    <t>Jornal + PREST.</t>
  </si>
  <si>
    <t>Ayudante</t>
  </si>
  <si>
    <t>Dia</t>
  </si>
  <si>
    <t>Operador equipo</t>
  </si>
  <si>
    <t>Cortadora de Pavimento</t>
  </si>
  <si>
    <t>Disco de corte</t>
  </si>
  <si>
    <t>Minicargador y martillo</t>
  </si>
  <si>
    <t>DIA</t>
  </si>
  <si>
    <t>Volqueta de 8 M3</t>
  </si>
  <si>
    <t>Viaje</t>
  </si>
  <si>
    <t>Derecho del Votadero</t>
  </si>
  <si>
    <t>ITEM: DEMOLICION, CARGUE, RETIRO Y BOTADA  DE CAJA DE INSPECION DOMICILIARIA</t>
  </si>
  <si>
    <t>Oficial</t>
  </si>
  <si>
    <t>Taladro demoledor</t>
  </si>
  <si>
    <t>VOLQUETA</t>
  </si>
  <si>
    <t>VIAJE</t>
  </si>
  <si>
    <t>PROPONENTE: PAMER INGENIERIA SAS</t>
  </si>
  <si>
    <t>ITEM: DEMOLICION DE MANHOLES Y RETIRO DE MATERIAL</t>
  </si>
  <si>
    <t>ITEM: DEMOLICION Y RETIRO DE TUBERIA DE ALCANTARILLADO  DE 8", 10" Y 12"</t>
  </si>
  <si>
    <t xml:space="preserve">Ayudante </t>
  </si>
  <si>
    <t>EQUIPOS</t>
  </si>
  <si>
    <t>ITEM: DEMOLICIÓN ANDENES SIN ESCALAS, EN CUALQUIER MATERIAL (SIMPLES O REFORZADO)</t>
  </si>
  <si>
    <t>Materiales: -</t>
  </si>
  <si>
    <t xml:space="preserve">Martillo Demoledor </t>
  </si>
  <si>
    <t>Disco para cortadora</t>
  </si>
  <si>
    <t>Minicargador</t>
  </si>
  <si>
    <t>ITEM: DEMOLICIÓN ANDENES CON ESCALAS, EN CUALQUIER MATERIAL (SIMPLES O REFORZADO)</t>
  </si>
  <si>
    <t>ITEM:DEMOLICIÓN PISO BALDOSA O GRANO</t>
  </si>
  <si>
    <t>ITEM:DEMOLICIÓN DE CORDONES Y CUNETAS</t>
  </si>
  <si>
    <t>ITEM: DEMOLICION DE SUELO CEMENTO H=0,15</t>
  </si>
  <si>
    <t>RENDIMIENTO</t>
  </si>
  <si>
    <t>Tiempo</t>
  </si>
  <si>
    <t>Minicargador con Martillo</t>
  </si>
  <si>
    <t>30 AU %</t>
  </si>
  <si>
    <t>VALOR TOTAL</t>
  </si>
  <si>
    <t>3.1</t>
  </si>
  <si>
    <t>ITEM.: EXCAVACIÓN MAT. HETEROGENEO &lt;2 M SEND.</t>
  </si>
  <si>
    <t>Retroexcavadora</t>
  </si>
  <si>
    <t>3.2</t>
  </si>
  <si>
    <t>ITEM: EXCAVACIÓN MAT.HETEROGENEO 2-4 M</t>
  </si>
  <si>
    <t>Retroexcavadora 320</t>
  </si>
  <si>
    <t>Motobomba 3" gasolina</t>
  </si>
  <si>
    <t>4.1</t>
  </si>
  <si>
    <t>ITEM.: ENTIBADO PERMANENTE</t>
  </si>
  <si>
    <t>Entibado metalico con laminas de 3/4" y puntales en tuberia de acero de 6" y riostras de 4"</t>
  </si>
  <si>
    <t>Ayudantes</t>
  </si>
  <si>
    <t>Retro Excavadora de orruga</t>
  </si>
  <si>
    <t>(19%)  IVA</t>
  </si>
  <si>
    <t>Transporte equipos y personal</t>
  </si>
  <si>
    <t>5.1</t>
  </si>
  <si>
    <t>ITEM: CARGUE, RETIRO Y BOTADA DE MATERIAL SOBRANTE</t>
  </si>
  <si>
    <t xml:space="preserve">Materiales:-  </t>
  </si>
  <si>
    <t>Jornal + prestac</t>
  </si>
  <si>
    <t xml:space="preserve">Volqueta </t>
  </si>
  <si>
    <t>6.1</t>
  </si>
  <si>
    <t>ITEM: LLENO Y APISONADA DE ZANJAS Y APIQUES CON MATERIAL SELECTO DE LA EXCAVACION</t>
  </si>
  <si>
    <t>Materiales :</t>
  </si>
  <si>
    <t>Jornal + Prestac</t>
  </si>
  <si>
    <t>Operador saltarin</t>
  </si>
  <si>
    <t>Saltarin</t>
  </si>
  <si>
    <t>6.2</t>
  </si>
  <si>
    <t>ITEM: LLENO Y APISONADO DE ZANJAS Y APIQUES CON MATERIAL DE PRÉSTAMO.</t>
  </si>
  <si>
    <t>Material de prestamo</t>
  </si>
  <si>
    <t>ITEM:LLENO Y APISONADO DE ZANJAS Y APIQUES CON ARENILLA PARA PROTECCIÓN DE TUBERÍA</t>
  </si>
  <si>
    <t>Material deprestamo</t>
  </si>
  <si>
    <t>6.3</t>
  </si>
  <si>
    <t>ITEM:LLENO Y APISONADO DE ZANJAS Y APIQUES CON TRITURADO PARA PROTECCIÓN DE TUBERÍA</t>
  </si>
  <si>
    <t>Triturado</t>
  </si>
  <si>
    <t>Carretilla</t>
  </si>
  <si>
    <t>gb</t>
  </si>
  <si>
    <t>6.4</t>
  </si>
  <si>
    <t>ITEM:CONSTRUCION  DE SUELO CEMENTO H=0,15</t>
  </si>
  <si>
    <t>Sub base</t>
  </si>
  <si>
    <t>cemento</t>
  </si>
  <si>
    <t xml:space="preserve">Operador </t>
  </si>
  <si>
    <t>Vibrocompactador</t>
  </si>
  <si>
    <t>ITEM: LLENO Y APISONADA DE ZANJAS CON SUB-BASE GRANULAR</t>
  </si>
  <si>
    <t>Sub-Base granular</t>
  </si>
  <si>
    <t>ITEM: SUMINISTRO, TRANSPORTE E INSTALACION DE CINTA DE POLIETILENO PARA SEÑALIZACION</t>
  </si>
  <si>
    <t xml:space="preserve">Materiales: - </t>
  </si>
  <si>
    <t>Cinta Señalizacion</t>
  </si>
  <si>
    <t>ITEM: RECONSTRUCCION DE ANDEN EN CONCRETO</t>
  </si>
  <si>
    <t xml:space="preserve">Materiales:- </t>
  </si>
  <si>
    <t>Material seleccionado (Afirmado)</t>
  </si>
  <si>
    <t>Concreto de 3.000 Psi  Premezclado</t>
  </si>
  <si>
    <t>Antisol</t>
  </si>
  <si>
    <t xml:space="preserve">Formaleta </t>
  </si>
  <si>
    <t>Gb</t>
  </si>
  <si>
    <t>Mezcladora de Concreto</t>
  </si>
  <si>
    <t>ITEM. RECONSTRUCCIÓN DE ANDENES EN GRANITO, ARENÓN O VITRIFICADO.</t>
  </si>
  <si>
    <t>Mortero 1:4</t>
  </si>
  <si>
    <t>Tablon  vitrificado 20 20</t>
  </si>
  <si>
    <t>Granito</t>
  </si>
  <si>
    <t>Cemento Gris</t>
  </si>
  <si>
    <t>Formaleta</t>
  </si>
  <si>
    <t>ITEM: RECONSTRUCCIÓN DE CORDONES SIMPLES DE DOS O TRES CARAS, VACIADOS EN EL SITIO.</t>
  </si>
  <si>
    <t>Concreto de 3,000 PDS  en obra</t>
  </si>
  <si>
    <t>Kl</t>
  </si>
  <si>
    <t>Acero de refuerzo</t>
  </si>
  <si>
    <t>Alambre</t>
  </si>
  <si>
    <t>Rieles para pavimento</t>
  </si>
  <si>
    <t>Mezcladora</t>
  </si>
  <si>
    <t>ITEM:TRANSPORTE Y COLOCACIÓN DE CONCRETO DE F'C=21MPA (210 KG/CM2) PARA VACIADO DE ANCLAJES, FUNDACIONES, APOYOS Y ELEMENTOS DE CONFINAMIENTO PARA PAVIMENTOS</t>
  </si>
  <si>
    <t xml:space="preserve">Materiales: </t>
  </si>
  <si>
    <t>Ayudante (4)</t>
  </si>
  <si>
    <t>Vibrador para concreto</t>
  </si>
  <si>
    <t xml:space="preserve">ITEM:  S, T ,f Y  COLOCACION DE ACERO DE REFUERZO DE 1/2"  GRADO 60,000 </t>
  </si>
  <si>
    <t>acero de refuerzo de 1/2" Gr 60</t>
  </si>
  <si>
    <t>Alambre negro precocido</t>
  </si>
  <si>
    <t>7.1</t>
  </si>
  <si>
    <t>ITEM:RECONSTRUCCIÓN DE PAVIMENTOS RÍGIDOS CON MÓDULO DE ROTURA IGUAL O SUPERIOR A 28MPA , PARA PARCHEO DE ZANJAS Y APIQUES.</t>
  </si>
  <si>
    <t>Concreto de 40 Kg/cm2 Premezclado</t>
  </si>
  <si>
    <t>Antisol rojo</t>
  </si>
  <si>
    <t>Pisacocreto</t>
  </si>
  <si>
    <t>ITEM: SUMINISTRO, TRANSPORTE Y COLOCACION DE TUBERIA PVC NOVAFORT DE 6"</t>
  </si>
  <si>
    <t>ML</t>
  </si>
  <si>
    <t>Tuberia Novafort de 6"</t>
  </si>
  <si>
    <t>ITEM: SUMINISTRO, TRANSPORTE Y COLOCACION DE TUBERIA PVC NOVAFORT DE 8"</t>
  </si>
  <si>
    <t>Tuberia Novafort 8</t>
  </si>
  <si>
    <t>ITEM: SUMINISTRO, TRANSPORTE Y COLOCACION DE TUBERIA PVC NOVAFORT DE 10"</t>
  </si>
  <si>
    <t>Tuberia Novafort de 10"</t>
  </si>
  <si>
    <t>ITEM: SUMINISTRO, TRANSPORTE Y COLOCACION DE TUBERIA PVC NOVAFORT DE 12"</t>
  </si>
  <si>
    <t>Tuberia Novafort 12"</t>
  </si>
  <si>
    <t>8.3</t>
  </si>
  <si>
    <t>ITEM: SUMINISTRO, TRANSPORTE Y COLOCACION DE TUBERIA PVC NOVAFORT DE 14"</t>
  </si>
  <si>
    <t>Tuberia novafort de 14"</t>
  </si>
  <si>
    <t>8.5</t>
  </si>
  <si>
    <t>ITEM: SUMINISTRO, TRANSPORTE Y COLOCACION DE CODO SANITARIO DE 6 X 45°</t>
  </si>
  <si>
    <t>Codo sanitario de 6 x 45°</t>
  </si>
  <si>
    <t>8.4</t>
  </si>
  <si>
    <t>ITEM: SUMINISTRO, TRANSPORTE Y COLOCACION DE TEE SANITARIO DE 8 X 6"</t>
  </si>
  <si>
    <t>Tee sanitaria de 8 x 6"</t>
  </si>
  <si>
    <t>ITEM: SUMINISTRO, TRANSPORTE Y COLOCACION DE TEE SANITARIO DE 10 X 6"</t>
  </si>
  <si>
    <t>Tee sanitaria de  10 x 6"</t>
  </si>
  <si>
    <t>9.2</t>
  </si>
  <si>
    <t>ITEM:CONSTRUCION  DE CAMARA DE INSPECION DE DIAMETRO 1,20 DE 3,000 PSI EN OBRA</t>
  </si>
  <si>
    <t>Concreto de 3,000 psi en obra paredes impermeabilizado</t>
  </si>
  <si>
    <r>
      <t>M</t>
    </r>
    <r>
      <rPr>
        <vertAlign val="superscript"/>
        <sz val="11"/>
        <color theme="1"/>
        <rFont val="Calibri"/>
        <family val="2"/>
      </rPr>
      <t>3</t>
    </r>
  </si>
  <si>
    <t>Concreto de 3,000 psi para losa de fondo y superior</t>
  </si>
  <si>
    <t>Concreto de 3,000 psi para cañuelas</t>
  </si>
  <si>
    <t>Plastocreto DM</t>
  </si>
  <si>
    <t>Peldaños para escalon de 3/4"</t>
  </si>
  <si>
    <t>Alambre recocido</t>
  </si>
  <si>
    <t>Oficial (2)</t>
  </si>
  <si>
    <t>Ayudante (3)</t>
  </si>
  <si>
    <t>Formaleta para manholl de D=1,20</t>
  </si>
  <si>
    <t>Mezcladora de 1 Bolsa</t>
  </si>
  <si>
    <t>9.1</t>
  </si>
  <si>
    <t>ITEM:CONSTRUCION  DE CAMARA DE INSPECION DE DIAMETRO 1,50 DE 3,000 PSI EN OBRA</t>
  </si>
  <si>
    <t>10.1</t>
  </si>
  <si>
    <t>ITEM:CONSTRUCION  DE REGISTROS DOMICILIARIOS</t>
  </si>
  <si>
    <t>Ladrillos</t>
  </si>
  <si>
    <t>Concreto de 3,000 psi en obra Tapa y Fondo</t>
  </si>
  <si>
    <t>Mortero1:4 de pega</t>
  </si>
  <si>
    <t>Pañete con mortero 1:4 en obra</t>
  </si>
  <si>
    <t>Hierro</t>
  </si>
  <si>
    <t xml:space="preserve">Mezcladora </t>
  </si>
  <si>
    <t>Transporte interno de materiales</t>
  </si>
  <si>
    <t>ITEM:LIMPIEZA DE MANHOLES MANUAL</t>
  </si>
  <si>
    <t>Materiales para desinfesion</t>
  </si>
  <si>
    <t>Ayudante  (2)</t>
  </si>
  <si>
    <t>ITEM: MANEJO DE AGUAS</t>
  </si>
  <si>
    <t>Materiales desinfectantes</t>
  </si>
  <si>
    <t>Mecanico</t>
  </si>
  <si>
    <t>Ayudante  (4)</t>
  </si>
  <si>
    <t>Motobomba de 6"</t>
  </si>
  <si>
    <t>Planta electrica Grande</t>
  </si>
  <si>
    <t>Tuberia para trasbase (160 mt)</t>
  </si>
  <si>
    <t>Transporte de los Equipos</t>
  </si>
  <si>
    <t>ITEM: REFERENCIACION DE REDES DE ACUEDUCTO CON GPS</t>
  </si>
  <si>
    <t>Materiales</t>
  </si>
  <si>
    <t>Referenciador</t>
  </si>
  <si>
    <t>Gps</t>
  </si>
  <si>
    <t>Estacion Laser</t>
  </si>
  <si>
    <t>ITEM: ALQUILER HORA RETRO DE LLANTA NOCTURNA</t>
  </si>
  <si>
    <t>Recargo Nocturno</t>
  </si>
  <si>
    <t>Operador Retroexcavadora</t>
  </si>
  <si>
    <t>ITEM: ALQUILER HORA RETRO FESTIVA</t>
  </si>
  <si>
    <t>Recargo Festivo</t>
  </si>
  <si>
    <t>Retroexcavadora Llanta</t>
  </si>
  <si>
    <t>ITEM: ALQUILER HORA MINICARGADOR</t>
  </si>
  <si>
    <t>Operador Minicargador</t>
  </si>
  <si>
    <t>ITEM: BLOQUEO DE TUBERIA ALCANTARILLADO  CON  SACOS</t>
  </si>
  <si>
    <t>Sacos de yute grande</t>
  </si>
  <si>
    <t>Arena</t>
  </si>
  <si>
    <t xml:space="preserve">Alcohol, creolina y jabon </t>
  </si>
  <si>
    <t>Cabuya de naylon 7/8</t>
  </si>
  <si>
    <t>Mt</t>
  </si>
  <si>
    <t>PERSONAS</t>
  </si>
  <si>
    <t>Oficial (1)</t>
  </si>
  <si>
    <t>Manejo Aguas negras</t>
  </si>
  <si>
    <t>9.4</t>
  </si>
  <si>
    <t>ITEM:  ROTURA DE MANHOLES EXISTENTES PARA EMPALMAR  TUBERIA NUEVA Y REPARACION</t>
  </si>
  <si>
    <t xml:space="preserve">Concreto de 3.000 Psi </t>
  </si>
  <si>
    <t>Plastocrete Dm</t>
  </si>
  <si>
    <t>Maestro</t>
  </si>
  <si>
    <t>Oficiales</t>
  </si>
  <si>
    <t>Martillo demoledor</t>
  </si>
  <si>
    <t>Transporte de Equipos</t>
  </si>
  <si>
    <t>ITEM: LIMPIEZA DE REDES Y MANHOLES CON EQUIPO DE SUCCION-PRESION (VACTOR)</t>
  </si>
  <si>
    <t>HO</t>
  </si>
  <si>
    <t>Elemento de limpieza personal</t>
  </si>
  <si>
    <t>(Jabon liquido, Alcohol  Neko y creolina)</t>
  </si>
  <si>
    <t>HORAS</t>
  </si>
  <si>
    <t>Ayudantes  (2)</t>
  </si>
  <si>
    <t>Equipo de succion( Vactor)</t>
  </si>
  <si>
    <t>9.3</t>
  </si>
  <si>
    <t>ITEM:SUMINISTRO, TRANSPORTE Y COLOCACION DE TAPA  HD DE 24" TRAFICO PESADO ALCANTARILLADO</t>
  </si>
  <si>
    <t>Tapa  Hd  de 24" Trafico pesado</t>
  </si>
  <si>
    <t xml:space="preserve">Oficial </t>
  </si>
  <si>
    <t xml:space="preserve">ITEM:SUMINISTRO, TRANSPORTE Y COLOCACION DE TAPA  FERROCONCRETO DE 24" TRAFICO PESADO </t>
  </si>
  <si>
    <t>Tapa  Ferroconcreto  de 24" Trafico pesado</t>
  </si>
  <si>
    <t>REPOSICIÓN DE TUBERÍA DE ALCANTARILLADO EN LAS CARRERA 25 ENTRE CALLES 24A Y 25, CERCA AL COLEGIO SANTA MARTA Y CALLE 22 ENTRE CARRERAS 23 Y 23A CERCA AL COLEGIO PÚBLICO CONCORD DEL MUNICIPIO DE MALAMBO ATLANTICO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</si>
</sst>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XDR&quot;* #,##0.00_-;\-&quot;XDR&quot;* #,##0.00_-;_-&quot;XDR&quot;* &quot;-&quot;??_-;_-@_-"/>
    <numFmt numFmtId="165" formatCode="_-[$$-240A]\ * #,##0.00_-;\-[$$-240A]\ * #,##0.00_-;_-[$$-240A]\ * &quot;-&quot;??_-;_-@_-"/>
    <numFmt numFmtId="166" formatCode="[$-F800]dddd\,\ mmmm\ dd\,\ yyyy"/>
    <numFmt numFmtId="167" formatCode="_(&quot;$&quot;\ * #,##0.00_);_(&quot;$&quot;\ * \(#,##0.00\);_(&quot;$&quot;\ * &quot;-&quot;??_);_(@_)"/>
    <numFmt numFmtId="168" formatCode="_-* #,##0.00_-;\-* #,##0.00_-;_-* &quot;-&quot;_-;_-@_-"/>
    <numFmt numFmtId="169" formatCode="_-&quot;$&quot;* #,##0.00_-;\-&quot;$&quot;* #,##0.00_-;_-&quot;$&quot;* &quot;-&quot;??_-;_-@_-"/>
    <numFmt numFmtId="170" formatCode="_-* #,##0_-;\-* #,##0_-;_-* \-_-;_-@_-"/>
    <numFmt numFmtId="171" formatCode="_-&quot;$ &quot;* #,##0.00_-;&quot;-$ &quot;* #,##0.00_-;_-&quot;$ &quot;* \-??_-;_-@_-"/>
    <numFmt numFmtId="172" formatCode="#,##0.0"/>
    <numFmt numFmtId="173" formatCode="_-&quot;XDR&quot;* #,##0_-;\-&quot;XDR&quot;* #,##0_-;_-&quot;XDR&quot;* &quot;-&quot;??_-;_-@_-"/>
    <numFmt numFmtId="174" formatCode="_(&quot;$&quot;\ * #,##0_);_(&quot;$&quot;\ * \(#,##0\);_(&quot;$&quot;\ * &quot;-&quot;??_);_(@_)"/>
    <numFmt numFmtId="175" formatCode="0.000"/>
    <numFmt numFmtId="176" formatCode="#,##0.0_ ;\-#,##0.0\ "/>
    <numFmt numFmtId="177" formatCode="#,##0.000"/>
    <numFmt numFmtId="178" formatCode="_-&quot;$&quot;\ * #,##0.00_-;\-&quot;$&quot;\ * #,##0.00_-;_-&quot;$&quot;\ * &quot;-&quot;_-;_-@_-"/>
    <numFmt numFmtId="179" formatCode="_(&quot;$&quot;\ * #,##0.0_);_(&quot;$&quot;\ * \(#,##0.0\);_(&quot;$&quot;\ * &quot;-&quot;??_);_(@_)"/>
    <numFmt numFmtId="180" formatCode="_(&quot;$&quot;\ * #,##0.0_);_(&quot;$&quot;\ * \(#,##0.0\);_(&quot;$&quot;\ * &quot;-&quot;?_);_(@_)"/>
    <numFmt numFmtId="181" formatCode="_-&quot;$&quot;* #,##0_-;\-&quot;$&quot;* #,##0_-;_-&quot;$&quot;* &quot;-&quot;??_-;_-@_-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Segoe UI"/>
      <family val="2"/>
    </font>
    <font>
      <sz val="11"/>
      <color theme="1"/>
      <name val="Segoe UI"/>
      <family val="2"/>
    </font>
    <font>
      <sz val="10"/>
      <name val="Arial"/>
      <family val="2"/>
    </font>
    <font>
      <sz val="11"/>
      <name val="Segoe U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1"/>
      <name val="Calibri"/>
      <family val="2"/>
    </font>
    <font>
      <sz val="9"/>
      <name val="Batang"/>
      <family val="1"/>
    </font>
    <font>
      <b/>
      <sz val="11"/>
      <color theme="1"/>
      <name val="Batang"/>
      <family val="1"/>
    </font>
    <font>
      <sz val="11"/>
      <color theme="1"/>
      <name val="Batang"/>
      <family val="1"/>
      <charset val="129"/>
    </font>
    <font>
      <sz val="12"/>
      <color theme="1"/>
      <name val="Calibri"/>
      <family val="2"/>
      <scheme val="minor"/>
    </font>
    <font>
      <sz val="11"/>
      <color theme="1"/>
      <name val="Batang"/>
      <family val="1"/>
    </font>
    <font>
      <b/>
      <sz val="11"/>
      <color theme="1"/>
      <name val="Batang"/>
      <family val="1"/>
      <charset val="129"/>
    </font>
    <font>
      <sz val="9"/>
      <name val="Calibri"/>
      <family val="2"/>
    </font>
    <font>
      <b/>
      <sz val="9"/>
      <name val="Calibri"/>
      <family val="2"/>
    </font>
    <font>
      <sz val="10"/>
      <color theme="1"/>
      <name val="Calibri"/>
      <family val="2"/>
      <scheme val="minor"/>
    </font>
    <font>
      <b/>
      <sz val="9"/>
      <name val="Batang"/>
      <family val="1"/>
    </font>
    <font>
      <b/>
      <sz val="9"/>
      <name val="Batang"/>
      <family val="1"/>
      <charset val="129"/>
    </font>
    <font>
      <sz val="11"/>
      <name val="Calibri"/>
      <family val="2"/>
    </font>
    <font>
      <vertAlign val="superscript"/>
      <sz val="11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6" fontId="5" fillId="0" borderId="0"/>
    <xf numFmtId="167" fontId="1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17" fillId="0" borderId="0"/>
    <xf numFmtId="0" fontId="18" fillId="0" borderId="0"/>
    <xf numFmtId="170" fontId="17" fillId="0" borderId="0" applyBorder="0" applyProtection="0"/>
    <xf numFmtId="171" fontId="17" fillId="0" borderId="0" applyBorder="0" applyProtection="0"/>
    <xf numFmtId="9" fontId="17" fillId="0" borderId="0" applyBorder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5" fillId="0" borderId="0"/>
    <xf numFmtId="42" fontId="1" fillId="0" borderId="0" applyFont="0" applyFill="0" applyBorder="0" applyAlignment="0" applyProtection="0"/>
  </cellStyleXfs>
  <cellXfs count="431">
    <xf numFmtId="0" fontId="0" fillId="0" borderId="0" xfId="0"/>
    <xf numFmtId="0" fontId="1" fillId="0" borderId="0" xfId="3"/>
    <xf numFmtId="0" fontId="3" fillId="0" borderId="7" xfId="3" applyFont="1" applyBorder="1" applyAlignment="1">
      <alignment horizontal="center" vertical="center"/>
    </xf>
    <xf numFmtId="0" fontId="6" fillId="2" borderId="7" xfId="4" applyNumberFormat="1" applyFont="1" applyFill="1" applyBorder="1" applyAlignment="1">
      <alignment horizontal="left" vertical="center" wrapText="1"/>
    </xf>
    <xf numFmtId="0" fontId="6" fillId="2" borderId="7" xfId="4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 wrapText="1"/>
    </xf>
    <xf numFmtId="3" fontId="8" fillId="0" borderId="7" xfId="0" applyNumberFormat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43" fontId="11" fillId="0" borderId="7" xfId="8" applyFont="1" applyFill="1" applyBorder="1" applyAlignment="1" applyProtection="1">
      <alignment horizontal="right" vertical="center"/>
    </xf>
    <xf numFmtId="169" fontId="11" fillId="0" borderId="7" xfId="9" applyFont="1" applyFill="1" applyBorder="1" applyAlignment="1">
      <alignment vertical="center"/>
    </xf>
    <xf numFmtId="43" fontId="11" fillId="0" borderId="7" xfId="1" applyFont="1" applyFill="1" applyBorder="1" applyAlignment="1">
      <alignment vertical="center"/>
    </xf>
    <xf numFmtId="43" fontId="11" fillId="0" borderId="7" xfId="8" applyFont="1" applyFill="1" applyBorder="1" applyAlignment="1">
      <alignment horizontal="right" vertical="center"/>
    </xf>
    <xf numFmtId="0" fontId="0" fillId="0" borderId="0" xfId="0" applyBorder="1"/>
    <xf numFmtId="0" fontId="13" fillId="2" borderId="0" xfId="0" applyFont="1" applyFill="1" applyBorder="1" applyAlignment="1">
      <alignment horizontal="right" vertical="center"/>
    </xf>
    <xf numFmtId="169" fontId="11" fillId="0" borderId="0" xfId="9" applyFont="1" applyFill="1" applyBorder="1" applyAlignment="1">
      <alignment vertical="center"/>
    </xf>
    <xf numFmtId="43" fontId="11" fillId="0" borderId="0" xfId="1" applyFont="1" applyFill="1" applyBorder="1" applyAlignment="1">
      <alignment vertical="center"/>
    </xf>
    <xf numFmtId="43" fontId="11" fillId="0" borderId="0" xfId="8" applyFont="1" applyFill="1" applyBorder="1" applyAlignment="1">
      <alignment horizontal="right" vertical="center"/>
    </xf>
    <xf numFmtId="43" fontId="12" fillId="0" borderId="0" xfId="0" applyNumberFormat="1" applyFont="1" applyFill="1" applyBorder="1" applyAlignment="1">
      <alignment vertical="center"/>
    </xf>
    <xf numFmtId="164" fontId="12" fillId="0" borderId="0" xfId="2" applyFont="1" applyFill="1" applyBorder="1" applyAlignment="1">
      <alignment vertical="center"/>
    </xf>
    <xf numFmtId="164" fontId="12" fillId="0" borderId="0" xfId="2" applyFont="1" applyFill="1" applyBorder="1"/>
    <xf numFmtId="168" fontId="15" fillId="0" borderId="7" xfId="6" applyNumberFormat="1" applyFont="1" applyFill="1" applyBorder="1" applyAlignment="1">
      <alignment horizontal="center" vertical="center"/>
    </xf>
    <xf numFmtId="43" fontId="12" fillId="0" borderId="7" xfId="0" applyNumberFormat="1" applyFont="1" applyFill="1" applyBorder="1" applyAlignment="1">
      <alignment vertical="center"/>
    </xf>
    <xf numFmtId="0" fontId="12" fillId="0" borderId="7" xfId="0" applyFont="1" applyFill="1" applyBorder="1"/>
    <xf numFmtId="0" fontId="14" fillId="0" borderId="0" xfId="0" applyFont="1" applyBorder="1" applyAlignment="1">
      <alignment vertical="center" wrapText="1"/>
    </xf>
    <xf numFmtId="0" fontId="1" fillId="0" borderId="1" xfId="3" applyBorder="1" applyAlignment="1"/>
    <xf numFmtId="0" fontId="1" fillId="0" borderId="2" xfId="3" applyBorder="1" applyAlignment="1"/>
    <xf numFmtId="0" fontId="1" fillId="0" borderId="3" xfId="3" applyBorder="1" applyAlignment="1"/>
    <xf numFmtId="0" fontId="1" fillId="0" borderId="4" xfId="3" applyBorder="1" applyAlignment="1"/>
    <xf numFmtId="0" fontId="1" fillId="0" borderId="0" xfId="3" applyBorder="1" applyAlignment="1"/>
    <xf numFmtId="0" fontId="1" fillId="0" borderId="5" xfId="3" applyBorder="1" applyAlignment="1"/>
    <xf numFmtId="0" fontId="1" fillId="0" borderId="12" xfId="3" applyBorder="1" applyAlignment="1"/>
    <xf numFmtId="0" fontId="1" fillId="0" borderId="11" xfId="3" applyBorder="1" applyAlignment="1"/>
    <xf numFmtId="0" fontId="1" fillId="0" borderId="13" xfId="3" applyBorder="1" applyAlignment="1"/>
    <xf numFmtId="165" fontId="1" fillId="0" borderId="7" xfId="2" applyNumberFormat="1" applyBorder="1" applyAlignment="1">
      <alignment vertical="center"/>
    </xf>
    <xf numFmtId="9" fontId="4" fillId="0" borderId="7" xfId="3" applyNumberFormat="1" applyFont="1" applyBorder="1" applyAlignment="1">
      <alignment vertical="center"/>
    </xf>
    <xf numFmtId="167" fontId="4" fillId="0" borderId="7" xfId="3" applyNumberFormat="1" applyFont="1" applyBorder="1" applyAlignment="1">
      <alignment vertical="center"/>
    </xf>
    <xf numFmtId="0" fontId="4" fillId="0" borderId="7" xfId="3" applyFont="1" applyBorder="1" applyAlignment="1">
      <alignment vertical="center"/>
    </xf>
    <xf numFmtId="167" fontId="3" fillId="0" borderId="7" xfId="3" applyNumberFormat="1" applyFont="1" applyBorder="1" applyAlignment="1">
      <alignment vertical="center"/>
    </xf>
    <xf numFmtId="0" fontId="3" fillId="3" borderId="7" xfId="3" applyFont="1" applyFill="1" applyBorder="1" applyAlignment="1">
      <alignment horizontal="center" vertical="center"/>
    </xf>
    <xf numFmtId="0" fontId="3" fillId="3" borderId="7" xfId="3" applyFont="1" applyFill="1" applyBorder="1" applyAlignment="1">
      <alignment horizontal="left" vertical="center"/>
    </xf>
    <xf numFmtId="165" fontId="0" fillId="3" borderId="7" xfId="2" applyNumberFormat="1" applyFont="1" applyFill="1" applyBorder="1"/>
    <xf numFmtId="165" fontId="1" fillId="3" borderId="7" xfId="2" applyNumberFormat="1" applyFill="1" applyBorder="1"/>
    <xf numFmtId="0" fontId="0" fillId="3" borderId="7" xfId="0" applyFill="1" applyBorder="1"/>
    <xf numFmtId="0" fontId="7" fillId="3" borderId="7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165" fontId="1" fillId="3" borderId="7" xfId="2" applyNumberFormat="1" applyFill="1" applyBorder="1" applyAlignment="1">
      <alignment vertical="center"/>
    </xf>
    <xf numFmtId="43" fontId="11" fillId="3" borderId="7" xfId="8" applyFont="1" applyFill="1" applyBorder="1" applyAlignment="1" applyProtection="1">
      <alignment horizontal="right" vertical="center"/>
    </xf>
    <xf numFmtId="169" fontId="11" fillId="3" borderId="7" xfId="9" applyFont="1" applyFill="1" applyBorder="1" applyAlignment="1">
      <alignment vertical="center"/>
    </xf>
    <xf numFmtId="42" fontId="11" fillId="3" borderId="7" xfId="10" applyFont="1" applyFill="1" applyBorder="1" applyAlignment="1" applyProtection="1">
      <alignment vertical="center"/>
    </xf>
    <xf numFmtId="0" fontId="12" fillId="3" borderId="7" xfId="0" applyFont="1" applyFill="1" applyBorder="1"/>
    <xf numFmtId="0" fontId="10" fillId="3" borderId="7" xfId="0" applyFont="1" applyFill="1" applyBorder="1" applyAlignment="1">
      <alignment vertical="center" wrapText="1"/>
    </xf>
    <xf numFmtId="0" fontId="9" fillId="3" borderId="7" xfId="0" applyFont="1" applyFill="1" applyBorder="1" applyAlignment="1">
      <alignment horizontal="center" vertical="center" wrapText="1"/>
    </xf>
    <xf numFmtId="43" fontId="11" fillId="3" borderId="7" xfId="1" applyFont="1" applyFill="1" applyBorder="1" applyAlignment="1">
      <alignment vertical="center"/>
    </xf>
    <xf numFmtId="43" fontId="12" fillId="3" borderId="7" xfId="0" applyNumberFormat="1" applyFont="1" applyFill="1" applyBorder="1" applyAlignment="1">
      <alignment vertical="center"/>
    </xf>
    <xf numFmtId="4" fontId="0" fillId="0" borderId="7" xfId="0" applyNumberFormat="1" applyBorder="1"/>
    <xf numFmtId="165" fontId="0" fillId="0" borderId="7" xfId="0" applyNumberFormat="1" applyBorder="1"/>
    <xf numFmtId="165" fontId="0" fillId="0" borderId="7" xfId="0" applyNumberFormat="1" applyBorder="1" applyAlignment="1">
      <alignment vertical="center"/>
    </xf>
    <xf numFmtId="169" fontId="15" fillId="0" borderId="7" xfId="9" applyFont="1" applyFill="1" applyBorder="1" applyAlignment="1">
      <alignment vertical="center"/>
    </xf>
    <xf numFmtId="0" fontId="3" fillId="0" borderId="6" xfId="3" applyFont="1" applyBorder="1" applyAlignment="1">
      <alignment horizontal="center" vertical="center"/>
    </xf>
    <xf numFmtId="0" fontId="3" fillId="3" borderId="6" xfId="3" applyFont="1" applyFill="1" applyBorder="1" applyAlignment="1">
      <alignment horizontal="center" vertical="center"/>
    </xf>
    <xf numFmtId="0" fontId="0" fillId="3" borderId="8" xfId="0" applyFill="1" applyBorder="1"/>
    <xf numFmtId="0" fontId="4" fillId="2" borderId="6" xfId="0" applyFont="1" applyFill="1" applyBorder="1" applyAlignment="1">
      <alignment horizontal="center" vertical="center"/>
    </xf>
    <xf numFmtId="165" fontId="0" fillId="0" borderId="8" xfId="0" applyNumberFormat="1" applyBorder="1"/>
    <xf numFmtId="0" fontId="7" fillId="3" borderId="6" xfId="0" applyFont="1" applyFill="1" applyBorder="1" applyAlignment="1">
      <alignment horizontal="center" vertical="center" wrapText="1"/>
    </xf>
    <xf numFmtId="164" fontId="12" fillId="3" borderId="8" xfId="2" applyFont="1" applyFill="1" applyBorder="1"/>
    <xf numFmtId="0" fontId="9" fillId="0" borderId="6" xfId="0" applyFont="1" applyFill="1" applyBorder="1" applyAlignment="1">
      <alignment horizontal="center" vertical="center" wrapText="1"/>
    </xf>
    <xf numFmtId="164" fontId="12" fillId="0" borderId="8" xfId="2" applyFont="1" applyFill="1" applyBorder="1"/>
    <xf numFmtId="0" fontId="10" fillId="3" borderId="6" xfId="0" applyFont="1" applyFill="1" applyBorder="1" applyAlignment="1">
      <alignment horizontal="center" vertical="center" wrapText="1"/>
    </xf>
    <xf numFmtId="164" fontId="12" fillId="3" borderId="8" xfId="2" applyFont="1" applyFill="1" applyBorder="1" applyAlignment="1">
      <alignment vertical="center"/>
    </xf>
    <xf numFmtId="0" fontId="1" fillId="0" borderId="0" xfId="3" applyBorder="1"/>
    <xf numFmtId="167" fontId="3" fillId="0" borderId="9" xfId="3" applyNumberFormat="1" applyFont="1" applyBorder="1" applyAlignment="1">
      <alignment vertical="center"/>
    </xf>
    <xf numFmtId="43" fontId="11" fillId="0" borderId="9" xfId="8" applyFont="1" applyFill="1" applyBorder="1" applyAlignment="1">
      <alignment horizontal="right" vertical="center"/>
    </xf>
    <xf numFmtId="169" fontId="15" fillId="0" borderId="9" xfId="9" applyFont="1" applyFill="1" applyBorder="1" applyAlignment="1">
      <alignment vertical="center"/>
    </xf>
    <xf numFmtId="43" fontId="11" fillId="0" borderId="9" xfId="1" applyFont="1" applyFill="1" applyBorder="1" applyAlignment="1">
      <alignment vertical="center"/>
    </xf>
    <xf numFmtId="169" fontId="11" fillId="0" borderId="9" xfId="9" applyFont="1" applyFill="1" applyBorder="1" applyAlignment="1">
      <alignment vertical="center"/>
    </xf>
    <xf numFmtId="43" fontId="12" fillId="0" borderId="9" xfId="0" applyNumberFormat="1" applyFont="1" applyFill="1" applyBorder="1" applyAlignment="1">
      <alignment vertical="center"/>
    </xf>
    <xf numFmtId="165" fontId="0" fillId="0" borderId="10" xfId="0" applyNumberFormat="1" applyBorder="1"/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1" fillId="0" borderId="0" xfId="3" applyBorder="1" applyAlignment="1">
      <alignment vertical="center"/>
    </xf>
    <xf numFmtId="43" fontId="11" fillId="0" borderId="0" xfId="8" applyFont="1" applyFill="1" applyBorder="1" applyAlignment="1" applyProtection="1">
      <alignment horizontal="right" vertical="center"/>
    </xf>
    <xf numFmtId="167" fontId="3" fillId="0" borderId="19" xfId="5" applyFont="1" applyBorder="1" applyAlignment="1">
      <alignment vertical="center"/>
    </xf>
    <xf numFmtId="43" fontId="11" fillId="0" borderId="19" xfId="8" applyFont="1" applyFill="1" applyBorder="1" applyAlignment="1" applyProtection="1">
      <alignment horizontal="right" vertical="center"/>
    </xf>
    <xf numFmtId="169" fontId="15" fillId="0" borderId="19" xfId="9" applyFont="1" applyFill="1" applyBorder="1" applyAlignment="1">
      <alignment vertical="center"/>
    </xf>
    <xf numFmtId="43" fontId="11" fillId="0" borderId="19" xfId="1" applyFont="1" applyFill="1" applyBorder="1" applyAlignment="1">
      <alignment vertical="center"/>
    </xf>
    <xf numFmtId="169" fontId="11" fillId="0" borderId="19" xfId="9" applyFont="1" applyFill="1" applyBorder="1" applyAlignment="1">
      <alignment vertical="center"/>
    </xf>
    <xf numFmtId="0" fontId="12" fillId="0" borderId="19" xfId="0" applyFont="1" applyFill="1" applyBorder="1"/>
    <xf numFmtId="165" fontId="0" fillId="0" borderId="20" xfId="0" applyNumberFormat="1" applyBorder="1"/>
    <xf numFmtId="0" fontId="4" fillId="0" borderId="31" xfId="3" applyFont="1" applyBorder="1"/>
    <xf numFmtId="0" fontId="4" fillId="0" borderId="19" xfId="3" applyFont="1" applyBorder="1"/>
    <xf numFmtId="0" fontId="1" fillId="0" borderId="19" xfId="3" applyBorder="1"/>
    <xf numFmtId="0" fontId="9" fillId="0" borderId="32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 wrapText="1"/>
    </xf>
    <xf numFmtId="165" fontId="1" fillId="0" borderId="9" xfId="2" applyNumberFormat="1" applyBorder="1" applyAlignment="1">
      <alignment vertical="center"/>
    </xf>
    <xf numFmtId="43" fontId="11" fillId="0" borderId="9" xfId="8" applyFont="1" applyFill="1" applyBorder="1" applyAlignment="1" applyProtection="1">
      <alignment horizontal="right" vertical="center"/>
    </xf>
    <xf numFmtId="165" fontId="0" fillId="0" borderId="9" xfId="0" applyNumberFormat="1" applyBorder="1" applyAlignment="1">
      <alignment vertical="center"/>
    </xf>
    <xf numFmtId="0" fontId="12" fillId="0" borderId="9" xfId="0" applyFont="1" applyFill="1" applyBorder="1"/>
    <xf numFmtId="164" fontId="12" fillId="0" borderId="10" xfId="2" applyFont="1" applyFill="1" applyBorder="1"/>
    <xf numFmtId="0" fontId="1" fillId="0" borderId="5" xfId="3" applyBorder="1" applyAlignment="1">
      <alignment vertical="center"/>
    </xf>
    <xf numFmtId="167" fontId="4" fillId="0" borderId="8" xfId="3" applyNumberFormat="1" applyFont="1" applyBorder="1" applyAlignment="1">
      <alignment vertical="center"/>
    </xf>
    <xf numFmtId="167" fontId="3" fillId="0" borderId="8" xfId="3" applyNumberFormat="1" applyFont="1" applyBorder="1" applyAlignment="1">
      <alignment vertical="center"/>
    </xf>
    <xf numFmtId="167" fontId="3" fillId="0" borderId="10" xfId="3" applyNumberFormat="1" applyFont="1" applyBorder="1" applyAlignment="1">
      <alignment vertical="center"/>
    </xf>
    <xf numFmtId="0" fontId="3" fillId="0" borderId="7" xfId="3" applyFont="1" applyBorder="1" applyAlignment="1" applyProtection="1">
      <alignment horizontal="center" vertical="center"/>
    </xf>
    <xf numFmtId="165" fontId="0" fillId="3" borderId="7" xfId="2" applyNumberFormat="1" applyFont="1" applyFill="1" applyBorder="1" applyProtection="1"/>
    <xf numFmtId="165" fontId="1" fillId="0" borderId="7" xfId="2" applyNumberFormat="1" applyBorder="1" applyAlignment="1" applyProtection="1">
      <alignment vertical="center"/>
    </xf>
    <xf numFmtId="165" fontId="1" fillId="3" borderId="7" xfId="2" applyNumberFormat="1" applyFill="1" applyBorder="1" applyAlignment="1" applyProtection="1">
      <alignment vertical="center"/>
    </xf>
    <xf numFmtId="0" fontId="9" fillId="0" borderId="4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vertical="center" wrapText="1"/>
    </xf>
    <xf numFmtId="0" fontId="1" fillId="0" borderId="0" xfId="3" applyBorder="1" applyAlignment="1" applyProtection="1">
      <alignment vertical="center"/>
    </xf>
    <xf numFmtId="9" fontId="4" fillId="0" borderId="7" xfId="3" applyNumberFormat="1" applyFont="1" applyBorder="1" applyAlignment="1" applyProtection="1">
      <alignment vertical="center"/>
    </xf>
    <xf numFmtId="0" fontId="4" fillId="0" borderId="7" xfId="3" applyFont="1" applyBorder="1" applyAlignment="1" applyProtection="1">
      <alignment vertical="center"/>
    </xf>
    <xf numFmtId="0" fontId="3" fillId="0" borderId="7" xfId="3" applyFont="1" applyBorder="1" applyAlignment="1" applyProtection="1">
      <alignment horizontal="center" vertical="center"/>
      <protection hidden="1"/>
    </xf>
    <xf numFmtId="0" fontId="3" fillId="3" borderId="7" xfId="3" applyFont="1" applyFill="1" applyBorder="1" applyAlignment="1" applyProtection="1">
      <alignment horizontal="left" vertical="center"/>
      <protection hidden="1"/>
    </xf>
    <xf numFmtId="0" fontId="3" fillId="3" borderId="7" xfId="3" applyFont="1" applyFill="1" applyBorder="1" applyAlignment="1" applyProtection="1">
      <alignment horizontal="center" vertical="center"/>
      <protection hidden="1"/>
    </xf>
    <xf numFmtId="0" fontId="6" fillId="2" borderId="7" xfId="4" applyNumberFormat="1" applyFont="1" applyFill="1" applyBorder="1" applyAlignment="1" applyProtection="1">
      <alignment horizontal="left" vertical="center" wrapText="1"/>
      <protection hidden="1"/>
    </xf>
    <xf numFmtId="0" fontId="6" fillId="2" borderId="7" xfId="4" applyNumberFormat="1" applyFont="1" applyFill="1" applyBorder="1" applyAlignment="1" applyProtection="1">
      <alignment horizontal="center" vertical="center" wrapText="1"/>
      <protection hidden="1"/>
    </xf>
    <xf numFmtId="2" fontId="6" fillId="2" borderId="7" xfId="4" applyNumberFormat="1" applyFont="1" applyFill="1" applyBorder="1" applyAlignment="1" applyProtection="1">
      <alignment horizontal="center" vertical="center" wrapText="1"/>
      <protection hidden="1"/>
    </xf>
    <xf numFmtId="0" fontId="7" fillId="3" borderId="7" xfId="0" applyFont="1" applyFill="1" applyBorder="1" applyAlignment="1" applyProtection="1">
      <alignment vertical="center" wrapText="1"/>
      <protection hidden="1"/>
    </xf>
    <xf numFmtId="0" fontId="8" fillId="3" borderId="7" xfId="0" applyFont="1" applyFill="1" applyBorder="1" applyAlignment="1" applyProtection="1">
      <alignment horizontal="center" vertical="center"/>
      <protection hidden="1"/>
    </xf>
    <xf numFmtId="0" fontId="8" fillId="0" borderId="7" xfId="0" applyFont="1" applyFill="1" applyBorder="1" applyAlignment="1" applyProtection="1">
      <alignment vertical="center" wrapText="1"/>
      <protection hidden="1"/>
    </xf>
    <xf numFmtId="0" fontId="8" fillId="0" borderId="7" xfId="0" applyFont="1" applyFill="1" applyBorder="1" applyAlignment="1" applyProtection="1">
      <alignment horizontal="center" vertical="center"/>
      <protection hidden="1"/>
    </xf>
    <xf numFmtId="2" fontId="8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10" fillId="3" borderId="7" xfId="0" applyFont="1" applyFill="1" applyBorder="1" applyAlignment="1" applyProtection="1">
      <alignment vertical="center" wrapText="1"/>
      <protection hidden="1"/>
    </xf>
    <xf numFmtId="0" fontId="9" fillId="3" borderId="7" xfId="0" applyFont="1" applyFill="1" applyBorder="1" applyAlignment="1" applyProtection="1">
      <alignment horizontal="center" vertical="center" wrapText="1"/>
      <protection hidden="1"/>
    </xf>
    <xf numFmtId="0" fontId="9" fillId="0" borderId="7" xfId="0" applyFont="1" applyFill="1" applyBorder="1" applyAlignment="1" applyProtection="1">
      <alignment horizontal="center" vertical="center" wrapText="1"/>
      <protection hidden="1"/>
    </xf>
    <xf numFmtId="2" fontId="9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3" fillId="3" borderId="7" xfId="3" applyFont="1" applyFill="1" applyBorder="1" applyAlignment="1" applyProtection="1">
      <alignment horizontal="left" vertical="center" wrapText="1"/>
      <protection hidden="1"/>
    </xf>
    <xf numFmtId="0" fontId="4" fillId="0" borderId="7" xfId="3" applyFont="1" applyBorder="1" applyProtection="1">
      <protection hidden="1"/>
    </xf>
    <xf numFmtId="0" fontId="1" fillId="0" borderId="7" xfId="3" applyBorder="1" applyProtection="1"/>
    <xf numFmtId="0" fontId="1" fillId="0" borderId="7" xfId="3" applyBorder="1"/>
    <xf numFmtId="0" fontId="4" fillId="2" borderId="7" xfId="0" applyFont="1" applyFill="1" applyBorder="1" applyAlignment="1" applyProtection="1">
      <alignment horizontal="center" vertical="center"/>
      <protection hidden="1"/>
    </xf>
    <xf numFmtId="0" fontId="7" fillId="3" borderId="7" xfId="0" applyFont="1" applyFill="1" applyBorder="1" applyAlignment="1" applyProtection="1">
      <alignment horizontal="center" vertical="center" wrapText="1"/>
      <protection hidden="1"/>
    </xf>
    <xf numFmtId="0" fontId="10" fillId="3" borderId="7" xfId="0" applyFont="1" applyFill="1" applyBorder="1" applyAlignment="1" applyProtection="1">
      <alignment horizontal="center" vertical="center" wrapText="1"/>
      <protection hidden="1"/>
    </xf>
    <xf numFmtId="165" fontId="8" fillId="3" borderId="7" xfId="0" applyNumberFormat="1" applyFont="1" applyFill="1" applyBorder="1" applyAlignment="1" applyProtection="1">
      <alignment horizontal="center" vertical="center" wrapText="1"/>
      <protection hidden="1"/>
    </xf>
    <xf numFmtId="165" fontId="8" fillId="0" borderId="7" xfId="0" applyNumberFormat="1" applyFont="1" applyFill="1" applyBorder="1" applyAlignment="1" applyProtection="1">
      <alignment horizontal="center" vertical="center" wrapText="1"/>
      <protection hidden="1"/>
    </xf>
    <xf numFmtId="165" fontId="9" fillId="3" borderId="7" xfId="0" applyNumberFormat="1" applyFont="1" applyFill="1" applyBorder="1" applyAlignment="1" applyProtection="1">
      <alignment horizontal="center" vertical="center" wrapText="1"/>
      <protection hidden="1"/>
    </xf>
    <xf numFmtId="165" fontId="3" fillId="3" borderId="7" xfId="3" applyNumberFormat="1" applyFont="1" applyFill="1" applyBorder="1" applyAlignment="1" applyProtection="1">
      <alignment horizontal="center" vertical="center"/>
      <protection hidden="1"/>
    </xf>
    <xf numFmtId="0" fontId="9" fillId="0" borderId="36" xfId="0" applyFont="1" applyFill="1" applyBorder="1" applyAlignment="1" applyProtection="1">
      <alignment horizontal="center" vertical="center" wrapText="1"/>
      <protection hidden="1"/>
    </xf>
    <xf numFmtId="0" fontId="8" fillId="0" borderId="36" xfId="0" applyFont="1" applyFill="1" applyBorder="1" applyAlignment="1" applyProtection="1">
      <alignment vertical="center" wrapText="1"/>
      <protection hidden="1"/>
    </xf>
    <xf numFmtId="2" fontId="9" fillId="0" borderId="36" xfId="0" applyNumberFormat="1" applyFont="1" applyFill="1" applyBorder="1" applyAlignment="1" applyProtection="1">
      <alignment horizontal="center" vertical="center" wrapText="1"/>
      <protection hidden="1"/>
    </xf>
    <xf numFmtId="165" fontId="1" fillId="0" borderId="36" xfId="2" applyNumberFormat="1" applyBorder="1" applyAlignment="1" applyProtection="1">
      <alignment vertical="center"/>
    </xf>
    <xf numFmtId="0" fontId="10" fillId="3" borderId="14" xfId="0" applyFont="1" applyFill="1" applyBorder="1" applyAlignment="1" applyProtection="1">
      <alignment horizontal="center" vertical="center" wrapText="1"/>
      <protection hidden="1"/>
    </xf>
    <xf numFmtId="0" fontId="10" fillId="3" borderId="14" xfId="0" applyFont="1" applyFill="1" applyBorder="1" applyAlignment="1" applyProtection="1">
      <alignment vertical="center" wrapText="1"/>
      <protection hidden="1"/>
    </xf>
    <xf numFmtId="0" fontId="9" fillId="3" borderId="14" xfId="0" applyFont="1" applyFill="1" applyBorder="1" applyAlignment="1" applyProtection="1">
      <alignment horizontal="center" vertical="center" wrapText="1"/>
      <protection hidden="1"/>
    </xf>
    <xf numFmtId="165" fontId="9" fillId="3" borderId="14" xfId="0" applyNumberFormat="1" applyFont="1" applyFill="1" applyBorder="1" applyAlignment="1" applyProtection="1">
      <alignment horizontal="center" vertical="center" wrapText="1"/>
      <protection hidden="1"/>
    </xf>
    <xf numFmtId="165" fontId="1" fillId="3" borderId="14" xfId="2" applyNumberFormat="1" applyFill="1" applyBorder="1" applyAlignment="1" applyProtection="1">
      <alignment vertical="center"/>
    </xf>
    <xf numFmtId="165" fontId="1" fillId="3" borderId="14" xfId="2" applyNumberFormat="1" applyFill="1" applyBorder="1" applyAlignment="1">
      <alignment vertical="center"/>
    </xf>
    <xf numFmtId="0" fontId="9" fillId="0" borderId="27" xfId="0" applyFont="1" applyFill="1" applyBorder="1" applyAlignment="1" applyProtection="1">
      <alignment horizontal="center" vertical="center" wrapText="1"/>
      <protection hidden="1"/>
    </xf>
    <xf numFmtId="0" fontId="8" fillId="0" borderId="28" xfId="0" applyFont="1" applyFill="1" applyBorder="1" applyAlignment="1" applyProtection="1">
      <alignment vertical="center" wrapText="1"/>
      <protection hidden="1"/>
    </xf>
    <xf numFmtId="0" fontId="9" fillId="0" borderId="28" xfId="0" applyFont="1" applyFill="1" applyBorder="1" applyAlignment="1" applyProtection="1">
      <alignment horizontal="center" vertical="center" wrapText="1"/>
      <protection hidden="1"/>
    </xf>
    <xf numFmtId="165" fontId="9" fillId="0" borderId="28" xfId="0" applyNumberFormat="1" applyFont="1" applyFill="1" applyBorder="1" applyAlignment="1" applyProtection="1">
      <alignment horizontal="center" vertical="center" wrapText="1"/>
      <protection hidden="1"/>
    </xf>
    <xf numFmtId="165" fontId="1" fillId="0" borderId="28" xfId="2" applyNumberFormat="1" applyBorder="1" applyAlignment="1" applyProtection="1">
      <alignment vertical="center"/>
    </xf>
    <xf numFmtId="165" fontId="1" fillId="0" borderId="29" xfId="2" applyNumberFormat="1" applyBorder="1" applyAlignment="1">
      <alignment vertical="center"/>
    </xf>
    <xf numFmtId="167" fontId="3" fillId="0" borderId="20" xfId="3" applyNumberFormat="1" applyFont="1" applyBorder="1" applyAlignment="1">
      <alignment vertical="center"/>
    </xf>
    <xf numFmtId="173" fontId="1" fillId="0" borderId="0" xfId="2" applyNumberFormat="1"/>
    <xf numFmtId="0" fontId="19" fillId="0" borderId="0" xfId="0" applyFont="1"/>
    <xf numFmtId="0" fontId="20" fillId="0" borderId="0" xfId="0" applyFont="1"/>
    <xf numFmtId="44" fontId="0" fillId="0" borderId="0" xfId="17" applyFont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7" xfId="0" applyFont="1" applyBorder="1" applyAlignment="1">
      <alignment horizontal="center" vertical="center"/>
    </xf>
    <xf numFmtId="0" fontId="20" fillId="0" borderId="7" xfId="0" applyFont="1" applyBorder="1"/>
    <xf numFmtId="0" fontId="20" fillId="0" borderId="7" xfId="0" applyFont="1" applyBorder="1" applyAlignment="1">
      <alignment horizontal="center"/>
    </xf>
    <xf numFmtId="167" fontId="20" fillId="0" borderId="7" xfId="18" applyNumberFormat="1" applyFont="1" applyBorder="1"/>
    <xf numFmtId="174" fontId="20" fillId="0" borderId="7" xfId="18" applyNumberFormat="1" applyFont="1" applyBorder="1"/>
    <xf numFmtId="0" fontId="19" fillId="0" borderId="7" xfId="0" applyFont="1" applyBorder="1"/>
    <xf numFmtId="167" fontId="20" fillId="0" borderId="7" xfId="0" applyNumberFormat="1" applyFont="1" applyBorder="1"/>
    <xf numFmtId="9" fontId="20" fillId="0" borderId="7" xfId="16" applyFont="1" applyBorder="1" applyAlignment="1">
      <alignment horizontal="center"/>
    </xf>
    <xf numFmtId="174" fontId="19" fillId="0" borderId="7" xfId="0" applyNumberFormat="1" applyFont="1" applyBorder="1"/>
    <xf numFmtId="9" fontId="20" fillId="0" borderId="7" xfId="0" applyNumberFormat="1" applyFont="1" applyBorder="1"/>
    <xf numFmtId="174" fontId="19" fillId="0" borderId="7" xfId="18" applyNumberFormat="1" applyFont="1" applyBorder="1"/>
    <xf numFmtId="167" fontId="19" fillId="0" borderId="7" xfId="0" applyNumberFormat="1" applyFont="1" applyBorder="1"/>
    <xf numFmtId="0" fontId="20" fillId="0" borderId="7" xfId="0" applyFont="1" applyBorder="1" applyAlignment="1">
      <alignment vertical="center" wrapText="1"/>
    </xf>
    <xf numFmtId="0" fontId="20" fillId="0" borderId="7" xfId="0" applyFont="1" applyBorder="1" applyAlignment="1">
      <alignment horizontal="center" vertical="center"/>
    </xf>
    <xf numFmtId="174" fontId="20" fillId="0" borderId="7" xfId="18" applyNumberFormat="1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44" fontId="0" fillId="0" borderId="0" xfId="17" applyFont="1" applyAlignment="1">
      <alignment vertical="center"/>
    </xf>
    <xf numFmtId="0" fontId="0" fillId="0" borderId="0" xfId="0" applyAlignment="1">
      <alignment vertical="center"/>
    </xf>
    <xf numFmtId="0" fontId="20" fillId="2" borderId="7" xfId="0" applyFont="1" applyFill="1" applyBorder="1" applyAlignment="1">
      <alignment horizontal="center"/>
    </xf>
    <xf numFmtId="0" fontId="19" fillId="0" borderId="0" xfId="0" applyFont="1" applyAlignment="1">
      <alignment horizontal="right"/>
    </xf>
    <xf numFmtId="0" fontId="19" fillId="2" borderId="0" xfId="0" applyFont="1" applyFill="1" applyAlignment="1">
      <alignment horizontal="center"/>
    </xf>
    <xf numFmtId="0" fontId="19" fillId="2" borderId="0" xfId="0" applyFont="1" applyFill="1"/>
    <xf numFmtId="0" fontId="20" fillId="2" borderId="0" xfId="0" applyFont="1" applyFill="1"/>
    <xf numFmtId="0" fontId="21" fillId="0" borderId="7" xfId="0" applyFont="1" applyBorder="1" applyAlignment="1">
      <alignment horizontal="center"/>
    </xf>
    <xf numFmtId="2" fontId="20" fillId="0" borderId="7" xfId="0" applyNumberFormat="1" applyFont="1" applyBorder="1" applyAlignment="1">
      <alignment horizontal="center"/>
    </xf>
    <xf numFmtId="42" fontId="20" fillId="0" borderId="7" xfId="0" applyNumberFormat="1" applyFont="1" applyBorder="1"/>
    <xf numFmtId="174" fontId="20" fillId="0" borderId="7" xfId="18" applyNumberFormat="1" applyFont="1" applyBorder="1" applyAlignment="1">
      <alignment horizontal="center"/>
    </xf>
    <xf numFmtId="169" fontId="20" fillId="0" borderId="7" xfId="18" applyFont="1" applyBorder="1" applyAlignment="1">
      <alignment horizontal="center"/>
    </xf>
    <xf numFmtId="167" fontId="22" fillId="0" borderId="7" xfId="0" applyNumberFormat="1" applyFont="1" applyBorder="1"/>
    <xf numFmtId="0" fontId="19" fillId="0" borderId="38" xfId="0" applyFont="1" applyBorder="1" applyAlignment="1">
      <alignment horizontal="right"/>
    </xf>
    <xf numFmtId="0" fontId="20" fillId="0" borderId="38" xfId="0" applyFont="1" applyBorder="1"/>
    <xf numFmtId="44" fontId="0" fillId="2" borderId="0" xfId="17" applyFont="1" applyFill="1"/>
    <xf numFmtId="0" fontId="0" fillId="2" borderId="0" xfId="0" applyFill="1"/>
    <xf numFmtId="44" fontId="20" fillId="0" borderId="7" xfId="17" applyFont="1" applyBorder="1"/>
    <xf numFmtId="44" fontId="20" fillId="0" borderId="7" xfId="0" applyNumberFormat="1" applyFont="1" applyBorder="1"/>
    <xf numFmtId="0" fontId="21" fillId="0" borderId="7" xfId="0" applyFont="1" applyBorder="1" applyAlignment="1">
      <alignment horizontal="center" vertical="center"/>
    </xf>
    <xf numFmtId="175" fontId="20" fillId="0" borderId="7" xfId="0" applyNumberFormat="1" applyFont="1" applyBorder="1" applyAlignment="1">
      <alignment horizontal="center"/>
    </xf>
    <xf numFmtId="174" fontId="20" fillId="0" borderId="7" xfId="0" applyNumberFormat="1" applyFont="1" applyBorder="1"/>
    <xf numFmtId="175" fontId="20" fillId="0" borderId="7" xfId="18" applyNumberFormat="1" applyFont="1" applyBorder="1" applyAlignment="1">
      <alignment horizontal="center"/>
    </xf>
    <xf numFmtId="0" fontId="23" fillId="0" borderId="0" xfId="19" applyFont="1" applyAlignment="1">
      <alignment vertical="center"/>
    </xf>
    <xf numFmtId="0" fontId="23" fillId="0" borderId="0" xfId="19" applyFont="1" applyAlignment="1">
      <alignment horizontal="center"/>
    </xf>
    <xf numFmtId="0" fontId="24" fillId="2" borderId="0" xfId="0" applyFont="1" applyFill="1"/>
    <xf numFmtId="44" fontId="24" fillId="2" borderId="0" xfId="17" applyFont="1" applyFill="1" applyAlignment="1">
      <alignment vertical="center"/>
    </xf>
    <xf numFmtId="0" fontId="24" fillId="2" borderId="0" xfId="0" applyFont="1" applyFill="1" applyAlignment="1">
      <alignment vertical="center"/>
    </xf>
    <xf numFmtId="44" fontId="24" fillId="0" borderId="7" xfId="17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0" fillId="0" borderId="7" xfId="0" applyBorder="1" applyAlignment="1">
      <alignment wrapText="1"/>
    </xf>
    <xf numFmtId="0" fontId="25" fillId="0" borderId="7" xfId="0" applyFont="1" applyBorder="1" applyAlignment="1">
      <alignment horizontal="center" vertical="center"/>
    </xf>
    <xf numFmtId="0" fontId="26" fillId="2" borderId="7" xfId="0" applyFont="1" applyFill="1" applyBorder="1" applyAlignment="1">
      <alignment horizontal="center" vertical="center"/>
    </xf>
    <xf numFmtId="174" fontId="8" fillId="2" borderId="7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left" wrapText="1"/>
    </xf>
    <xf numFmtId="0" fontId="27" fillId="0" borderId="7" xfId="0" applyFont="1" applyBorder="1"/>
    <xf numFmtId="0" fontId="27" fillId="0" borderId="7" xfId="0" applyFont="1" applyBorder="1" applyAlignment="1">
      <alignment horizontal="center" vertical="center"/>
    </xf>
    <xf numFmtId="44" fontId="27" fillId="0" borderId="7" xfId="17" applyFont="1" applyBorder="1" applyAlignment="1">
      <alignment vertical="center"/>
    </xf>
    <xf numFmtId="44" fontId="28" fillId="0" borderId="7" xfId="17" applyFont="1" applyBorder="1" applyAlignment="1">
      <alignment vertical="center"/>
    </xf>
    <xf numFmtId="0" fontId="27" fillId="0" borderId="0" xfId="0" applyFont="1"/>
    <xf numFmtId="0" fontId="27" fillId="0" borderId="0" xfId="0" applyFont="1" applyAlignment="1">
      <alignment horizontal="center" vertical="center"/>
    </xf>
    <xf numFmtId="44" fontId="27" fillId="0" borderId="0" xfId="17" applyFont="1" applyAlignment="1">
      <alignment vertical="center"/>
    </xf>
    <xf numFmtId="0" fontId="27" fillId="0" borderId="0" xfId="0" applyFont="1" applyAlignment="1">
      <alignment vertical="center"/>
    </xf>
    <xf numFmtId="0" fontId="24" fillId="0" borderId="7" xfId="0" applyFont="1" applyBorder="1"/>
    <xf numFmtId="44" fontId="24" fillId="0" borderId="7" xfId="17" applyFont="1" applyBorder="1" applyAlignment="1">
      <alignment vertical="center"/>
    </xf>
    <xf numFmtId="0" fontId="24" fillId="0" borderId="7" xfId="0" applyFont="1" applyBorder="1" applyAlignment="1">
      <alignment vertical="center"/>
    </xf>
    <xf numFmtId="0" fontId="24" fillId="0" borderId="7" xfId="0" applyFont="1" applyBorder="1" applyAlignment="1">
      <alignment horizontal="center"/>
    </xf>
    <xf numFmtId="167" fontId="27" fillId="0" borderId="7" xfId="0" applyNumberFormat="1" applyFont="1" applyBorder="1"/>
    <xf numFmtId="0" fontId="27" fillId="0" borderId="7" xfId="0" applyFont="1" applyBorder="1" applyAlignment="1">
      <alignment horizontal="center"/>
    </xf>
    <xf numFmtId="176" fontId="27" fillId="0" borderId="7" xfId="17" applyNumberFormat="1" applyFont="1" applyBorder="1" applyAlignment="1">
      <alignment horizontal="center" vertical="center"/>
    </xf>
    <xf numFmtId="167" fontId="27" fillId="0" borderId="7" xfId="0" applyNumberFormat="1" applyFont="1" applyBorder="1" applyAlignment="1">
      <alignment vertical="center"/>
    </xf>
    <xf numFmtId="0" fontId="27" fillId="0" borderId="7" xfId="0" applyFont="1" applyBorder="1" applyAlignment="1">
      <alignment vertical="center" wrapText="1"/>
    </xf>
    <xf numFmtId="44" fontId="27" fillId="0" borderId="7" xfId="0" applyNumberFormat="1" applyFont="1" applyBorder="1" applyAlignment="1">
      <alignment vertical="center"/>
    </xf>
    <xf numFmtId="177" fontId="20" fillId="0" borderId="7" xfId="0" applyNumberFormat="1" applyFont="1" applyBorder="1" applyAlignment="1">
      <alignment horizontal="center"/>
    </xf>
    <xf numFmtId="44" fontId="20" fillId="0" borderId="7" xfId="17" applyFont="1" applyBorder="1" applyAlignment="1">
      <alignment horizontal="center"/>
    </xf>
    <xf numFmtId="44" fontId="27" fillId="0" borderId="7" xfId="17" applyFont="1" applyBorder="1"/>
    <xf numFmtId="0" fontId="27" fillId="0" borderId="7" xfId="0" applyFont="1" applyBorder="1" applyAlignment="1">
      <alignment vertical="center"/>
    </xf>
    <xf numFmtId="0" fontId="29" fillId="0" borderId="0" xfId="19" applyFont="1"/>
    <xf numFmtId="0" fontId="29" fillId="0" borderId="0" xfId="19" applyFont="1" applyAlignment="1">
      <alignment horizontal="center"/>
    </xf>
    <xf numFmtId="4" fontId="30" fillId="0" borderId="0" xfId="19" applyNumberFormat="1" applyFont="1" applyAlignment="1">
      <alignment horizontal="center"/>
    </xf>
    <xf numFmtId="172" fontId="29" fillId="0" borderId="0" xfId="19" applyNumberFormat="1" applyFont="1" applyAlignment="1">
      <alignment horizontal="center"/>
    </xf>
    <xf numFmtId="44" fontId="2" fillId="2" borderId="0" xfId="17" applyFont="1" applyFill="1"/>
    <xf numFmtId="0" fontId="2" fillId="2" borderId="0" xfId="0" applyFont="1" applyFill="1"/>
    <xf numFmtId="2" fontId="20" fillId="0" borderId="7" xfId="0" applyNumberFormat="1" applyFont="1" applyBorder="1"/>
    <xf numFmtId="42" fontId="20" fillId="0" borderId="7" xfId="20" applyFont="1" applyBorder="1" applyAlignment="1">
      <alignment horizontal="center"/>
    </xf>
    <xf numFmtId="44" fontId="31" fillId="0" borderId="0" xfId="17" applyFont="1"/>
    <xf numFmtId="0" fontId="31" fillId="0" borderId="0" xfId="0" applyFont="1"/>
    <xf numFmtId="169" fontId="20" fillId="0" borderId="7" xfId="18" applyFont="1" applyBorder="1"/>
    <xf numFmtId="167" fontId="19" fillId="0" borderId="0" xfId="0" applyNumberFormat="1" applyFont="1" applyAlignment="1">
      <alignment horizontal="center"/>
    </xf>
    <xf numFmtId="4" fontId="30" fillId="0" borderId="0" xfId="19" applyNumberFormat="1" applyFont="1" applyAlignment="1">
      <alignment horizontal="center" vertical="center"/>
    </xf>
    <xf numFmtId="172" fontId="29" fillId="0" borderId="0" xfId="19" applyNumberFormat="1" applyFont="1" applyAlignment="1">
      <alignment horizontal="center" vertical="center"/>
    </xf>
    <xf numFmtId="0" fontId="20" fillId="0" borderId="7" xfId="0" applyFont="1" applyBorder="1" applyAlignment="1">
      <alignment horizontal="left" vertical="center" wrapText="1"/>
    </xf>
    <xf numFmtId="169" fontId="20" fillId="0" borderId="7" xfId="18" applyFont="1" applyBorder="1" applyAlignment="1">
      <alignment vertical="center"/>
    </xf>
    <xf numFmtId="167" fontId="20" fillId="0" borderId="7" xfId="0" applyNumberFormat="1" applyFont="1" applyBorder="1" applyAlignment="1">
      <alignment horizontal="center"/>
    </xf>
    <xf numFmtId="169" fontId="19" fillId="0" borderId="0" xfId="18" applyFont="1"/>
    <xf numFmtId="172" fontId="30" fillId="0" borderId="0" xfId="19" applyNumberFormat="1" applyFont="1" applyAlignment="1">
      <alignment horizontal="center"/>
    </xf>
    <xf numFmtId="4" fontId="30" fillId="2" borderId="0" xfId="19" applyNumberFormat="1" applyFont="1" applyFill="1" applyAlignment="1">
      <alignment horizontal="center"/>
    </xf>
    <xf numFmtId="172" fontId="29" fillId="2" borderId="0" xfId="19" applyNumberFormat="1" applyFont="1" applyFill="1" applyAlignment="1">
      <alignment horizontal="center"/>
    </xf>
    <xf numFmtId="174" fontId="20" fillId="0" borderId="0" xfId="18" applyNumberFormat="1" applyFont="1"/>
    <xf numFmtId="44" fontId="31" fillId="0" borderId="0" xfId="17" applyFont="1" applyAlignment="1">
      <alignment vertical="center"/>
    </xf>
    <xf numFmtId="0" fontId="31" fillId="0" borderId="0" xfId="0" applyFont="1" applyAlignment="1">
      <alignment vertical="center"/>
    </xf>
    <xf numFmtId="178" fontId="20" fillId="0" borderId="7" xfId="0" applyNumberFormat="1" applyFont="1" applyBorder="1"/>
    <xf numFmtId="2" fontId="20" fillId="2" borderId="7" xfId="0" applyNumberFormat="1" applyFont="1" applyFill="1" applyBorder="1" applyAlignment="1">
      <alignment horizontal="center"/>
    </xf>
    <xf numFmtId="4" fontId="29" fillId="0" borderId="0" xfId="19" applyNumberFormat="1" applyFont="1" applyAlignment="1">
      <alignment horizontal="center"/>
    </xf>
    <xf numFmtId="1" fontId="20" fillId="0" borderId="7" xfId="0" applyNumberFormat="1" applyFont="1" applyBorder="1" applyAlignment="1">
      <alignment horizontal="center"/>
    </xf>
    <xf numFmtId="169" fontId="32" fillId="0" borderId="0" xfId="18" applyFont="1" applyAlignment="1">
      <alignment horizontal="center" vertical="center"/>
    </xf>
    <xf numFmtId="172" fontId="33" fillId="0" borderId="0" xfId="19" applyNumberFormat="1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/>
    <xf numFmtId="169" fontId="24" fillId="0" borderId="0" xfId="18" applyFont="1" applyAlignment="1">
      <alignment vertical="center"/>
    </xf>
    <xf numFmtId="0" fontId="24" fillId="0" borderId="0" xfId="0" applyFont="1" applyAlignment="1">
      <alignment vertical="center"/>
    </xf>
    <xf numFmtId="169" fontId="24" fillId="0" borderId="7" xfId="18" applyFont="1" applyBorder="1" applyAlignment="1">
      <alignment horizontal="center" vertical="center"/>
    </xf>
    <xf numFmtId="169" fontId="27" fillId="0" borderId="7" xfId="18" applyFont="1" applyBorder="1" applyAlignment="1">
      <alignment vertical="center"/>
    </xf>
    <xf numFmtId="169" fontId="28" fillId="0" borderId="7" xfId="18" applyFont="1" applyBorder="1" applyAlignment="1">
      <alignment vertical="center"/>
    </xf>
    <xf numFmtId="169" fontId="27" fillId="0" borderId="0" xfId="18" applyFont="1" applyAlignment="1">
      <alignment vertical="center"/>
    </xf>
    <xf numFmtId="169" fontId="24" fillId="0" borderId="7" xfId="18" applyFont="1" applyBorder="1" applyAlignment="1">
      <alignment vertical="center"/>
    </xf>
    <xf numFmtId="42" fontId="20" fillId="0" borderId="7" xfId="0" applyNumberFormat="1" applyFont="1" applyBorder="1" applyAlignment="1">
      <alignment horizontal="center"/>
    </xf>
    <xf numFmtId="13" fontId="0" fillId="0" borderId="0" xfId="17" applyNumberFormat="1" applyFont="1"/>
    <xf numFmtId="169" fontId="0" fillId="0" borderId="0" xfId="18" applyFont="1" applyAlignment="1">
      <alignment vertical="center"/>
    </xf>
    <xf numFmtId="0" fontId="2" fillId="0" borderId="0" xfId="0" applyFont="1"/>
    <xf numFmtId="44" fontId="2" fillId="0" borderId="0" xfId="17" applyFont="1"/>
    <xf numFmtId="179" fontId="20" fillId="0" borderId="7" xfId="18" applyNumberFormat="1" applyFont="1" applyBorder="1"/>
    <xf numFmtId="4" fontId="20" fillId="0" borderId="7" xfId="0" applyNumberFormat="1" applyFont="1" applyBorder="1" applyAlignment="1">
      <alignment horizontal="center"/>
    </xf>
    <xf numFmtId="180" fontId="20" fillId="0" borderId="7" xfId="0" applyNumberFormat="1" applyFont="1" applyBorder="1"/>
    <xf numFmtId="0" fontId="22" fillId="0" borderId="0" xfId="0" applyFont="1"/>
    <xf numFmtId="181" fontId="20" fillId="0" borderId="7" xfId="18" applyNumberFormat="1" applyFont="1" applyBorder="1"/>
    <xf numFmtId="174" fontId="34" fillId="0" borderId="7" xfId="18" applyNumberFormat="1" applyFont="1" applyBorder="1"/>
    <xf numFmtId="0" fontId="34" fillId="2" borderId="7" xfId="0" applyFont="1" applyFill="1" applyBorder="1" applyAlignment="1">
      <alignment horizontal="center"/>
    </xf>
    <xf numFmtId="174" fontId="20" fillId="2" borderId="7" xfId="18" applyNumberFormat="1" applyFont="1" applyFill="1" applyBorder="1"/>
    <xf numFmtId="0" fontId="19" fillId="2" borderId="0" xfId="0" applyFont="1" applyFill="1" applyAlignment="1">
      <alignment horizontal="right"/>
    </xf>
    <xf numFmtId="0" fontId="20" fillId="2" borderId="0" xfId="0" applyFont="1" applyFill="1" applyAlignment="1">
      <alignment horizontal="center"/>
    </xf>
    <xf numFmtId="0" fontId="20" fillId="2" borderId="7" xfId="0" applyFont="1" applyFill="1" applyBorder="1"/>
    <xf numFmtId="44" fontId="0" fillId="0" borderId="0" xfId="0" applyNumberFormat="1"/>
    <xf numFmtId="0" fontId="19" fillId="2" borderId="0" xfId="0" applyFont="1" applyFill="1" applyAlignment="1">
      <alignment horizontal="center" vertical="center"/>
    </xf>
    <xf numFmtId="169" fontId="19" fillId="2" borderId="0" xfId="18" applyFont="1" applyFill="1" applyAlignment="1">
      <alignment vertical="center"/>
    </xf>
    <xf numFmtId="0" fontId="19" fillId="2" borderId="0" xfId="0" applyFont="1" applyFill="1" applyAlignment="1">
      <alignment vertical="center"/>
    </xf>
    <xf numFmtId="169" fontId="19" fillId="0" borderId="7" xfId="18" applyFont="1" applyBorder="1" applyAlignment="1">
      <alignment horizontal="center" vertical="center"/>
    </xf>
    <xf numFmtId="0" fontId="20" fillId="0" borderId="7" xfId="0" applyFont="1" applyBorder="1" applyAlignment="1">
      <alignment wrapText="1"/>
    </xf>
    <xf numFmtId="2" fontId="36" fillId="2" borderId="7" xfId="0" applyNumberFormat="1" applyFont="1" applyFill="1" applyBorder="1" applyAlignment="1">
      <alignment horizontal="center" vertical="center"/>
    </xf>
    <xf numFmtId="174" fontId="37" fillId="2" borderId="7" xfId="0" applyNumberFormat="1" applyFont="1" applyFill="1" applyBorder="1" applyAlignment="1">
      <alignment horizontal="center" vertical="center"/>
    </xf>
    <xf numFmtId="0" fontId="36" fillId="2" borderId="7" xfId="0" applyFont="1" applyFill="1" applyBorder="1" applyAlignment="1">
      <alignment horizontal="center" vertical="center"/>
    </xf>
    <xf numFmtId="174" fontId="38" fillId="2" borderId="7" xfId="0" applyNumberFormat="1" applyFont="1" applyFill="1" applyBorder="1" applyAlignment="1">
      <alignment horizontal="center" vertical="center"/>
    </xf>
    <xf numFmtId="0" fontId="20" fillId="0" borderId="7" xfId="0" applyFont="1" applyBorder="1" applyAlignment="1">
      <alignment horizontal="left" wrapText="1"/>
    </xf>
    <xf numFmtId="169" fontId="19" fillId="0" borderId="7" xfId="18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169" fontId="20" fillId="0" borderId="0" xfId="18" applyFont="1" applyAlignment="1">
      <alignment vertical="center"/>
    </xf>
    <xf numFmtId="0" fontId="20" fillId="0" borderId="0" xfId="0" applyFont="1" applyAlignment="1">
      <alignment vertical="center"/>
    </xf>
    <xf numFmtId="0" fontId="19" fillId="0" borderId="7" xfId="0" applyFont="1" applyBorder="1" applyAlignment="1">
      <alignment vertical="center"/>
    </xf>
    <xf numFmtId="176" fontId="20" fillId="0" borderId="7" xfId="18" applyNumberFormat="1" applyFont="1" applyBorder="1" applyAlignment="1">
      <alignment horizontal="center" vertical="center"/>
    </xf>
    <xf numFmtId="167" fontId="20" fillId="0" borderId="7" xfId="0" applyNumberFormat="1" applyFont="1" applyBorder="1" applyAlignment="1">
      <alignment vertical="center"/>
    </xf>
    <xf numFmtId="44" fontId="20" fillId="0" borderId="7" xfId="0" applyNumberFormat="1" applyFont="1" applyBorder="1" applyAlignment="1">
      <alignment vertical="center"/>
    </xf>
    <xf numFmtId="169" fontId="20" fillId="2" borderId="7" xfId="18" applyFont="1" applyFill="1" applyBorder="1"/>
    <xf numFmtId="0" fontId="19" fillId="0" borderId="0" xfId="0" applyFont="1" applyAlignment="1">
      <alignment horizontal="center" vertical="center"/>
    </xf>
    <xf numFmtId="169" fontId="19" fillId="0" borderId="0" xfId="18" applyFont="1" applyAlignment="1">
      <alignment vertical="center"/>
    </xf>
    <xf numFmtId="0" fontId="19" fillId="0" borderId="0" xfId="0" applyFont="1" applyAlignment="1">
      <alignment vertical="center"/>
    </xf>
    <xf numFmtId="0" fontId="20" fillId="0" borderId="7" xfId="0" applyFont="1" applyBorder="1" applyAlignment="1">
      <alignment horizontal="left" vertical="center"/>
    </xf>
    <xf numFmtId="169" fontId="20" fillId="0" borderId="7" xfId="18" applyFont="1" applyBorder="1" applyAlignment="1">
      <alignment horizontal="center" vertical="center"/>
    </xf>
    <xf numFmtId="169" fontId="19" fillId="0" borderId="7" xfId="18" applyFont="1" applyBorder="1" applyAlignment="1">
      <alignment horizontal="left" vertical="center"/>
    </xf>
    <xf numFmtId="0" fontId="30" fillId="2" borderId="0" xfId="19" applyFont="1" applyFill="1"/>
    <xf numFmtId="0" fontId="29" fillId="2" borderId="0" xfId="19" applyFont="1" applyFill="1" applyAlignment="1">
      <alignment horizontal="center"/>
    </xf>
    <xf numFmtId="4" fontId="29" fillId="2" borderId="0" xfId="19" applyNumberFormat="1" applyFont="1" applyFill="1" applyAlignment="1">
      <alignment horizontal="center"/>
    </xf>
    <xf numFmtId="17" fontId="29" fillId="2" borderId="0" xfId="19" applyNumberFormat="1" applyFont="1" applyFill="1" applyAlignment="1">
      <alignment horizontal="center"/>
    </xf>
    <xf numFmtId="42" fontId="20" fillId="0" borderId="7" xfId="20" applyFont="1" applyBorder="1"/>
    <xf numFmtId="169" fontId="19" fillId="0" borderId="0" xfId="18" applyFont="1" applyBorder="1" applyAlignment="1">
      <alignment vertical="center"/>
    </xf>
    <xf numFmtId="169" fontId="20" fillId="0" borderId="7" xfId="0" applyNumberFormat="1" applyFont="1" applyBorder="1" applyAlignment="1">
      <alignment vertical="center"/>
    </xf>
    <xf numFmtId="167" fontId="19" fillId="0" borderId="7" xfId="0" applyNumberFormat="1" applyFont="1" applyBorder="1" applyAlignment="1">
      <alignment vertical="center"/>
    </xf>
    <xf numFmtId="169" fontId="19" fillId="0" borderId="7" xfId="18" applyFont="1" applyBorder="1" applyAlignment="1">
      <alignment horizontal="center"/>
    </xf>
    <xf numFmtId="169" fontId="20" fillId="0" borderId="0" xfId="18" applyFont="1"/>
    <xf numFmtId="169" fontId="19" fillId="0" borderId="7" xfId="18" applyFont="1" applyBorder="1"/>
    <xf numFmtId="0" fontId="22" fillId="2" borderId="0" xfId="0" applyFont="1" applyFill="1"/>
    <xf numFmtId="169" fontId="19" fillId="2" borderId="0" xfId="18" applyFont="1" applyFill="1"/>
    <xf numFmtId="169" fontId="20" fillId="0" borderId="0" xfId="18" applyFont="1" applyBorder="1"/>
    <xf numFmtId="0" fontId="1" fillId="0" borderId="1" xfId="3" applyBorder="1" applyAlignment="1">
      <alignment horizontal="center"/>
    </xf>
    <xf numFmtId="0" fontId="1" fillId="0" borderId="2" xfId="3" applyBorder="1" applyAlignment="1">
      <alignment horizontal="center"/>
    </xf>
    <xf numFmtId="0" fontId="1" fillId="0" borderId="3" xfId="3" applyBorder="1" applyAlignment="1">
      <alignment horizontal="center"/>
    </xf>
    <xf numFmtId="0" fontId="1" fillId="0" borderId="4" xfId="3" applyBorder="1" applyAlignment="1">
      <alignment horizontal="center"/>
    </xf>
    <xf numFmtId="0" fontId="1" fillId="0" borderId="0" xfId="3" applyBorder="1" applyAlignment="1">
      <alignment horizontal="center"/>
    </xf>
    <xf numFmtId="0" fontId="1" fillId="0" borderId="5" xfId="3" applyBorder="1" applyAlignment="1">
      <alignment horizontal="center"/>
    </xf>
    <xf numFmtId="0" fontId="1" fillId="0" borderId="12" xfId="3" applyBorder="1" applyAlignment="1">
      <alignment horizontal="center"/>
    </xf>
    <xf numFmtId="0" fontId="1" fillId="0" borderId="11" xfId="3" applyBorder="1" applyAlignment="1">
      <alignment horizontal="center"/>
    </xf>
    <xf numFmtId="0" fontId="1" fillId="0" borderId="13" xfId="3" applyBorder="1" applyAlignment="1">
      <alignment horizontal="center"/>
    </xf>
    <xf numFmtId="0" fontId="3" fillId="0" borderId="26" xfId="3" applyFont="1" applyBorder="1" applyAlignment="1">
      <alignment horizontal="center" vertical="center" wrapText="1"/>
    </xf>
    <xf numFmtId="0" fontId="3" fillId="0" borderId="16" xfId="3" applyFont="1" applyBorder="1" applyAlignment="1">
      <alignment horizontal="center" vertical="center" wrapText="1"/>
    </xf>
    <xf numFmtId="0" fontId="3" fillId="0" borderId="30" xfId="3" applyFont="1" applyBorder="1" applyAlignment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0" fontId="1" fillId="0" borderId="31" xfId="3" applyBorder="1" applyAlignment="1" applyProtection="1">
      <alignment horizontal="center"/>
    </xf>
    <xf numFmtId="0" fontId="1" fillId="0" borderId="6" xfId="3" applyBorder="1" applyAlignment="1" applyProtection="1">
      <alignment horizontal="center"/>
    </xf>
    <xf numFmtId="0" fontId="1" fillId="0" borderId="32" xfId="3" applyBorder="1" applyAlignment="1" applyProtection="1">
      <alignment horizontal="center"/>
    </xf>
    <xf numFmtId="0" fontId="3" fillId="0" borderId="19" xfId="3" applyFont="1" applyBorder="1" applyAlignment="1" applyProtection="1">
      <alignment horizontal="left" vertical="center"/>
    </xf>
    <xf numFmtId="0" fontId="3" fillId="0" borderId="7" xfId="3" applyFont="1" applyBorder="1" applyAlignment="1" applyProtection="1">
      <alignment horizontal="left" vertical="center"/>
    </xf>
    <xf numFmtId="0" fontId="3" fillId="0" borderId="9" xfId="3" applyFont="1" applyBorder="1" applyAlignment="1" applyProtection="1">
      <alignment horizontal="left" vertical="center"/>
    </xf>
    <xf numFmtId="0" fontId="15" fillId="0" borderId="34" xfId="6" applyFont="1" applyBorder="1" applyAlignment="1">
      <alignment horizontal="left" vertical="center" wrapText="1"/>
    </xf>
    <xf numFmtId="0" fontId="15" fillId="0" borderId="23" xfId="6" applyFont="1" applyBorder="1" applyAlignment="1">
      <alignment horizontal="left" vertical="center" wrapText="1"/>
    </xf>
    <xf numFmtId="0" fontId="15" fillId="0" borderId="35" xfId="6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31" xfId="3" applyBorder="1" applyAlignment="1">
      <alignment horizontal="center"/>
    </xf>
    <xf numFmtId="0" fontId="1" fillId="0" borderId="6" xfId="3" applyBorder="1" applyAlignment="1">
      <alignment horizontal="center"/>
    </xf>
    <xf numFmtId="0" fontId="1" fillId="0" borderId="32" xfId="3" applyBorder="1" applyAlignment="1">
      <alignment horizontal="center"/>
    </xf>
    <xf numFmtId="0" fontId="3" fillId="0" borderId="19" xfId="3" applyFont="1" applyBorder="1" applyAlignment="1">
      <alignment horizontal="left" vertical="center"/>
    </xf>
    <xf numFmtId="0" fontId="3" fillId="0" borderId="7" xfId="3" applyFont="1" applyBorder="1" applyAlignment="1">
      <alignment horizontal="left" vertical="center"/>
    </xf>
    <xf numFmtId="0" fontId="3" fillId="0" borderId="9" xfId="3" applyFont="1" applyBorder="1" applyAlignment="1">
      <alignment horizontal="left" vertical="center"/>
    </xf>
    <xf numFmtId="0" fontId="16" fillId="0" borderId="19" xfId="0" applyFont="1" applyBorder="1" applyAlignment="1">
      <alignment horizontal="center" vertical="distributed"/>
    </xf>
    <xf numFmtId="0" fontId="16" fillId="0" borderId="20" xfId="0" applyFont="1" applyBorder="1" applyAlignment="1">
      <alignment horizontal="center" vertical="distributed"/>
    </xf>
    <xf numFmtId="0" fontId="16" fillId="0" borderId="7" xfId="0" applyFont="1" applyBorder="1" applyAlignment="1">
      <alignment horizontal="center" vertical="distributed"/>
    </xf>
    <xf numFmtId="0" fontId="16" fillId="0" borderId="8" xfId="0" applyFont="1" applyBorder="1" applyAlignment="1">
      <alignment horizontal="center" vertical="distributed"/>
    </xf>
    <xf numFmtId="168" fontId="15" fillId="0" borderId="19" xfId="7" applyNumberFormat="1" applyFont="1" applyFill="1" applyBorder="1" applyAlignment="1" applyProtection="1">
      <alignment horizontal="center" vertical="center" wrapText="1"/>
    </xf>
    <xf numFmtId="168" fontId="15" fillId="0" borderId="7" xfId="7" applyNumberFormat="1" applyFont="1" applyFill="1" applyBorder="1" applyAlignment="1" applyProtection="1">
      <alignment horizontal="center" vertical="center" wrapText="1"/>
    </xf>
    <xf numFmtId="0" fontId="15" fillId="0" borderId="19" xfId="6" applyFont="1" applyBorder="1" applyAlignment="1">
      <alignment horizontal="center" vertical="center" wrapText="1"/>
    </xf>
    <xf numFmtId="0" fontId="15" fillId="0" borderId="7" xfId="6" applyFont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right" vertical="center"/>
    </xf>
    <xf numFmtId="0" fontId="13" fillId="2" borderId="8" xfId="0" applyFont="1" applyFill="1" applyBorder="1" applyAlignment="1">
      <alignment horizontal="right" vertical="center"/>
    </xf>
    <xf numFmtId="0" fontId="16" fillId="0" borderId="33" xfId="0" applyFont="1" applyBorder="1" applyAlignment="1">
      <alignment horizontal="center" vertical="distributed"/>
    </xf>
    <xf numFmtId="0" fontId="16" fillId="0" borderId="3" xfId="0" applyFont="1" applyBorder="1" applyAlignment="1">
      <alignment horizontal="center" vertical="distributed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left" vertical="center"/>
    </xf>
    <xf numFmtId="0" fontId="13" fillId="2" borderId="21" xfId="0" applyFont="1" applyFill="1" applyBorder="1" applyAlignment="1">
      <alignment horizontal="left" vertical="center"/>
    </xf>
    <xf numFmtId="0" fontId="13" fillId="2" borderId="18" xfId="0" applyFont="1" applyFill="1" applyBorder="1" applyAlignment="1">
      <alignment horizontal="left" vertical="center"/>
    </xf>
    <xf numFmtId="0" fontId="13" fillId="2" borderId="17" xfId="0" applyFont="1" applyFill="1" applyBorder="1" applyAlignment="1">
      <alignment horizontal="left" vertical="center"/>
    </xf>
    <xf numFmtId="0" fontId="13" fillId="2" borderId="15" xfId="0" applyFont="1" applyFill="1" applyBorder="1" applyAlignment="1">
      <alignment horizontal="left" vertical="center"/>
    </xf>
    <xf numFmtId="0" fontId="13" fillId="2" borderId="9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22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13" fillId="2" borderId="19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19" fillId="0" borderId="7" xfId="0" applyFont="1" applyBorder="1" applyAlignment="1">
      <alignment horizontal="center"/>
    </xf>
    <xf numFmtId="0" fontId="19" fillId="0" borderId="37" xfId="0" applyFont="1" applyBorder="1" applyAlignment="1">
      <alignment horizontal="left"/>
    </xf>
    <xf numFmtId="0" fontId="19" fillId="0" borderId="18" xfId="0" applyFont="1" applyBorder="1" applyAlignment="1">
      <alignment horizontal="left"/>
    </xf>
    <xf numFmtId="0" fontId="19" fillId="0" borderId="17" xfId="0" applyFont="1" applyBorder="1" applyAlignment="1">
      <alignment horizontal="left"/>
    </xf>
    <xf numFmtId="0" fontId="20" fillId="0" borderId="37" xfId="0" applyFont="1" applyBorder="1" applyAlignment="1">
      <alignment horizontal="right"/>
    </xf>
    <xf numFmtId="0" fontId="20" fillId="0" borderId="18" xfId="0" applyFont="1" applyBorder="1" applyAlignment="1">
      <alignment horizontal="right"/>
    </xf>
    <xf numFmtId="0" fontId="20" fillId="0" borderId="17" xfId="0" applyFont="1" applyBorder="1" applyAlignment="1">
      <alignment horizontal="right"/>
    </xf>
    <xf numFmtId="0" fontId="19" fillId="0" borderId="7" xfId="0" applyFont="1" applyBorder="1" applyAlignment="1">
      <alignment horizontal="right"/>
    </xf>
    <xf numFmtId="0" fontId="19" fillId="2" borderId="38" xfId="0" applyFont="1" applyFill="1" applyBorder="1" applyAlignment="1">
      <alignment horizontal="left" wrapText="1"/>
    </xf>
    <xf numFmtId="0" fontId="21" fillId="0" borderId="37" xfId="0" applyFont="1" applyBorder="1" applyAlignment="1">
      <alignment horizontal="left"/>
    </xf>
    <xf numFmtId="0" fontId="21" fillId="0" borderId="18" xfId="0" applyFont="1" applyBorder="1" applyAlignment="1">
      <alignment horizontal="left"/>
    </xf>
    <xf numFmtId="0" fontId="21" fillId="0" borderId="17" xfId="0" applyFont="1" applyBorder="1" applyAlignment="1">
      <alignment horizontal="left"/>
    </xf>
    <xf numFmtId="0" fontId="20" fillId="0" borderId="7" xfId="0" applyFont="1" applyBorder="1" applyAlignment="1">
      <alignment horizontal="right"/>
    </xf>
    <xf numFmtId="0" fontId="21" fillId="0" borderId="37" xfId="0" applyFont="1" applyBorder="1" applyAlignment="1">
      <alignment horizontal="left" vertical="center" wrapText="1"/>
    </xf>
    <xf numFmtId="0" fontId="21" fillId="0" borderId="18" xfId="0" applyFont="1" applyBorder="1" applyAlignment="1">
      <alignment horizontal="left" vertical="center" wrapText="1"/>
    </xf>
    <xf numFmtId="0" fontId="21" fillId="0" borderId="17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right"/>
    </xf>
    <xf numFmtId="0" fontId="27" fillId="0" borderId="7" xfId="0" applyFont="1" applyBorder="1" applyAlignment="1">
      <alignment horizontal="right"/>
    </xf>
    <xf numFmtId="0" fontId="27" fillId="0" borderId="37" xfId="0" applyFont="1" applyBorder="1" applyAlignment="1">
      <alignment horizontal="right"/>
    </xf>
    <xf numFmtId="0" fontId="27" fillId="0" borderId="18" xfId="0" applyFont="1" applyBorder="1" applyAlignment="1">
      <alignment horizontal="right"/>
    </xf>
    <xf numFmtId="0" fontId="27" fillId="0" borderId="17" xfId="0" applyFont="1" applyBorder="1" applyAlignment="1">
      <alignment horizontal="right"/>
    </xf>
    <xf numFmtId="0" fontId="19" fillId="0" borderId="37" xfId="0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0" borderId="38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right"/>
    </xf>
    <xf numFmtId="0" fontId="19" fillId="0" borderId="18" xfId="0" applyFont="1" applyBorder="1" applyAlignment="1">
      <alignment horizontal="right"/>
    </xf>
    <xf numFmtId="0" fontId="19" fillId="0" borderId="17" xfId="0" applyFont="1" applyBorder="1" applyAlignment="1">
      <alignment horizontal="right"/>
    </xf>
    <xf numFmtId="0" fontId="19" fillId="2" borderId="38" xfId="0" applyFont="1" applyFill="1" applyBorder="1" applyAlignment="1">
      <alignment horizontal="left" vertical="center" wrapText="1"/>
    </xf>
    <xf numFmtId="0" fontId="24" fillId="0" borderId="37" xfId="0" applyFont="1" applyBorder="1" applyAlignment="1">
      <alignment horizontal="left"/>
    </xf>
    <xf numFmtId="0" fontId="24" fillId="0" borderId="18" xfId="0" applyFont="1" applyBorder="1" applyAlignment="1">
      <alignment horizontal="left"/>
    </xf>
    <xf numFmtId="0" fontId="24" fillId="0" borderId="17" xfId="0" applyFont="1" applyBorder="1" applyAlignment="1">
      <alignment horizontal="left"/>
    </xf>
    <xf numFmtId="0" fontId="24" fillId="0" borderId="7" xfId="0" applyFont="1" applyBorder="1" applyAlignment="1">
      <alignment horizontal="center"/>
    </xf>
    <xf numFmtId="0" fontId="21" fillId="0" borderId="37" xfId="0" applyFont="1" applyBorder="1" applyAlignment="1">
      <alignment horizontal="left" wrapText="1"/>
    </xf>
    <xf numFmtId="0" fontId="21" fillId="0" borderId="18" xfId="0" applyFont="1" applyBorder="1" applyAlignment="1">
      <alignment horizontal="left" wrapText="1"/>
    </xf>
    <xf numFmtId="0" fontId="21" fillId="0" borderId="17" xfId="0" applyFont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9" fillId="0" borderId="38" xfId="0" applyFont="1" applyBorder="1" applyAlignment="1">
      <alignment horizontal="left" wrapText="1"/>
    </xf>
  </cellXfs>
  <cellStyles count="21">
    <cellStyle name="Excel Built-in Comma [0]" xfId="13"/>
    <cellStyle name="Millares" xfId="1" builtinId="3"/>
    <cellStyle name="Millares [0] 2" xfId="7"/>
    <cellStyle name="Millares 2" xfId="8"/>
    <cellStyle name="Moneda" xfId="2" builtinId="4"/>
    <cellStyle name="Moneda [0] 2" xfId="20"/>
    <cellStyle name="Moneda [0] 3" xfId="10"/>
    <cellStyle name="Moneda 11" xfId="18"/>
    <cellStyle name="Moneda 2" xfId="14"/>
    <cellStyle name="Moneda 2 2" xfId="5"/>
    <cellStyle name="Moneda 3" xfId="9"/>
    <cellStyle name="Moneda 4" xfId="17"/>
    <cellStyle name="Normal" xfId="0" builtinId="0"/>
    <cellStyle name="Normal 10" xfId="6"/>
    <cellStyle name="Normal 2" xfId="11"/>
    <cellStyle name="Normal 2 2 2 2" xfId="12"/>
    <cellStyle name="Normal 3" xfId="4"/>
    <cellStyle name="Normal 3 2" xfId="3"/>
    <cellStyle name="Normal 8" xfId="19"/>
    <cellStyle name="Porcentaje" xfId="16" builtinId="5"/>
    <cellStyle name="Porcentaje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154912</xdr:rowOff>
    </xdr:from>
    <xdr:to>
      <xdr:col>1</xdr:col>
      <xdr:colOff>3425636</xdr:colOff>
      <xdr:row>5</xdr:row>
      <xdr:rowOff>49696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0" y="345412"/>
          <a:ext cx="3856332" cy="764458"/>
        </a:xfrm>
        <a:prstGeom prst="rect">
          <a:avLst/>
        </a:prstGeom>
      </xdr:spPr>
    </xdr:pic>
    <xdr:clientData/>
  </xdr:twoCellAnchor>
  <xdr:twoCellAnchor>
    <xdr:from>
      <xdr:col>1</xdr:col>
      <xdr:colOff>333376</xdr:colOff>
      <xdr:row>62</xdr:row>
      <xdr:rowOff>36950</xdr:rowOff>
    </xdr:from>
    <xdr:to>
      <xdr:col>1</xdr:col>
      <xdr:colOff>3532188</xdr:colOff>
      <xdr:row>65</xdr:row>
      <xdr:rowOff>203637</xdr:rowOff>
    </xdr:to>
    <xdr:sp macro="" textlink="">
      <xdr:nvSpPr>
        <xdr:cNvPr id="3" name="CuadroTexto 2"/>
        <xdr:cNvSpPr txBox="1"/>
      </xdr:nvSpPr>
      <xdr:spPr>
        <a:xfrm>
          <a:off x="762001" y="7466450"/>
          <a:ext cx="3198812" cy="8524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</a:t>
          </a:r>
        </a:p>
        <a:p>
          <a:r>
            <a:rPr lang="es-CO" sz="1100"/>
            <a:t>proponente</a:t>
          </a:r>
          <a:endParaRPr lang="es-CO" sz="1100" baseline="0"/>
        </a:p>
        <a:p>
          <a:r>
            <a:rPr lang="es-CO" sz="1100" baseline="0"/>
            <a:t>R/L:_______________________________</a:t>
          </a:r>
          <a:endParaRPr lang="es-CO" sz="1100"/>
        </a:p>
      </xdr:txBody>
    </xdr:sp>
    <xdr:clientData/>
  </xdr:twoCellAnchor>
  <xdr:twoCellAnchor>
    <xdr:from>
      <xdr:col>1</xdr:col>
      <xdr:colOff>381000</xdr:colOff>
      <xdr:row>63</xdr:row>
      <xdr:rowOff>39687</xdr:rowOff>
    </xdr:from>
    <xdr:to>
      <xdr:col>1</xdr:col>
      <xdr:colOff>3468688</xdr:colOff>
      <xdr:row>63</xdr:row>
      <xdr:rowOff>39687</xdr:rowOff>
    </xdr:to>
    <xdr:cxnSp macro="">
      <xdr:nvCxnSpPr>
        <xdr:cNvPr id="4" name="Conector recto 3"/>
        <xdr:cNvCxnSpPr/>
      </xdr:nvCxnSpPr>
      <xdr:spPr>
        <a:xfrm>
          <a:off x="809625" y="7697787"/>
          <a:ext cx="30876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62946</xdr:colOff>
      <xdr:row>1</xdr:row>
      <xdr:rowOff>221172</xdr:rowOff>
    </xdr:from>
    <xdr:to>
      <xdr:col>1</xdr:col>
      <xdr:colOff>2915478</xdr:colOff>
      <xdr:row>5</xdr:row>
      <xdr:rowOff>2347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45" t="32231" b="33842"/>
        <a:stretch/>
      </xdr:blipFill>
      <xdr:spPr>
        <a:xfrm>
          <a:off x="62946" y="411672"/>
          <a:ext cx="3283228" cy="650849"/>
        </a:xfrm>
        <a:prstGeom prst="rect">
          <a:avLst/>
        </a:prstGeom>
      </xdr:spPr>
    </xdr:pic>
    <xdr:clientData/>
  </xdr:twoCellAnchor>
  <xdr:twoCellAnchor>
    <xdr:from>
      <xdr:col>1</xdr:col>
      <xdr:colOff>333376</xdr:colOff>
      <xdr:row>32</xdr:row>
      <xdr:rowOff>36950</xdr:rowOff>
    </xdr:from>
    <xdr:to>
      <xdr:col>1</xdr:col>
      <xdr:colOff>3532188</xdr:colOff>
      <xdr:row>35</xdr:row>
      <xdr:rowOff>203637</xdr:rowOff>
    </xdr:to>
    <xdr:sp macro="" textlink="">
      <xdr:nvSpPr>
        <xdr:cNvPr id="3" name="CuadroTexto 2"/>
        <xdr:cNvSpPr txBox="1"/>
      </xdr:nvSpPr>
      <xdr:spPr>
        <a:xfrm>
          <a:off x="764072" y="7433320"/>
          <a:ext cx="3198812" cy="8624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</a:t>
          </a:r>
        </a:p>
        <a:p>
          <a:r>
            <a:rPr lang="es-CO" sz="1100"/>
            <a:t>Contratista</a:t>
          </a:r>
          <a:endParaRPr lang="es-CO" sz="1100" baseline="0"/>
        </a:p>
        <a:p>
          <a:r>
            <a:rPr lang="es-CO" sz="1100" baseline="0"/>
            <a:t>R/L:_______________________________</a:t>
          </a:r>
          <a:endParaRPr lang="es-CO" sz="1100"/>
        </a:p>
      </xdr:txBody>
    </xdr:sp>
    <xdr:clientData/>
  </xdr:twoCellAnchor>
  <xdr:twoCellAnchor>
    <xdr:from>
      <xdr:col>1</xdr:col>
      <xdr:colOff>381000</xdr:colOff>
      <xdr:row>33</xdr:row>
      <xdr:rowOff>39687</xdr:rowOff>
    </xdr:from>
    <xdr:to>
      <xdr:col>1</xdr:col>
      <xdr:colOff>3468688</xdr:colOff>
      <xdr:row>33</xdr:row>
      <xdr:rowOff>39687</xdr:rowOff>
    </xdr:to>
    <xdr:cxnSp macro="">
      <xdr:nvCxnSpPr>
        <xdr:cNvPr id="5" name="Conector recto 4"/>
        <xdr:cNvCxnSpPr/>
      </xdr:nvCxnSpPr>
      <xdr:spPr>
        <a:xfrm>
          <a:off x="809625" y="6492875"/>
          <a:ext cx="30876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80963</xdr:colOff>
      <xdr:row>32</xdr:row>
      <xdr:rowOff>29231</xdr:rowOff>
    </xdr:from>
    <xdr:to>
      <xdr:col>6</xdr:col>
      <xdr:colOff>842963</xdr:colOff>
      <xdr:row>35</xdr:row>
      <xdr:rowOff>195918</xdr:rowOff>
    </xdr:to>
    <xdr:sp macro="" textlink="">
      <xdr:nvSpPr>
        <xdr:cNvPr id="7" name="CuadroTexto 6"/>
        <xdr:cNvSpPr txBox="1"/>
      </xdr:nvSpPr>
      <xdr:spPr>
        <a:xfrm>
          <a:off x="5112791" y="6512800"/>
          <a:ext cx="3205655" cy="85642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</a:t>
          </a:r>
        </a:p>
        <a:p>
          <a:r>
            <a:rPr lang="es-CO" sz="1100"/>
            <a:t>Interventoria </a:t>
          </a:r>
          <a:endParaRPr lang="es-CO" sz="1100" baseline="0"/>
        </a:p>
        <a:p>
          <a:r>
            <a:rPr lang="es-CO" sz="1100" baseline="0"/>
            <a:t>R/L:_______________________________</a:t>
          </a:r>
          <a:endParaRPr lang="es-CO" sz="1100"/>
        </a:p>
      </xdr:txBody>
    </xdr:sp>
    <xdr:clientData/>
  </xdr:twoCellAnchor>
  <xdr:twoCellAnchor>
    <xdr:from>
      <xdr:col>4</xdr:col>
      <xdr:colOff>144462</xdr:colOff>
      <xdr:row>33</xdr:row>
      <xdr:rowOff>17462</xdr:rowOff>
    </xdr:from>
    <xdr:to>
      <xdr:col>6</xdr:col>
      <xdr:colOff>795338</xdr:colOff>
      <xdr:row>33</xdr:row>
      <xdr:rowOff>17462</xdr:rowOff>
    </xdr:to>
    <xdr:cxnSp macro="">
      <xdr:nvCxnSpPr>
        <xdr:cNvPr id="8" name="Conector recto 7"/>
        <xdr:cNvCxnSpPr/>
      </xdr:nvCxnSpPr>
      <xdr:spPr>
        <a:xfrm>
          <a:off x="5184775" y="6470650"/>
          <a:ext cx="30876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706438</xdr:colOff>
      <xdr:row>32</xdr:row>
      <xdr:rowOff>21073</xdr:rowOff>
    </xdr:from>
    <xdr:to>
      <xdr:col>11</xdr:col>
      <xdr:colOff>238125</xdr:colOff>
      <xdr:row>35</xdr:row>
      <xdr:rowOff>187760</xdr:rowOff>
    </xdr:to>
    <xdr:sp macro="" textlink="">
      <xdr:nvSpPr>
        <xdr:cNvPr id="9" name="CuadroTexto 8"/>
        <xdr:cNvSpPr txBox="1"/>
      </xdr:nvSpPr>
      <xdr:spPr>
        <a:xfrm>
          <a:off x="9298645" y="6504642"/>
          <a:ext cx="3197170" cy="85642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Firma</a:t>
          </a:r>
        </a:p>
        <a:p>
          <a:r>
            <a:rPr lang="es-CO" sz="1100"/>
            <a:t>EDUM</a:t>
          </a:r>
          <a:endParaRPr lang="es-CO" sz="1100" baseline="0"/>
        </a:p>
        <a:p>
          <a:r>
            <a:rPr lang="es-CO" sz="1100" baseline="0"/>
            <a:t>Supervisor </a:t>
          </a:r>
          <a:endParaRPr lang="es-CO" sz="1100"/>
        </a:p>
      </xdr:txBody>
    </xdr:sp>
    <xdr:clientData/>
  </xdr:twoCellAnchor>
  <xdr:twoCellAnchor>
    <xdr:from>
      <xdr:col>7</xdr:col>
      <xdr:colOff>769937</xdr:colOff>
      <xdr:row>33</xdr:row>
      <xdr:rowOff>15873</xdr:rowOff>
    </xdr:from>
    <xdr:to>
      <xdr:col>11</xdr:col>
      <xdr:colOff>190500</xdr:colOff>
      <xdr:row>33</xdr:row>
      <xdr:rowOff>15873</xdr:rowOff>
    </xdr:to>
    <xdr:cxnSp macro="">
      <xdr:nvCxnSpPr>
        <xdr:cNvPr id="10" name="Conector recto 9"/>
        <xdr:cNvCxnSpPr/>
      </xdr:nvCxnSpPr>
      <xdr:spPr>
        <a:xfrm>
          <a:off x="9358312" y="6469061"/>
          <a:ext cx="30876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173935</xdr:colOff>
      <xdr:row>1</xdr:row>
      <xdr:rowOff>24847</xdr:rowOff>
    </xdr:from>
    <xdr:to>
      <xdr:col>4</xdr:col>
      <xdr:colOff>705891</xdr:colOff>
      <xdr:row>5</xdr:row>
      <xdr:rowOff>85172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25977AEF-8B60-11FD-D857-EB7F1F8B1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32413" y="215347"/>
          <a:ext cx="1517587" cy="929999"/>
        </a:xfrm>
        <a:prstGeom prst="rect">
          <a:avLst/>
        </a:prstGeom>
      </xdr:spPr>
    </xdr:pic>
    <xdr:clientData/>
  </xdr:twoCellAnchor>
  <xdr:twoCellAnchor editAs="oneCell">
    <xdr:from>
      <xdr:col>5</xdr:col>
      <xdr:colOff>67366</xdr:colOff>
      <xdr:row>1</xdr:row>
      <xdr:rowOff>50247</xdr:rowOff>
    </xdr:from>
    <xdr:to>
      <xdr:col>5</xdr:col>
      <xdr:colOff>880610</xdr:colOff>
      <xdr:row>5</xdr:row>
      <xdr:rowOff>88347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C0753A72-2FB8-36E5-4507-BEF23C0E7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63366" y="240747"/>
          <a:ext cx="813244" cy="9077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25400</xdr:colOff>
      <xdr:row>576</xdr:row>
      <xdr:rowOff>16934</xdr:rowOff>
    </xdr:from>
    <xdr:to>
      <xdr:col>9</xdr:col>
      <xdr:colOff>321733</xdr:colOff>
      <xdr:row>577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7EDAAD47-F72A-4506-A814-3C55EDFB4AEE}"/>
            </a:ext>
          </a:extLst>
        </xdr:cNvPr>
        <xdr:cNvSpPr>
          <a:spLocks noChangeArrowheads="1"/>
        </xdr:cNvSpPr>
      </xdr:nvSpPr>
      <xdr:spPr bwMode="auto">
        <a:xfrm>
          <a:off x="11664950" y="110068784"/>
          <a:ext cx="1629833" cy="173566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3922</xdr:colOff>
      <xdr:row>4</xdr:row>
      <xdr:rowOff>0</xdr:rowOff>
    </xdr:from>
    <xdr:to>
      <xdr:col>6</xdr:col>
      <xdr:colOff>0</xdr:colOff>
      <xdr:row>4</xdr:row>
      <xdr:rowOff>1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992246E7-243A-47CE-A849-DD790418637D}"/>
            </a:ext>
          </a:extLst>
        </xdr:cNvPr>
        <xdr:cNvSpPr>
          <a:spLocks noChangeArrowheads="1"/>
        </xdr:cNvSpPr>
      </xdr:nvSpPr>
      <xdr:spPr bwMode="auto">
        <a:xfrm>
          <a:off x="5909422" y="762000"/>
          <a:ext cx="3063128" cy="1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es-CO" sz="1100" b="1" i="0" u="none" strike="noStrike" baseline="0">
              <a:solidFill>
                <a:srgbClr val="17365D"/>
              </a:solidFill>
              <a:latin typeface="Calibri"/>
            </a:rPr>
            <a:t>PAMER INGENIERIA S.A.S</a:t>
          </a:r>
          <a:r>
            <a:rPr lang="es-CO" sz="1000" b="1" i="0" u="none" strike="noStrike" baseline="0">
              <a:solidFill>
                <a:srgbClr val="17365D"/>
              </a:solidFill>
              <a:latin typeface="Calibri"/>
            </a:rPr>
            <a:t>.</a:t>
          </a:r>
        </a:p>
        <a:p>
          <a:pPr algn="l" rtl="0">
            <a:defRPr sz="1000"/>
          </a:pPr>
          <a:r>
            <a:rPr lang="es-CO" sz="1000" b="1" i="0" u="none" strike="noStrike" baseline="0">
              <a:solidFill>
                <a:srgbClr val="17365D"/>
              </a:solidFill>
              <a:latin typeface="Calibri"/>
            </a:rPr>
            <a:t>MANTENIMIENTO – CONSTRUCCION 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17365D"/>
              </a:solidFill>
              <a:latin typeface="Calibri"/>
            </a:rPr>
            <a:t>INTERVENTORIA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17365D"/>
              </a:solidFill>
              <a:latin typeface="Calibri"/>
            </a:rPr>
            <a:t>NIT. 800.164.423-8</a:t>
          </a:r>
        </a:p>
        <a:p>
          <a:pPr algn="r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r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16933</xdr:colOff>
      <xdr:row>86</xdr:row>
      <xdr:rowOff>169334</xdr:rowOff>
    </xdr:from>
    <xdr:to>
      <xdr:col>6</xdr:col>
      <xdr:colOff>0</xdr:colOff>
      <xdr:row>87</xdr:row>
      <xdr:rowOff>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CEA877B-BC79-451B-9CD6-B29A0052E753}"/>
            </a:ext>
          </a:extLst>
        </xdr:cNvPr>
        <xdr:cNvSpPr>
          <a:spLocks noChangeArrowheads="1"/>
        </xdr:cNvSpPr>
      </xdr:nvSpPr>
      <xdr:spPr bwMode="auto">
        <a:xfrm>
          <a:off x="5922433" y="16590434"/>
          <a:ext cx="3050117" cy="21166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es-CO" sz="1100" b="1" i="0" u="none" strike="noStrike" baseline="0">
              <a:solidFill>
                <a:srgbClr val="17365D"/>
              </a:solidFill>
              <a:latin typeface="Calibri"/>
            </a:rPr>
            <a:t>PAMER INGENIERIA S.A.S</a:t>
          </a:r>
          <a:r>
            <a:rPr lang="es-CO" sz="1000" b="1" i="0" u="none" strike="noStrike" baseline="0">
              <a:solidFill>
                <a:srgbClr val="17365D"/>
              </a:solidFill>
              <a:latin typeface="Calibri"/>
            </a:rPr>
            <a:t>.</a:t>
          </a:r>
        </a:p>
        <a:p>
          <a:pPr algn="l" rtl="0">
            <a:defRPr sz="1000"/>
          </a:pPr>
          <a:r>
            <a:rPr lang="es-CO" sz="1000" b="1" i="0" u="none" strike="noStrike" baseline="0">
              <a:solidFill>
                <a:srgbClr val="17365D"/>
              </a:solidFill>
              <a:latin typeface="Calibri"/>
            </a:rPr>
            <a:t>                 MANTENIMIENTO – CONSTRUCCION 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17365D"/>
              </a:solidFill>
              <a:latin typeface="Calibri"/>
            </a:rPr>
            <a:t>INTERVENTORIA</a:t>
          </a:r>
        </a:p>
        <a:p>
          <a:pPr algn="ctr" rtl="0">
            <a:defRPr sz="1000"/>
          </a:pPr>
          <a:r>
            <a:rPr lang="es-CO" sz="1100" b="1" i="0" u="none" strike="noStrike" baseline="0">
              <a:solidFill>
                <a:srgbClr val="17365D"/>
              </a:solidFill>
              <a:latin typeface="Calibri"/>
            </a:rPr>
            <a:t>NIT. 800.164.423-8</a:t>
          </a:r>
        </a:p>
        <a:p>
          <a:pPr algn="r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r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25400</xdr:colOff>
      <xdr:row>576</xdr:row>
      <xdr:rowOff>16934</xdr:rowOff>
    </xdr:from>
    <xdr:to>
      <xdr:col>9</xdr:col>
      <xdr:colOff>321733</xdr:colOff>
      <xdr:row>577</xdr:row>
      <xdr:rowOff>0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3B533619-58EE-43C0-86E6-9BE7896C3289}"/>
            </a:ext>
          </a:extLst>
        </xdr:cNvPr>
        <xdr:cNvSpPr>
          <a:spLocks noChangeArrowheads="1"/>
        </xdr:cNvSpPr>
      </xdr:nvSpPr>
      <xdr:spPr bwMode="auto">
        <a:xfrm>
          <a:off x="11664950" y="110068784"/>
          <a:ext cx="1629833" cy="173566"/>
        </a:xfrm>
        <a:prstGeom prst="rect">
          <a:avLst/>
        </a:prstGeom>
        <a:noFill/>
        <a:ln>
          <a:noFill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CO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F70"/>
  <sheetViews>
    <sheetView view="pageBreakPreview" topLeftCell="A53" zoomScale="115" zoomScaleNormal="120" zoomScaleSheetLayoutView="115" workbookViewId="0">
      <selection activeCell="A2" sqref="A2:F60"/>
    </sheetView>
  </sheetViews>
  <sheetFormatPr baseColWidth="10" defaultColWidth="10.85546875" defaultRowHeight="15"/>
  <cols>
    <col min="1" max="1" width="6.42578125" style="1" bestFit="1" customWidth="1"/>
    <col min="2" max="2" width="54.42578125" style="1" customWidth="1"/>
    <col min="3" max="3" width="6.42578125" style="1" customWidth="1"/>
    <col min="4" max="4" width="14.42578125" style="1" bestFit="1" customWidth="1"/>
    <col min="5" max="5" width="15.7109375" style="1" bestFit="1" customWidth="1"/>
    <col min="6" max="6" width="22.42578125" style="1" customWidth="1"/>
    <col min="7" max="16384" width="10.85546875" style="1"/>
  </cols>
  <sheetData>
    <row r="1" spans="1:6" ht="15" customHeight="1" thickBot="1">
      <c r="A1" s="29"/>
      <c r="B1" s="29"/>
      <c r="C1" s="29"/>
      <c r="D1" s="29"/>
      <c r="E1" s="29"/>
      <c r="F1" s="29"/>
    </row>
    <row r="2" spans="1:6" ht="18.75" customHeight="1">
      <c r="A2" s="332"/>
      <c r="B2" s="333"/>
      <c r="C2" s="333"/>
      <c r="D2" s="333"/>
      <c r="E2" s="333"/>
      <c r="F2" s="334"/>
    </row>
    <row r="3" spans="1:6" ht="19.5" customHeight="1">
      <c r="A3" s="335"/>
      <c r="B3" s="336"/>
      <c r="C3" s="336"/>
      <c r="D3" s="336"/>
      <c r="E3" s="336"/>
      <c r="F3" s="337"/>
    </row>
    <row r="4" spans="1:6" ht="15" customHeight="1">
      <c r="A4" s="335"/>
      <c r="B4" s="336"/>
      <c r="C4" s="336"/>
      <c r="D4" s="336"/>
      <c r="E4" s="336"/>
      <c r="F4" s="337"/>
    </row>
    <row r="5" spans="1:6" ht="15" customHeight="1">
      <c r="A5" s="335"/>
      <c r="B5" s="336"/>
      <c r="C5" s="336"/>
      <c r="D5" s="336"/>
      <c r="E5" s="336"/>
      <c r="F5" s="337"/>
    </row>
    <row r="6" spans="1:6" ht="15" customHeight="1" thickBot="1">
      <c r="A6" s="338"/>
      <c r="B6" s="339"/>
      <c r="C6" s="339"/>
      <c r="D6" s="339"/>
      <c r="E6" s="339"/>
      <c r="F6" s="340"/>
    </row>
    <row r="7" spans="1:6" ht="45.75" customHeight="1">
      <c r="A7" s="341" t="s">
        <v>354</v>
      </c>
      <c r="B7" s="342"/>
      <c r="C7" s="342"/>
      <c r="D7" s="342"/>
      <c r="E7" s="342"/>
      <c r="F7" s="343"/>
    </row>
    <row r="8" spans="1:6" ht="17.25" customHeight="1">
      <c r="A8" s="130"/>
      <c r="B8" s="130"/>
      <c r="C8" s="130"/>
      <c r="D8" s="130"/>
      <c r="E8" s="131"/>
      <c r="F8" s="132"/>
    </row>
    <row r="9" spans="1:6" ht="16.5">
      <c r="A9" s="114" t="s">
        <v>0</v>
      </c>
      <c r="B9" s="114" t="s">
        <v>1</v>
      </c>
      <c r="C9" s="114" t="s">
        <v>2</v>
      </c>
      <c r="D9" s="114" t="s">
        <v>3</v>
      </c>
      <c r="E9" s="105" t="s">
        <v>4</v>
      </c>
      <c r="F9" s="2" t="s">
        <v>5</v>
      </c>
    </row>
    <row r="10" spans="1:6" ht="16.5">
      <c r="A10" s="116">
        <v>1</v>
      </c>
      <c r="B10" s="115" t="s">
        <v>49</v>
      </c>
      <c r="C10" s="116"/>
      <c r="D10" s="116"/>
      <c r="E10" s="106"/>
      <c r="F10" s="42"/>
    </row>
    <row r="11" spans="1:6" ht="16.5">
      <c r="A11" s="133">
        <v>1.1000000000000001</v>
      </c>
      <c r="B11" s="117" t="s">
        <v>50</v>
      </c>
      <c r="C11" s="118" t="s">
        <v>62</v>
      </c>
      <c r="D11" s="119">
        <v>25.439999999999998</v>
      </c>
      <c r="E11" s="107">
        <v>194941</v>
      </c>
      <c r="F11" s="137">
        <f t="shared" ref="F11:F18" si="0">+D11*E11</f>
        <v>4959299.0399999991</v>
      </c>
    </row>
    <row r="12" spans="1:6">
      <c r="A12" s="134">
        <v>2</v>
      </c>
      <c r="B12" s="120" t="s">
        <v>55</v>
      </c>
      <c r="C12" s="121"/>
      <c r="D12" s="136"/>
      <c r="E12" s="108"/>
      <c r="F12" s="47"/>
    </row>
    <row r="13" spans="1:6" ht="25.5">
      <c r="A13" s="127" t="s">
        <v>27</v>
      </c>
      <c r="B13" s="122" t="s">
        <v>51</v>
      </c>
      <c r="C13" s="123" t="s">
        <v>70</v>
      </c>
      <c r="D13" s="124"/>
      <c r="E13" s="107">
        <v>119559</v>
      </c>
      <c r="F13" s="137">
        <f t="shared" si="0"/>
        <v>0</v>
      </c>
    </row>
    <row r="14" spans="1:6">
      <c r="A14" s="127" t="s">
        <v>28</v>
      </c>
      <c r="B14" s="122" t="s">
        <v>52</v>
      </c>
      <c r="C14" s="123" t="s">
        <v>70</v>
      </c>
      <c r="D14" s="124"/>
      <c r="E14" s="107">
        <v>230119</v>
      </c>
      <c r="F14" s="137">
        <f t="shared" si="0"/>
        <v>0</v>
      </c>
    </row>
    <row r="15" spans="1:6">
      <c r="A15" s="127" t="s">
        <v>29</v>
      </c>
      <c r="B15" s="122" t="s">
        <v>53</v>
      </c>
      <c r="C15" s="123" t="s">
        <v>70</v>
      </c>
      <c r="D15" s="124">
        <v>106</v>
      </c>
      <c r="E15" s="107">
        <v>16137</v>
      </c>
      <c r="F15" s="137">
        <f t="shared" si="0"/>
        <v>1710522</v>
      </c>
    </row>
    <row r="16" spans="1:6">
      <c r="A16" s="127" t="s">
        <v>30</v>
      </c>
      <c r="B16" s="122" t="s">
        <v>54</v>
      </c>
      <c r="C16" s="123" t="s">
        <v>94</v>
      </c>
      <c r="D16" s="124">
        <v>127.19999999999999</v>
      </c>
      <c r="E16" s="107">
        <v>13292</v>
      </c>
      <c r="F16" s="137">
        <f t="shared" si="0"/>
        <v>1690742.4</v>
      </c>
    </row>
    <row r="17" spans="1:6" ht="76.5">
      <c r="A17" s="135">
        <v>3</v>
      </c>
      <c r="B17" s="125" t="s">
        <v>56</v>
      </c>
      <c r="C17" s="126"/>
      <c r="D17" s="138"/>
      <c r="E17" s="108"/>
      <c r="F17" s="47"/>
    </row>
    <row r="18" spans="1:6">
      <c r="A18" s="127">
        <v>3.1</v>
      </c>
      <c r="B18" s="122" t="s">
        <v>57</v>
      </c>
      <c r="C18" s="127" t="s">
        <v>62</v>
      </c>
      <c r="D18" s="128">
        <v>148.39999999999998</v>
      </c>
      <c r="E18" s="107">
        <v>46200</v>
      </c>
      <c r="F18" s="137">
        <f t="shared" si="0"/>
        <v>6856079.9999999991</v>
      </c>
    </row>
    <row r="19" spans="1:6" ht="38.25">
      <c r="A19" s="135">
        <v>4</v>
      </c>
      <c r="B19" s="125" t="s">
        <v>58</v>
      </c>
      <c r="C19" s="126"/>
      <c r="D19" s="138"/>
      <c r="E19" s="108"/>
      <c r="F19" s="47"/>
    </row>
    <row r="20" spans="1:6" ht="25.5">
      <c r="A20" s="127">
        <v>4.0999999999999996</v>
      </c>
      <c r="B20" s="122" t="s">
        <v>59</v>
      </c>
      <c r="C20" s="127" t="s">
        <v>62</v>
      </c>
      <c r="D20" s="128">
        <v>132.25047999999998</v>
      </c>
      <c r="E20" s="107">
        <v>81041</v>
      </c>
      <c r="F20" s="137">
        <f t="shared" ref="F20:F53" si="1">+D20*E20</f>
        <v>10717711.149679998</v>
      </c>
    </row>
    <row r="21" spans="1:6" ht="99">
      <c r="A21" s="116">
        <v>5</v>
      </c>
      <c r="B21" s="129" t="s">
        <v>60</v>
      </c>
      <c r="C21" s="116"/>
      <c r="D21" s="139"/>
      <c r="E21" s="106"/>
      <c r="F21" s="42"/>
    </row>
    <row r="22" spans="1:6" ht="25.5">
      <c r="A22" s="127">
        <v>5.0999999999999996</v>
      </c>
      <c r="B22" s="122" t="s">
        <v>61</v>
      </c>
      <c r="C22" s="127" t="s">
        <v>62</v>
      </c>
      <c r="D22" s="128">
        <v>16.149519999999995</v>
      </c>
      <c r="E22" s="107">
        <v>27512</v>
      </c>
      <c r="F22" s="137">
        <f t="shared" si="1"/>
        <v>444305.59423999989</v>
      </c>
    </row>
    <row r="23" spans="1:6" ht="25.5">
      <c r="A23" s="127">
        <v>5.1999999999999993</v>
      </c>
      <c r="B23" s="122" t="s">
        <v>63</v>
      </c>
      <c r="C23" s="127" t="s">
        <v>62</v>
      </c>
      <c r="D23" s="128">
        <v>94</v>
      </c>
      <c r="E23" s="107">
        <v>76245</v>
      </c>
      <c r="F23" s="137">
        <f t="shared" si="1"/>
        <v>7167030</v>
      </c>
    </row>
    <row r="24" spans="1:6" ht="25.5">
      <c r="A24" s="127">
        <v>5.2999999999999989</v>
      </c>
      <c r="B24" s="122" t="s">
        <v>64</v>
      </c>
      <c r="C24" s="127" t="s">
        <v>62</v>
      </c>
      <c r="D24" s="128">
        <v>19.079999999999998</v>
      </c>
      <c r="E24" s="107">
        <v>183365</v>
      </c>
      <c r="F24" s="137">
        <f t="shared" si="1"/>
        <v>3498604.1999999997</v>
      </c>
    </row>
    <row r="25" spans="1:6">
      <c r="A25" s="127">
        <v>5.3999999999999986</v>
      </c>
      <c r="B25" s="122" t="s">
        <v>65</v>
      </c>
      <c r="C25" s="127" t="s">
        <v>62</v>
      </c>
      <c r="D25" s="128"/>
      <c r="E25" s="107">
        <v>167364</v>
      </c>
      <c r="F25" s="137">
        <f t="shared" si="1"/>
        <v>0</v>
      </c>
    </row>
    <row r="26" spans="1:6">
      <c r="A26" s="127">
        <v>5.4999999999999982</v>
      </c>
      <c r="B26" s="122" t="s">
        <v>54</v>
      </c>
      <c r="C26" s="127" t="s">
        <v>62</v>
      </c>
      <c r="D26" s="128">
        <v>19.079999999999998</v>
      </c>
      <c r="E26" s="107">
        <v>242582</v>
      </c>
      <c r="F26" s="137">
        <f t="shared" si="1"/>
        <v>4628464.5599999996</v>
      </c>
    </row>
    <row r="27" spans="1:6">
      <c r="A27" s="135">
        <v>6</v>
      </c>
      <c r="B27" s="125" t="s">
        <v>66</v>
      </c>
      <c r="C27" s="126"/>
      <c r="D27" s="138"/>
      <c r="E27" s="108"/>
      <c r="F27" s="47"/>
    </row>
    <row r="28" spans="1:6" ht="26.25" thickBot="1">
      <c r="A28" s="140">
        <v>6.1</v>
      </c>
      <c r="B28" s="141" t="s">
        <v>67</v>
      </c>
      <c r="C28" s="140" t="s">
        <v>62</v>
      </c>
      <c r="D28" s="142"/>
      <c r="E28" s="143">
        <v>1062152</v>
      </c>
      <c r="F28" s="137">
        <f t="shared" si="1"/>
        <v>0</v>
      </c>
    </row>
    <row r="29" spans="1:6" ht="15.75" thickBot="1">
      <c r="A29" s="150"/>
      <c r="B29" s="151"/>
      <c r="C29" s="152"/>
      <c r="D29" s="153"/>
      <c r="E29" s="154"/>
      <c r="F29" s="155"/>
    </row>
    <row r="30" spans="1:6" ht="25.5">
      <c r="A30" s="144">
        <v>7</v>
      </c>
      <c r="B30" s="145" t="s">
        <v>68</v>
      </c>
      <c r="C30" s="146"/>
      <c r="D30" s="147"/>
      <c r="E30" s="148"/>
      <c r="F30" s="149"/>
    </row>
    <row r="31" spans="1:6">
      <c r="A31" s="127">
        <v>7.1</v>
      </c>
      <c r="B31" s="122" t="s">
        <v>69</v>
      </c>
      <c r="C31" s="127" t="s">
        <v>70</v>
      </c>
      <c r="D31" s="128"/>
      <c r="E31" s="107">
        <v>87906</v>
      </c>
      <c r="F31" s="137">
        <f t="shared" si="1"/>
        <v>0</v>
      </c>
    </row>
    <row r="32" spans="1:6">
      <c r="A32" s="127">
        <v>7.1999999999999993</v>
      </c>
      <c r="B32" s="122" t="s">
        <v>71</v>
      </c>
      <c r="C32" s="127" t="s">
        <v>70</v>
      </c>
      <c r="D32" s="128"/>
      <c r="E32" s="107">
        <v>127912</v>
      </c>
      <c r="F32" s="137">
        <f t="shared" si="1"/>
        <v>0</v>
      </c>
    </row>
    <row r="33" spans="1:6">
      <c r="A33" s="127">
        <v>7.2999999999999989</v>
      </c>
      <c r="B33" s="122" t="s">
        <v>72</v>
      </c>
      <c r="C33" s="127" t="s">
        <v>70</v>
      </c>
      <c r="D33" s="128">
        <v>128</v>
      </c>
      <c r="E33" s="107">
        <v>154503</v>
      </c>
      <c r="F33" s="137">
        <f t="shared" si="1"/>
        <v>19776384</v>
      </c>
    </row>
    <row r="34" spans="1:6">
      <c r="A34" s="127">
        <v>7.3999999999999986</v>
      </c>
      <c r="B34" s="122" t="s">
        <v>73</v>
      </c>
      <c r="C34" s="127" t="s">
        <v>70</v>
      </c>
      <c r="D34" s="128"/>
      <c r="E34" s="107">
        <v>240163</v>
      </c>
      <c r="F34" s="137">
        <f t="shared" si="1"/>
        <v>0</v>
      </c>
    </row>
    <row r="35" spans="1:6" ht="25.5">
      <c r="A35" s="135">
        <v>8</v>
      </c>
      <c r="B35" s="125" t="s">
        <v>74</v>
      </c>
      <c r="C35" s="126"/>
      <c r="D35" s="138"/>
      <c r="E35" s="108"/>
      <c r="F35" s="47"/>
    </row>
    <row r="36" spans="1:6">
      <c r="A36" s="127">
        <v>8.1</v>
      </c>
      <c r="B36" s="122" t="s">
        <v>75</v>
      </c>
      <c r="C36" s="127" t="s">
        <v>76</v>
      </c>
      <c r="D36" s="128"/>
      <c r="E36" s="107">
        <v>106483</v>
      </c>
      <c r="F36" s="137">
        <f t="shared" si="1"/>
        <v>0</v>
      </c>
    </row>
    <row r="37" spans="1:6">
      <c r="A37" s="127">
        <v>8.1999999999999993</v>
      </c>
      <c r="B37" s="122" t="s">
        <v>77</v>
      </c>
      <c r="C37" s="127" t="s">
        <v>76</v>
      </c>
      <c r="D37" s="128"/>
      <c r="E37" s="107">
        <v>340741</v>
      </c>
      <c r="F37" s="137">
        <f t="shared" si="1"/>
        <v>0</v>
      </c>
    </row>
    <row r="38" spans="1:6">
      <c r="A38" s="135">
        <v>9</v>
      </c>
      <c r="B38" s="125" t="s">
        <v>78</v>
      </c>
      <c r="C38" s="126"/>
      <c r="D38" s="138"/>
      <c r="E38" s="108"/>
      <c r="F38" s="47">
        <f t="shared" si="1"/>
        <v>0</v>
      </c>
    </row>
    <row r="39" spans="1:6" ht="25.5">
      <c r="A39" s="127">
        <v>9.1</v>
      </c>
      <c r="B39" s="122" t="s">
        <v>79</v>
      </c>
      <c r="C39" s="127"/>
      <c r="D39" s="128"/>
      <c r="E39" s="107"/>
      <c r="F39" s="137">
        <f t="shared" si="1"/>
        <v>0</v>
      </c>
    </row>
    <row r="40" spans="1:6">
      <c r="A40" s="127">
        <v>9.1</v>
      </c>
      <c r="B40" s="122" t="s">
        <v>80</v>
      </c>
      <c r="C40" s="127" t="s">
        <v>44</v>
      </c>
      <c r="D40" s="128"/>
      <c r="E40" s="107">
        <v>3104294</v>
      </c>
      <c r="F40" s="137">
        <f t="shared" si="1"/>
        <v>0</v>
      </c>
    </row>
    <row r="41" spans="1:6" ht="25.5">
      <c r="A41" s="135">
        <v>10</v>
      </c>
      <c r="B41" s="125" t="s">
        <v>81</v>
      </c>
      <c r="C41" s="126"/>
      <c r="D41" s="138"/>
      <c r="E41" s="108"/>
      <c r="F41" s="47"/>
    </row>
    <row r="42" spans="1:6" ht="25.5">
      <c r="A42" s="127">
        <v>10.1</v>
      </c>
      <c r="B42" s="122" t="s">
        <v>82</v>
      </c>
      <c r="C42" s="127" t="s">
        <v>76</v>
      </c>
      <c r="D42" s="128">
        <v>6</v>
      </c>
      <c r="E42" s="107">
        <v>1688257</v>
      </c>
      <c r="F42" s="137">
        <f t="shared" si="1"/>
        <v>10129542</v>
      </c>
    </row>
    <row r="43" spans="1:6" ht="25.5">
      <c r="A43" s="135">
        <v>11</v>
      </c>
      <c r="B43" s="125" t="s">
        <v>83</v>
      </c>
      <c r="C43" s="126"/>
      <c r="D43" s="138"/>
      <c r="E43" s="108"/>
      <c r="F43" s="47"/>
    </row>
    <row r="44" spans="1:6">
      <c r="A44" s="127">
        <v>11.1</v>
      </c>
      <c r="B44" s="122" t="s">
        <v>84</v>
      </c>
      <c r="C44" s="127" t="s">
        <v>70</v>
      </c>
      <c r="D44" s="128"/>
      <c r="E44" s="107">
        <v>522007</v>
      </c>
      <c r="F44" s="137">
        <f t="shared" si="1"/>
        <v>0</v>
      </c>
    </row>
    <row r="45" spans="1:6">
      <c r="A45" s="127">
        <v>11.2</v>
      </c>
      <c r="B45" s="122" t="s">
        <v>85</v>
      </c>
      <c r="C45" s="127" t="s">
        <v>76</v>
      </c>
      <c r="D45" s="128">
        <v>9</v>
      </c>
      <c r="E45" s="107">
        <v>429705</v>
      </c>
      <c r="F45" s="137">
        <f t="shared" si="1"/>
        <v>3867345</v>
      </c>
    </row>
    <row r="46" spans="1:6">
      <c r="A46" s="127">
        <v>11.299999999999999</v>
      </c>
      <c r="B46" s="122" t="s">
        <v>86</v>
      </c>
      <c r="C46" s="127" t="s">
        <v>76</v>
      </c>
      <c r="D46" s="128">
        <v>14</v>
      </c>
      <c r="E46" s="107">
        <v>2964949</v>
      </c>
      <c r="F46" s="137">
        <f t="shared" si="1"/>
        <v>41509286</v>
      </c>
    </row>
    <row r="47" spans="1:6">
      <c r="A47" s="135">
        <v>12</v>
      </c>
      <c r="B47" s="125" t="s">
        <v>87</v>
      </c>
      <c r="C47" s="126"/>
      <c r="D47" s="138"/>
      <c r="E47" s="108"/>
      <c r="F47" s="47"/>
    </row>
    <row r="48" spans="1:6" ht="38.25">
      <c r="A48" s="127">
        <v>12.1</v>
      </c>
      <c r="B48" s="122" t="s">
        <v>88</v>
      </c>
      <c r="C48" s="127" t="s">
        <v>89</v>
      </c>
      <c r="D48" s="128"/>
      <c r="E48" s="107">
        <v>43821</v>
      </c>
      <c r="F48" s="137">
        <f t="shared" si="1"/>
        <v>0</v>
      </c>
    </row>
    <row r="49" spans="1:6" ht="25.5">
      <c r="A49" s="127">
        <v>12.2</v>
      </c>
      <c r="B49" s="122" t="s">
        <v>90</v>
      </c>
      <c r="C49" s="127" t="s">
        <v>91</v>
      </c>
      <c r="D49" s="128">
        <v>36</v>
      </c>
      <c r="E49" s="107">
        <v>415203</v>
      </c>
      <c r="F49" s="137">
        <f t="shared" si="1"/>
        <v>14947308</v>
      </c>
    </row>
    <row r="50" spans="1:6">
      <c r="A50" s="135">
        <v>13</v>
      </c>
      <c r="B50" s="125" t="s">
        <v>92</v>
      </c>
      <c r="C50" s="126"/>
      <c r="D50" s="138"/>
      <c r="E50" s="108"/>
      <c r="F50" s="47"/>
    </row>
    <row r="51" spans="1:6">
      <c r="A51" s="127">
        <v>13.1</v>
      </c>
      <c r="B51" s="122" t="s">
        <v>93</v>
      </c>
      <c r="C51" s="127" t="s">
        <v>94</v>
      </c>
      <c r="D51" s="128">
        <v>30</v>
      </c>
      <c r="E51" s="107">
        <v>116246.75</v>
      </c>
      <c r="F51" s="137">
        <f t="shared" si="1"/>
        <v>3487402.5</v>
      </c>
    </row>
    <row r="52" spans="1:6" ht="25.5">
      <c r="A52" s="127">
        <v>13.2</v>
      </c>
      <c r="B52" s="122" t="s">
        <v>95</v>
      </c>
      <c r="C52" s="127" t="s">
        <v>96</v>
      </c>
      <c r="D52" s="128">
        <v>6</v>
      </c>
      <c r="E52" s="107">
        <v>1167609</v>
      </c>
      <c r="F52" s="137">
        <f t="shared" si="1"/>
        <v>7005654</v>
      </c>
    </row>
    <row r="53" spans="1:6">
      <c r="A53" s="127">
        <v>13.299999999999999</v>
      </c>
      <c r="B53" s="122" t="s">
        <v>97</v>
      </c>
      <c r="C53" s="127" t="s">
        <v>98</v>
      </c>
      <c r="D53" s="128">
        <v>150</v>
      </c>
      <c r="E53" s="107">
        <v>150000</v>
      </c>
      <c r="F53" s="137">
        <f t="shared" si="1"/>
        <v>22500000</v>
      </c>
    </row>
    <row r="54" spans="1:6" ht="15.75" thickBot="1">
      <c r="A54" s="109"/>
      <c r="B54" s="110"/>
      <c r="C54" s="344"/>
      <c r="D54" s="344"/>
      <c r="E54" s="111"/>
      <c r="F54" s="101"/>
    </row>
    <row r="55" spans="1:6" ht="16.5">
      <c r="A55" s="345"/>
      <c r="B55" s="348" t="s">
        <v>6</v>
      </c>
      <c r="C55" s="348"/>
      <c r="D55" s="348"/>
      <c r="E55" s="348"/>
      <c r="F55" s="156">
        <f>SUM(F11:F53)</f>
        <v>164895680.44391999</v>
      </c>
    </row>
    <row r="56" spans="1:6" ht="16.5">
      <c r="A56" s="346"/>
      <c r="B56" s="349" t="s">
        <v>7</v>
      </c>
      <c r="C56" s="349"/>
      <c r="D56" s="349"/>
      <c r="E56" s="112">
        <v>0.24</v>
      </c>
      <c r="F56" s="102">
        <f>+F55*E56</f>
        <v>39574963.306540795</v>
      </c>
    </row>
    <row r="57" spans="1:6" ht="16.5">
      <c r="A57" s="346"/>
      <c r="B57" s="349" t="s">
        <v>8</v>
      </c>
      <c r="C57" s="349"/>
      <c r="D57" s="349"/>
      <c r="E57" s="112">
        <v>0.02</v>
      </c>
      <c r="F57" s="102">
        <f>+F55*E57</f>
        <v>3297913.6088783997</v>
      </c>
    </row>
    <row r="58" spans="1:6" ht="16.5">
      <c r="A58" s="346"/>
      <c r="B58" s="349" t="s">
        <v>9</v>
      </c>
      <c r="C58" s="349"/>
      <c r="D58" s="349"/>
      <c r="E58" s="112">
        <v>0.04</v>
      </c>
      <c r="F58" s="102">
        <f>+F55*E58</f>
        <v>6595827.2177567994</v>
      </c>
    </row>
    <row r="59" spans="1:6" ht="16.5">
      <c r="A59" s="346"/>
      <c r="B59" s="349" t="s">
        <v>10</v>
      </c>
      <c r="C59" s="349"/>
      <c r="D59" s="349"/>
      <c r="E59" s="113"/>
      <c r="F59" s="103">
        <f>ROUND(SUM(F56:F58),2)</f>
        <v>49468704.130000003</v>
      </c>
    </row>
    <row r="60" spans="1:6" ht="17.25" thickBot="1">
      <c r="A60" s="347"/>
      <c r="B60" s="350" t="s">
        <v>11</v>
      </c>
      <c r="C60" s="350"/>
      <c r="D60" s="350"/>
      <c r="E60" s="350"/>
      <c r="F60" s="104">
        <f>ROUND(SUM(F55+F59),0)</f>
        <v>214364385</v>
      </c>
    </row>
    <row r="61" spans="1:6" s="71" customFormat="1"/>
    <row r="62" spans="1:6" s="71" customFormat="1" ht="15.75" thickBot="1"/>
    <row r="63" spans="1:6" ht="18" customHeight="1">
      <c r="A63" s="332"/>
      <c r="B63" s="333"/>
      <c r="C63" s="333"/>
      <c r="D63" s="333"/>
      <c r="E63" s="333"/>
      <c r="F63" s="334"/>
    </row>
    <row r="64" spans="1:6" ht="18" customHeight="1">
      <c r="A64" s="335"/>
      <c r="B64" s="336"/>
      <c r="C64" s="336"/>
      <c r="D64" s="336"/>
      <c r="E64" s="336"/>
      <c r="F64" s="337"/>
    </row>
    <row r="65" spans="1:6" ht="18" customHeight="1">
      <c r="A65" s="335"/>
      <c r="B65" s="336"/>
      <c r="C65" s="336"/>
      <c r="D65" s="336"/>
      <c r="E65" s="336"/>
      <c r="F65" s="337"/>
    </row>
    <row r="66" spans="1:6" ht="18" customHeight="1" thickBot="1">
      <c r="A66" s="338"/>
      <c r="B66" s="339"/>
      <c r="C66" s="339"/>
      <c r="D66" s="339"/>
      <c r="E66" s="339"/>
      <c r="F66" s="340"/>
    </row>
    <row r="70" spans="1:6">
      <c r="F70" s="157"/>
    </row>
  </sheetData>
  <sheetProtection formatColumns="0"/>
  <mergeCells count="11">
    <mergeCell ref="A2:F6"/>
    <mergeCell ref="A7:F7"/>
    <mergeCell ref="A63:F66"/>
    <mergeCell ref="C54:D54"/>
    <mergeCell ref="A55:A60"/>
    <mergeCell ref="B55:E55"/>
    <mergeCell ref="B56:D56"/>
    <mergeCell ref="B57:D57"/>
    <mergeCell ref="B58:D58"/>
    <mergeCell ref="B59:D59"/>
    <mergeCell ref="B60:E60"/>
  </mergeCells>
  <printOptions horizontalCentered="1"/>
  <pageMargins left="0.31496062992125984" right="0.31496062992125984" top="0.98425196850393704" bottom="0.27559055118110237" header="0.51181102362204722" footer="0.51181102362204722"/>
  <pageSetup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L36"/>
  <sheetViews>
    <sheetView view="pageBreakPreview" topLeftCell="A13" zoomScale="115" zoomScaleNormal="120" zoomScaleSheetLayoutView="115" workbookViewId="0">
      <selection activeCell="L15" sqref="L15"/>
    </sheetView>
  </sheetViews>
  <sheetFormatPr baseColWidth="10" defaultColWidth="10.85546875" defaultRowHeight="15"/>
  <cols>
    <col min="1" max="1" width="6.42578125" style="1" bestFit="1" customWidth="1"/>
    <col min="2" max="2" width="54.42578125" style="1" customWidth="1"/>
    <col min="3" max="3" width="6.42578125" style="1" customWidth="1"/>
    <col min="4" max="4" width="8.28515625" style="1" customWidth="1"/>
    <col min="5" max="5" width="15.7109375" style="1" bestFit="1" customWidth="1"/>
    <col min="6" max="6" width="20.85546875" style="1" customWidth="1"/>
    <col min="7" max="7" width="16.7109375" customWidth="1"/>
    <col min="8" max="8" width="15.85546875" customWidth="1"/>
    <col min="9" max="9" width="11.42578125" customWidth="1"/>
    <col min="10" max="10" width="16.7109375" customWidth="1"/>
    <col min="11" max="11" width="11.5703125" bestFit="1" customWidth="1"/>
    <col min="12" max="12" width="19.42578125" customWidth="1"/>
    <col min="13" max="16384" width="10.85546875" style="1"/>
  </cols>
  <sheetData>
    <row r="1" spans="1:12" ht="15" customHeight="1" thickBot="1">
      <c r="A1" s="29"/>
      <c r="B1" s="29"/>
      <c r="C1" s="29"/>
      <c r="D1" s="29"/>
      <c r="E1" s="29"/>
      <c r="F1" s="29"/>
      <c r="G1" s="13"/>
      <c r="H1" s="13"/>
      <c r="I1" s="14"/>
      <c r="J1" s="14"/>
      <c r="K1" s="13"/>
      <c r="L1" s="24"/>
    </row>
    <row r="2" spans="1:12" ht="18.75" customHeight="1" thickBot="1">
      <c r="A2" s="25"/>
      <c r="B2" s="26"/>
      <c r="C2" s="26"/>
      <c r="D2" s="26"/>
      <c r="E2" s="26"/>
      <c r="F2" s="27"/>
      <c r="G2" s="387" t="s">
        <v>19</v>
      </c>
      <c r="H2" s="388"/>
      <c r="I2" s="389"/>
      <c r="J2" s="390"/>
      <c r="K2" s="373" t="s">
        <v>18</v>
      </c>
      <c r="L2" s="374"/>
    </row>
    <row r="3" spans="1:12" ht="19.5" customHeight="1">
      <c r="A3" s="28"/>
      <c r="B3" s="29"/>
      <c r="C3" s="29"/>
      <c r="D3" s="29"/>
      <c r="E3" s="29"/>
      <c r="F3" s="30"/>
      <c r="G3" s="379" t="s">
        <v>12</v>
      </c>
      <c r="H3" s="380"/>
      <c r="I3" s="391" t="s">
        <v>17</v>
      </c>
      <c r="J3" s="392"/>
      <c r="K3" s="375"/>
      <c r="L3" s="376"/>
    </row>
    <row r="4" spans="1:12" ht="15" customHeight="1">
      <c r="A4" s="28"/>
      <c r="B4" s="29"/>
      <c r="C4" s="29"/>
      <c r="D4" s="29"/>
      <c r="E4" s="29"/>
      <c r="F4" s="30"/>
      <c r="G4" s="381" t="s">
        <v>13</v>
      </c>
      <c r="H4" s="382"/>
      <c r="I4" s="369"/>
      <c r="J4" s="370"/>
      <c r="K4" s="375"/>
      <c r="L4" s="376"/>
    </row>
    <row r="5" spans="1:12" ht="15" customHeight="1">
      <c r="A5" s="28"/>
      <c r="B5" s="29"/>
      <c r="C5" s="29"/>
      <c r="D5" s="29"/>
      <c r="E5" s="29"/>
      <c r="F5" s="30"/>
      <c r="G5" s="381" t="s">
        <v>14</v>
      </c>
      <c r="H5" s="382"/>
      <c r="I5" s="369"/>
      <c r="J5" s="370"/>
      <c r="K5" s="375"/>
      <c r="L5" s="376"/>
    </row>
    <row r="6" spans="1:12" ht="15" customHeight="1" thickBot="1">
      <c r="A6" s="31"/>
      <c r="B6" s="32"/>
      <c r="C6" s="32"/>
      <c r="D6" s="32"/>
      <c r="E6" s="32"/>
      <c r="F6" s="33"/>
      <c r="G6" s="383" t="s">
        <v>15</v>
      </c>
      <c r="H6" s="384"/>
      <c r="I6" s="385"/>
      <c r="J6" s="386"/>
      <c r="K6" s="377"/>
      <c r="L6" s="378"/>
    </row>
    <row r="7" spans="1:12" ht="30.75" customHeight="1" thickBot="1">
      <c r="A7" s="341" t="s">
        <v>21</v>
      </c>
      <c r="B7" s="342"/>
      <c r="C7" s="342"/>
      <c r="D7" s="342"/>
      <c r="E7" s="342"/>
      <c r="F7" s="342"/>
      <c r="G7" s="351" t="s">
        <v>48</v>
      </c>
      <c r="H7" s="352"/>
      <c r="I7" s="352"/>
      <c r="J7" s="353"/>
      <c r="K7" s="371"/>
      <c r="L7" s="372"/>
    </row>
    <row r="8" spans="1:12" ht="17.25" customHeight="1">
      <c r="A8" s="90"/>
      <c r="B8" s="91"/>
      <c r="C8" s="91"/>
      <c r="D8" s="91"/>
      <c r="E8" s="92"/>
      <c r="F8" s="92"/>
      <c r="G8" s="365" t="s">
        <v>47</v>
      </c>
      <c r="H8" s="367" t="s">
        <v>46</v>
      </c>
      <c r="I8" s="361" t="s">
        <v>20</v>
      </c>
      <c r="J8" s="361"/>
      <c r="K8" s="361" t="s">
        <v>16</v>
      </c>
      <c r="L8" s="362"/>
    </row>
    <row r="9" spans="1:12" ht="16.5">
      <c r="A9" s="60" t="s">
        <v>0</v>
      </c>
      <c r="B9" s="2" t="s">
        <v>1</v>
      </c>
      <c r="C9" s="2" t="s">
        <v>2</v>
      </c>
      <c r="D9" s="2" t="s">
        <v>3</v>
      </c>
      <c r="E9" s="2" t="s">
        <v>4</v>
      </c>
      <c r="F9" s="2" t="s">
        <v>5</v>
      </c>
      <c r="G9" s="366"/>
      <c r="H9" s="368"/>
      <c r="I9" s="363"/>
      <c r="J9" s="363"/>
      <c r="K9" s="363"/>
      <c r="L9" s="364"/>
    </row>
    <row r="10" spans="1:12" ht="16.5">
      <c r="A10" s="61">
        <v>1</v>
      </c>
      <c r="B10" s="40" t="s">
        <v>22</v>
      </c>
      <c r="C10" s="39"/>
      <c r="D10" s="39"/>
      <c r="E10" s="41"/>
      <c r="F10" s="42"/>
      <c r="G10" s="43"/>
      <c r="H10" s="43"/>
      <c r="I10" s="43"/>
      <c r="J10" s="43"/>
      <c r="K10" s="43"/>
      <c r="L10" s="62"/>
    </row>
    <row r="11" spans="1:12" ht="16.5">
      <c r="A11" s="63">
        <v>1.1000000000000001</v>
      </c>
      <c r="B11" s="3" t="s">
        <v>23</v>
      </c>
      <c r="C11" s="4" t="s">
        <v>40</v>
      </c>
      <c r="D11" s="4"/>
      <c r="E11" s="34"/>
      <c r="F11" s="34">
        <f>+D11*E11</f>
        <v>0</v>
      </c>
      <c r="G11" s="56" t="e">
        <f>+#REF!</f>
        <v>#REF!</v>
      </c>
      <c r="H11" s="57" t="e">
        <f>+E11*G11</f>
        <v>#REF!</v>
      </c>
      <c r="I11" s="56" t="e">
        <f>+D11-G11</f>
        <v>#REF!</v>
      </c>
      <c r="J11" s="57" t="e">
        <f>+I11*E11</f>
        <v>#REF!</v>
      </c>
      <c r="K11" s="56" t="e">
        <f>+G11</f>
        <v>#REF!</v>
      </c>
      <c r="L11" s="64" t="e">
        <f>+K11*E11</f>
        <v>#REF!</v>
      </c>
    </row>
    <row r="12" spans="1:12" ht="33">
      <c r="A12" s="63">
        <v>1.2</v>
      </c>
      <c r="B12" s="3" t="s">
        <v>24</v>
      </c>
      <c r="C12" s="4" t="s">
        <v>41</v>
      </c>
      <c r="D12" s="4"/>
      <c r="E12" s="34"/>
      <c r="F12" s="34">
        <f t="shared" ref="F12:F20" si="0">+D12*E12</f>
        <v>0</v>
      </c>
      <c r="G12" s="56" t="e">
        <f>+#REF!</f>
        <v>#REF!</v>
      </c>
      <c r="H12" s="57" t="e">
        <f t="shared" ref="H12:H20" si="1">+E12*G12</f>
        <v>#REF!</v>
      </c>
      <c r="I12" s="56" t="e">
        <f t="shared" ref="I12:I13" si="2">+D12-G12</f>
        <v>#REF!</v>
      </c>
      <c r="J12" s="57" t="e">
        <f t="shared" ref="J12:J13" si="3">+I12*E12</f>
        <v>#REF!</v>
      </c>
      <c r="K12" s="56" t="e">
        <f t="shared" ref="K12:K13" si="4">+G12</f>
        <v>#REF!</v>
      </c>
      <c r="L12" s="64" t="e">
        <f t="shared" ref="L12:L13" si="5">+K12*E12</f>
        <v>#REF!</v>
      </c>
    </row>
    <row r="13" spans="1:12" ht="17.25" customHeight="1">
      <c r="A13" s="63">
        <v>1.3</v>
      </c>
      <c r="B13" s="3" t="s">
        <v>25</v>
      </c>
      <c r="C13" s="4" t="s">
        <v>42</v>
      </c>
      <c r="D13" s="4"/>
      <c r="E13" s="34"/>
      <c r="F13" s="34">
        <f t="shared" si="0"/>
        <v>0</v>
      </c>
      <c r="G13" s="21"/>
      <c r="H13" s="57">
        <f t="shared" si="1"/>
        <v>0</v>
      </c>
      <c r="I13" s="56">
        <f t="shared" si="2"/>
        <v>0</v>
      </c>
      <c r="J13" s="57">
        <f t="shared" si="3"/>
        <v>0</v>
      </c>
      <c r="K13" s="56">
        <f t="shared" si="4"/>
        <v>0</v>
      </c>
      <c r="L13" s="64">
        <f t="shared" si="5"/>
        <v>0</v>
      </c>
    </row>
    <row r="14" spans="1:12">
      <c r="A14" s="65">
        <v>2</v>
      </c>
      <c r="B14" s="44" t="s">
        <v>26</v>
      </c>
      <c r="C14" s="45"/>
      <c r="D14" s="46"/>
      <c r="E14" s="47"/>
      <c r="F14" s="47"/>
      <c r="G14" s="48"/>
      <c r="H14" s="49"/>
      <c r="I14" s="50"/>
      <c r="J14" s="49"/>
      <c r="K14" s="51"/>
      <c r="L14" s="66"/>
    </row>
    <row r="15" spans="1:12" ht="25.5">
      <c r="A15" s="67" t="s">
        <v>27</v>
      </c>
      <c r="B15" s="6" t="s">
        <v>31</v>
      </c>
      <c r="C15" s="5" t="s">
        <v>40</v>
      </c>
      <c r="D15" s="7"/>
      <c r="E15" s="34"/>
      <c r="F15" s="34">
        <f t="shared" si="0"/>
        <v>0</v>
      </c>
      <c r="G15" s="9"/>
      <c r="H15" s="58">
        <f t="shared" si="1"/>
        <v>0</v>
      </c>
      <c r="I15" s="11">
        <f t="shared" ref="I15" si="6">+D15-G15</f>
        <v>0</v>
      </c>
      <c r="J15" s="10">
        <f t="shared" ref="J15" si="7">+I15*E15</f>
        <v>0</v>
      </c>
      <c r="K15" s="22"/>
      <c r="L15" s="68"/>
    </row>
    <row r="16" spans="1:12">
      <c r="A16" s="67" t="s">
        <v>28</v>
      </c>
      <c r="B16" s="6" t="s">
        <v>32</v>
      </c>
      <c r="C16" s="5" t="s">
        <v>40</v>
      </c>
      <c r="D16" s="7"/>
      <c r="E16" s="34"/>
      <c r="F16" s="34"/>
      <c r="G16" s="9"/>
      <c r="H16" s="58"/>
      <c r="I16" s="11"/>
      <c r="J16" s="10"/>
      <c r="K16" s="22"/>
      <c r="L16" s="68"/>
    </row>
    <row r="17" spans="1:12">
      <c r="A17" s="67" t="s">
        <v>29</v>
      </c>
      <c r="B17" s="6" t="s">
        <v>33</v>
      </c>
      <c r="C17" s="5" t="s">
        <v>40</v>
      </c>
      <c r="D17" s="7"/>
      <c r="E17" s="34"/>
      <c r="F17" s="34"/>
      <c r="G17" s="9"/>
      <c r="H17" s="58"/>
      <c r="I17" s="11"/>
      <c r="J17" s="10"/>
      <c r="K17" s="22"/>
      <c r="L17" s="68"/>
    </row>
    <row r="18" spans="1:12">
      <c r="A18" s="67" t="s">
        <v>30</v>
      </c>
      <c r="B18" s="6" t="s">
        <v>34</v>
      </c>
      <c r="C18" s="5" t="s">
        <v>43</v>
      </c>
      <c r="D18" s="7"/>
      <c r="E18" s="34"/>
      <c r="F18" s="34"/>
      <c r="G18" s="9"/>
      <c r="H18" s="58"/>
      <c r="I18" s="11"/>
      <c r="J18" s="10"/>
      <c r="K18" s="22"/>
      <c r="L18" s="68"/>
    </row>
    <row r="19" spans="1:12">
      <c r="A19" s="69">
        <v>3</v>
      </c>
      <c r="B19" s="52" t="s">
        <v>35</v>
      </c>
      <c r="C19" s="53"/>
      <c r="D19" s="53"/>
      <c r="E19" s="47"/>
      <c r="F19" s="47"/>
      <c r="G19" s="48"/>
      <c r="H19" s="49"/>
      <c r="I19" s="54"/>
      <c r="J19" s="49"/>
      <c r="K19" s="55"/>
      <c r="L19" s="70"/>
    </row>
    <row r="20" spans="1:12" ht="25.5">
      <c r="A20" s="67">
        <v>3.2</v>
      </c>
      <c r="B20" s="6" t="s">
        <v>36</v>
      </c>
      <c r="C20" s="8" t="s">
        <v>44</v>
      </c>
      <c r="D20" s="8"/>
      <c r="E20" s="34"/>
      <c r="F20" s="34">
        <f t="shared" si="0"/>
        <v>0</v>
      </c>
      <c r="G20" s="9"/>
      <c r="H20" s="58">
        <f t="shared" si="1"/>
        <v>0</v>
      </c>
      <c r="I20" s="11">
        <f t="shared" ref="I20" si="8">+D20-G20</f>
        <v>0</v>
      </c>
      <c r="J20" s="10">
        <f t="shared" ref="J20" si="9">+I20*E20</f>
        <v>0</v>
      </c>
      <c r="K20" s="23"/>
      <c r="L20" s="68"/>
    </row>
    <row r="21" spans="1:12" ht="25.5">
      <c r="A21" s="67">
        <v>3.1</v>
      </c>
      <c r="B21" s="6" t="s">
        <v>37</v>
      </c>
      <c r="C21" s="8" t="s">
        <v>42</v>
      </c>
      <c r="D21" s="8"/>
      <c r="E21" s="34"/>
      <c r="F21" s="34"/>
      <c r="G21" s="9"/>
      <c r="H21" s="58"/>
      <c r="I21" s="11"/>
      <c r="J21" s="10"/>
      <c r="K21" s="23"/>
      <c r="L21" s="68"/>
    </row>
    <row r="22" spans="1:12">
      <c r="A22" s="69">
        <v>4</v>
      </c>
      <c r="B22" s="52" t="s">
        <v>38</v>
      </c>
      <c r="C22" s="53"/>
      <c r="D22" s="53"/>
      <c r="E22" s="47"/>
      <c r="F22" s="47"/>
      <c r="G22" s="48"/>
      <c r="H22" s="49"/>
      <c r="I22" s="54"/>
      <c r="J22" s="49"/>
      <c r="K22" s="55"/>
      <c r="L22" s="70"/>
    </row>
    <row r="23" spans="1:12" ht="26.25" thickBot="1">
      <c r="A23" s="93">
        <v>3.2</v>
      </c>
      <c r="B23" s="94" t="s">
        <v>39</v>
      </c>
      <c r="C23" s="95" t="s">
        <v>45</v>
      </c>
      <c r="D23" s="95"/>
      <c r="E23" s="96"/>
      <c r="F23" s="96">
        <f t="shared" ref="F23" si="10">+D23*E23</f>
        <v>0</v>
      </c>
      <c r="G23" s="97"/>
      <c r="H23" s="98">
        <f t="shared" ref="H23" si="11">+E23*G23</f>
        <v>0</v>
      </c>
      <c r="I23" s="75">
        <f t="shared" ref="I23" si="12">+D23-G23</f>
        <v>0</v>
      </c>
      <c r="J23" s="76">
        <f t="shared" ref="J23" si="13">+I23*E23</f>
        <v>0</v>
      </c>
      <c r="K23" s="99"/>
      <c r="L23" s="100"/>
    </row>
    <row r="24" spans="1:12" ht="15.75" thickBot="1">
      <c r="A24" s="79"/>
      <c r="B24" s="80"/>
      <c r="C24" s="354"/>
      <c r="D24" s="354"/>
      <c r="E24" s="81"/>
      <c r="F24" s="81"/>
      <c r="G24" s="82"/>
      <c r="H24" s="15"/>
      <c r="I24" s="16"/>
      <c r="J24" s="15"/>
      <c r="K24" s="18"/>
      <c r="L24" s="19"/>
    </row>
    <row r="25" spans="1:12" ht="16.5">
      <c r="A25" s="355"/>
      <c r="B25" s="358" t="s">
        <v>6</v>
      </c>
      <c r="C25" s="358"/>
      <c r="D25" s="358"/>
      <c r="E25" s="358"/>
      <c r="F25" s="83">
        <f>ROUND(SUM(F11:F20),2)</f>
        <v>0</v>
      </c>
      <c r="G25" s="84"/>
      <c r="H25" s="85" t="e">
        <f>ROUND(SUM(H11:H20),2)</f>
        <v>#REF!</v>
      </c>
      <c r="I25" s="86"/>
      <c r="J25" s="87" t="e">
        <f>ROUND(SUM(J11:J20),2)</f>
        <v>#REF!</v>
      </c>
      <c r="K25" s="88"/>
      <c r="L25" s="89" t="e">
        <f>ROUND(SUM(L11:L20),2)</f>
        <v>#REF!</v>
      </c>
    </row>
    <row r="26" spans="1:12" ht="16.5">
      <c r="A26" s="356"/>
      <c r="B26" s="359" t="s">
        <v>7</v>
      </c>
      <c r="C26" s="359"/>
      <c r="D26" s="359"/>
      <c r="E26" s="35">
        <v>0.2</v>
      </c>
      <c r="F26" s="36">
        <f>+F25*E26</f>
        <v>0</v>
      </c>
      <c r="G26" s="9"/>
      <c r="H26" s="10" t="e">
        <f>+H25*E26</f>
        <v>#REF!</v>
      </c>
      <c r="I26" s="11"/>
      <c r="J26" s="10" t="e">
        <f>+J25*E26</f>
        <v>#REF!</v>
      </c>
      <c r="K26" s="22"/>
      <c r="L26" s="64" t="e">
        <f>+L25*E26</f>
        <v>#REF!</v>
      </c>
    </row>
    <row r="27" spans="1:12" ht="16.5">
      <c r="A27" s="356"/>
      <c r="B27" s="359" t="s">
        <v>8</v>
      </c>
      <c r="C27" s="359"/>
      <c r="D27" s="359"/>
      <c r="E27" s="35">
        <v>0.05</v>
      </c>
      <c r="F27" s="36">
        <f>+F25*E27</f>
        <v>0</v>
      </c>
      <c r="G27" s="9"/>
      <c r="H27" s="10" t="e">
        <f>+H25*E27</f>
        <v>#REF!</v>
      </c>
      <c r="I27" s="11"/>
      <c r="J27" s="10" t="e">
        <f>+J25*E27</f>
        <v>#REF!</v>
      </c>
      <c r="K27" s="22"/>
      <c r="L27" s="64" t="e">
        <f>+L25*E27</f>
        <v>#REF!</v>
      </c>
    </row>
    <row r="28" spans="1:12" ht="16.5">
      <c r="A28" s="356"/>
      <c r="B28" s="359" t="s">
        <v>9</v>
      </c>
      <c r="C28" s="359"/>
      <c r="D28" s="359"/>
      <c r="E28" s="35">
        <v>0.05</v>
      </c>
      <c r="F28" s="36">
        <f>+F25*E28</f>
        <v>0</v>
      </c>
      <c r="G28" s="12"/>
      <c r="H28" s="10" t="e">
        <f>+H25*E28</f>
        <v>#REF!</v>
      </c>
      <c r="I28" s="11"/>
      <c r="J28" s="10" t="e">
        <f>+J25*E28</f>
        <v>#REF!</v>
      </c>
      <c r="K28" s="23"/>
      <c r="L28" s="64" t="e">
        <f>+L25*E28</f>
        <v>#REF!</v>
      </c>
    </row>
    <row r="29" spans="1:12" ht="16.5">
      <c r="A29" s="356"/>
      <c r="B29" s="359" t="s">
        <v>10</v>
      </c>
      <c r="C29" s="359"/>
      <c r="D29" s="359"/>
      <c r="E29" s="37"/>
      <c r="F29" s="38">
        <f>ROUND(SUM(F26:F28),2)</f>
        <v>0</v>
      </c>
      <c r="G29" s="12"/>
      <c r="H29" s="59" t="e">
        <f>ROUND(SUM(H26:H28),2)</f>
        <v>#REF!</v>
      </c>
      <c r="I29" s="11"/>
      <c r="J29" s="10" t="e">
        <f>ROUND(SUM(J26:J28),2)</f>
        <v>#REF!</v>
      </c>
      <c r="K29" s="23"/>
      <c r="L29" s="64" t="e">
        <f>ROUND(SUM(L26:L28),2)</f>
        <v>#REF!</v>
      </c>
    </row>
    <row r="30" spans="1:12" ht="17.25" thickBot="1">
      <c r="A30" s="357"/>
      <c r="B30" s="360" t="s">
        <v>11</v>
      </c>
      <c r="C30" s="360"/>
      <c r="D30" s="360"/>
      <c r="E30" s="360"/>
      <c r="F30" s="72">
        <f>ROUND(SUM(F25+F29),0)+1</f>
        <v>1</v>
      </c>
      <c r="G30" s="73"/>
      <c r="H30" s="74" t="e">
        <f>ROUND(SUM(H25+H29),0)</f>
        <v>#REF!</v>
      </c>
      <c r="I30" s="75"/>
      <c r="J30" s="76" t="e">
        <f>ROUND(SUM(J25+J29),0)</f>
        <v>#REF!</v>
      </c>
      <c r="K30" s="77"/>
      <c r="L30" s="78" t="e">
        <f>ROUND(SUM(L25+L29),0)</f>
        <v>#REF!</v>
      </c>
    </row>
    <row r="31" spans="1:12" s="71" customFormat="1">
      <c r="G31" s="17"/>
      <c r="H31" s="15"/>
      <c r="I31" s="16"/>
      <c r="J31" s="15"/>
      <c r="K31" s="18"/>
      <c r="L31" s="20"/>
    </row>
    <row r="32" spans="1:12" s="71" customFormat="1" ht="15.75" thickBot="1">
      <c r="G32" s="17"/>
      <c r="H32" s="15"/>
      <c r="I32" s="16"/>
      <c r="J32" s="15"/>
      <c r="K32" s="18"/>
      <c r="L32" s="20"/>
    </row>
    <row r="33" spans="1:12" ht="18" customHeight="1">
      <c r="A33" s="332"/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4"/>
    </row>
    <row r="34" spans="1:12" ht="18" customHeight="1">
      <c r="A34" s="335"/>
      <c r="B34" s="336"/>
      <c r="C34" s="336"/>
      <c r="D34" s="336"/>
      <c r="E34" s="336"/>
      <c r="F34" s="336"/>
      <c r="G34" s="336"/>
      <c r="H34" s="336"/>
      <c r="I34" s="336"/>
      <c r="J34" s="336"/>
      <c r="K34" s="336"/>
      <c r="L34" s="337"/>
    </row>
    <row r="35" spans="1:12" ht="18" customHeight="1">
      <c r="A35" s="335"/>
      <c r="B35" s="336"/>
      <c r="C35" s="336"/>
      <c r="D35" s="336"/>
      <c r="E35" s="336"/>
      <c r="F35" s="336"/>
      <c r="G35" s="336"/>
      <c r="H35" s="336"/>
      <c r="I35" s="336"/>
      <c r="J35" s="336"/>
      <c r="K35" s="336"/>
      <c r="L35" s="337"/>
    </row>
    <row r="36" spans="1:12" ht="18" customHeight="1" thickBot="1">
      <c r="A36" s="338"/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40"/>
    </row>
  </sheetData>
  <mergeCells count="27">
    <mergeCell ref="I5:J5"/>
    <mergeCell ref="K7:L7"/>
    <mergeCell ref="K2:L6"/>
    <mergeCell ref="G3:H3"/>
    <mergeCell ref="I4:J4"/>
    <mergeCell ref="G4:H4"/>
    <mergeCell ref="G5:H5"/>
    <mergeCell ref="G6:H6"/>
    <mergeCell ref="I6:J6"/>
    <mergeCell ref="G2:H2"/>
    <mergeCell ref="I2:J2"/>
    <mergeCell ref="I3:J3"/>
    <mergeCell ref="A33:L36"/>
    <mergeCell ref="G7:J7"/>
    <mergeCell ref="A7:F7"/>
    <mergeCell ref="C24:D24"/>
    <mergeCell ref="A25:A30"/>
    <mergeCell ref="B25:E25"/>
    <mergeCell ref="B26:D26"/>
    <mergeCell ref="B27:D27"/>
    <mergeCell ref="B28:D28"/>
    <mergeCell ref="B29:D29"/>
    <mergeCell ref="B30:E30"/>
    <mergeCell ref="K8:L9"/>
    <mergeCell ref="I8:J9"/>
    <mergeCell ref="G8:G9"/>
    <mergeCell ref="H8:H9"/>
  </mergeCells>
  <printOptions horizontalCentered="1" verticalCentered="1"/>
  <pageMargins left="0.31496062992125984" right="0.31496062992125984" top="0.27559055118110237" bottom="0.27559055118110237" header="0.51181102362204722" footer="0.51181102362204722"/>
  <pageSetup scale="6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2174"/>
  <sheetViews>
    <sheetView tabSelected="1" view="pageBreakPreview" topLeftCell="A2137" zoomScale="60" zoomScaleNormal="100" workbookViewId="0">
      <selection activeCell="H2154" sqref="H2154"/>
    </sheetView>
  </sheetViews>
  <sheetFormatPr baseColWidth="10" defaultRowHeight="15"/>
  <cols>
    <col min="1" max="1" width="41.7109375" style="159" customWidth="1"/>
    <col min="2" max="2" width="10.42578125" style="159" customWidth="1"/>
    <col min="3" max="3" width="17.28515625" style="159" customWidth="1"/>
    <col min="4" max="4" width="19.140625" style="159" customWidth="1"/>
    <col min="5" max="5" width="23.7109375" style="159" customWidth="1"/>
    <col min="6" max="6" width="22.28515625" style="159" customWidth="1"/>
    <col min="7" max="7" width="20" style="160" customWidth="1"/>
    <col min="8" max="10" width="20" customWidth="1"/>
  </cols>
  <sheetData>
    <row r="4" spans="1:6">
      <c r="A4" s="158" t="s">
        <v>99</v>
      </c>
    </row>
    <row r="5" spans="1:6">
      <c r="A5" s="158" t="s">
        <v>100</v>
      </c>
      <c r="E5" s="161" t="s">
        <v>0</v>
      </c>
      <c r="F5" s="161" t="s">
        <v>101</v>
      </c>
    </row>
    <row r="6" spans="1:6">
      <c r="A6" s="158" t="s">
        <v>102</v>
      </c>
      <c r="B6" s="162"/>
    </row>
    <row r="7" spans="1:6">
      <c r="A7" s="393" t="s">
        <v>103</v>
      </c>
      <c r="B7" s="393"/>
      <c r="C7" s="393"/>
      <c r="D7" s="393"/>
      <c r="E7" s="393"/>
      <c r="F7" s="393"/>
    </row>
    <row r="8" spans="1:6">
      <c r="A8" s="394" t="s">
        <v>104</v>
      </c>
      <c r="B8" s="395"/>
      <c r="C8" s="395"/>
      <c r="D8" s="396"/>
      <c r="E8" s="163" t="s">
        <v>105</v>
      </c>
      <c r="F8" s="163" t="s">
        <v>62</v>
      </c>
    </row>
    <row r="9" spans="1:6">
      <c r="A9" s="164" t="s">
        <v>106</v>
      </c>
      <c r="B9" s="164" t="s">
        <v>107</v>
      </c>
      <c r="C9" s="164" t="s">
        <v>108</v>
      </c>
      <c r="D9" s="164" t="s">
        <v>109</v>
      </c>
      <c r="E9" s="164" t="s">
        <v>110</v>
      </c>
      <c r="F9" s="164" t="s">
        <v>111</v>
      </c>
    </row>
    <row r="10" spans="1:6">
      <c r="A10" s="165" t="s">
        <v>112</v>
      </c>
      <c r="B10" s="166" t="s">
        <v>113</v>
      </c>
      <c r="C10" s="166">
        <v>370</v>
      </c>
      <c r="D10" s="167">
        <v>870</v>
      </c>
      <c r="E10" s="165"/>
      <c r="F10" s="168">
        <f>+D10*C10</f>
        <v>321900</v>
      </c>
    </row>
    <row r="11" spans="1:6" ht="15" customHeight="1">
      <c r="A11" s="165" t="s">
        <v>114</v>
      </c>
      <c r="B11" s="166" t="s">
        <v>62</v>
      </c>
      <c r="C11" s="166">
        <v>1.1599999999999999</v>
      </c>
      <c r="D11" s="168">
        <v>136175</v>
      </c>
      <c r="E11" s="165"/>
      <c r="F11" s="168">
        <f>+D11*C11</f>
        <v>157963</v>
      </c>
    </row>
    <row r="12" spans="1:6">
      <c r="A12" s="165" t="s">
        <v>115</v>
      </c>
      <c r="B12" s="166" t="s">
        <v>116</v>
      </c>
      <c r="C12" s="166">
        <v>243</v>
      </c>
      <c r="D12" s="165">
        <v>20</v>
      </c>
      <c r="E12" s="165"/>
      <c r="F12" s="168">
        <f>+D12*C12</f>
        <v>4860</v>
      </c>
    </row>
    <row r="13" spans="1:6">
      <c r="A13" s="165"/>
      <c r="B13" s="166"/>
      <c r="C13" s="165"/>
      <c r="D13" s="165"/>
      <c r="E13" s="165"/>
      <c r="F13" s="168"/>
    </row>
    <row r="14" spans="1:6">
      <c r="A14" s="397" t="s">
        <v>117</v>
      </c>
      <c r="B14" s="398"/>
      <c r="C14" s="398"/>
      <c r="D14" s="398"/>
      <c r="E14" s="399"/>
      <c r="F14" s="168">
        <f>SUM(F10:F13)</f>
        <v>484723</v>
      </c>
    </row>
    <row r="15" spans="1:6">
      <c r="B15" s="162"/>
    </row>
    <row r="16" spans="1:6">
      <c r="A16" s="169" t="s">
        <v>118</v>
      </c>
      <c r="B16" s="163"/>
      <c r="C16" s="169"/>
      <c r="D16" s="169"/>
      <c r="E16" s="169"/>
      <c r="F16" s="169"/>
    </row>
    <row r="17" spans="1:6">
      <c r="A17" s="163" t="s">
        <v>106</v>
      </c>
      <c r="B17" s="163" t="s">
        <v>107</v>
      </c>
      <c r="C17" s="163" t="s">
        <v>119</v>
      </c>
      <c r="D17" s="163" t="s">
        <v>120</v>
      </c>
      <c r="E17" s="163" t="s">
        <v>110</v>
      </c>
      <c r="F17" s="163" t="s">
        <v>111</v>
      </c>
    </row>
    <row r="18" spans="1:6">
      <c r="A18" s="165"/>
      <c r="B18" s="166"/>
      <c r="C18" s="170"/>
      <c r="D18" s="165"/>
      <c r="E18" s="165"/>
      <c r="F18" s="170"/>
    </row>
    <row r="19" spans="1:6">
      <c r="A19" s="165"/>
      <c r="B19" s="166"/>
      <c r="C19" s="170"/>
      <c r="D19" s="165"/>
      <c r="E19" s="165"/>
      <c r="F19" s="165"/>
    </row>
    <row r="20" spans="1:6">
      <c r="A20" s="165"/>
      <c r="B20" s="166"/>
      <c r="C20" s="165"/>
      <c r="D20" s="165"/>
      <c r="E20" s="165"/>
      <c r="F20" s="165"/>
    </row>
    <row r="21" spans="1:6">
      <c r="A21" s="165"/>
      <c r="B21" s="166"/>
      <c r="C21" s="165"/>
      <c r="D21" s="165"/>
      <c r="E21" s="165"/>
      <c r="F21" s="165"/>
    </row>
    <row r="22" spans="1:6">
      <c r="A22" s="397" t="s">
        <v>121</v>
      </c>
      <c r="B22" s="398"/>
      <c r="C22" s="398"/>
      <c r="D22" s="398"/>
      <c r="E22" s="399"/>
      <c r="F22" s="170">
        <f>+F18</f>
        <v>0</v>
      </c>
    </row>
    <row r="23" spans="1:6">
      <c r="B23" s="162"/>
    </row>
    <row r="24" spans="1:6">
      <c r="A24" s="169" t="s">
        <v>122</v>
      </c>
      <c r="B24" s="163"/>
      <c r="C24" s="169"/>
      <c r="D24" s="169"/>
      <c r="E24" s="169"/>
      <c r="F24" s="169"/>
    </row>
    <row r="25" spans="1:6">
      <c r="A25" s="163" t="s">
        <v>106</v>
      </c>
      <c r="B25" s="163" t="s">
        <v>107</v>
      </c>
      <c r="C25" s="163" t="s">
        <v>108</v>
      </c>
      <c r="D25" s="163" t="s">
        <v>109</v>
      </c>
      <c r="E25" s="163" t="s">
        <v>110</v>
      </c>
      <c r="F25" s="163" t="s">
        <v>111</v>
      </c>
    </row>
    <row r="26" spans="1:6">
      <c r="A26" s="165"/>
      <c r="B26" s="166"/>
      <c r="C26" s="165"/>
      <c r="D26" s="168"/>
      <c r="E26" s="171"/>
      <c r="F26" s="168"/>
    </row>
    <row r="27" spans="1:6">
      <c r="A27" s="165"/>
      <c r="B27" s="166"/>
      <c r="C27" s="165"/>
      <c r="D27" s="168"/>
      <c r="E27" s="171"/>
      <c r="F27" s="168"/>
    </row>
    <row r="28" spans="1:6">
      <c r="A28" s="165"/>
      <c r="B28" s="166"/>
      <c r="C28" s="165"/>
      <c r="D28" s="165"/>
      <c r="E28" s="171"/>
      <c r="F28" s="168"/>
    </row>
    <row r="29" spans="1:6">
      <c r="A29" s="165"/>
      <c r="B29" s="166"/>
      <c r="C29" s="165"/>
      <c r="D29" s="165"/>
      <c r="E29" s="168"/>
      <c r="F29" s="168"/>
    </row>
    <row r="30" spans="1:6">
      <c r="A30" s="397" t="s">
        <v>123</v>
      </c>
      <c r="B30" s="398"/>
      <c r="C30" s="398"/>
      <c r="D30" s="398"/>
      <c r="E30" s="399"/>
      <c r="F30" s="172">
        <f>+F27+F26</f>
        <v>0</v>
      </c>
    </row>
    <row r="31" spans="1:6">
      <c r="B31" s="162"/>
    </row>
    <row r="32" spans="1:6">
      <c r="A32" s="169" t="s">
        <v>124</v>
      </c>
      <c r="B32" s="163"/>
      <c r="C32" s="169"/>
      <c r="D32" s="169"/>
      <c r="E32" s="169"/>
      <c r="F32" s="169"/>
    </row>
    <row r="33" spans="1:6">
      <c r="A33" s="169" t="s">
        <v>106</v>
      </c>
      <c r="B33" s="163" t="s">
        <v>107</v>
      </c>
      <c r="C33" s="169" t="s">
        <v>125</v>
      </c>
      <c r="D33" s="169" t="s">
        <v>120</v>
      </c>
      <c r="E33" s="169" t="s">
        <v>110</v>
      </c>
      <c r="F33" s="169" t="s">
        <v>111</v>
      </c>
    </row>
    <row r="34" spans="1:6">
      <c r="A34" s="165"/>
      <c r="B34" s="166"/>
      <c r="C34" s="168"/>
      <c r="D34" s="165"/>
      <c r="E34" s="173"/>
      <c r="F34" s="168"/>
    </row>
    <row r="35" spans="1:6">
      <c r="A35" s="165"/>
      <c r="B35" s="166"/>
      <c r="C35" s="168"/>
      <c r="D35" s="168"/>
      <c r="E35" s="165"/>
      <c r="F35" s="168"/>
    </row>
    <row r="36" spans="1:6">
      <c r="A36" s="397" t="s">
        <v>126</v>
      </c>
      <c r="B36" s="398"/>
      <c r="C36" s="398"/>
      <c r="D36" s="398"/>
      <c r="E36" s="399"/>
      <c r="F36" s="174">
        <f>SUM(F34:F35)</f>
        <v>0</v>
      </c>
    </row>
    <row r="37" spans="1:6">
      <c r="B37" s="162"/>
    </row>
    <row r="38" spans="1:6">
      <c r="A38" s="400" t="s">
        <v>127</v>
      </c>
      <c r="B38" s="400"/>
      <c r="C38" s="400"/>
      <c r="D38" s="400"/>
      <c r="E38" s="400"/>
      <c r="F38" s="168">
        <f>+F22*5%</f>
        <v>0</v>
      </c>
    </row>
    <row r="39" spans="1:6">
      <c r="A39" s="400" t="s">
        <v>128</v>
      </c>
      <c r="B39" s="400"/>
      <c r="C39" s="400"/>
      <c r="D39" s="400"/>
      <c r="E39" s="400"/>
      <c r="F39" s="175">
        <f>ROUND((+F36+F30+F22+F14),0)</f>
        <v>484723</v>
      </c>
    </row>
    <row r="40" spans="1:6">
      <c r="A40" s="400" t="s">
        <v>129</v>
      </c>
      <c r="B40" s="400"/>
      <c r="C40" s="400"/>
      <c r="D40" s="400"/>
      <c r="E40" s="400"/>
      <c r="F40" s="165"/>
    </row>
    <row r="41" spans="1:6">
      <c r="A41" s="400" t="s">
        <v>130</v>
      </c>
      <c r="B41" s="400"/>
      <c r="C41" s="400"/>
      <c r="D41" s="400"/>
      <c r="E41" s="400"/>
      <c r="F41" s="165"/>
    </row>
    <row r="42" spans="1:6">
      <c r="A42" s="161"/>
      <c r="B42" s="161"/>
      <c r="C42" s="161"/>
      <c r="D42" s="161"/>
      <c r="E42" s="161"/>
      <c r="F42" s="161"/>
    </row>
    <row r="43" spans="1:6">
      <c r="A43" s="161"/>
      <c r="B43" s="161"/>
      <c r="C43" s="161"/>
      <c r="D43" s="161"/>
      <c r="E43" s="161"/>
      <c r="F43" s="161"/>
    </row>
    <row r="44" spans="1:6">
      <c r="A44" s="161"/>
      <c r="B44" s="161"/>
      <c r="C44" s="161"/>
      <c r="D44" s="161"/>
      <c r="E44" s="161"/>
      <c r="F44" s="161"/>
    </row>
    <row r="45" spans="1:6">
      <c r="A45" s="158" t="s">
        <v>99</v>
      </c>
      <c r="B45" s="161"/>
      <c r="E45" s="161"/>
      <c r="F45" s="161"/>
    </row>
    <row r="46" spans="1:6">
      <c r="A46" s="158" t="s">
        <v>131</v>
      </c>
      <c r="B46" s="161"/>
      <c r="E46" s="161" t="s">
        <v>0</v>
      </c>
      <c r="F46" s="161" t="s">
        <v>101</v>
      </c>
    </row>
    <row r="47" spans="1:6">
      <c r="A47" s="158" t="s">
        <v>132</v>
      </c>
      <c r="B47" s="161"/>
    </row>
    <row r="48" spans="1:6">
      <c r="A48" s="393" t="s">
        <v>103</v>
      </c>
      <c r="B48" s="393"/>
      <c r="C48" s="393"/>
      <c r="D48" s="393"/>
      <c r="E48" s="393"/>
      <c r="F48" s="393"/>
    </row>
    <row r="49" spans="1:7">
      <c r="A49" s="394" t="s">
        <v>104</v>
      </c>
      <c r="B49" s="395"/>
      <c r="C49" s="395"/>
      <c r="D49" s="396"/>
      <c r="E49" s="163" t="s">
        <v>105</v>
      </c>
      <c r="F49" s="163" t="s">
        <v>62</v>
      </c>
    </row>
    <row r="50" spans="1:7">
      <c r="A50" s="164" t="s">
        <v>106</v>
      </c>
      <c r="B50" s="164" t="s">
        <v>107</v>
      </c>
      <c r="C50" s="164" t="s">
        <v>108</v>
      </c>
      <c r="D50" s="164" t="s">
        <v>109</v>
      </c>
      <c r="E50" s="164" t="s">
        <v>110</v>
      </c>
      <c r="F50" s="164" t="s">
        <v>111</v>
      </c>
    </row>
    <row r="51" spans="1:7">
      <c r="A51" s="165" t="s">
        <v>112</v>
      </c>
      <c r="B51" s="166" t="s">
        <v>113</v>
      </c>
      <c r="C51" s="166">
        <v>350</v>
      </c>
      <c r="D51" s="168">
        <f>+D10</f>
        <v>870</v>
      </c>
      <c r="E51" s="165"/>
      <c r="F51" s="168">
        <f>+D51*C51</f>
        <v>304500</v>
      </c>
    </row>
    <row r="52" spans="1:7" s="181" customFormat="1" ht="18" customHeight="1">
      <c r="A52" s="176" t="s">
        <v>133</v>
      </c>
      <c r="B52" s="177" t="s">
        <v>62</v>
      </c>
      <c r="C52" s="177">
        <v>0.56000000000000005</v>
      </c>
      <c r="D52" s="178">
        <v>136175</v>
      </c>
      <c r="E52" s="179"/>
      <c r="F52" s="178">
        <f>+D52*C52</f>
        <v>76258</v>
      </c>
      <c r="G52" s="180"/>
    </row>
    <row r="53" spans="1:7">
      <c r="A53" s="165" t="s">
        <v>134</v>
      </c>
      <c r="B53" s="166" t="s">
        <v>62</v>
      </c>
      <c r="C53" s="182">
        <v>0.84</v>
      </c>
      <c r="D53" s="168">
        <v>162380</v>
      </c>
      <c r="E53" s="165"/>
      <c r="F53" s="168">
        <f>+D53*C53</f>
        <v>136399.19999999998</v>
      </c>
    </row>
    <row r="54" spans="1:7">
      <c r="A54" s="165" t="s">
        <v>115</v>
      </c>
      <c r="B54" s="166" t="s">
        <v>116</v>
      </c>
      <c r="C54" s="166">
        <v>210</v>
      </c>
      <c r="D54" s="168">
        <f>+D12</f>
        <v>20</v>
      </c>
      <c r="E54" s="165"/>
      <c r="F54" s="168">
        <f>+D54*C54</f>
        <v>4200</v>
      </c>
    </row>
    <row r="55" spans="1:7">
      <c r="A55" s="397" t="s">
        <v>117</v>
      </c>
      <c r="B55" s="398"/>
      <c r="C55" s="398"/>
      <c r="D55" s="398"/>
      <c r="E55" s="399"/>
      <c r="F55" s="168">
        <f>SUM(F51:F54)</f>
        <v>521357.19999999995</v>
      </c>
    </row>
    <row r="56" spans="1:7">
      <c r="B56" s="162"/>
    </row>
    <row r="57" spans="1:7">
      <c r="A57" s="169" t="s">
        <v>118</v>
      </c>
      <c r="B57" s="163"/>
      <c r="C57" s="169"/>
      <c r="D57" s="169"/>
      <c r="E57" s="169"/>
      <c r="F57" s="169"/>
    </row>
    <row r="58" spans="1:7">
      <c r="A58" s="163" t="s">
        <v>106</v>
      </c>
      <c r="B58" s="163" t="s">
        <v>107</v>
      </c>
      <c r="C58" s="163" t="s">
        <v>119</v>
      </c>
      <c r="D58" s="163" t="s">
        <v>120</v>
      </c>
      <c r="E58" s="163" t="s">
        <v>110</v>
      </c>
      <c r="F58" s="163" t="s">
        <v>111</v>
      </c>
    </row>
    <row r="59" spans="1:7">
      <c r="A59" s="165"/>
      <c r="B59" s="166"/>
      <c r="C59" s="170"/>
      <c r="D59" s="165"/>
      <c r="E59" s="165"/>
      <c r="F59" s="170"/>
    </row>
    <row r="60" spans="1:7">
      <c r="A60" s="165"/>
      <c r="B60" s="166"/>
      <c r="C60" s="170"/>
      <c r="D60" s="165"/>
      <c r="E60" s="165"/>
      <c r="F60" s="165"/>
    </row>
    <row r="61" spans="1:7">
      <c r="A61" s="165"/>
      <c r="B61" s="166"/>
      <c r="C61" s="165"/>
      <c r="D61" s="165"/>
      <c r="E61" s="165"/>
      <c r="F61" s="165"/>
    </row>
    <row r="62" spans="1:7">
      <c r="A62" s="165"/>
      <c r="B62" s="166"/>
      <c r="C62" s="165"/>
      <c r="D62" s="165"/>
      <c r="E62" s="165"/>
      <c r="F62" s="165"/>
    </row>
    <row r="63" spans="1:7">
      <c r="A63" s="397" t="s">
        <v>121</v>
      </c>
      <c r="B63" s="398"/>
      <c r="C63" s="398"/>
      <c r="D63" s="398"/>
      <c r="E63" s="399"/>
      <c r="F63" s="170">
        <f>+F59</f>
        <v>0</v>
      </c>
    </row>
    <row r="64" spans="1:7">
      <c r="B64" s="162"/>
    </row>
    <row r="65" spans="1:6">
      <c r="A65" s="169" t="s">
        <v>122</v>
      </c>
      <c r="B65" s="163"/>
      <c r="C65" s="169"/>
      <c r="D65" s="169"/>
      <c r="E65" s="169"/>
      <c r="F65" s="169"/>
    </row>
    <row r="66" spans="1:6">
      <c r="A66" s="163" t="s">
        <v>106</v>
      </c>
      <c r="B66" s="163" t="s">
        <v>107</v>
      </c>
      <c r="C66" s="163" t="s">
        <v>108</v>
      </c>
      <c r="D66" s="163" t="s">
        <v>109</v>
      </c>
      <c r="E66" s="163" t="s">
        <v>110</v>
      </c>
      <c r="F66" s="163" t="s">
        <v>111</v>
      </c>
    </row>
    <row r="67" spans="1:6">
      <c r="A67" s="165"/>
      <c r="B67" s="166"/>
      <c r="C67" s="165"/>
      <c r="D67" s="168"/>
      <c r="E67" s="171"/>
      <c r="F67" s="168"/>
    </row>
    <row r="68" spans="1:6">
      <c r="A68" s="165"/>
      <c r="B68" s="166"/>
      <c r="C68" s="165"/>
      <c r="D68" s="168"/>
      <c r="E68" s="171"/>
      <c r="F68" s="168"/>
    </row>
    <row r="69" spans="1:6">
      <c r="A69" s="165"/>
      <c r="B69" s="166"/>
      <c r="C69" s="165"/>
      <c r="D69" s="165"/>
      <c r="E69" s="171"/>
      <c r="F69" s="168"/>
    </row>
    <row r="70" spans="1:6">
      <c r="A70" s="165"/>
      <c r="B70" s="166"/>
      <c r="C70" s="165"/>
      <c r="D70" s="165"/>
      <c r="E70" s="168"/>
      <c r="F70" s="168"/>
    </row>
    <row r="71" spans="1:6">
      <c r="A71" s="397" t="s">
        <v>123</v>
      </c>
      <c r="B71" s="398"/>
      <c r="C71" s="398"/>
      <c r="D71" s="398"/>
      <c r="E71" s="399"/>
      <c r="F71" s="172">
        <f>+F68+F67</f>
        <v>0</v>
      </c>
    </row>
    <row r="72" spans="1:6">
      <c r="B72" s="162"/>
    </row>
    <row r="73" spans="1:6">
      <c r="A73" s="169" t="s">
        <v>124</v>
      </c>
      <c r="B73" s="163"/>
      <c r="C73" s="169"/>
      <c r="D73" s="169"/>
      <c r="E73" s="169"/>
      <c r="F73" s="169"/>
    </row>
    <row r="74" spans="1:6">
      <c r="A74" s="169" t="s">
        <v>106</v>
      </c>
      <c r="B74" s="163" t="s">
        <v>107</v>
      </c>
      <c r="C74" s="169" t="s">
        <v>125</v>
      </c>
      <c r="D74" s="169" t="s">
        <v>120</v>
      </c>
      <c r="E74" s="169" t="s">
        <v>110</v>
      </c>
      <c r="F74" s="169" t="s">
        <v>111</v>
      </c>
    </row>
    <row r="75" spans="1:6">
      <c r="A75" s="165"/>
      <c r="B75" s="166"/>
      <c r="C75" s="168"/>
      <c r="D75" s="165"/>
      <c r="E75" s="173"/>
      <c r="F75" s="168"/>
    </row>
    <row r="76" spans="1:6">
      <c r="A76" s="165"/>
      <c r="B76" s="166"/>
      <c r="C76" s="168"/>
      <c r="D76" s="165"/>
      <c r="E76" s="173"/>
      <c r="F76" s="168"/>
    </row>
    <row r="77" spans="1:6">
      <c r="A77" s="165"/>
      <c r="B77" s="166"/>
      <c r="C77" s="168"/>
      <c r="D77" s="168"/>
      <c r="E77" s="165"/>
      <c r="F77" s="168"/>
    </row>
    <row r="78" spans="1:6">
      <c r="A78" s="397" t="s">
        <v>126</v>
      </c>
      <c r="B78" s="398"/>
      <c r="C78" s="398"/>
      <c r="D78" s="398"/>
      <c r="E78" s="399"/>
      <c r="F78" s="174">
        <f>SUM(F75:F77)</f>
        <v>0</v>
      </c>
    </row>
    <row r="79" spans="1:6">
      <c r="B79" s="162"/>
    </row>
    <row r="80" spans="1:6">
      <c r="A80" s="400" t="s">
        <v>127</v>
      </c>
      <c r="B80" s="400"/>
      <c r="C80" s="400"/>
      <c r="D80" s="400"/>
      <c r="E80" s="400"/>
      <c r="F80" s="168">
        <f>+F63*5%</f>
        <v>0</v>
      </c>
    </row>
    <row r="81" spans="1:6">
      <c r="A81" s="400" t="s">
        <v>128</v>
      </c>
      <c r="B81" s="400"/>
      <c r="C81" s="400"/>
      <c r="D81" s="400"/>
      <c r="E81" s="400"/>
      <c r="F81" s="175">
        <f>ROUND((+F78+F71+F63+F55),0)</f>
        <v>521357</v>
      </c>
    </row>
    <row r="82" spans="1:6">
      <c r="A82" s="400" t="s">
        <v>129</v>
      </c>
      <c r="B82" s="400"/>
      <c r="C82" s="400"/>
      <c r="D82" s="400"/>
      <c r="E82" s="400"/>
      <c r="F82" s="165"/>
    </row>
    <row r="83" spans="1:6">
      <c r="A83" s="400" t="s">
        <v>130</v>
      </c>
      <c r="B83" s="400"/>
      <c r="C83" s="400"/>
      <c r="D83" s="400"/>
      <c r="E83" s="400"/>
      <c r="F83" s="165"/>
    </row>
    <row r="84" spans="1:6">
      <c r="A84" s="183"/>
      <c r="B84" s="183"/>
      <c r="C84" s="183"/>
      <c r="D84" s="183"/>
      <c r="E84" s="183"/>
    </row>
    <row r="85" spans="1:6">
      <c r="A85" s="183"/>
      <c r="B85" s="183"/>
      <c r="C85" s="183"/>
      <c r="D85" s="183"/>
      <c r="E85" s="183"/>
    </row>
    <row r="86" spans="1:6">
      <c r="A86" s="183"/>
      <c r="B86" s="183"/>
      <c r="C86" s="183"/>
      <c r="D86" s="183"/>
      <c r="E86" s="183"/>
    </row>
    <row r="87" spans="1:6">
      <c r="A87" s="158" t="s">
        <v>135</v>
      </c>
    </row>
    <row r="88" spans="1:6">
      <c r="A88" s="158" t="s">
        <v>100</v>
      </c>
      <c r="B88" s="161"/>
      <c r="E88" s="161" t="s">
        <v>0</v>
      </c>
      <c r="F88" s="161" t="s">
        <v>101</v>
      </c>
    </row>
    <row r="89" spans="1:6">
      <c r="A89" s="158" t="s">
        <v>136</v>
      </c>
      <c r="B89" s="161"/>
    </row>
    <row r="90" spans="1:6">
      <c r="A90" s="393" t="s">
        <v>103</v>
      </c>
      <c r="B90" s="393"/>
      <c r="C90" s="393"/>
      <c r="D90" s="393"/>
      <c r="E90" s="393"/>
      <c r="F90" s="393"/>
    </row>
    <row r="91" spans="1:6">
      <c r="A91" s="394" t="s">
        <v>104</v>
      </c>
      <c r="B91" s="395"/>
      <c r="C91" s="395"/>
      <c r="D91" s="396"/>
      <c r="E91" s="163" t="s">
        <v>105</v>
      </c>
      <c r="F91" s="163" t="s">
        <v>62</v>
      </c>
    </row>
    <row r="92" spans="1:6">
      <c r="A92" s="164" t="s">
        <v>106</v>
      </c>
      <c r="B92" s="164" t="s">
        <v>107</v>
      </c>
      <c r="C92" s="164" t="s">
        <v>108</v>
      </c>
      <c r="D92" s="164" t="s">
        <v>109</v>
      </c>
      <c r="E92" s="164" t="s">
        <v>110</v>
      </c>
      <c r="F92" s="164" t="s">
        <v>111</v>
      </c>
    </row>
    <row r="93" spans="1:6">
      <c r="A93" s="165" t="s">
        <v>112</v>
      </c>
      <c r="B93" s="166" t="s">
        <v>113</v>
      </c>
      <c r="C93" s="166">
        <v>175</v>
      </c>
      <c r="D93" s="167">
        <f>+D51</f>
        <v>870</v>
      </c>
      <c r="E93" s="165"/>
      <c r="F93" s="168">
        <f>+D93*C93</f>
        <v>152250</v>
      </c>
    </row>
    <row r="94" spans="1:6">
      <c r="A94" s="176" t="s">
        <v>137</v>
      </c>
      <c r="B94" s="177" t="s">
        <v>62</v>
      </c>
      <c r="C94" s="177">
        <v>0.56000000000000005</v>
      </c>
      <c r="D94" s="178">
        <f>+D52</f>
        <v>136175</v>
      </c>
      <c r="E94" s="179"/>
      <c r="F94" s="178">
        <f>+D94*C94</f>
        <v>76258</v>
      </c>
    </row>
    <row r="95" spans="1:6">
      <c r="A95" s="165" t="s">
        <v>138</v>
      </c>
      <c r="B95" s="166" t="s">
        <v>62</v>
      </c>
      <c r="C95" s="166">
        <v>0.98</v>
      </c>
      <c r="D95" s="168">
        <f>+D53</f>
        <v>162380</v>
      </c>
      <c r="E95" s="165"/>
      <c r="F95" s="168">
        <f>+D95*C95</f>
        <v>159132.4</v>
      </c>
    </row>
    <row r="96" spans="1:6">
      <c r="A96" s="165" t="s">
        <v>115</v>
      </c>
      <c r="B96" s="166" t="s">
        <v>116</v>
      </c>
      <c r="C96" s="166">
        <v>204</v>
      </c>
      <c r="D96" s="168">
        <f>+D54</f>
        <v>20</v>
      </c>
      <c r="E96" s="165"/>
      <c r="F96" s="168">
        <f>+D96*C96</f>
        <v>4080</v>
      </c>
    </row>
    <row r="97" spans="1:6">
      <c r="A97" s="397" t="s">
        <v>117</v>
      </c>
      <c r="B97" s="398"/>
      <c r="C97" s="398"/>
      <c r="D97" s="398"/>
      <c r="E97" s="399"/>
      <c r="F97" s="168">
        <f>SUM(F93:F96)</f>
        <v>391720.4</v>
      </c>
    </row>
    <row r="98" spans="1:6">
      <c r="B98" s="162"/>
    </row>
    <row r="99" spans="1:6">
      <c r="A99" s="169" t="s">
        <v>118</v>
      </c>
      <c r="B99" s="163"/>
      <c r="C99" s="169"/>
      <c r="D99" s="169"/>
      <c r="E99" s="169"/>
      <c r="F99" s="169"/>
    </row>
    <row r="100" spans="1:6">
      <c r="A100" s="163" t="s">
        <v>106</v>
      </c>
      <c r="B100" s="163" t="s">
        <v>107</v>
      </c>
      <c r="C100" s="163" t="s">
        <v>119</v>
      </c>
      <c r="D100" s="163" t="s">
        <v>120</v>
      </c>
      <c r="E100" s="163" t="s">
        <v>110</v>
      </c>
      <c r="F100" s="163" t="s">
        <v>111</v>
      </c>
    </row>
    <row r="101" spans="1:6">
      <c r="A101" s="165"/>
      <c r="B101" s="166"/>
      <c r="C101" s="170"/>
      <c r="D101" s="165"/>
      <c r="E101" s="165"/>
      <c r="F101" s="170"/>
    </row>
    <row r="102" spans="1:6">
      <c r="A102" s="165"/>
      <c r="B102" s="166"/>
      <c r="C102" s="170"/>
      <c r="D102" s="165"/>
      <c r="E102" s="165"/>
      <c r="F102" s="165"/>
    </row>
    <row r="103" spans="1:6">
      <c r="A103" s="165"/>
      <c r="B103" s="166"/>
      <c r="C103" s="165"/>
      <c r="D103" s="165"/>
      <c r="E103" s="165"/>
      <c r="F103" s="165"/>
    </row>
    <row r="104" spans="1:6">
      <c r="A104" s="165"/>
      <c r="B104" s="166"/>
      <c r="C104" s="165"/>
      <c r="D104" s="165"/>
      <c r="E104" s="165"/>
      <c r="F104" s="165"/>
    </row>
    <row r="105" spans="1:6">
      <c r="A105" s="397" t="s">
        <v>121</v>
      </c>
      <c r="B105" s="398"/>
      <c r="C105" s="398"/>
      <c r="D105" s="398"/>
      <c r="E105" s="399"/>
      <c r="F105" s="170">
        <f>+F101</f>
        <v>0</v>
      </c>
    </row>
    <row r="106" spans="1:6">
      <c r="B106" s="162"/>
    </row>
    <row r="107" spans="1:6">
      <c r="A107" s="169" t="s">
        <v>122</v>
      </c>
      <c r="B107" s="163"/>
      <c r="C107" s="169"/>
      <c r="D107" s="169"/>
      <c r="E107" s="169"/>
      <c r="F107" s="169"/>
    </row>
    <row r="108" spans="1:6">
      <c r="A108" s="163" t="s">
        <v>106</v>
      </c>
      <c r="B108" s="163" t="s">
        <v>107</v>
      </c>
      <c r="C108" s="163" t="s">
        <v>108</v>
      </c>
      <c r="D108" s="163" t="s">
        <v>109</v>
      </c>
      <c r="E108" s="163" t="s">
        <v>110</v>
      </c>
      <c r="F108" s="163" t="s">
        <v>111</v>
      </c>
    </row>
    <row r="109" spans="1:6">
      <c r="A109" s="165"/>
      <c r="B109" s="166"/>
      <c r="C109" s="165"/>
      <c r="D109" s="168"/>
      <c r="E109" s="171"/>
      <c r="F109" s="168"/>
    </row>
    <row r="110" spans="1:6">
      <c r="A110" s="165"/>
      <c r="B110" s="166"/>
      <c r="C110" s="165"/>
      <c r="D110" s="168"/>
      <c r="E110" s="171"/>
      <c r="F110" s="168"/>
    </row>
    <row r="111" spans="1:6">
      <c r="A111" s="165"/>
      <c r="B111" s="166"/>
      <c r="C111" s="165"/>
      <c r="D111" s="165"/>
      <c r="E111" s="171"/>
      <c r="F111" s="168"/>
    </row>
    <row r="112" spans="1:6">
      <c r="A112" s="165"/>
      <c r="B112" s="166"/>
      <c r="C112" s="165"/>
      <c r="D112" s="165"/>
      <c r="E112" s="168"/>
      <c r="F112" s="168"/>
    </row>
    <row r="113" spans="1:6">
      <c r="A113" s="397" t="s">
        <v>123</v>
      </c>
      <c r="B113" s="398"/>
      <c r="C113" s="398"/>
      <c r="D113" s="398"/>
      <c r="E113" s="399"/>
      <c r="F113" s="172">
        <f>+F110+F109</f>
        <v>0</v>
      </c>
    </row>
    <row r="114" spans="1:6">
      <c r="B114" s="162"/>
    </row>
    <row r="115" spans="1:6">
      <c r="A115" s="169" t="s">
        <v>124</v>
      </c>
      <c r="B115" s="163"/>
      <c r="C115" s="169"/>
      <c r="D115" s="169"/>
      <c r="E115" s="169"/>
      <c r="F115" s="169"/>
    </row>
    <row r="116" spans="1:6">
      <c r="A116" s="169" t="s">
        <v>106</v>
      </c>
      <c r="B116" s="163" t="s">
        <v>107</v>
      </c>
      <c r="C116" s="169" t="s">
        <v>125</v>
      </c>
      <c r="D116" s="169" t="s">
        <v>120</v>
      </c>
      <c r="E116" s="169" t="s">
        <v>110</v>
      </c>
      <c r="F116" s="169" t="s">
        <v>111</v>
      </c>
    </row>
    <row r="117" spans="1:6">
      <c r="A117" s="165"/>
      <c r="B117" s="166"/>
      <c r="C117" s="168"/>
      <c r="D117" s="165"/>
      <c r="E117" s="173"/>
      <c r="F117" s="168"/>
    </row>
    <row r="118" spans="1:6">
      <c r="A118" s="165"/>
      <c r="B118" s="166"/>
      <c r="C118" s="168"/>
      <c r="D118" s="165"/>
      <c r="E118" s="173"/>
      <c r="F118" s="168"/>
    </row>
    <row r="119" spans="1:6">
      <c r="A119" s="165"/>
      <c r="B119" s="166"/>
      <c r="C119" s="168"/>
      <c r="D119" s="168"/>
      <c r="E119" s="165"/>
      <c r="F119" s="168"/>
    </row>
    <row r="120" spans="1:6">
      <c r="A120" s="397" t="s">
        <v>126</v>
      </c>
      <c r="B120" s="398"/>
      <c r="C120" s="398"/>
      <c r="D120" s="398"/>
      <c r="E120" s="399"/>
      <c r="F120" s="174">
        <f>SUM(F117:F119)</f>
        <v>0</v>
      </c>
    </row>
    <row r="121" spans="1:6">
      <c r="B121" s="162"/>
    </row>
    <row r="122" spans="1:6">
      <c r="A122" s="400" t="s">
        <v>127</v>
      </c>
      <c r="B122" s="400"/>
      <c r="C122" s="400"/>
      <c r="D122" s="400"/>
      <c r="E122" s="400"/>
      <c r="F122" s="168">
        <f>+F105*5%</f>
        <v>0</v>
      </c>
    </row>
    <row r="123" spans="1:6">
      <c r="A123" s="400" t="s">
        <v>128</v>
      </c>
      <c r="B123" s="400"/>
      <c r="C123" s="400"/>
      <c r="D123" s="400"/>
      <c r="E123" s="400"/>
      <c r="F123" s="175">
        <f>ROUND((+F120+F113+F105+F97),0)</f>
        <v>391720</v>
      </c>
    </row>
    <row r="124" spans="1:6">
      <c r="A124" s="400" t="s">
        <v>129</v>
      </c>
      <c r="B124" s="400"/>
      <c r="C124" s="400"/>
      <c r="D124" s="400"/>
      <c r="E124" s="400"/>
      <c r="F124" s="165"/>
    </row>
    <row r="125" spans="1:6">
      <c r="A125" s="400" t="s">
        <v>130</v>
      </c>
      <c r="B125" s="400"/>
      <c r="C125" s="400"/>
      <c r="D125" s="400"/>
      <c r="E125" s="400"/>
      <c r="F125" s="165"/>
    </row>
    <row r="126" spans="1:6">
      <c r="A126" s="183"/>
      <c r="B126" s="183"/>
      <c r="C126" s="183"/>
      <c r="D126" s="183"/>
      <c r="E126" s="183"/>
    </row>
    <row r="127" spans="1:6">
      <c r="A127" s="183"/>
      <c r="B127" s="183"/>
      <c r="C127" s="183"/>
      <c r="D127" s="183"/>
      <c r="E127" s="183"/>
    </row>
    <row r="128" spans="1:6">
      <c r="A128" s="183"/>
      <c r="B128" s="183"/>
      <c r="C128" s="183"/>
      <c r="D128" s="183"/>
      <c r="E128" s="183"/>
    </row>
    <row r="129" spans="1:6">
      <c r="A129" s="158" t="s">
        <v>99</v>
      </c>
      <c r="B129" s="183"/>
      <c r="C129" s="183"/>
      <c r="D129" s="183"/>
      <c r="E129" s="183" t="s">
        <v>0</v>
      </c>
      <c r="F129" s="161" t="s">
        <v>139</v>
      </c>
    </row>
    <row r="130" spans="1:6" ht="17.45" customHeight="1">
      <c r="A130" s="158" t="s">
        <v>100</v>
      </c>
      <c r="B130" s="184"/>
      <c r="C130" s="185"/>
      <c r="D130" s="185"/>
      <c r="E130" s="186"/>
      <c r="F130" s="186"/>
    </row>
    <row r="131" spans="1:6">
      <c r="A131" s="185" t="s">
        <v>140</v>
      </c>
      <c r="B131" s="184"/>
      <c r="C131" s="185"/>
      <c r="D131" s="185"/>
      <c r="E131" s="186"/>
      <c r="F131" s="186"/>
    </row>
    <row r="132" spans="1:6">
      <c r="A132" s="393" t="s">
        <v>103</v>
      </c>
      <c r="B132" s="393"/>
      <c r="C132" s="393"/>
      <c r="D132" s="393"/>
      <c r="E132" s="393"/>
      <c r="F132" s="393"/>
    </row>
    <row r="133" spans="1:6">
      <c r="A133" s="402" t="s">
        <v>141</v>
      </c>
      <c r="B133" s="403"/>
      <c r="C133" s="403"/>
      <c r="D133" s="404"/>
      <c r="E133" s="187" t="s">
        <v>105</v>
      </c>
      <c r="F133" s="187" t="s">
        <v>62</v>
      </c>
    </row>
    <row r="134" spans="1:6">
      <c r="A134" s="164" t="s">
        <v>106</v>
      </c>
      <c r="B134" s="164" t="s">
        <v>107</v>
      </c>
      <c r="C134" s="164" t="s">
        <v>108</v>
      </c>
      <c r="D134" s="164" t="s">
        <v>109</v>
      </c>
      <c r="E134" s="164" t="s">
        <v>110</v>
      </c>
      <c r="F134" s="164" t="s">
        <v>111</v>
      </c>
    </row>
    <row r="135" spans="1:6">
      <c r="A135" s="165"/>
      <c r="B135" s="166"/>
      <c r="C135" s="165"/>
      <c r="D135" s="165"/>
      <c r="E135" s="165"/>
      <c r="F135" s="165"/>
    </row>
    <row r="136" spans="1:6">
      <c r="A136" s="165"/>
      <c r="B136" s="166"/>
      <c r="C136" s="165"/>
      <c r="D136" s="165"/>
      <c r="E136" s="165"/>
      <c r="F136" s="165"/>
    </row>
    <row r="137" spans="1:6">
      <c r="A137" s="165"/>
      <c r="B137" s="166"/>
      <c r="C137" s="165"/>
      <c r="D137" s="165"/>
      <c r="E137" s="165"/>
      <c r="F137" s="165"/>
    </row>
    <row r="138" spans="1:6">
      <c r="A138" s="165"/>
      <c r="B138" s="166"/>
      <c r="C138" s="165"/>
      <c r="D138" s="165"/>
      <c r="E138" s="165"/>
      <c r="F138" s="165"/>
    </row>
    <row r="139" spans="1:6">
      <c r="A139" s="405" t="s">
        <v>117</v>
      </c>
      <c r="B139" s="405"/>
      <c r="C139" s="405"/>
      <c r="D139" s="405"/>
      <c r="E139" s="405"/>
      <c r="F139" s="165"/>
    </row>
    <row r="140" spans="1:6">
      <c r="B140" s="162"/>
    </row>
    <row r="141" spans="1:6">
      <c r="A141" s="169" t="s">
        <v>118</v>
      </c>
      <c r="B141" s="163"/>
      <c r="C141" s="169"/>
      <c r="D141" s="169"/>
      <c r="E141" s="169"/>
      <c r="F141" s="169"/>
    </row>
    <row r="142" spans="1:6">
      <c r="A142" s="163" t="s">
        <v>106</v>
      </c>
      <c r="B142" s="163" t="s">
        <v>107</v>
      </c>
      <c r="C142" s="163" t="s">
        <v>142</v>
      </c>
      <c r="D142" s="163" t="s">
        <v>120</v>
      </c>
      <c r="E142" s="163" t="s">
        <v>110</v>
      </c>
      <c r="F142" s="163" t="s">
        <v>111</v>
      </c>
    </row>
    <row r="143" spans="1:6">
      <c r="A143" s="165" t="s">
        <v>143</v>
      </c>
      <c r="B143" s="166" t="s">
        <v>144</v>
      </c>
      <c r="C143" s="170">
        <v>90406</v>
      </c>
      <c r="D143" s="188">
        <v>0.36</v>
      </c>
      <c r="E143" s="165"/>
      <c r="F143" s="170">
        <f>+C143*D143</f>
        <v>32546.16</v>
      </c>
    </row>
    <row r="144" spans="1:6">
      <c r="A144" s="165" t="s">
        <v>145</v>
      </c>
      <c r="B144" s="166" t="s">
        <v>144</v>
      </c>
      <c r="C144" s="189">
        <v>147851</v>
      </c>
      <c r="D144" s="188">
        <v>0.36</v>
      </c>
      <c r="E144" s="165"/>
      <c r="F144" s="170">
        <f>+C144*D144</f>
        <v>53226.36</v>
      </c>
    </row>
    <row r="145" spans="1:6">
      <c r="A145" s="165"/>
      <c r="B145" s="166"/>
      <c r="C145" s="165"/>
      <c r="D145" s="165"/>
      <c r="E145" s="165"/>
      <c r="F145" s="165"/>
    </row>
    <row r="146" spans="1:6">
      <c r="A146" s="165"/>
      <c r="B146" s="166"/>
      <c r="C146" s="165"/>
      <c r="D146" s="165"/>
      <c r="E146" s="165"/>
      <c r="F146" s="165"/>
    </row>
    <row r="147" spans="1:6">
      <c r="A147" s="397" t="s">
        <v>121</v>
      </c>
      <c r="B147" s="398"/>
      <c r="C147" s="398"/>
      <c r="D147" s="398"/>
      <c r="E147" s="399"/>
      <c r="F147" s="170">
        <f>+F143+F144</f>
        <v>85772.52</v>
      </c>
    </row>
    <row r="148" spans="1:6">
      <c r="B148" s="162"/>
    </row>
    <row r="149" spans="1:6">
      <c r="A149" s="169" t="s">
        <v>122</v>
      </c>
      <c r="B149" s="163"/>
      <c r="C149" s="169"/>
      <c r="D149" s="169"/>
      <c r="E149" s="169"/>
      <c r="F149" s="169"/>
    </row>
    <row r="150" spans="1:6">
      <c r="A150" s="163" t="s">
        <v>106</v>
      </c>
      <c r="B150" s="163" t="s">
        <v>107</v>
      </c>
      <c r="C150" s="163" t="s">
        <v>108</v>
      </c>
      <c r="D150" s="163" t="s">
        <v>109</v>
      </c>
      <c r="E150" s="163" t="s">
        <v>110</v>
      </c>
      <c r="F150" s="163" t="s">
        <v>111</v>
      </c>
    </row>
    <row r="151" spans="1:6">
      <c r="A151" s="165"/>
      <c r="B151" s="166"/>
      <c r="C151" s="188"/>
      <c r="D151" s="190"/>
      <c r="E151" s="171"/>
      <c r="F151" s="168"/>
    </row>
    <row r="152" spans="1:6">
      <c r="A152" s="165" t="s">
        <v>146</v>
      </c>
      <c r="B152" s="166" t="s">
        <v>144</v>
      </c>
      <c r="C152" s="166">
        <v>0.05</v>
      </c>
      <c r="D152" s="190">
        <v>100000</v>
      </c>
      <c r="E152" s="171"/>
      <c r="F152" s="168">
        <f>+D152*C152</f>
        <v>5000</v>
      </c>
    </row>
    <row r="153" spans="1:6">
      <c r="A153" s="165" t="s">
        <v>147</v>
      </c>
      <c r="B153" s="166" t="s">
        <v>76</v>
      </c>
      <c r="C153" s="166">
        <v>300</v>
      </c>
      <c r="D153" s="190">
        <v>952000</v>
      </c>
      <c r="E153" s="171"/>
      <c r="F153" s="168">
        <f>+D153/C153</f>
        <v>3173.3333333333335</v>
      </c>
    </row>
    <row r="154" spans="1:6">
      <c r="A154" s="165" t="s">
        <v>148</v>
      </c>
      <c r="B154" s="166" t="s">
        <v>149</v>
      </c>
      <c r="C154" s="166">
        <v>0.05</v>
      </c>
      <c r="D154" s="190">
        <v>640000</v>
      </c>
      <c r="E154" s="173"/>
      <c r="F154" s="168">
        <f>+D154*C154</f>
        <v>32000</v>
      </c>
    </row>
    <row r="155" spans="1:6">
      <c r="A155" s="165"/>
      <c r="B155" s="166"/>
      <c r="C155" s="165"/>
      <c r="D155" s="166"/>
      <c r="E155" s="168"/>
      <c r="F155" s="168"/>
    </row>
    <row r="156" spans="1:6">
      <c r="A156" s="397" t="s">
        <v>123</v>
      </c>
      <c r="B156" s="398"/>
      <c r="C156" s="398"/>
      <c r="D156" s="398"/>
      <c r="E156" s="399"/>
      <c r="F156" s="172">
        <f>+F152+F151+F154+F153</f>
        <v>40173.333333333336</v>
      </c>
    </row>
    <row r="157" spans="1:6">
      <c r="B157" s="162"/>
    </row>
    <row r="158" spans="1:6">
      <c r="A158" s="169" t="s">
        <v>124</v>
      </c>
      <c r="B158" s="163"/>
      <c r="C158" s="169"/>
      <c r="D158" s="169"/>
      <c r="E158" s="169"/>
      <c r="F158" s="169"/>
    </row>
    <row r="159" spans="1:6">
      <c r="A159" s="169" t="s">
        <v>106</v>
      </c>
      <c r="B159" s="163" t="s">
        <v>107</v>
      </c>
      <c r="C159" s="169" t="s">
        <v>125</v>
      </c>
      <c r="D159" s="169" t="s">
        <v>120</v>
      </c>
      <c r="E159" s="169" t="s">
        <v>110</v>
      </c>
      <c r="F159" s="169" t="s">
        <v>111</v>
      </c>
    </row>
    <row r="160" spans="1:6">
      <c r="A160" s="165" t="s">
        <v>150</v>
      </c>
      <c r="B160" s="166" t="s">
        <v>151</v>
      </c>
      <c r="C160" s="168">
        <v>250000</v>
      </c>
      <c r="D160" s="166">
        <v>6</v>
      </c>
      <c r="E160" s="173"/>
      <c r="F160" s="168">
        <f>+C160/D160</f>
        <v>41666.666666666664</v>
      </c>
    </row>
    <row r="161" spans="1:7">
      <c r="A161" s="165" t="s">
        <v>152</v>
      </c>
      <c r="B161" s="166" t="s">
        <v>62</v>
      </c>
      <c r="C161" s="168">
        <v>19500</v>
      </c>
      <c r="D161" s="168"/>
      <c r="E161" s="191">
        <f>+C161*19%</f>
        <v>3705</v>
      </c>
      <c r="F161" s="168">
        <f>+C161+E161</f>
        <v>23205</v>
      </c>
    </row>
    <row r="162" spans="1:7">
      <c r="A162" s="397" t="s">
        <v>126</v>
      </c>
      <c r="B162" s="398"/>
      <c r="C162" s="398"/>
      <c r="D162" s="398"/>
      <c r="E162" s="399"/>
      <c r="F162" s="174">
        <f>SUM(F160:F161)</f>
        <v>64871.666666666664</v>
      </c>
    </row>
    <row r="163" spans="1:7">
      <c r="B163" s="162"/>
    </row>
    <row r="164" spans="1:7">
      <c r="A164" s="400" t="s">
        <v>127</v>
      </c>
      <c r="B164" s="400"/>
      <c r="C164" s="400"/>
      <c r="D164" s="400"/>
      <c r="E164" s="400"/>
      <c r="F164" s="168">
        <v>4123</v>
      </c>
    </row>
    <row r="165" spans="1:7">
      <c r="A165" s="400" t="s">
        <v>128</v>
      </c>
      <c r="B165" s="400"/>
      <c r="C165" s="400"/>
      <c r="D165" s="400"/>
      <c r="E165" s="400"/>
      <c r="F165" s="192">
        <f>ROUND((+F164+F162+F156+F147),0)</f>
        <v>194941</v>
      </c>
    </row>
    <row r="166" spans="1:7">
      <c r="A166" s="400" t="s">
        <v>129</v>
      </c>
      <c r="B166" s="400"/>
      <c r="C166" s="400"/>
      <c r="D166" s="400"/>
      <c r="E166" s="400"/>
      <c r="F166" s="165"/>
    </row>
    <row r="167" spans="1:7">
      <c r="A167" s="400" t="s">
        <v>130</v>
      </c>
      <c r="B167" s="400"/>
      <c r="C167" s="400"/>
      <c r="D167" s="400"/>
      <c r="E167" s="400"/>
      <c r="F167" s="165"/>
    </row>
    <row r="168" spans="1:7">
      <c r="A168" s="193"/>
      <c r="B168" s="193"/>
      <c r="C168" s="193"/>
      <c r="D168" s="193"/>
      <c r="E168" s="193"/>
      <c r="F168" s="194"/>
    </row>
    <row r="169" spans="1:7">
      <c r="A169" s="183"/>
      <c r="B169" s="183"/>
      <c r="C169" s="183"/>
      <c r="D169" s="183"/>
      <c r="E169" s="183"/>
    </row>
    <row r="170" spans="1:7">
      <c r="A170" s="183"/>
      <c r="B170" s="183"/>
      <c r="C170" s="183"/>
      <c r="D170" s="183"/>
      <c r="E170" s="183"/>
    </row>
    <row r="171" spans="1:7">
      <c r="A171" s="183"/>
      <c r="B171" s="183"/>
      <c r="C171" s="183"/>
      <c r="D171" s="183"/>
      <c r="E171" s="183"/>
    </row>
    <row r="172" spans="1:7">
      <c r="A172" s="158" t="s">
        <v>99</v>
      </c>
      <c r="B172" s="183"/>
      <c r="C172" s="183"/>
      <c r="D172" s="183"/>
      <c r="E172" s="183"/>
    </row>
    <row r="173" spans="1:7">
      <c r="A173" s="158" t="s">
        <v>100</v>
      </c>
      <c r="E173" s="183" t="s">
        <v>0</v>
      </c>
      <c r="F173" s="161" t="s">
        <v>27</v>
      </c>
    </row>
    <row r="174" spans="1:7" s="196" customFormat="1">
      <c r="A174" s="401" t="s">
        <v>153</v>
      </c>
      <c r="B174" s="401"/>
      <c r="C174" s="401"/>
      <c r="D174" s="401"/>
      <c r="E174" s="401"/>
      <c r="F174" s="401"/>
      <c r="G174" s="195"/>
    </row>
    <row r="175" spans="1:7">
      <c r="A175" s="393" t="s">
        <v>103</v>
      </c>
      <c r="B175" s="393"/>
      <c r="C175" s="393"/>
      <c r="D175" s="393"/>
      <c r="E175" s="393"/>
      <c r="F175" s="393"/>
    </row>
    <row r="176" spans="1:7">
      <c r="A176" s="394" t="s">
        <v>141</v>
      </c>
      <c r="B176" s="395"/>
      <c r="C176" s="395"/>
      <c r="D176" s="396"/>
      <c r="E176" s="163" t="s">
        <v>105</v>
      </c>
      <c r="F176" s="163" t="s">
        <v>70</v>
      </c>
    </row>
    <row r="177" spans="1:6">
      <c r="A177" s="164" t="s">
        <v>106</v>
      </c>
      <c r="B177" s="164" t="s">
        <v>107</v>
      </c>
      <c r="C177" s="164" t="s">
        <v>108</v>
      </c>
      <c r="D177" s="164" t="s">
        <v>109</v>
      </c>
      <c r="E177" s="164" t="s">
        <v>110</v>
      </c>
      <c r="F177" s="164" t="s">
        <v>111</v>
      </c>
    </row>
    <row r="178" spans="1:6">
      <c r="A178" s="165"/>
      <c r="B178" s="166"/>
      <c r="C178" s="166"/>
      <c r="D178" s="197"/>
      <c r="E178" s="165"/>
      <c r="F178" s="197"/>
    </row>
    <row r="179" spans="1:6">
      <c r="A179" s="165"/>
      <c r="B179" s="166"/>
      <c r="C179" s="166"/>
      <c r="D179" s="197"/>
      <c r="E179" s="165"/>
      <c r="F179" s="165"/>
    </row>
    <row r="180" spans="1:6">
      <c r="A180" s="165"/>
      <c r="B180" s="166"/>
      <c r="C180" s="166"/>
      <c r="D180" s="197"/>
      <c r="E180" s="165"/>
      <c r="F180" s="165"/>
    </row>
    <row r="181" spans="1:6">
      <c r="A181" s="165"/>
      <c r="B181" s="166"/>
      <c r="C181" s="165"/>
      <c r="D181" s="165"/>
      <c r="E181" s="165"/>
      <c r="F181" s="165"/>
    </row>
    <row r="182" spans="1:6">
      <c r="A182" s="405" t="s">
        <v>117</v>
      </c>
      <c r="B182" s="405"/>
      <c r="C182" s="405"/>
      <c r="D182" s="405"/>
      <c r="E182" s="405"/>
      <c r="F182" s="197">
        <f>ROUND((SUM(F178:F181)),0)</f>
        <v>0</v>
      </c>
    </row>
    <row r="183" spans="1:6">
      <c r="B183" s="162"/>
    </row>
    <row r="184" spans="1:6">
      <c r="A184" s="169" t="s">
        <v>118</v>
      </c>
      <c r="B184" s="163"/>
      <c r="C184" s="169"/>
      <c r="D184" s="169"/>
      <c r="E184" s="169"/>
      <c r="F184" s="169"/>
    </row>
    <row r="185" spans="1:6">
      <c r="A185" s="163" t="s">
        <v>106</v>
      </c>
      <c r="B185" s="163" t="s">
        <v>107</v>
      </c>
      <c r="C185" s="163" t="s">
        <v>142</v>
      </c>
      <c r="D185" s="163" t="s">
        <v>120</v>
      </c>
      <c r="E185" s="163" t="s">
        <v>110</v>
      </c>
      <c r="F185" s="163" t="s">
        <v>111</v>
      </c>
    </row>
    <row r="186" spans="1:6">
      <c r="A186" s="165" t="s">
        <v>154</v>
      </c>
      <c r="B186" s="166" t="s">
        <v>144</v>
      </c>
      <c r="C186" s="170">
        <v>147851</v>
      </c>
      <c r="D186" s="188">
        <v>0.35</v>
      </c>
      <c r="E186" s="165"/>
      <c r="F186" s="170">
        <f>+D186*C186</f>
        <v>51747.85</v>
      </c>
    </row>
    <row r="187" spans="1:6">
      <c r="A187" s="165" t="s">
        <v>143</v>
      </c>
      <c r="B187" s="166" t="s">
        <v>144</v>
      </c>
      <c r="C187" s="170">
        <v>90406</v>
      </c>
      <c r="D187" s="188">
        <v>0.35</v>
      </c>
      <c r="E187" s="165"/>
      <c r="F187" s="170">
        <f>+D187*C187</f>
        <v>31642.1</v>
      </c>
    </row>
    <row r="188" spans="1:6">
      <c r="A188" s="165"/>
      <c r="B188" s="166"/>
      <c r="C188" s="165"/>
      <c r="D188" s="165"/>
      <c r="E188" s="165"/>
      <c r="F188" s="165"/>
    </row>
    <row r="189" spans="1:6">
      <c r="A189" s="165"/>
      <c r="B189" s="166"/>
      <c r="C189" s="165"/>
      <c r="D189" s="165"/>
      <c r="E189" s="165"/>
      <c r="F189" s="165"/>
    </row>
    <row r="190" spans="1:6">
      <c r="A190" s="397" t="s">
        <v>121</v>
      </c>
      <c r="B190" s="398"/>
      <c r="C190" s="398"/>
      <c r="D190" s="398"/>
      <c r="E190" s="399"/>
      <c r="F190" s="170">
        <f>SUM(F186:F189)</f>
        <v>83389.95</v>
      </c>
    </row>
    <row r="191" spans="1:6">
      <c r="B191" s="162"/>
    </row>
    <row r="192" spans="1:6">
      <c r="A192" s="169" t="s">
        <v>122</v>
      </c>
      <c r="B192" s="163"/>
      <c r="C192" s="169"/>
      <c r="D192" s="169"/>
      <c r="E192" s="169"/>
      <c r="F192" s="169"/>
    </row>
    <row r="193" spans="1:6">
      <c r="A193" s="163" t="s">
        <v>106</v>
      </c>
      <c r="B193" s="163" t="s">
        <v>107</v>
      </c>
      <c r="C193" s="163" t="s">
        <v>108</v>
      </c>
      <c r="D193" s="163" t="s">
        <v>109</v>
      </c>
      <c r="E193" s="163" t="s">
        <v>110</v>
      </c>
      <c r="F193" s="163" t="s">
        <v>111</v>
      </c>
    </row>
    <row r="194" spans="1:6">
      <c r="A194" s="165" t="s">
        <v>155</v>
      </c>
      <c r="B194" s="166" t="s">
        <v>144</v>
      </c>
      <c r="C194" s="166">
        <v>0.08</v>
      </c>
      <c r="D194" s="197">
        <v>150000</v>
      </c>
      <c r="E194" s="165"/>
      <c r="F194" s="197">
        <f>+D194*C194</f>
        <v>12000</v>
      </c>
    </row>
    <row r="195" spans="1:6">
      <c r="A195" s="165"/>
      <c r="B195" s="166"/>
      <c r="C195" s="166"/>
      <c r="D195" s="197"/>
      <c r="E195" s="165"/>
      <c r="F195" s="197"/>
    </row>
    <row r="196" spans="1:6">
      <c r="A196" s="165"/>
      <c r="B196" s="166"/>
      <c r="C196" s="165"/>
      <c r="D196" s="165"/>
      <c r="E196" s="165"/>
      <c r="F196" s="197"/>
    </row>
    <row r="197" spans="1:6">
      <c r="A197" s="165"/>
      <c r="B197" s="166"/>
      <c r="C197" s="165"/>
      <c r="D197" s="165"/>
      <c r="E197" s="165"/>
      <c r="F197" s="197"/>
    </row>
    <row r="198" spans="1:6">
      <c r="A198" s="397" t="s">
        <v>123</v>
      </c>
      <c r="B198" s="398"/>
      <c r="C198" s="398"/>
      <c r="D198" s="398"/>
      <c r="E198" s="399"/>
      <c r="F198" s="197">
        <f>SUM(F194:F197)</f>
        <v>12000</v>
      </c>
    </row>
    <row r="199" spans="1:6">
      <c r="B199" s="162"/>
    </row>
    <row r="200" spans="1:6">
      <c r="A200" s="169" t="s">
        <v>124</v>
      </c>
      <c r="B200" s="163"/>
      <c r="C200" s="169"/>
      <c r="D200" s="169"/>
      <c r="E200" s="169"/>
      <c r="F200" s="169"/>
    </row>
    <row r="201" spans="1:6">
      <c r="A201" s="169" t="s">
        <v>106</v>
      </c>
      <c r="B201" s="163" t="s">
        <v>107</v>
      </c>
      <c r="C201" s="163" t="s">
        <v>125</v>
      </c>
      <c r="D201" s="163" t="s">
        <v>120</v>
      </c>
      <c r="E201" s="163" t="s">
        <v>110</v>
      </c>
      <c r="F201" s="163" t="s">
        <v>111</v>
      </c>
    </row>
    <row r="202" spans="1:6">
      <c r="A202" s="165" t="s">
        <v>156</v>
      </c>
      <c r="B202" s="166" t="s">
        <v>157</v>
      </c>
      <c r="C202" s="197">
        <v>250000</v>
      </c>
      <c r="D202" s="166">
        <v>0.08</v>
      </c>
      <c r="E202" s="165"/>
      <c r="F202" s="197">
        <f>+C202*D202</f>
        <v>20000</v>
      </c>
    </row>
    <row r="203" spans="1:6">
      <c r="A203" s="165"/>
      <c r="B203" s="166"/>
      <c r="C203" s="165"/>
      <c r="D203" s="165"/>
      <c r="E203" s="165"/>
      <c r="F203" s="197"/>
    </row>
    <row r="204" spans="1:6">
      <c r="A204" s="397" t="s">
        <v>126</v>
      </c>
      <c r="B204" s="398"/>
      <c r="C204" s="398"/>
      <c r="D204" s="398"/>
      <c r="E204" s="399"/>
      <c r="F204" s="197">
        <f>SUM(F202:F203)</f>
        <v>20000</v>
      </c>
    </row>
    <row r="205" spans="1:6">
      <c r="B205" s="162"/>
    </row>
    <row r="206" spans="1:6">
      <c r="A206" s="400" t="s">
        <v>127</v>
      </c>
      <c r="B206" s="400"/>
      <c r="C206" s="400"/>
      <c r="D206" s="400"/>
      <c r="E206" s="400"/>
      <c r="F206" s="168">
        <f>ROUND((+F190*5%),0)</f>
        <v>4169</v>
      </c>
    </row>
    <row r="207" spans="1:6">
      <c r="A207" s="400" t="s">
        <v>128</v>
      </c>
      <c r="B207" s="400"/>
      <c r="C207" s="400"/>
      <c r="D207" s="400"/>
      <c r="E207" s="400"/>
      <c r="F207" s="170">
        <f>ROUND((+F206+F204+F198+F190+F182),0)</f>
        <v>119559</v>
      </c>
    </row>
    <row r="208" spans="1:6">
      <c r="A208" s="400" t="s">
        <v>129</v>
      </c>
      <c r="B208" s="400"/>
      <c r="C208" s="400"/>
      <c r="D208" s="400"/>
      <c r="E208" s="400"/>
      <c r="F208" s="165"/>
    </row>
    <row r="209" spans="1:8">
      <c r="A209" s="400" t="s">
        <v>130</v>
      </c>
      <c r="B209" s="400"/>
      <c r="C209" s="400"/>
      <c r="D209" s="400"/>
      <c r="E209" s="400"/>
      <c r="F209" s="165"/>
    </row>
    <row r="210" spans="1:8">
      <c r="A210" s="183"/>
      <c r="B210" s="183"/>
      <c r="C210" s="183"/>
      <c r="D210" s="183"/>
      <c r="E210" s="183"/>
    </row>
    <row r="211" spans="1:8">
      <c r="A211" s="183"/>
      <c r="B211" s="183"/>
      <c r="C211" s="183"/>
      <c r="D211" s="183"/>
      <c r="E211" s="183"/>
    </row>
    <row r="212" spans="1:8">
      <c r="A212" s="183"/>
      <c r="B212" s="183"/>
      <c r="C212" s="183"/>
      <c r="D212" s="183"/>
      <c r="E212" s="183"/>
    </row>
    <row r="213" spans="1:8" s="160" customFormat="1">
      <c r="A213" s="158" t="s">
        <v>158</v>
      </c>
      <c r="B213" s="159"/>
      <c r="C213" s="159"/>
      <c r="D213" s="159"/>
      <c r="E213" s="159"/>
      <c r="F213" s="159"/>
      <c r="H213"/>
    </row>
    <row r="214" spans="1:8" s="160" customFormat="1">
      <c r="A214" s="158" t="s">
        <v>100</v>
      </c>
      <c r="B214" s="159"/>
      <c r="C214" s="159"/>
      <c r="D214" s="159"/>
      <c r="E214" s="183" t="s">
        <v>0</v>
      </c>
      <c r="F214" s="159"/>
      <c r="H214"/>
    </row>
    <row r="215" spans="1:8" s="195" customFormat="1">
      <c r="A215" s="401" t="s">
        <v>159</v>
      </c>
      <c r="B215" s="401"/>
      <c r="C215" s="401"/>
      <c r="D215" s="401"/>
      <c r="E215" s="401"/>
      <c r="F215" s="401"/>
      <c r="H215" s="196"/>
    </row>
    <row r="216" spans="1:8" s="160" customFormat="1">
      <c r="A216" s="393" t="s">
        <v>103</v>
      </c>
      <c r="B216" s="393"/>
      <c r="C216" s="393"/>
      <c r="D216" s="393"/>
      <c r="E216" s="393"/>
      <c r="F216" s="393"/>
      <c r="H216"/>
    </row>
    <row r="217" spans="1:8" s="160" customFormat="1">
      <c r="A217" s="394" t="s">
        <v>141</v>
      </c>
      <c r="B217" s="395"/>
      <c r="C217" s="395"/>
      <c r="D217" s="396"/>
      <c r="E217" s="163" t="s">
        <v>105</v>
      </c>
      <c r="F217" s="163" t="s">
        <v>70</v>
      </c>
      <c r="H217"/>
    </row>
    <row r="218" spans="1:8" s="160" customFormat="1">
      <c r="A218" s="164" t="s">
        <v>106</v>
      </c>
      <c r="B218" s="164" t="s">
        <v>107</v>
      </c>
      <c r="C218" s="164" t="s">
        <v>108</v>
      </c>
      <c r="D218" s="164" t="s">
        <v>109</v>
      </c>
      <c r="E218" s="164" t="s">
        <v>110</v>
      </c>
      <c r="F218" s="164" t="s">
        <v>111</v>
      </c>
      <c r="H218"/>
    </row>
    <row r="219" spans="1:8" s="160" customFormat="1">
      <c r="A219" s="165"/>
      <c r="B219" s="166"/>
      <c r="C219" s="166"/>
      <c r="D219" s="197"/>
      <c r="E219" s="165"/>
      <c r="F219" s="197"/>
      <c r="H219"/>
    </row>
    <row r="220" spans="1:8" s="160" customFormat="1">
      <c r="A220" s="165"/>
      <c r="B220" s="166"/>
      <c r="C220" s="166"/>
      <c r="D220" s="197"/>
      <c r="E220" s="165"/>
      <c r="F220" s="165"/>
      <c r="H220"/>
    </row>
    <row r="221" spans="1:8" s="160" customFormat="1">
      <c r="A221" s="165"/>
      <c r="B221" s="166"/>
      <c r="C221" s="166"/>
      <c r="D221" s="197"/>
      <c r="E221" s="165"/>
      <c r="F221" s="165"/>
      <c r="H221"/>
    </row>
    <row r="222" spans="1:8" s="160" customFormat="1">
      <c r="A222" s="165"/>
      <c r="B222" s="166"/>
      <c r="C222" s="165"/>
      <c r="D222" s="165"/>
      <c r="E222" s="165"/>
      <c r="F222" s="165"/>
      <c r="H222"/>
    </row>
    <row r="223" spans="1:8" s="160" customFormat="1">
      <c r="A223" s="405" t="s">
        <v>117</v>
      </c>
      <c r="B223" s="405"/>
      <c r="C223" s="405"/>
      <c r="D223" s="405"/>
      <c r="E223" s="405"/>
      <c r="F223" s="197">
        <f>ROUND((SUM(F219:F222)),0)</f>
        <v>0</v>
      </c>
      <c r="H223"/>
    </row>
    <row r="224" spans="1:8" s="160" customFormat="1">
      <c r="A224" s="159"/>
      <c r="B224" s="162"/>
      <c r="C224" s="159"/>
      <c r="D224" s="159"/>
      <c r="E224" s="159"/>
      <c r="F224" s="159"/>
      <c r="H224"/>
    </row>
    <row r="225" spans="1:8" s="160" customFormat="1">
      <c r="A225" s="169" t="s">
        <v>118</v>
      </c>
      <c r="B225" s="163"/>
      <c r="C225" s="169"/>
      <c r="D225" s="169"/>
      <c r="E225" s="169"/>
      <c r="F225" s="169"/>
      <c r="H225"/>
    </row>
    <row r="226" spans="1:8" s="160" customFormat="1">
      <c r="A226" s="163" t="s">
        <v>106</v>
      </c>
      <c r="B226" s="163" t="s">
        <v>107</v>
      </c>
      <c r="C226" s="163" t="s">
        <v>142</v>
      </c>
      <c r="D226" s="163" t="s">
        <v>120</v>
      </c>
      <c r="E226" s="163" t="s">
        <v>110</v>
      </c>
      <c r="F226" s="163" t="s">
        <v>111</v>
      </c>
      <c r="H226"/>
    </row>
    <row r="227" spans="1:8" s="160" customFormat="1">
      <c r="A227" s="165" t="s">
        <v>154</v>
      </c>
      <c r="B227" s="166" t="s">
        <v>144</v>
      </c>
      <c r="C227" s="170">
        <f>+C144</f>
        <v>147851</v>
      </c>
      <c r="D227" s="188">
        <v>0.7</v>
      </c>
      <c r="E227" s="165"/>
      <c r="F227" s="170">
        <f>+D227*C227</f>
        <v>103495.7</v>
      </c>
      <c r="H227"/>
    </row>
    <row r="228" spans="1:8" s="160" customFormat="1">
      <c r="A228" s="165" t="s">
        <v>143</v>
      </c>
      <c r="B228" s="166" t="s">
        <v>144</v>
      </c>
      <c r="C228" s="170">
        <f>+C187</f>
        <v>90406</v>
      </c>
      <c r="D228" s="188">
        <v>0.7</v>
      </c>
      <c r="E228" s="165"/>
      <c r="F228" s="170">
        <f>+D228*C228</f>
        <v>63284.2</v>
      </c>
      <c r="H228"/>
    </row>
    <row r="229" spans="1:8" s="160" customFormat="1">
      <c r="A229" s="165"/>
      <c r="B229" s="166"/>
      <c r="C229" s="165"/>
      <c r="D229" s="165"/>
      <c r="E229" s="165"/>
      <c r="F229" s="165"/>
      <c r="H229"/>
    </row>
    <row r="230" spans="1:8" s="160" customFormat="1">
      <c r="A230" s="165"/>
      <c r="B230" s="166"/>
      <c r="C230" s="165"/>
      <c r="D230" s="165"/>
      <c r="E230" s="165"/>
      <c r="F230" s="165"/>
      <c r="H230"/>
    </row>
    <row r="231" spans="1:8" s="160" customFormat="1">
      <c r="A231" s="397" t="s">
        <v>121</v>
      </c>
      <c r="B231" s="398"/>
      <c r="C231" s="398"/>
      <c r="D231" s="398"/>
      <c r="E231" s="399"/>
      <c r="F231" s="170">
        <f>SUM(F227:F230)</f>
        <v>166779.9</v>
      </c>
      <c r="H231"/>
    </row>
    <row r="232" spans="1:8" s="160" customFormat="1">
      <c r="A232" s="159"/>
      <c r="B232" s="162"/>
      <c r="C232" s="159"/>
      <c r="D232" s="159"/>
      <c r="E232" s="159"/>
      <c r="F232" s="159"/>
      <c r="H232"/>
    </row>
    <row r="233" spans="1:8" s="160" customFormat="1">
      <c r="A233" s="169" t="s">
        <v>122</v>
      </c>
      <c r="B233" s="163"/>
      <c r="C233" s="169"/>
      <c r="D233" s="169"/>
      <c r="E233" s="169"/>
      <c r="F233" s="169"/>
      <c r="H233"/>
    </row>
    <row r="234" spans="1:8" s="160" customFormat="1">
      <c r="A234" s="163" t="s">
        <v>106</v>
      </c>
      <c r="B234" s="163" t="s">
        <v>107</v>
      </c>
      <c r="C234" s="163" t="s">
        <v>108</v>
      </c>
      <c r="D234" s="163" t="s">
        <v>109</v>
      </c>
      <c r="E234" s="163" t="s">
        <v>110</v>
      </c>
      <c r="F234" s="163" t="s">
        <v>111</v>
      </c>
      <c r="H234"/>
    </row>
    <row r="235" spans="1:8" s="160" customFormat="1">
      <c r="A235" s="165" t="s">
        <v>155</v>
      </c>
      <c r="B235" s="166" t="s">
        <v>144</v>
      </c>
      <c r="C235" s="166">
        <v>0.2</v>
      </c>
      <c r="D235" s="197">
        <v>150000</v>
      </c>
      <c r="E235" s="165"/>
      <c r="F235" s="197">
        <f>+D235*C235</f>
        <v>30000</v>
      </c>
      <c r="H235"/>
    </row>
    <row r="236" spans="1:8" s="160" customFormat="1">
      <c r="A236" s="165"/>
      <c r="B236" s="166"/>
      <c r="C236" s="166"/>
      <c r="D236" s="197"/>
      <c r="E236" s="165"/>
      <c r="F236" s="197"/>
      <c r="H236"/>
    </row>
    <row r="237" spans="1:8" s="160" customFormat="1">
      <c r="A237" s="165"/>
      <c r="B237" s="166"/>
      <c r="C237" s="165"/>
      <c r="D237" s="165"/>
      <c r="E237" s="165"/>
      <c r="F237" s="197"/>
      <c r="H237"/>
    </row>
    <row r="238" spans="1:8" s="160" customFormat="1">
      <c r="A238" s="165"/>
      <c r="B238" s="166"/>
      <c r="C238" s="165"/>
      <c r="D238" s="165"/>
      <c r="E238" s="165"/>
      <c r="F238" s="197"/>
      <c r="H238"/>
    </row>
    <row r="239" spans="1:8" s="160" customFormat="1">
      <c r="A239" s="397" t="s">
        <v>123</v>
      </c>
      <c r="B239" s="398"/>
      <c r="C239" s="398"/>
      <c r="D239" s="398"/>
      <c r="E239" s="399"/>
      <c r="F239" s="197">
        <f>SUM(F235:F238)</f>
        <v>30000</v>
      </c>
      <c r="H239"/>
    </row>
    <row r="240" spans="1:8" s="160" customFormat="1">
      <c r="A240" s="159"/>
      <c r="B240" s="162"/>
      <c r="C240" s="159"/>
      <c r="D240" s="159"/>
      <c r="E240" s="159"/>
      <c r="F240" s="159"/>
      <c r="H240"/>
    </row>
    <row r="241" spans="1:8" s="160" customFormat="1">
      <c r="A241" s="169" t="s">
        <v>124</v>
      </c>
      <c r="B241" s="163"/>
      <c r="C241" s="169"/>
      <c r="D241" s="169"/>
      <c r="E241" s="169"/>
      <c r="F241" s="169"/>
      <c r="H241"/>
    </row>
    <row r="242" spans="1:8" s="160" customFormat="1">
      <c r="A242" s="169" t="s">
        <v>106</v>
      </c>
      <c r="B242" s="163" t="s">
        <v>107</v>
      </c>
      <c r="C242" s="169" t="s">
        <v>125</v>
      </c>
      <c r="D242" s="169" t="s">
        <v>120</v>
      </c>
      <c r="E242" s="169" t="s">
        <v>110</v>
      </c>
      <c r="F242" s="169" t="s">
        <v>111</v>
      </c>
      <c r="H242"/>
    </row>
    <row r="243" spans="1:8" s="160" customFormat="1">
      <c r="A243" s="165" t="s">
        <v>156</v>
      </c>
      <c r="B243" s="166" t="s">
        <v>157</v>
      </c>
      <c r="C243" s="197">
        <f>+C202</f>
        <v>250000</v>
      </c>
      <c r="D243" s="166">
        <v>0.1</v>
      </c>
      <c r="E243" s="165"/>
      <c r="F243" s="197">
        <f>+C243*D243</f>
        <v>25000</v>
      </c>
      <c r="H243"/>
    </row>
    <row r="244" spans="1:8" s="160" customFormat="1">
      <c r="A244" s="165"/>
      <c r="B244" s="166"/>
      <c r="C244" s="165"/>
      <c r="D244" s="165"/>
      <c r="E244" s="165"/>
      <c r="F244" s="165"/>
      <c r="H244"/>
    </row>
    <row r="245" spans="1:8" s="160" customFormat="1">
      <c r="A245" s="397" t="s">
        <v>126</v>
      </c>
      <c r="B245" s="398"/>
      <c r="C245" s="398"/>
      <c r="D245" s="398"/>
      <c r="E245" s="399"/>
      <c r="F245" s="198">
        <f>+F243</f>
        <v>25000</v>
      </c>
      <c r="H245"/>
    </row>
    <row r="246" spans="1:8" s="160" customFormat="1">
      <c r="A246" s="159"/>
      <c r="B246" s="162"/>
      <c r="C246" s="159"/>
      <c r="D246" s="159"/>
      <c r="E246" s="159"/>
      <c r="F246" s="159"/>
      <c r="H246"/>
    </row>
    <row r="247" spans="1:8" s="160" customFormat="1">
      <c r="A247" s="400" t="s">
        <v>127</v>
      </c>
      <c r="B247" s="400"/>
      <c r="C247" s="400"/>
      <c r="D247" s="400"/>
      <c r="E247" s="400"/>
      <c r="F247" s="168">
        <f>ROUND((+F231*5%),0)</f>
        <v>8339</v>
      </c>
      <c r="H247"/>
    </row>
    <row r="248" spans="1:8" s="160" customFormat="1">
      <c r="A248" s="400" t="s">
        <v>128</v>
      </c>
      <c r="B248" s="400"/>
      <c r="C248" s="400"/>
      <c r="D248" s="400"/>
      <c r="E248" s="400"/>
      <c r="F248" s="170">
        <f>ROUND((+F247+F245+F239+F231+F223),0)</f>
        <v>230119</v>
      </c>
      <c r="H248"/>
    </row>
    <row r="249" spans="1:8" s="160" customFormat="1">
      <c r="A249" s="400" t="s">
        <v>129</v>
      </c>
      <c r="B249" s="400"/>
      <c r="C249" s="400"/>
      <c r="D249" s="400"/>
      <c r="E249" s="400"/>
      <c r="F249" s="165"/>
      <c r="H249"/>
    </row>
    <row r="250" spans="1:8" s="160" customFormat="1">
      <c r="A250" s="400" t="s">
        <v>130</v>
      </c>
      <c r="B250" s="400"/>
      <c r="C250" s="400"/>
      <c r="D250" s="400"/>
      <c r="E250" s="400"/>
      <c r="F250" s="165"/>
      <c r="H250"/>
    </row>
    <row r="251" spans="1:8" s="160" customFormat="1">
      <c r="A251" s="183"/>
      <c r="B251" s="183"/>
      <c r="C251" s="183"/>
      <c r="D251" s="183"/>
      <c r="E251" s="183"/>
      <c r="F251" s="159"/>
      <c r="H251"/>
    </row>
    <row r="252" spans="1:8" s="160" customFormat="1">
      <c r="A252" s="183"/>
      <c r="B252" s="183"/>
      <c r="C252" s="183"/>
      <c r="D252" s="183"/>
      <c r="E252" s="183"/>
      <c r="F252" s="159"/>
      <c r="H252"/>
    </row>
    <row r="253" spans="1:8" s="160" customFormat="1">
      <c r="A253" s="183"/>
      <c r="B253" s="183"/>
      <c r="C253" s="183"/>
      <c r="D253" s="183"/>
      <c r="E253" s="183"/>
      <c r="F253" s="159"/>
      <c r="H253"/>
    </row>
    <row r="254" spans="1:8" s="160" customFormat="1">
      <c r="A254" s="158" t="s">
        <v>99</v>
      </c>
      <c r="B254" s="183"/>
      <c r="C254" s="183"/>
      <c r="D254" s="183"/>
      <c r="E254" s="183"/>
      <c r="F254" s="159"/>
      <c r="H254"/>
    </row>
    <row r="255" spans="1:8" s="160" customFormat="1">
      <c r="A255" s="158" t="s">
        <v>100</v>
      </c>
      <c r="B255" s="159"/>
      <c r="C255" s="159"/>
      <c r="D255" s="159"/>
      <c r="E255" s="161" t="s">
        <v>0</v>
      </c>
      <c r="F255" s="161" t="s">
        <v>28</v>
      </c>
      <c r="H255"/>
    </row>
    <row r="256" spans="1:8" s="195" customFormat="1">
      <c r="A256" s="401" t="s">
        <v>160</v>
      </c>
      <c r="B256" s="401"/>
      <c r="C256" s="401"/>
      <c r="D256" s="401"/>
      <c r="E256" s="401"/>
      <c r="F256" s="401"/>
      <c r="H256" s="196"/>
    </row>
    <row r="257" spans="1:8" s="160" customFormat="1">
      <c r="A257" s="393" t="s">
        <v>103</v>
      </c>
      <c r="B257" s="393"/>
      <c r="C257" s="393"/>
      <c r="D257" s="393"/>
      <c r="E257" s="393"/>
      <c r="F257" s="393"/>
      <c r="H257"/>
    </row>
    <row r="258" spans="1:8" s="160" customFormat="1">
      <c r="A258" s="394" t="s">
        <v>141</v>
      </c>
      <c r="B258" s="395"/>
      <c r="C258" s="395"/>
      <c r="D258" s="396"/>
      <c r="E258" s="163" t="s">
        <v>105</v>
      </c>
      <c r="F258" s="163" t="s">
        <v>70</v>
      </c>
      <c r="H258"/>
    </row>
    <row r="259" spans="1:8" s="160" customFormat="1">
      <c r="A259" s="164" t="s">
        <v>106</v>
      </c>
      <c r="B259" s="164" t="s">
        <v>107</v>
      </c>
      <c r="C259" s="164" t="s">
        <v>108</v>
      </c>
      <c r="D259" s="164" t="s">
        <v>109</v>
      </c>
      <c r="E259" s="164" t="s">
        <v>110</v>
      </c>
      <c r="F259" s="164" t="s">
        <v>111</v>
      </c>
      <c r="H259"/>
    </row>
    <row r="260" spans="1:8" s="160" customFormat="1">
      <c r="A260" s="165"/>
      <c r="B260" s="166"/>
      <c r="C260" s="166"/>
      <c r="D260" s="197"/>
      <c r="E260" s="165"/>
      <c r="F260" s="197"/>
      <c r="H260"/>
    </row>
    <row r="261" spans="1:8" s="160" customFormat="1">
      <c r="A261" s="165"/>
      <c r="B261" s="166"/>
      <c r="C261" s="166"/>
      <c r="D261" s="197"/>
      <c r="E261" s="165"/>
      <c r="F261" s="165"/>
      <c r="H261"/>
    </row>
    <row r="262" spans="1:8" s="160" customFormat="1">
      <c r="A262" s="165"/>
      <c r="B262" s="166"/>
      <c r="C262" s="166"/>
      <c r="D262" s="197"/>
      <c r="E262" s="165"/>
      <c r="F262" s="165"/>
      <c r="H262"/>
    </row>
    <row r="263" spans="1:8" s="160" customFormat="1">
      <c r="A263" s="165"/>
      <c r="B263" s="166"/>
      <c r="C263" s="165"/>
      <c r="D263" s="165"/>
      <c r="E263" s="165"/>
      <c r="F263" s="165"/>
      <c r="H263"/>
    </row>
    <row r="264" spans="1:8" s="160" customFormat="1">
      <c r="A264" s="405" t="s">
        <v>117</v>
      </c>
      <c r="B264" s="405"/>
      <c r="C264" s="405"/>
      <c r="D264" s="405"/>
      <c r="E264" s="405"/>
      <c r="F264" s="197">
        <f>ROUND((SUM(F260:F263)),0)</f>
        <v>0</v>
      </c>
      <c r="H264"/>
    </row>
    <row r="265" spans="1:8" s="160" customFormat="1">
      <c r="A265" s="159"/>
      <c r="B265" s="162"/>
      <c r="C265" s="159"/>
      <c r="D265" s="159"/>
      <c r="E265" s="159"/>
      <c r="F265" s="159"/>
      <c r="H265"/>
    </row>
    <row r="266" spans="1:8" s="160" customFormat="1">
      <c r="A266" s="169" t="s">
        <v>118</v>
      </c>
      <c r="B266" s="163"/>
      <c r="C266" s="169"/>
      <c r="D266" s="169"/>
      <c r="E266" s="169"/>
      <c r="F266" s="169"/>
      <c r="H266"/>
    </row>
    <row r="267" spans="1:8" s="160" customFormat="1">
      <c r="A267" s="163" t="s">
        <v>106</v>
      </c>
      <c r="B267" s="163" t="s">
        <v>107</v>
      </c>
      <c r="C267" s="163" t="s">
        <v>142</v>
      </c>
      <c r="D267" s="163" t="s">
        <v>120</v>
      </c>
      <c r="E267" s="163" t="s">
        <v>110</v>
      </c>
      <c r="F267" s="163" t="s">
        <v>111</v>
      </c>
      <c r="H267"/>
    </row>
    <row r="268" spans="1:8" s="160" customFormat="1">
      <c r="A268" s="165"/>
      <c r="B268" s="166"/>
      <c r="C268" s="170"/>
      <c r="D268" s="188"/>
      <c r="E268" s="165"/>
      <c r="F268" s="170"/>
      <c r="H268"/>
    </row>
    <row r="269" spans="1:8" s="160" customFormat="1">
      <c r="A269" s="165" t="s">
        <v>161</v>
      </c>
      <c r="B269" s="166" t="s">
        <v>144</v>
      </c>
      <c r="C269" s="170">
        <v>90406</v>
      </c>
      <c r="D269" s="188">
        <v>0.17</v>
      </c>
      <c r="E269" s="165"/>
      <c r="F269" s="170">
        <f>+D269*C269</f>
        <v>15369.02</v>
      </c>
      <c r="H269"/>
    </row>
    <row r="270" spans="1:8" s="160" customFormat="1">
      <c r="A270" s="165"/>
      <c r="B270" s="166"/>
      <c r="C270" s="165"/>
      <c r="D270" s="165"/>
      <c r="E270" s="165"/>
      <c r="F270" s="165"/>
      <c r="H270"/>
    </row>
    <row r="271" spans="1:8" s="160" customFormat="1">
      <c r="A271" s="165"/>
      <c r="B271" s="166"/>
      <c r="C271" s="165"/>
      <c r="D271" s="165"/>
      <c r="E271" s="165"/>
      <c r="F271" s="165"/>
      <c r="H271"/>
    </row>
    <row r="272" spans="1:8" s="160" customFormat="1">
      <c r="A272" s="397" t="s">
        <v>121</v>
      </c>
      <c r="B272" s="398"/>
      <c r="C272" s="398"/>
      <c r="D272" s="398"/>
      <c r="E272" s="399"/>
      <c r="F272" s="170">
        <f>SUM(F268:F271)</f>
        <v>15369.02</v>
      </c>
      <c r="H272"/>
    </row>
    <row r="273" spans="1:8" s="160" customFormat="1">
      <c r="A273" s="159"/>
      <c r="B273" s="162"/>
      <c r="C273" s="159"/>
      <c r="D273" s="159"/>
      <c r="E273" s="159"/>
      <c r="F273" s="159"/>
      <c r="H273"/>
    </row>
    <row r="274" spans="1:8" s="160" customFormat="1">
      <c r="A274" s="169" t="s">
        <v>162</v>
      </c>
      <c r="B274" s="163"/>
      <c r="C274" s="169"/>
      <c r="D274" s="169"/>
      <c r="E274" s="169"/>
      <c r="F274" s="169"/>
      <c r="H274"/>
    </row>
    <row r="275" spans="1:8" s="160" customFormat="1">
      <c r="A275" s="163" t="s">
        <v>106</v>
      </c>
      <c r="B275" s="163" t="s">
        <v>107</v>
      </c>
      <c r="C275" s="163" t="s">
        <v>108</v>
      </c>
      <c r="D275" s="163" t="s">
        <v>109</v>
      </c>
      <c r="E275" s="163" t="s">
        <v>110</v>
      </c>
      <c r="F275" s="163" t="s">
        <v>111</v>
      </c>
      <c r="H275"/>
    </row>
    <row r="276" spans="1:8" s="160" customFormat="1">
      <c r="A276" s="165"/>
      <c r="B276" s="166"/>
      <c r="C276" s="166"/>
      <c r="D276" s="197"/>
      <c r="E276" s="165"/>
      <c r="F276" s="197"/>
      <c r="H276"/>
    </row>
    <row r="277" spans="1:8" s="160" customFormat="1">
      <c r="A277" s="165"/>
      <c r="B277" s="166"/>
      <c r="C277" s="166"/>
      <c r="D277" s="197"/>
      <c r="E277" s="165"/>
      <c r="F277" s="197"/>
      <c r="H277"/>
    </row>
    <row r="278" spans="1:8" s="160" customFormat="1">
      <c r="A278" s="165"/>
      <c r="B278" s="166"/>
      <c r="C278" s="165"/>
      <c r="D278" s="165"/>
      <c r="E278" s="165"/>
      <c r="F278" s="197"/>
      <c r="H278"/>
    </row>
    <row r="279" spans="1:8" s="160" customFormat="1">
      <c r="A279" s="165"/>
      <c r="B279" s="166"/>
      <c r="C279" s="165"/>
      <c r="D279" s="165"/>
      <c r="E279" s="165"/>
      <c r="F279" s="197"/>
      <c r="H279"/>
    </row>
    <row r="280" spans="1:8" s="160" customFormat="1">
      <c r="A280" s="397" t="s">
        <v>123</v>
      </c>
      <c r="B280" s="398"/>
      <c r="C280" s="398"/>
      <c r="D280" s="398"/>
      <c r="E280" s="399"/>
      <c r="F280" s="197">
        <f>SUM(F276:F279)</f>
        <v>0</v>
      </c>
      <c r="H280"/>
    </row>
    <row r="281" spans="1:8" s="160" customFormat="1">
      <c r="A281" s="159"/>
      <c r="B281" s="162"/>
      <c r="C281" s="159"/>
      <c r="D281" s="159"/>
      <c r="E281" s="159"/>
      <c r="F281" s="159"/>
      <c r="H281"/>
    </row>
    <row r="282" spans="1:8" s="160" customFormat="1">
      <c r="A282" s="169" t="s">
        <v>124</v>
      </c>
      <c r="B282" s="163"/>
      <c r="C282" s="169"/>
      <c r="D282" s="169"/>
      <c r="E282" s="169"/>
      <c r="F282" s="169"/>
      <c r="H282"/>
    </row>
    <row r="283" spans="1:8" s="160" customFormat="1">
      <c r="A283" s="169" t="s">
        <v>106</v>
      </c>
      <c r="B283" s="163" t="s">
        <v>107</v>
      </c>
      <c r="C283" s="169" t="s">
        <v>125</v>
      </c>
      <c r="D283" s="169" t="s">
        <v>120</v>
      </c>
      <c r="E283" s="169" t="s">
        <v>110</v>
      </c>
      <c r="F283" s="169" t="s">
        <v>111</v>
      </c>
      <c r="H283"/>
    </row>
    <row r="284" spans="1:8" s="160" customFormat="1">
      <c r="A284" s="165"/>
      <c r="B284" s="166"/>
      <c r="C284" s="165"/>
      <c r="D284" s="165"/>
      <c r="E284" s="165"/>
      <c r="F284" s="165"/>
      <c r="H284"/>
    </row>
    <row r="285" spans="1:8" s="160" customFormat="1">
      <c r="A285" s="165"/>
      <c r="B285" s="166"/>
      <c r="C285" s="165"/>
      <c r="D285" s="165"/>
      <c r="E285" s="165"/>
      <c r="F285" s="165"/>
      <c r="H285"/>
    </row>
    <row r="286" spans="1:8" s="160" customFormat="1">
      <c r="A286" s="397" t="s">
        <v>126</v>
      </c>
      <c r="B286" s="398"/>
      <c r="C286" s="398"/>
      <c r="D286" s="398"/>
      <c r="E286" s="399"/>
      <c r="F286" s="165"/>
      <c r="H286"/>
    </row>
    <row r="287" spans="1:8" s="160" customFormat="1">
      <c r="A287" s="159"/>
      <c r="B287" s="162"/>
      <c r="C287" s="159"/>
      <c r="D287" s="159"/>
      <c r="E287" s="159"/>
      <c r="F287" s="159"/>
      <c r="H287"/>
    </row>
    <row r="288" spans="1:8" s="160" customFormat="1">
      <c r="A288" s="400" t="s">
        <v>127</v>
      </c>
      <c r="B288" s="400"/>
      <c r="C288" s="400"/>
      <c r="D288" s="400"/>
      <c r="E288" s="400"/>
      <c r="F288" s="168">
        <f>ROUND((+F272*5%),0)</f>
        <v>768</v>
      </c>
      <c r="H288"/>
    </row>
    <row r="289" spans="1:8" s="160" customFormat="1">
      <c r="A289" s="400" t="s">
        <v>128</v>
      </c>
      <c r="B289" s="400"/>
      <c r="C289" s="400"/>
      <c r="D289" s="400"/>
      <c r="E289" s="400"/>
      <c r="F289" s="170">
        <f>ROUND((+F288+F286+F280+F272+F264),0)</f>
        <v>16137</v>
      </c>
      <c r="H289"/>
    </row>
    <row r="290" spans="1:8" s="160" customFormat="1">
      <c r="A290" s="400" t="s">
        <v>129</v>
      </c>
      <c r="B290" s="400"/>
      <c r="C290" s="400"/>
      <c r="D290" s="400"/>
      <c r="E290" s="400"/>
      <c r="F290" s="165"/>
      <c r="H290"/>
    </row>
    <row r="291" spans="1:8" s="160" customFormat="1">
      <c r="A291" s="400" t="s">
        <v>130</v>
      </c>
      <c r="B291" s="400"/>
      <c r="C291" s="400"/>
      <c r="D291" s="400"/>
      <c r="E291" s="400"/>
      <c r="F291" s="165"/>
      <c r="H291"/>
    </row>
    <row r="292" spans="1:8">
      <c r="A292" s="183"/>
      <c r="B292" s="183"/>
      <c r="C292" s="183"/>
      <c r="D292" s="183"/>
      <c r="E292" s="183"/>
    </row>
    <row r="293" spans="1:8">
      <c r="A293" s="183"/>
      <c r="B293" s="183"/>
      <c r="C293" s="183"/>
      <c r="D293" s="183"/>
      <c r="E293" s="183"/>
    </row>
    <row r="294" spans="1:8">
      <c r="A294" s="183"/>
      <c r="B294" s="183"/>
      <c r="C294" s="183"/>
      <c r="D294" s="183"/>
      <c r="E294" s="183"/>
    </row>
    <row r="295" spans="1:8">
      <c r="A295" s="158" t="s">
        <v>99</v>
      </c>
      <c r="F295" s="161" t="s">
        <v>101</v>
      </c>
    </row>
    <row r="296" spans="1:8">
      <c r="A296" s="158" t="s">
        <v>100</v>
      </c>
    </row>
    <row r="297" spans="1:8">
      <c r="A297" s="158" t="s">
        <v>163</v>
      </c>
    </row>
    <row r="298" spans="1:8">
      <c r="A298" s="393" t="s">
        <v>103</v>
      </c>
      <c r="B298" s="393"/>
      <c r="C298" s="393"/>
      <c r="D298" s="393"/>
      <c r="E298" s="393"/>
      <c r="F298" s="393"/>
    </row>
    <row r="299" spans="1:8" s="181" customFormat="1" ht="22.5" customHeight="1">
      <c r="A299" s="406" t="s">
        <v>164</v>
      </c>
      <c r="B299" s="407"/>
      <c r="C299" s="407"/>
      <c r="D299" s="408"/>
      <c r="E299" s="199" t="s">
        <v>105</v>
      </c>
      <c r="F299" s="199" t="s">
        <v>94</v>
      </c>
      <c r="G299" s="180"/>
    </row>
    <row r="300" spans="1:8">
      <c r="A300" s="164" t="s">
        <v>106</v>
      </c>
      <c r="B300" s="164" t="s">
        <v>107</v>
      </c>
      <c r="C300" s="164" t="s">
        <v>108</v>
      </c>
      <c r="D300" s="164" t="s">
        <v>109</v>
      </c>
      <c r="E300" s="164" t="s">
        <v>110</v>
      </c>
      <c r="F300" s="164" t="s">
        <v>111</v>
      </c>
    </row>
    <row r="301" spans="1:8">
      <c r="A301" s="165"/>
      <c r="B301" s="166"/>
      <c r="C301" s="165"/>
      <c r="D301" s="165"/>
      <c r="E301" s="165"/>
      <c r="F301" s="165"/>
    </row>
    <row r="302" spans="1:8">
      <c r="A302" s="165"/>
      <c r="B302" s="166"/>
      <c r="C302" s="165"/>
      <c r="D302" s="165"/>
      <c r="E302" s="165"/>
      <c r="F302" s="165"/>
    </row>
    <row r="303" spans="1:8">
      <c r="A303" s="165"/>
      <c r="B303" s="166"/>
      <c r="C303" s="165"/>
      <c r="D303" s="165"/>
      <c r="E303" s="165"/>
      <c r="F303" s="165"/>
    </row>
    <row r="304" spans="1:8">
      <c r="A304" s="165"/>
      <c r="B304" s="166"/>
      <c r="C304" s="165"/>
      <c r="D304" s="165"/>
      <c r="E304" s="165"/>
      <c r="F304" s="165"/>
    </row>
    <row r="305" spans="1:8">
      <c r="A305" s="405" t="s">
        <v>117</v>
      </c>
      <c r="B305" s="405"/>
      <c r="C305" s="405"/>
      <c r="D305" s="405"/>
      <c r="E305" s="405"/>
      <c r="F305" s="165"/>
    </row>
    <row r="306" spans="1:8">
      <c r="B306" s="162"/>
    </row>
    <row r="307" spans="1:8" s="160" customFormat="1">
      <c r="A307" s="169" t="s">
        <v>118</v>
      </c>
      <c r="B307" s="163"/>
      <c r="C307" s="169"/>
      <c r="D307" s="169"/>
      <c r="E307" s="169"/>
      <c r="F307" s="169"/>
      <c r="H307"/>
    </row>
    <row r="308" spans="1:8" s="160" customFormat="1">
      <c r="A308" s="163" t="s">
        <v>106</v>
      </c>
      <c r="B308" s="163" t="s">
        <v>107</v>
      </c>
      <c r="C308" s="163" t="s">
        <v>142</v>
      </c>
      <c r="D308" s="163" t="s">
        <v>120</v>
      </c>
      <c r="E308" s="163" t="s">
        <v>110</v>
      </c>
      <c r="F308" s="163" t="s">
        <v>111</v>
      </c>
      <c r="H308"/>
    </row>
    <row r="309" spans="1:8" s="160" customFormat="1">
      <c r="A309" s="165" t="s">
        <v>143</v>
      </c>
      <c r="B309" s="166" t="s">
        <v>144</v>
      </c>
      <c r="C309" s="170">
        <f>+C143</f>
        <v>90406</v>
      </c>
      <c r="D309" s="166">
        <v>0.1</v>
      </c>
      <c r="E309" s="165"/>
      <c r="F309" s="170">
        <f>+D309*C309</f>
        <v>9040.6</v>
      </c>
      <c r="H309"/>
    </row>
    <row r="310" spans="1:8" s="160" customFormat="1">
      <c r="A310" s="165" t="s">
        <v>145</v>
      </c>
      <c r="B310" s="166" t="s">
        <v>144</v>
      </c>
      <c r="C310" s="189">
        <v>147851</v>
      </c>
      <c r="D310" s="166">
        <v>0.1</v>
      </c>
      <c r="E310" s="165"/>
      <c r="F310" s="170">
        <f>+D310*C310</f>
        <v>14785.1</v>
      </c>
      <c r="H310"/>
    </row>
    <row r="311" spans="1:8" s="160" customFormat="1">
      <c r="A311" s="165"/>
      <c r="B311" s="166"/>
      <c r="C311" s="165"/>
      <c r="D311" s="166"/>
      <c r="E311" s="165"/>
      <c r="F311" s="165"/>
      <c r="H311"/>
    </row>
    <row r="312" spans="1:8" s="160" customFormat="1">
      <c r="A312" s="165"/>
      <c r="B312" s="166"/>
      <c r="C312" s="165"/>
      <c r="D312" s="166"/>
      <c r="E312" s="165"/>
      <c r="F312" s="165"/>
      <c r="H312"/>
    </row>
    <row r="313" spans="1:8" s="160" customFormat="1">
      <c r="A313" s="397" t="s">
        <v>121</v>
      </c>
      <c r="B313" s="398"/>
      <c r="C313" s="398"/>
      <c r="D313" s="398"/>
      <c r="E313" s="399"/>
      <c r="F313" s="175">
        <f>+F309+F310</f>
        <v>23825.7</v>
      </c>
      <c r="H313"/>
    </row>
    <row r="314" spans="1:8" s="160" customFormat="1">
      <c r="A314" s="159"/>
      <c r="B314" s="162"/>
      <c r="C314" s="159"/>
      <c r="D314" s="159"/>
      <c r="E314" s="159"/>
      <c r="F314" s="159"/>
      <c r="H314"/>
    </row>
    <row r="315" spans="1:8" s="160" customFormat="1">
      <c r="A315" s="169" t="s">
        <v>122</v>
      </c>
      <c r="B315" s="163"/>
      <c r="C315" s="169"/>
      <c r="D315" s="169"/>
      <c r="E315" s="169"/>
      <c r="F315" s="169"/>
      <c r="H315"/>
    </row>
    <row r="316" spans="1:8" s="160" customFormat="1">
      <c r="A316" s="163" t="s">
        <v>106</v>
      </c>
      <c r="B316" s="163" t="s">
        <v>107</v>
      </c>
      <c r="C316" s="163" t="s">
        <v>108</v>
      </c>
      <c r="D316" s="163" t="s">
        <v>109</v>
      </c>
      <c r="E316" s="163" t="s">
        <v>110</v>
      </c>
      <c r="F316" s="163" t="s">
        <v>111</v>
      </c>
      <c r="H316"/>
    </row>
    <row r="317" spans="1:8" s="160" customFormat="1">
      <c r="A317" s="165" t="s">
        <v>165</v>
      </c>
      <c r="B317" s="166" t="s">
        <v>144</v>
      </c>
      <c r="C317" s="200">
        <v>1.4999999999999999E-2</v>
      </c>
      <c r="D317" s="201">
        <v>150000</v>
      </c>
      <c r="E317" s="171"/>
      <c r="F317" s="168">
        <f>+D317*C317</f>
        <v>2250</v>
      </c>
      <c r="H317"/>
    </row>
    <row r="318" spans="1:8" s="160" customFormat="1">
      <c r="A318" s="165" t="s">
        <v>146</v>
      </c>
      <c r="B318" s="166" t="s">
        <v>144</v>
      </c>
      <c r="C318" s="200">
        <v>7.000000000000001E-3</v>
      </c>
      <c r="D318" s="201">
        <v>100000</v>
      </c>
      <c r="E318" s="171"/>
      <c r="F318" s="168">
        <f>+D318*C318</f>
        <v>700.00000000000011</v>
      </c>
      <c r="H318"/>
    </row>
    <row r="319" spans="1:8" s="160" customFormat="1">
      <c r="A319" s="165" t="s">
        <v>166</v>
      </c>
      <c r="B319" s="166" t="s">
        <v>149</v>
      </c>
      <c r="C319" s="202">
        <v>2E-3</v>
      </c>
      <c r="D319" s="201">
        <v>952000</v>
      </c>
      <c r="E319" s="173"/>
      <c r="F319" s="168">
        <f>+D319*C319</f>
        <v>1904</v>
      </c>
      <c r="H319"/>
    </row>
    <row r="320" spans="1:8" s="160" customFormat="1">
      <c r="A320" s="165" t="s">
        <v>167</v>
      </c>
      <c r="B320" s="166" t="s">
        <v>149</v>
      </c>
      <c r="C320" s="202">
        <v>2E-3</v>
      </c>
      <c r="D320" s="201">
        <v>640000</v>
      </c>
      <c r="E320" s="173"/>
      <c r="F320" s="168">
        <f>+D320*C320</f>
        <v>1280</v>
      </c>
      <c r="H320"/>
    </row>
    <row r="321" spans="1:8" s="160" customFormat="1">
      <c r="A321" s="397" t="s">
        <v>123</v>
      </c>
      <c r="B321" s="398"/>
      <c r="C321" s="398"/>
      <c r="D321" s="398"/>
      <c r="E321" s="399"/>
      <c r="F321" s="172">
        <f>+F318+F317+F319+F320</f>
        <v>6134</v>
      </c>
      <c r="H321"/>
    </row>
    <row r="322" spans="1:8" s="160" customFormat="1">
      <c r="A322" s="159"/>
      <c r="B322" s="162"/>
      <c r="C322" s="159"/>
      <c r="D322" s="159"/>
      <c r="E322" s="159"/>
      <c r="F322" s="159"/>
      <c r="H322"/>
    </row>
    <row r="323" spans="1:8" s="160" customFormat="1">
      <c r="A323" s="169" t="s">
        <v>124</v>
      </c>
      <c r="B323" s="163"/>
      <c r="C323" s="169"/>
      <c r="D323" s="169"/>
      <c r="E323" s="169"/>
      <c r="F323" s="169"/>
      <c r="H323"/>
    </row>
    <row r="324" spans="1:8" s="160" customFormat="1">
      <c r="A324" s="169" t="s">
        <v>106</v>
      </c>
      <c r="B324" s="163" t="s">
        <v>107</v>
      </c>
      <c r="C324" s="169" t="s">
        <v>125</v>
      </c>
      <c r="D324" s="169" t="s">
        <v>120</v>
      </c>
      <c r="E324" s="169" t="s">
        <v>110</v>
      </c>
      <c r="F324" s="169" t="s">
        <v>111</v>
      </c>
      <c r="H324"/>
    </row>
    <row r="325" spans="1:8" s="160" customFormat="1">
      <c r="A325" s="165"/>
      <c r="B325" s="166"/>
      <c r="C325" s="168"/>
      <c r="D325" s="188"/>
      <c r="E325" s="173"/>
      <c r="F325" s="168"/>
      <c r="H325"/>
    </row>
    <row r="326" spans="1:8" s="160" customFormat="1">
      <c r="A326" s="165"/>
      <c r="B326" s="166"/>
      <c r="C326" s="168"/>
      <c r="D326" s="166"/>
      <c r="E326" s="165"/>
      <c r="F326" s="168"/>
      <c r="H326"/>
    </row>
    <row r="327" spans="1:8" s="160" customFormat="1">
      <c r="A327" s="397" t="s">
        <v>126</v>
      </c>
      <c r="B327" s="398"/>
      <c r="C327" s="398"/>
      <c r="D327" s="398"/>
      <c r="E327" s="399"/>
      <c r="F327" s="174">
        <f>SUM(F325:F326)</f>
        <v>0</v>
      </c>
      <c r="H327"/>
    </row>
    <row r="328" spans="1:8" s="160" customFormat="1">
      <c r="A328" s="400" t="s">
        <v>127</v>
      </c>
      <c r="B328" s="400"/>
      <c r="C328" s="400"/>
      <c r="D328" s="400"/>
      <c r="E328" s="400"/>
      <c r="F328" s="168">
        <f>ROUND((+F313*5%),0)</f>
        <v>1191</v>
      </c>
      <c r="H328"/>
    </row>
    <row r="329" spans="1:8" s="160" customFormat="1">
      <c r="A329" s="400" t="s">
        <v>128</v>
      </c>
      <c r="B329" s="400"/>
      <c r="C329" s="400"/>
      <c r="D329" s="400"/>
      <c r="E329" s="400"/>
      <c r="F329" s="172">
        <f>ROUND((+F328+F327+F321+F313+F305),0)</f>
        <v>31151</v>
      </c>
      <c r="H329"/>
    </row>
    <row r="330" spans="1:8" s="160" customFormat="1">
      <c r="A330" s="400" t="s">
        <v>129</v>
      </c>
      <c r="B330" s="400"/>
      <c r="C330" s="400"/>
      <c r="D330" s="400"/>
      <c r="E330" s="400"/>
      <c r="F330" s="165"/>
      <c r="H330"/>
    </row>
    <row r="331" spans="1:8" s="160" customFormat="1">
      <c r="A331" s="400" t="s">
        <v>130</v>
      </c>
      <c r="B331" s="400"/>
      <c r="C331" s="400"/>
      <c r="D331" s="400"/>
      <c r="E331" s="400"/>
      <c r="F331" s="165"/>
      <c r="H331"/>
    </row>
    <row r="332" spans="1:8" s="160" customFormat="1">
      <c r="A332" s="159"/>
      <c r="B332" s="162"/>
      <c r="C332" s="159"/>
      <c r="D332" s="159"/>
      <c r="E332" s="159"/>
      <c r="F332" s="159"/>
      <c r="H332"/>
    </row>
    <row r="333" spans="1:8" s="160" customFormat="1">
      <c r="A333" s="159"/>
      <c r="B333" s="162"/>
      <c r="C333" s="159"/>
      <c r="D333" s="159"/>
      <c r="E333" s="159"/>
      <c r="F333" s="159"/>
      <c r="H333"/>
    </row>
    <row r="334" spans="1:8" s="160" customFormat="1">
      <c r="A334" s="159"/>
      <c r="B334" s="162"/>
      <c r="C334" s="159"/>
      <c r="D334" s="159"/>
      <c r="E334" s="159"/>
      <c r="F334" s="159"/>
      <c r="H334"/>
    </row>
    <row r="335" spans="1:8" s="160" customFormat="1">
      <c r="A335" s="158" t="s">
        <v>99</v>
      </c>
      <c r="B335" s="159"/>
      <c r="C335" s="159"/>
      <c r="D335" s="159"/>
      <c r="E335" s="159"/>
      <c r="F335" s="159"/>
      <c r="H335"/>
    </row>
    <row r="336" spans="1:8" s="160" customFormat="1">
      <c r="A336" s="158" t="s">
        <v>100</v>
      </c>
      <c r="B336" s="161"/>
      <c r="C336" s="158"/>
      <c r="D336" s="158"/>
      <c r="E336" s="161" t="s">
        <v>0</v>
      </c>
      <c r="F336" s="161" t="s">
        <v>101</v>
      </c>
      <c r="H336"/>
    </row>
    <row r="337" spans="1:8" s="160" customFormat="1">
      <c r="A337" s="185" t="s">
        <v>168</v>
      </c>
      <c r="B337" s="161"/>
      <c r="C337" s="158"/>
      <c r="D337" s="158"/>
      <c r="E337" s="158"/>
      <c r="F337" s="158"/>
      <c r="H337"/>
    </row>
    <row r="338" spans="1:8" s="160" customFormat="1">
      <c r="A338" s="393" t="s">
        <v>103</v>
      </c>
      <c r="B338" s="393"/>
      <c r="C338" s="393"/>
      <c r="D338" s="393"/>
      <c r="E338" s="393"/>
      <c r="F338" s="393"/>
      <c r="H338"/>
    </row>
    <row r="339" spans="1:8" s="160" customFormat="1">
      <c r="A339" s="406" t="s">
        <v>164</v>
      </c>
      <c r="B339" s="407"/>
      <c r="C339" s="407"/>
      <c r="D339" s="408"/>
      <c r="E339" s="199" t="s">
        <v>105</v>
      </c>
      <c r="F339" s="199" t="s">
        <v>94</v>
      </c>
      <c r="H339"/>
    </row>
    <row r="340" spans="1:8" s="160" customFormat="1">
      <c r="A340" s="164" t="s">
        <v>106</v>
      </c>
      <c r="B340" s="164" t="s">
        <v>107</v>
      </c>
      <c r="C340" s="164" t="s">
        <v>108</v>
      </c>
      <c r="D340" s="164" t="s">
        <v>109</v>
      </c>
      <c r="E340" s="164" t="s">
        <v>110</v>
      </c>
      <c r="F340" s="164" t="s">
        <v>111</v>
      </c>
      <c r="H340"/>
    </row>
    <row r="341" spans="1:8" s="160" customFormat="1">
      <c r="A341" s="165"/>
      <c r="B341" s="166"/>
      <c r="C341" s="165"/>
      <c r="D341" s="165"/>
      <c r="E341" s="165"/>
      <c r="F341" s="165"/>
      <c r="H341"/>
    </row>
    <row r="342" spans="1:8" s="160" customFormat="1">
      <c r="A342" s="165"/>
      <c r="B342" s="166"/>
      <c r="C342" s="165"/>
      <c r="D342" s="165"/>
      <c r="E342" s="165"/>
      <c r="F342" s="165"/>
      <c r="H342"/>
    </row>
    <row r="343" spans="1:8" s="160" customFormat="1">
      <c r="A343" s="165"/>
      <c r="B343" s="166"/>
      <c r="C343" s="165"/>
      <c r="D343" s="165"/>
      <c r="E343" s="165"/>
      <c r="F343" s="165"/>
      <c r="H343"/>
    </row>
    <row r="344" spans="1:8" s="160" customFormat="1">
      <c r="A344" s="165"/>
      <c r="B344" s="166"/>
      <c r="C344" s="165"/>
      <c r="D344" s="165"/>
      <c r="E344" s="165"/>
      <c r="F344" s="165"/>
      <c r="H344"/>
    </row>
    <row r="345" spans="1:8" s="160" customFormat="1">
      <c r="A345" s="405" t="s">
        <v>117</v>
      </c>
      <c r="B345" s="405"/>
      <c r="C345" s="405"/>
      <c r="D345" s="405"/>
      <c r="E345" s="405"/>
      <c r="F345" s="165"/>
      <c r="H345"/>
    </row>
    <row r="346" spans="1:8" s="160" customFormat="1">
      <c r="A346" s="159"/>
      <c r="B346" s="162"/>
      <c r="C346" s="159"/>
      <c r="D346" s="159"/>
      <c r="E346" s="159"/>
      <c r="F346" s="159"/>
      <c r="H346"/>
    </row>
    <row r="347" spans="1:8" s="160" customFormat="1">
      <c r="A347" s="169" t="s">
        <v>118</v>
      </c>
      <c r="B347" s="163"/>
      <c r="C347" s="169"/>
      <c r="D347" s="169"/>
      <c r="E347" s="169"/>
      <c r="F347" s="169"/>
      <c r="H347"/>
    </row>
    <row r="348" spans="1:8" s="160" customFormat="1">
      <c r="A348" s="163" t="s">
        <v>106</v>
      </c>
      <c r="B348" s="163" t="s">
        <v>107</v>
      </c>
      <c r="C348" s="163" t="s">
        <v>142</v>
      </c>
      <c r="D348" s="163" t="s">
        <v>120</v>
      </c>
      <c r="E348" s="163" t="s">
        <v>110</v>
      </c>
      <c r="F348" s="163" t="s">
        <v>111</v>
      </c>
      <c r="H348"/>
    </row>
    <row r="349" spans="1:8" s="160" customFormat="1">
      <c r="A349" s="165" t="s">
        <v>143</v>
      </c>
      <c r="B349" s="166" t="s">
        <v>144</v>
      </c>
      <c r="C349" s="170">
        <f>+C309</f>
        <v>90406</v>
      </c>
      <c r="D349" s="166">
        <v>0.1</v>
      </c>
      <c r="E349" s="165"/>
      <c r="F349" s="170">
        <f>+D349*C349</f>
        <v>9040.6</v>
      </c>
      <c r="H349"/>
    </row>
    <row r="350" spans="1:8" s="160" customFormat="1">
      <c r="A350" s="165" t="s">
        <v>145</v>
      </c>
      <c r="B350" s="166" t="s">
        <v>144</v>
      </c>
      <c r="C350" s="189">
        <f>+C310</f>
        <v>147851</v>
      </c>
      <c r="D350" s="166">
        <v>0.1</v>
      </c>
      <c r="E350" s="165"/>
      <c r="F350" s="170">
        <f>+D350*C350</f>
        <v>14785.1</v>
      </c>
      <c r="H350"/>
    </row>
    <row r="351" spans="1:8" s="160" customFormat="1">
      <c r="A351" s="165"/>
      <c r="B351" s="166"/>
      <c r="C351" s="165"/>
      <c r="D351" s="166"/>
      <c r="E351" s="165"/>
      <c r="F351" s="165"/>
      <c r="H351"/>
    </row>
    <row r="352" spans="1:8" s="160" customFormat="1">
      <c r="A352" s="165"/>
      <c r="B352" s="166"/>
      <c r="C352" s="165"/>
      <c r="D352" s="166"/>
      <c r="E352" s="165"/>
      <c r="F352" s="165"/>
      <c r="H352"/>
    </row>
    <row r="353" spans="1:8" s="160" customFormat="1">
      <c r="A353" s="397" t="s">
        <v>121</v>
      </c>
      <c r="B353" s="398"/>
      <c r="C353" s="398"/>
      <c r="D353" s="398"/>
      <c r="E353" s="399"/>
      <c r="F353" s="175">
        <f>+F349+F350</f>
        <v>23825.7</v>
      </c>
      <c r="H353"/>
    </row>
    <row r="354" spans="1:8" s="160" customFormat="1">
      <c r="A354" s="159"/>
      <c r="B354" s="162"/>
      <c r="C354" s="159"/>
      <c r="D354" s="159"/>
      <c r="E354" s="159"/>
      <c r="F354" s="159"/>
      <c r="H354"/>
    </row>
    <row r="355" spans="1:8" s="160" customFormat="1">
      <c r="A355" s="169" t="s">
        <v>122</v>
      </c>
      <c r="B355" s="163"/>
      <c r="C355" s="169"/>
      <c r="D355" s="169"/>
      <c r="E355" s="169"/>
      <c r="F355" s="169"/>
      <c r="H355"/>
    </row>
    <row r="356" spans="1:8" s="160" customFormat="1">
      <c r="A356" s="163" t="s">
        <v>106</v>
      </c>
      <c r="B356" s="163" t="s">
        <v>107</v>
      </c>
      <c r="C356" s="163" t="s">
        <v>108</v>
      </c>
      <c r="D356" s="163" t="s">
        <v>109</v>
      </c>
      <c r="E356" s="163" t="s">
        <v>110</v>
      </c>
      <c r="F356" s="163" t="s">
        <v>111</v>
      </c>
      <c r="H356"/>
    </row>
    <row r="357" spans="1:8" s="160" customFormat="1">
      <c r="A357" s="165" t="s">
        <v>165</v>
      </c>
      <c r="B357" s="166" t="s">
        <v>144</v>
      </c>
      <c r="C357" s="200">
        <v>1.4999999999999999E-2</v>
      </c>
      <c r="D357" s="201">
        <f>+D317</f>
        <v>150000</v>
      </c>
      <c r="E357" s="171"/>
      <c r="F357" s="168">
        <f>+D357*C357</f>
        <v>2250</v>
      </c>
      <c r="H357"/>
    </row>
    <row r="358" spans="1:8" s="160" customFormat="1">
      <c r="A358" s="165" t="s">
        <v>146</v>
      </c>
      <c r="B358" s="166" t="s">
        <v>144</v>
      </c>
      <c r="C358" s="200">
        <v>7.000000000000001E-3</v>
      </c>
      <c r="D358" s="201">
        <f>+D318</f>
        <v>100000</v>
      </c>
      <c r="E358" s="171"/>
      <c r="F358" s="168">
        <f>+D358*C358</f>
        <v>700.00000000000011</v>
      </c>
      <c r="H358"/>
    </row>
    <row r="359" spans="1:8" s="160" customFormat="1">
      <c r="A359" s="165" t="s">
        <v>166</v>
      </c>
      <c r="B359" s="166" t="s">
        <v>149</v>
      </c>
      <c r="C359" s="202">
        <v>2E-3</v>
      </c>
      <c r="D359" s="201">
        <f>+D319</f>
        <v>952000</v>
      </c>
      <c r="E359" s="173"/>
      <c r="F359" s="168">
        <f>+D359*C359</f>
        <v>1904</v>
      </c>
      <c r="H359"/>
    </row>
    <row r="360" spans="1:8" s="160" customFormat="1">
      <c r="A360" s="165" t="s">
        <v>167</v>
      </c>
      <c r="B360" s="166" t="s">
        <v>149</v>
      </c>
      <c r="C360" s="202">
        <v>2E-3</v>
      </c>
      <c r="D360" s="201">
        <f>+D320</f>
        <v>640000</v>
      </c>
      <c r="E360" s="173"/>
      <c r="F360" s="168">
        <f>+D360*C360</f>
        <v>1280</v>
      </c>
      <c r="H360"/>
    </row>
    <row r="361" spans="1:8" s="160" customFormat="1">
      <c r="A361" s="397" t="s">
        <v>123</v>
      </c>
      <c r="B361" s="398"/>
      <c r="C361" s="398"/>
      <c r="D361" s="398"/>
      <c r="E361" s="399"/>
      <c r="F361" s="172">
        <f>+F358+F357+F359+F360</f>
        <v>6134</v>
      </c>
      <c r="H361"/>
    </row>
    <row r="362" spans="1:8" s="160" customFormat="1">
      <c r="A362" s="159"/>
      <c r="B362" s="162"/>
      <c r="C362" s="159"/>
      <c r="D362" s="159"/>
      <c r="E362" s="159"/>
      <c r="F362" s="159"/>
      <c r="H362"/>
    </row>
    <row r="363" spans="1:8" s="160" customFormat="1">
      <c r="A363" s="169" t="s">
        <v>124</v>
      </c>
      <c r="B363" s="163"/>
      <c r="C363" s="169"/>
      <c r="D363" s="169"/>
      <c r="E363" s="169"/>
      <c r="F363" s="169"/>
      <c r="H363"/>
    </row>
    <row r="364" spans="1:8" s="160" customFormat="1">
      <c r="A364" s="169" t="s">
        <v>106</v>
      </c>
      <c r="B364" s="163" t="s">
        <v>107</v>
      </c>
      <c r="C364" s="169" t="s">
        <v>125</v>
      </c>
      <c r="D364" s="169" t="s">
        <v>120</v>
      </c>
      <c r="E364" s="169" t="s">
        <v>110</v>
      </c>
      <c r="F364" s="169" t="s">
        <v>111</v>
      </c>
      <c r="H364"/>
    </row>
    <row r="365" spans="1:8" s="160" customFormat="1">
      <c r="A365" s="165"/>
      <c r="B365" s="166"/>
      <c r="C365" s="168"/>
      <c r="D365" s="188"/>
      <c r="E365" s="173"/>
      <c r="F365" s="168"/>
      <c r="H365"/>
    </row>
    <row r="366" spans="1:8" s="160" customFormat="1">
      <c r="A366" s="165"/>
      <c r="B366" s="166"/>
      <c r="C366" s="168"/>
      <c r="D366" s="166"/>
      <c r="E366" s="165"/>
      <c r="F366" s="168"/>
      <c r="H366"/>
    </row>
    <row r="367" spans="1:8" s="160" customFormat="1">
      <c r="A367" s="397" t="s">
        <v>126</v>
      </c>
      <c r="B367" s="398"/>
      <c r="C367" s="398"/>
      <c r="D367" s="398"/>
      <c r="E367" s="399"/>
      <c r="F367" s="174">
        <f>SUM(F365:F366)</f>
        <v>0</v>
      </c>
      <c r="H367"/>
    </row>
    <row r="368" spans="1:8" s="160" customFormat="1">
      <c r="A368" s="400" t="s">
        <v>127</v>
      </c>
      <c r="B368" s="400"/>
      <c r="C368" s="400"/>
      <c r="D368" s="400"/>
      <c r="E368" s="400"/>
      <c r="F368" s="168">
        <f>ROUND((+F353*5%),0)</f>
        <v>1191</v>
      </c>
      <c r="H368"/>
    </row>
    <row r="369" spans="1:8" s="160" customFormat="1">
      <c r="A369" s="400" t="s">
        <v>128</v>
      </c>
      <c r="B369" s="400"/>
      <c r="C369" s="400"/>
      <c r="D369" s="400"/>
      <c r="E369" s="400"/>
      <c r="F369" s="172">
        <f>ROUND((+F368+F367+F361+F353+F345),0)</f>
        <v>31151</v>
      </c>
      <c r="H369"/>
    </row>
    <row r="370" spans="1:8" s="160" customFormat="1">
      <c r="A370" s="400" t="s">
        <v>129</v>
      </c>
      <c r="B370" s="400"/>
      <c r="C370" s="400"/>
      <c r="D370" s="400"/>
      <c r="E370" s="400"/>
      <c r="F370" s="165"/>
      <c r="H370"/>
    </row>
    <row r="371" spans="1:8" s="160" customFormat="1">
      <c r="A371" s="400" t="s">
        <v>130</v>
      </c>
      <c r="B371" s="400"/>
      <c r="C371" s="400"/>
      <c r="D371" s="400"/>
      <c r="E371" s="400"/>
      <c r="F371" s="165"/>
      <c r="H371"/>
    </row>
    <row r="372" spans="1:8" s="160" customFormat="1">
      <c r="A372" s="159"/>
      <c r="B372" s="162"/>
      <c r="C372" s="159"/>
      <c r="D372" s="159"/>
      <c r="E372" s="159"/>
      <c r="F372" s="159"/>
      <c r="H372"/>
    </row>
    <row r="373" spans="1:8" s="160" customFormat="1">
      <c r="A373" s="159"/>
      <c r="B373" s="162"/>
      <c r="C373" s="159"/>
      <c r="D373" s="159"/>
      <c r="E373" s="159"/>
      <c r="F373" s="159"/>
      <c r="H373"/>
    </row>
    <row r="374" spans="1:8" s="160" customFormat="1">
      <c r="A374" s="159"/>
      <c r="B374" s="162"/>
      <c r="C374" s="159"/>
      <c r="D374" s="159"/>
      <c r="E374" s="159"/>
      <c r="F374" s="159"/>
      <c r="H374"/>
    </row>
    <row r="375" spans="1:8" s="160" customFormat="1">
      <c r="A375" s="158" t="s">
        <v>99</v>
      </c>
      <c r="B375" s="159"/>
      <c r="C375" s="159"/>
      <c r="D375" s="159"/>
      <c r="E375" s="161" t="s">
        <v>0</v>
      </c>
      <c r="F375" s="161" t="s">
        <v>101</v>
      </c>
      <c r="H375"/>
    </row>
    <row r="376" spans="1:8" s="160" customFormat="1">
      <c r="A376" s="158" t="s">
        <v>100</v>
      </c>
      <c r="B376" s="159"/>
      <c r="C376" s="159"/>
      <c r="D376" s="159"/>
      <c r="E376" s="159"/>
      <c r="F376" s="159"/>
      <c r="H376"/>
    </row>
    <row r="377" spans="1:8" s="160" customFormat="1">
      <c r="A377" s="158" t="s">
        <v>169</v>
      </c>
      <c r="B377" s="159"/>
      <c r="C377" s="159"/>
      <c r="D377" s="159"/>
      <c r="E377" s="159"/>
      <c r="F377" s="159"/>
      <c r="H377"/>
    </row>
    <row r="378" spans="1:8" s="160" customFormat="1">
      <c r="A378" s="393" t="s">
        <v>103</v>
      </c>
      <c r="B378" s="393"/>
      <c r="C378" s="393"/>
      <c r="D378" s="393"/>
      <c r="E378" s="393"/>
      <c r="F378" s="393"/>
      <c r="H378"/>
    </row>
    <row r="379" spans="1:8" s="160" customFormat="1">
      <c r="A379" s="406" t="s">
        <v>164</v>
      </c>
      <c r="B379" s="407"/>
      <c r="C379" s="407"/>
      <c r="D379" s="408"/>
      <c r="E379" s="199" t="s">
        <v>105</v>
      </c>
      <c r="F379" s="199" t="s">
        <v>94</v>
      </c>
      <c r="H379"/>
    </row>
    <row r="380" spans="1:8" s="160" customFormat="1">
      <c r="A380" s="164" t="s">
        <v>106</v>
      </c>
      <c r="B380" s="164" t="s">
        <v>107</v>
      </c>
      <c r="C380" s="164" t="s">
        <v>108</v>
      </c>
      <c r="D380" s="164" t="s">
        <v>109</v>
      </c>
      <c r="E380" s="164" t="s">
        <v>110</v>
      </c>
      <c r="F380" s="164" t="s">
        <v>111</v>
      </c>
      <c r="H380"/>
    </row>
    <row r="381" spans="1:8" s="160" customFormat="1">
      <c r="A381" s="165"/>
      <c r="B381" s="166"/>
      <c r="C381" s="165"/>
      <c r="D381" s="165"/>
      <c r="E381" s="165"/>
      <c r="F381" s="165"/>
      <c r="H381"/>
    </row>
    <row r="382" spans="1:8" s="160" customFormat="1">
      <c r="A382" s="165"/>
      <c r="B382" s="166"/>
      <c r="C382" s="165"/>
      <c r="D382" s="165"/>
      <c r="E382" s="165"/>
      <c r="F382" s="165"/>
      <c r="H382"/>
    </row>
    <row r="383" spans="1:8" s="160" customFormat="1">
      <c r="A383" s="165"/>
      <c r="B383" s="166"/>
      <c r="C383" s="165"/>
      <c r="D383" s="165"/>
      <c r="E383" s="165"/>
      <c r="F383" s="165"/>
      <c r="H383"/>
    </row>
    <row r="384" spans="1:8" s="160" customFormat="1">
      <c r="A384" s="165"/>
      <c r="B384" s="166"/>
      <c r="C384" s="165"/>
      <c r="D384" s="165"/>
      <c r="E384" s="165"/>
      <c r="F384" s="165"/>
      <c r="H384"/>
    </row>
    <row r="385" spans="1:8" s="160" customFormat="1">
      <c r="A385" s="405" t="s">
        <v>117</v>
      </c>
      <c r="B385" s="405"/>
      <c r="C385" s="405"/>
      <c r="D385" s="405"/>
      <c r="E385" s="405"/>
      <c r="F385" s="165"/>
      <c r="H385"/>
    </row>
    <row r="386" spans="1:8" s="160" customFormat="1">
      <c r="A386" s="159"/>
      <c r="B386" s="162"/>
      <c r="C386" s="159"/>
      <c r="D386" s="159"/>
      <c r="E386" s="159"/>
      <c r="F386" s="159"/>
      <c r="H386"/>
    </row>
    <row r="387" spans="1:8" s="160" customFormat="1">
      <c r="A387" s="169" t="s">
        <v>118</v>
      </c>
      <c r="B387" s="163"/>
      <c r="C387" s="169"/>
      <c r="D387" s="169"/>
      <c r="E387" s="169"/>
      <c r="F387" s="169"/>
      <c r="H387"/>
    </row>
    <row r="388" spans="1:8" s="160" customFormat="1">
      <c r="A388" s="163" t="s">
        <v>106</v>
      </c>
      <c r="B388" s="163" t="s">
        <v>107</v>
      </c>
      <c r="C388" s="163" t="s">
        <v>142</v>
      </c>
      <c r="D388" s="163" t="s">
        <v>120</v>
      </c>
      <c r="E388" s="163" t="s">
        <v>110</v>
      </c>
      <c r="F388" s="163" t="s">
        <v>111</v>
      </c>
      <c r="H388"/>
    </row>
    <row r="389" spans="1:8" s="160" customFormat="1">
      <c r="A389" s="165" t="s">
        <v>143</v>
      </c>
      <c r="B389" s="166" t="s">
        <v>144</v>
      </c>
      <c r="C389" s="170">
        <f>+C349</f>
        <v>90406</v>
      </c>
      <c r="D389" s="166">
        <v>0.08</v>
      </c>
      <c r="E389" s="165"/>
      <c r="F389" s="170">
        <f>+C389*D389</f>
        <v>7232.4800000000005</v>
      </c>
      <c r="H389"/>
    </row>
    <row r="390" spans="1:8" s="160" customFormat="1">
      <c r="A390" s="165" t="s">
        <v>145</v>
      </c>
      <c r="B390" s="166" t="s">
        <v>144</v>
      </c>
      <c r="C390" s="189">
        <f>+C350</f>
        <v>147851</v>
      </c>
      <c r="D390" s="166">
        <v>0.08</v>
      </c>
      <c r="E390" s="165"/>
      <c r="F390" s="170">
        <f>+D390*C390</f>
        <v>11828.08</v>
      </c>
      <c r="H390"/>
    </row>
    <row r="391" spans="1:8" s="160" customFormat="1">
      <c r="A391" s="165"/>
      <c r="B391" s="166"/>
      <c r="C391" s="165"/>
      <c r="D391" s="166"/>
      <c r="E391" s="165"/>
      <c r="F391" s="165"/>
      <c r="H391"/>
    </row>
    <row r="392" spans="1:8" s="160" customFormat="1">
      <c r="A392" s="165"/>
      <c r="B392" s="166"/>
      <c r="C392" s="165"/>
      <c r="D392" s="166"/>
      <c r="E392" s="165"/>
      <c r="F392" s="165"/>
      <c r="H392"/>
    </row>
    <row r="393" spans="1:8" s="160" customFormat="1">
      <c r="A393" s="397" t="s">
        <v>121</v>
      </c>
      <c r="B393" s="398"/>
      <c r="C393" s="398"/>
      <c r="D393" s="398"/>
      <c r="E393" s="399"/>
      <c r="F393" s="175">
        <f>+F389+F390</f>
        <v>19060.560000000001</v>
      </c>
      <c r="H393"/>
    </row>
    <row r="394" spans="1:8" s="160" customFormat="1">
      <c r="A394" s="159"/>
      <c r="B394" s="162"/>
      <c r="C394" s="159"/>
      <c r="D394" s="159"/>
      <c r="E394" s="159"/>
      <c r="F394" s="159"/>
      <c r="H394"/>
    </row>
    <row r="395" spans="1:8" s="160" customFormat="1">
      <c r="A395" s="169" t="s">
        <v>122</v>
      </c>
      <c r="B395" s="163"/>
      <c r="C395" s="169"/>
      <c r="D395" s="169"/>
      <c r="E395" s="169"/>
      <c r="F395" s="169"/>
      <c r="H395"/>
    </row>
    <row r="396" spans="1:8" s="160" customFormat="1">
      <c r="A396" s="163" t="s">
        <v>106</v>
      </c>
      <c r="B396" s="163" t="s">
        <v>107</v>
      </c>
      <c r="C396" s="163" t="s">
        <v>108</v>
      </c>
      <c r="D396" s="163" t="s">
        <v>109</v>
      </c>
      <c r="E396" s="163" t="s">
        <v>110</v>
      </c>
      <c r="F396" s="163" t="s">
        <v>111</v>
      </c>
      <c r="H396"/>
    </row>
    <row r="397" spans="1:8" s="160" customFormat="1">
      <c r="A397" s="165" t="s">
        <v>165</v>
      </c>
      <c r="B397" s="166" t="s">
        <v>144</v>
      </c>
      <c r="C397" s="200">
        <v>0.01</v>
      </c>
      <c r="D397" s="201">
        <f>+D357</f>
        <v>150000</v>
      </c>
      <c r="E397" s="171"/>
      <c r="F397" s="168">
        <f>+D397*C397</f>
        <v>1500</v>
      </c>
      <c r="H397"/>
    </row>
    <row r="398" spans="1:8" s="160" customFormat="1">
      <c r="A398" s="165" t="s">
        <v>146</v>
      </c>
      <c r="B398" s="166" t="s">
        <v>144</v>
      </c>
      <c r="C398" s="200">
        <v>7.000000000000001E-3</v>
      </c>
      <c r="D398" s="201">
        <f>+D358</f>
        <v>100000</v>
      </c>
      <c r="E398" s="171"/>
      <c r="F398" s="168">
        <f>+D398*C398</f>
        <v>700.00000000000011</v>
      </c>
      <c r="H398"/>
    </row>
    <row r="399" spans="1:8" s="160" customFormat="1">
      <c r="A399" s="165" t="s">
        <v>166</v>
      </c>
      <c r="B399" s="166" t="s">
        <v>149</v>
      </c>
      <c r="C399" s="202">
        <v>1E-3</v>
      </c>
      <c r="D399" s="201">
        <f>+D359</f>
        <v>952000</v>
      </c>
      <c r="E399" s="173"/>
      <c r="F399" s="168">
        <f>+D399*C399</f>
        <v>952</v>
      </c>
      <c r="H399"/>
    </row>
    <row r="400" spans="1:8" s="160" customFormat="1">
      <c r="A400" s="165" t="s">
        <v>167</v>
      </c>
      <c r="B400" s="166" t="s">
        <v>149</v>
      </c>
      <c r="C400" s="202">
        <v>1E-3</v>
      </c>
      <c r="D400" s="201">
        <f>+D360</f>
        <v>640000</v>
      </c>
      <c r="E400" s="173"/>
      <c r="F400" s="168">
        <f>+D400*C400</f>
        <v>640</v>
      </c>
      <c r="H400"/>
    </row>
    <row r="401" spans="1:8" s="160" customFormat="1">
      <c r="A401" s="397" t="s">
        <v>123</v>
      </c>
      <c r="B401" s="398"/>
      <c r="C401" s="398"/>
      <c r="D401" s="398"/>
      <c r="E401" s="399"/>
      <c r="F401" s="172">
        <f>+F398+F397+F399+F400</f>
        <v>3792</v>
      </c>
      <c r="H401"/>
    </row>
    <row r="402" spans="1:8" s="160" customFormat="1">
      <c r="A402" s="159"/>
      <c r="B402" s="162"/>
      <c r="C402" s="159"/>
      <c r="D402" s="159"/>
      <c r="E402" s="159"/>
      <c r="F402" s="159"/>
      <c r="H402"/>
    </row>
    <row r="403" spans="1:8" s="160" customFormat="1">
      <c r="A403" s="169" t="s">
        <v>124</v>
      </c>
      <c r="B403" s="163"/>
      <c r="C403" s="169"/>
      <c r="D403" s="169"/>
      <c r="E403" s="169"/>
      <c r="F403" s="169"/>
      <c r="H403"/>
    </row>
    <row r="404" spans="1:8" s="160" customFormat="1">
      <c r="A404" s="169" t="s">
        <v>106</v>
      </c>
      <c r="B404" s="163" t="s">
        <v>107</v>
      </c>
      <c r="C404" s="169" t="s">
        <v>125</v>
      </c>
      <c r="D404" s="169" t="s">
        <v>120</v>
      </c>
      <c r="E404" s="169" t="s">
        <v>110</v>
      </c>
      <c r="F404" s="169" t="s">
        <v>111</v>
      </c>
      <c r="H404"/>
    </row>
    <row r="405" spans="1:8" s="160" customFormat="1">
      <c r="A405" s="165"/>
      <c r="B405" s="166"/>
      <c r="C405" s="168"/>
      <c r="D405" s="188"/>
      <c r="E405" s="173"/>
      <c r="F405" s="168"/>
      <c r="H405"/>
    </row>
    <row r="406" spans="1:8" s="160" customFormat="1">
      <c r="A406" s="165"/>
      <c r="B406" s="166"/>
      <c r="C406" s="168"/>
      <c r="D406" s="166"/>
      <c r="E406" s="165"/>
      <c r="F406" s="168"/>
      <c r="H406"/>
    </row>
    <row r="407" spans="1:8" s="160" customFormat="1">
      <c r="A407" s="397" t="s">
        <v>126</v>
      </c>
      <c r="B407" s="398"/>
      <c r="C407" s="398"/>
      <c r="D407" s="398"/>
      <c r="E407" s="399"/>
      <c r="F407" s="174">
        <f>SUM(F405:F406)</f>
        <v>0</v>
      </c>
      <c r="H407"/>
    </row>
    <row r="408" spans="1:8" s="160" customFormat="1">
      <c r="A408" s="400" t="s">
        <v>127</v>
      </c>
      <c r="B408" s="400"/>
      <c r="C408" s="400"/>
      <c r="D408" s="400"/>
      <c r="E408" s="400"/>
      <c r="F408" s="168">
        <f>ROUND((+F393*5%),0)</f>
        <v>953</v>
      </c>
      <c r="H408"/>
    </row>
    <row r="409" spans="1:8" s="160" customFormat="1">
      <c r="A409" s="400" t="s">
        <v>128</v>
      </c>
      <c r="B409" s="400"/>
      <c r="C409" s="400"/>
      <c r="D409" s="400"/>
      <c r="E409" s="400"/>
      <c r="F409" s="172">
        <f>ROUND((+F408+F407+F401+F393+F385),0)</f>
        <v>23806</v>
      </c>
      <c r="H409"/>
    </row>
    <row r="410" spans="1:8" s="160" customFormat="1">
      <c r="A410" s="400" t="s">
        <v>129</v>
      </c>
      <c r="B410" s="400"/>
      <c r="C410" s="400"/>
      <c r="D410" s="400"/>
      <c r="E410" s="400"/>
      <c r="F410" s="165"/>
      <c r="H410"/>
    </row>
    <row r="411" spans="1:8" s="160" customFormat="1">
      <c r="A411" s="400" t="s">
        <v>130</v>
      </c>
      <c r="B411" s="400"/>
      <c r="C411" s="400"/>
      <c r="D411" s="400"/>
      <c r="E411" s="400"/>
      <c r="F411" s="165"/>
      <c r="H411"/>
    </row>
    <row r="412" spans="1:8" s="160" customFormat="1">
      <c r="A412" s="159"/>
      <c r="B412" s="162"/>
      <c r="C412" s="159"/>
      <c r="D412" s="159"/>
      <c r="E412" s="159"/>
      <c r="F412" s="159"/>
      <c r="H412"/>
    </row>
    <row r="413" spans="1:8" s="160" customFormat="1">
      <c r="A413" s="159"/>
      <c r="B413" s="162"/>
      <c r="C413" s="159"/>
      <c r="D413" s="159"/>
      <c r="E413" s="159"/>
      <c r="F413" s="159"/>
      <c r="H413"/>
    </row>
    <row r="414" spans="1:8" s="160" customFormat="1">
      <c r="A414" s="159"/>
      <c r="B414" s="162"/>
      <c r="C414" s="159"/>
      <c r="D414" s="159"/>
      <c r="E414" s="159"/>
      <c r="F414" s="159"/>
      <c r="H414"/>
    </row>
    <row r="415" spans="1:8" s="160" customFormat="1">
      <c r="A415" s="158" t="s">
        <v>99</v>
      </c>
      <c r="B415" s="159"/>
      <c r="C415" s="159"/>
      <c r="D415" s="159"/>
      <c r="E415" s="159"/>
      <c r="F415" s="159"/>
      <c r="H415"/>
    </row>
    <row r="416" spans="1:8" s="160" customFormat="1">
      <c r="A416" s="158" t="s">
        <v>100</v>
      </c>
      <c r="B416" s="159"/>
      <c r="C416" s="159"/>
      <c r="D416" s="159"/>
      <c r="E416" s="159" t="s">
        <v>0</v>
      </c>
      <c r="F416" s="159"/>
      <c r="H416"/>
    </row>
    <row r="417" spans="1:8" s="160" customFormat="1">
      <c r="A417" s="158" t="s">
        <v>170</v>
      </c>
      <c r="B417" s="159"/>
      <c r="C417" s="159"/>
      <c r="D417" s="159"/>
      <c r="E417" s="159"/>
      <c r="F417" s="159"/>
      <c r="H417"/>
    </row>
    <row r="418" spans="1:8" s="160" customFormat="1">
      <c r="A418" s="393" t="s">
        <v>103</v>
      </c>
      <c r="B418" s="393"/>
      <c r="C418" s="393"/>
      <c r="D418" s="393"/>
      <c r="E418" s="393"/>
      <c r="F418" s="393"/>
      <c r="H418"/>
    </row>
    <row r="419" spans="1:8" s="160" customFormat="1">
      <c r="A419" s="406" t="s">
        <v>164</v>
      </c>
      <c r="B419" s="407"/>
      <c r="C419" s="407"/>
      <c r="D419" s="408"/>
      <c r="E419" s="199" t="s">
        <v>105</v>
      </c>
      <c r="F419" s="199" t="s">
        <v>70</v>
      </c>
      <c r="H419"/>
    </row>
    <row r="420" spans="1:8" s="160" customFormat="1">
      <c r="A420" s="164" t="s">
        <v>106</v>
      </c>
      <c r="B420" s="164" t="s">
        <v>107</v>
      </c>
      <c r="C420" s="164" t="s">
        <v>108</v>
      </c>
      <c r="D420" s="164" t="s">
        <v>109</v>
      </c>
      <c r="E420" s="164" t="s">
        <v>110</v>
      </c>
      <c r="F420" s="164" t="s">
        <v>111</v>
      </c>
      <c r="H420"/>
    </row>
    <row r="421" spans="1:8" s="160" customFormat="1">
      <c r="A421" s="165"/>
      <c r="B421" s="166"/>
      <c r="C421" s="165"/>
      <c r="D421" s="165"/>
      <c r="E421" s="165"/>
      <c r="F421" s="165"/>
      <c r="H421"/>
    </row>
    <row r="422" spans="1:8" s="160" customFormat="1">
      <c r="A422" s="165"/>
      <c r="B422" s="166"/>
      <c r="C422" s="165"/>
      <c r="D422" s="165"/>
      <c r="E422" s="165"/>
      <c r="F422" s="165"/>
      <c r="H422"/>
    </row>
    <row r="423" spans="1:8" s="160" customFormat="1">
      <c r="A423" s="165"/>
      <c r="B423" s="166"/>
      <c r="C423" s="165"/>
      <c r="D423" s="165"/>
      <c r="E423" s="165"/>
      <c r="F423" s="165"/>
      <c r="H423"/>
    </row>
    <row r="424" spans="1:8" s="160" customFormat="1">
      <c r="A424" s="165"/>
      <c r="B424" s="166"/>
      <c r="C424" s="165"/>
      <c r="D424" s="165"/>
      <c r="E424" s="165"/>
      <c r="F424" s="165"/>
      <c r="H424"/>
    </row>
    <row r="425" spans="1:8" s="160" customFormat="1">
      <c r="A425" s="405" t="s">
        <v>117</v>
      </c>
      <c r="B425" s="405"/>
      <c r="C425" s="405"/>
      <c r="D425" s="405"/>
      <c r="E425" s="405"/>
      <c r="F425" s="165"/>
      <c r="H425"/>
    </row>
    <row r="426" spans="1:8" s="160" customFormat="1">
      <c r="A426" s="159"/>
      <c r="B426" s="162"/>
      <c r="C426" s="159"/>
      <c r="D426" s="159"/>
      <c r="E426" s="159"/>
      <c r="F426" s="159"/>
      <c r="H426"/>
    </row>
    <row r="427" spans="1:8" s="160" customFormat="1">
      <c r="A427" s="169" t="s">
        <v>118</v>
      </c>
      <c r="B427" s="163"/>
      <c r="C427" s="169"/>
      <c r="D427" s="169"/>
      <c r="E427" s="169"/>
      <c r="F427" s="169"/>
      <c r="H427"/>
    </row>
    <row r="428" spans="1:8" s="160" customFormat="1">
      <c r="A428" s="163" t="s">
        <v>106</v>
      </c>
      <c r="B428" s="163" t="s">
        <v>107</v>
      </c>
      <c r="C428" s="163" t="s">
        <v>142</v>
      </c>
      <c r="D428" s="163"/>
      <c r="E428" s="163" t="s">
        <v>110</v>
      </c>
      <c r="F428" s="163" t="s">
        <v>111</v>
      </c>
      <c r="H428"/>
    </row>
    <row r="429" spans="1:8" s="160" customFormat="1">
      <c r="A429" s="165" t="s">
        <v>143</v>
      </c>
      <c r="B429" s="166" t="s">
        <v>144</v>
      </c>
      <c r="C429" s="170">
        <f>+C389</f>
        <v>90406</v>
      </c>
      <c r="D429" s="166">
        <v>0.1</v>
      </c>
      <c r="E429" s="165"/>
      <c r="F429" s="170">
        <f>+C429*D429</f>
        <v>9040.6</v>
      </c>
      <c r="H429"/>
    </row>
    <row r="430" spans="1:8" s="160" customFormat="1">
      <c r="A430" s="165" t="s">
        <v>145</v>
      </c>
      <c r="B430" s="166" t="s">
        <v>144</v>
      </c>
      <c r="C430" s="189">
        <f>+C390</f>
        <v>147851</v>
      </c>
      <c r="D430" s="166">
        <v>0.1</v>
      </c>
      <c r="E430" s="165"/>
      <c r="F430" s="170">
        <f>+D430*C430</f>
        <v>14785.1</v>
      </c>
      <c r="H430"/>
    </row>
    <row r="431" spans="1:8" s="160" customFormat="1">
      <c r="A431" s="165"/>
      <c r="B431" s="166"/>
      <c r="C431" s="165"/>
      <c r="D431" s="166"/>
      <c r="E431" s="165"/>
      <c r="F431" s="165"/>
      <c r="H431"/>
    </row>
    <row r="432" spans="1:8" s="160" customFormat="1">
      <c r="A432" s="165"/>
      <c r="B432" s="166"/>
      <c r="C432" s="165"/>
      <c r="D432" s="166"/>
      <c r="E432" s="165"/>
      <c r="F432" s="165"/>
      <c r="H432"/>
    </row>
    <row r="433" spans="1:8" s="160" customFormat="1">
      <c r="A433" s="397" t="s">
        <v>121</v>
      </c>
      <c r="B433" s="398"/>
      <c r="C433" s="398"/>
      <c r="D433" s="398"/>
      <c r="E433" s="399"/>
      <c r="F433" s="175">
        <f>+F429+F430</f>
        <v>23825.7</v>
      </c>
      <c r="H433"/>
    </row>
    <row r="434" spans="1:8" s="160" customFormat="1">
      <c r="A434" s="159"/>
      <c r="B434" s="162"/>
      <c r="C434" s="159"/>
      <c r="D434" s="159"/>
      <c r="E434" s="159"/>
      <c r="F434" s="159"/>
      <c r="H434"/>
    </row>
    <row r="435" spans="1:8" s="160" customFormat="1">
      <c r="A435" s="169" t="s">
        <v>122</v>
      </c>
      <c r="B435" s="163"/>
      <c r="C435" s="169"/>
      <c r="D435" s="169"/>
      <c r="E435" s="169"/>
      <c r="F435" s="169"/>
      <c r="H435"/>
    </row>
    <row r="436" spans="1:8" s="160" customFormat="1">
      <c r="A436" s="163" t="s">
        <v>106</v>
      </c>
      <c r="B436" s="163" t="s">
        <v>107</v>
      </c>
      <c r="C436" s="163" t="s">
        <v>108</v>
      </c>
      <c r="D436" s="163" t="s">
        <v>109</v>
      </c>
      <c r="E436" s="163" t="s">
        <v>110</v>
      </c>
      <c r="F436" s="163" t="s">
        <v>111</v>
      </c>
      <c r="H436"/>
    </row>
    <row r="437" spans="1:8" s="160" customFormat="1">
      <c r="A437" s="165" t="s">
        <v>165</v>
      </c>
      <c r="B437" s="166" t="s">
        <v>144</v>
      </c>
      <c r="C437" s="200">
        <v>0.02</v>
      </c>
      <c r="D437" s="201">
        <f>+D397</f>
        <v>150000</v>
      </c>
      <c r="E437" s="171"/>
      <c r="F437" s="168">
        <f>+D437*C437</f>
        <v>3000</v>
      </c>
      <c r="H437"/>
    </row>
    <row r="438" spans="1:8" s="160" customFormat="1">
      <c r="A438" s="165" t="s">
        <v>167</v>
      </c>
      <c r="B438" s="166" t="s">
        <v>149</v>
      </c>
      <c r="C438" s="202">
        <v>5.0000000000000001E-3</v>
      </c>
      <c r="D438" s="201">
        <f>+D400</f>
        <v>640000</v>
      </c>
      <c r="E438" s="173"/>
      <c r="F438" s="168">
        <f>+D438*C438</f>
        <v>3200</v>
      </c>
      <c r="H438"/>
    </row>
    <row r="439" spans="1:8" s="160" customFormat="1">
      <c r="A439" s="165"/>
      <c r="B439" s="166"/>
      <c r="C439" s="165"/>
      <c r="D439" s="165"/>
      <c r="E439" s="168"/>
      <c r="F439" s="168"/>
      <c r="H439"/>
    </row>
    <row r="440" spans="1:8" s="160" customFormat="1">
      <c r="A440" s="397" t="s">
        <v>123</v>
      </c>
      <c r="B440" s="398"/>
      <c r="C440" s="398"/>
      <c r="D440" s="398"/>
      <c r="E440" s="399"/>
      <c r="F440" s="172">
        <f>+F437+F438</f>
        <v>6200</v>
      </c>
      <c r="H440"/>
    </row>
    <row r="441" spans="1:8" s="160" customFormat="1">
      <c r="A441" s="159"/>
      <c r="B441" s="162"/>
      <c r="C441" s="159"/>
      <c r="D441" s="159"/>
      <c r="E441" s="159"/>
      <c r="F441" s="159"/>
      <c r="H441"/>
    </row>
    <row r="442" spans="1:8" s="160" customFormat="1">
      <c r="A442" s="169" t="s">
        <v>124</v>
      </c>
      <c r="B442" s="163"/>
      <c r="C442" s="169"/>
      <c r="D442" s="169"/>
      <c r="E442" s="169"/>
      <c r="F442" s="169"/>
      <c r="H442"/>
    </row>
    <row r="443" spans="1:8" s="160" customFormat="1">
      <c r="A443" s="169" t="s">
        <v>106</v>
      </c>
      <c r="B443" s="163" t="s">
        <v>107</v>
      </c>
      <c r="C443" s="169" t="s">
        <v>125</v>
      </c>
      <c r="D443" s="169" t="s">
        <v>120</v>
      </c>
      <c r="E443" s="169" t="s">
        <v>110</v>
      </c>
      <c r="F443" s="169" t="s">
        <v>111</v>
      </c>
      <c r="H443"/>
    </row>
    <row r="444" spans="1:8" s="160" customFormat="1">
      <c r="A444" s="165"/>
      <c r="B444" s="166"/>
      <c r="C444" s="168"/>
      <c r="D444" s="166"/>
      <c r="E444" s="165"/>
      <c r="F444" s="168"/>
      <c r="H444"/>
    </row>
    <row r="445" spans="1:8" s="160" customFormat="1">
      <c r="A445" s="397" t="s">
        <v>126</v>
      </c>
      <c r="B445" s="398"/>
      <c r="C445" s="398"/>
      <c r="D445" s="398"/>
      <c r="E445" s="399"/>
      <c r="F445" s="174">
        <f>SUM(F444:F444)</f>
        <v>0</v>
      </c>
      <c r="H445"/>
    </row>
    <row r="446" spans="1:8" s="160" customFormat="1">
      <c r="A446" s="400" t="s">
        <v>127</v>
      </c>
      <c r="B446" s="400"/>
      <c r="C446" s="400"/>
      <c r="D446" s="400"/>
      <c r="E446" s="400"/>
      <c r="F446" s="168">
        <v>1000</v>
      </c>
      <c r="H446"/>
    </row>
    <row r="447" spans="1:8" s="160" customFormat="1">
      <c r="A447" s="400" t="s">
        <v>128</v>
      </c>
      <c r="B447" s="400"/>
      <c r="C447" s="400"/>
      <c r="D447" s="400"/>
      <c r="E447" s="400"/>
      <c r="F447" s="172">
        <f>ROUND((+F446+F445+F440+F433+F425),0)</f>
        <v>31026</v>
      </c>
      <c r="H447"/>
    </row>
    <row r="448" spans="1:8" s="160" customFormat="1">
      <c r="A448" s="400" t="s">
        <v>129</v>
      </c>
      <c r="B448" s="400"/>
      <c r="C448" s="400"/>
      <c r="D448" s="400"/>
      <c r="E448" s="400"/>
      <c r="F448" s="165"/>
      <c r="H448"/>
    </row>
    <row r="449" spans="1:8" s="160" customFormat="1">
      <c r="A449" s="400" t="s">
        <v>130</v>
      </c>
      <c r="B449" s="400"/>
      <c r="C449" s="400"/>
      <c r="D449" s="400"/>
      <c r="E449" s="400"/>
      <c r="F449" s="165"/>
      <c r="H449"/>
    </row>
    <row r="450" spans="1:8" s="160" customFormat="1">
      <c r="A450" s="183"/>
      <c r="B450" s="183"/>
      <c r="C450" s="183"/>
      <c r="D450" s="183"/>
      <c r="E450" s="183"/>
      <c r="F450" s="159"/>
      <c r="H450"/>
    </row>
    <row r="451" spans="1:8" s="160" customFormat="1">
      <c r="A451" s="183"/>
      <c r="B451" s="183"/>
      <c r="C451" s="183"/>
      <c r="D451" s="183"/>
      <c r="E451" s="183"/>
      <c r="F451" s="159"/>
      <c r="H451"/>
    </row>
    <row r="452" spans="1:8" s="160" customFormat="1">
      <c r="A452" s="183"/>
      <c r="B452" s="183"/>
      <c r="C452" s="183"/>
      <c r="D452" s="183"/>
      <c r="E452" s="183"/>
      <c r="F452" s="159"/>
      <c r="H452"/>
    </row>
    <row r="453" spans="1:8" s="160" customFormat="1">
      <c r="A453" s="158" t="s">
        <v>99</v>
      </c>
      <c r="B453" s="159"/>
      <c r="C453" s="159"/>
      <c r="D453" s="159"/>
      <c r="E453" s="159"/>
      <c r="F453" s="159"/>
      <c r="H453"/>
    </row>
    <row r="454" spans="1:8" s="160" customFormat="1">
      <c r="A454" s="158" t="s">
        <v>100</v>
      </c>
      <c r="B454" s="203"/>
      <c r="C454" s="204"/>
      <c r="D454" s="204"/>
      <c r="E454" s="161" t="s">
        <v>0</v>
      </c>
      <c r="F454" s="161" t="s">
        <v>29</v>
      </c>
      <c r="H454"/>
    </row>
    <row r="455" spans="1:8" s="195" customFormat="1">
      <c r="A455" s="185" t="s">
        <v>171</v>
      </c>
      <c r="B455" s="185"/>
      <c r="C455" s="185"/>
      <c r="D455" s="205"/>
      <c r="E455" s="206"/>
      <c r="F455" s="207"/>
      <c r="H455" s="196"/>
    </row>
    <row r="456" spans="1:8" s="160" customFormat="1">
      <c r="A456" s="393" t="s">
        <v>103</v>
      </c>
      <c r="B456" s="393"/>
      <c r="C456" s="393"/>
      <c r="D456" s="393"/>
      <c r="E456" s="393"/>
      <c r="F456" s="393"/>
      <c r="H456"/>
    </row>
    <row r="457" spans="1:8" s="160" customFormat="1">
      <c r="A457" s="406" t="s">
        <v>141</v>
      </c>
      <c r="B457" s="407"/>
      <c r="C457" s="407"/>
      <c r="D457" s="408"/>
      <c r="E457" s="208" t="s">
        <v>105</v>
      </c>
      <c r="F457" s="209" t="s">
        <v>94</v>
      </c>
      <c r="H457"/>
    </row>
    <row r="458" spans="1:8" s="160" customFormat="1">
      <c r="A458" s="164" t="s">
        <v>106</v>
      </c>
      <c r="B458" s="164" t="s">
        <v>107</v>
      </c>
      <c r="C458" s="164" t="s">
        <v>108</v>
      </c>
      <c r="D458" s="164" t="s">
        <v>109</v>
      </c>
      <c r="E458" s="164" t="s">
        <v>110</v>
      </c>
      <c r="F458" s="164" t="s">
        <v>111</v>
      </c>
      <c r="H458"/>
    </row>
    <row r="459" spans="1:8" s="160" customFormat="1" ht="15.75">
      <c r="A459" s="210"/>
      <c r="B459" s="211"/>
      <c r="C459" s="212"/>
      <c r="D459" s="213"/>
      <c r="E459" s="213"/>
      <c r="F459" s="213"/>
      <c r="H459"/>
    </row>
    <row r="460" spans="1:8" s="160" customFormat="1" ht="15.75">
      <c r="A460" s="214"/>
      <c r="B460" s="211"/>
      <c r="C460" s="212"/>
      <c r="D460" s="213"/>
      <c r="E460" s="213"/>
      <c r="F460" s="213"/>
      <c r="H460"/>
    </row>
    <row r="461" spans="1:8" s="160" customFormat="1" ht="15.75">
      <c r="A461" s="214"/>
      <c r="B461" s="211"/>
      <c r="C461" s="212"/>
      <c r="D461" s="213"/>
      <c r="E461" s="213"/>
      <c r="F461" s="213"/>
      <c r="H461"/>
    </row>
    <row r="462" spans="1:8" s="160" customFormat="1" ht="15.75">
      <c r="A462" s="210"/>
      <c r="B462" s="211"/>
      <c r="C462" s="212"/>
      <c r="D462" s="213"/>
      <c r="E462" s="213"/>
      <c r="F462" s="213"/>
      <c r="H462"/>
    </row>
    <row r="463" spans="1:8" s="160" customFormat="1" ht="15.75">
      <c r="A463" s="210"/>
      <c r="B463" s="211"/>
      <c r="C463" s="212"/>
      <c r="D463" s="213"/>
      <c r="E463" s="213"/>
      <c r="F463" s="213"/>
      <c r="H463"/>
    </row>
    <row r="464" spans="1:8" s="160" customFormat="1" ht="15.75">
      <c r="A464" s="210"/>
      <c r="B464" s="211"/>
      <c r="C464" s="212"/>
      <c r="D464" s="213"/>
      <c r="E464" s="213"/>
      <c r="F464" s="213"/>
      <c r="H464"/>
    </row>
    <row r="465" spans="1:8" s="160" customFormat="1" ht="15.75">
      <c r="A465" s="215"/>
      <c r="B465" s="216"/>
      <c r="C465" s="212"/>
      <c r="D465" s="213"/>
      <c r="E465" s="217"/>
      <c r="F465" s="213"/>
      <c r="H465"/>
    </row>
    <row r="466" spans="1:8" s="160" customFormat="1" ht="15.75">
      <c r="A466" s="410" t="s">
        <v>117</v>
      </c>
      <c r="B466" s="410"/>
      <c r="C466" s="410"/>
      <c r="D466" s="410"/>
      <c r="E466" s="410"/>
      <c r="F466" s="218">
        <f>ROUND((SUM(F459:F465)),0)</f>
        <v>0</v>
      </c>
      <c r="H466"/>
    </row>
    <row r="467" spans="1:8" s="160" customFormat="1">
      <c r="A467" s="219"/>
      <c r="B467" s="220"/>
      <c r="C467" s="219"/>
      <c r="D467" s="219"/>
      <c r="E467" s="221"/>
      <c r="F467" s="222"/>
      <c r="H467"/>
    </row>
    <row r="468" spans="1:8" s="160" customFormat="1">
      <c r="A468" s="223" t="s">
        <v>118</v>
      </c>
      <c r="B468" s="209"/>
      <c r="C468" s="223"/>
      <c r="D468" s="223"/>
      <c r="E468" s="224"/>
      <c r="F468" s="225"/>
      <c r="H468"/>
    </row>
    <row r="469" spans="1:8" s="160" customFormat="1">
      <c r="A469" s="226" t="s">
        <v>106</v>
      </c>
      <c r="B469" s="209" t="s">
        <v>107</v>
      </c>
      <c r="C469" s="226" t="s">
        <v>142</v>
      </c>
      <c r="D469" s="226" t="s">
        <v>172</v>
      </c>
      <c r="E469" s="208" t="s">
        <v>173</v>
      </c>
      <c r="F469" s="209" t="s">
        <v>111</v>
      </c>
      <c r="H469"/>
    </row>
    <row r="470" spans="1:8" s="160" customFormat="1">
      <c r="A470" s="215"/>
      <c r="B470" s="216"/>
      <c r="C470" s="227"/>
      <c r="D470" s="228"/>
      <c r="E470" s="229"/>
      <c r="F470" s="230"/>
      <c r="H470"/>
    </row>
    <row r="471" spans="1:8" s="160" customFormat="1">
      <c r="A471" s="165" t="s">
        <v>143</v>
      </c>
      <c r="B471" s="166" t="s">
        <v>144</v>
      </c>
      <c r="C471" s="170">
        <v>90406</v>
      </c>
      <c r="D471" s="166">
        <v>0.1</v>
      </c>
      <c r="E471" s="165"/>
      <c r="F471" s="170">
        <f>+C471*D471</f>
        <v>9040.6</v>
      </c>
      <c r="H471"/>
    </row>
    <row r="472" spans="1:8" s="160" customFormat="1">
      <c r="A472" s="231"/>
      <c r="B472" s="216"/>
      <c r="C472" s="217"/>
      <c r="D472" s="216"/>
      <c r="E472" s="217"/>
      <c r="F472" s="232"/>
      <c r="H472"/>
    </row>
    <row r="473" spans="1:8" s="160" customFormat="1">
      <c r="A473" s="411" t="s">
        <v>121</v>
      </c>
      <c r="B473" s="412"/>
      <c r="C473" s="412"/>
      <c r="D473" s="412"/>
      <c r="E473" s="413"/>
      <c r="F473" s="170">
        <f>SUM(F470:F472)</f>
        <v>9040.6</v>
      </c>
      <c r="H473"/>
    </row>
    <row r="474" spans="1:8" s="160" customFormat="1">
      <c r="A474" s="219"/>
      <c r="B474" s="220"/>
      <c r="C474" s="219"/>
      <c r="D474" s="219"/>
      <c r="E474" s="221"/>
      <c r="F474" s="222"/>
      <c r="H474"/>
    </row>
    <row r="475" spans="1:8" s="160" customFormat="1">
      <c r="A475" s="223" t="s">
        <v>122</v>
      </c>
      <c r="B475" s="209"/>
      <c r="C475" s="223"/>
      <c r="D475" s="223"/>
      <c r="E475" s="224"/>
      <c r="F475" s="225"/>
      <c r="H475"/>
    </row>
    <row r="476" spans="1:8" s="160" customFormat="1">
      <c r="A476" s="226" t="s">
        <v>106</v>
      </c>
      <c r="B476" s="209" t="s">
        <v>107</v>
      </c>
      <c r="C476" s="226" t="s">
        <v>108</v>
      </c>
      <c r="D476" s="226" t="s">
        <v>109</v>
      </c>
      <c r="E476" s="208" t="s">
        <v>110</v>
      </c>
      <c r="F476" s="209" t="s">
        <v>111</v>
      </c>
      <c r="H476"/>
    </row>
    <row r="477" spans="1:8" s="160" customFormat="1">
      <c r="A477" s="165" t="s">
        <v>174</v>
      </c>
      <c r="B477" s="166" t="s">
        <v>144</v>
      </c>
      <c r="C477" s="233">
        <v>2E-3</v>
      </c>
      <c r="D477" s="234">
        <v>640000</v>
      </c>
      <c r="E477" s="165"/>
      <c r="F477" s="170">
        <f>+D477*C477</f>
        <v>1280</v>
      </c>
      <c r="H477"/>
    </row>
    <row r="478" spans="1:8" s="160" customFormat="1">
      <c r="A478" s="215"/>
      <c r="B478" s="216"/>
      <c r="C478" s="228"/>
      <c r="D478" s="235"/>
      <c r="E478" s="217"/>
      <c r="F478" s="217"/>
      <c r="H478"/>
    </row>
    <row r="479" spans="1:8" s="160" customFormat="1">
      <c r="A479" s="215"/>
      <c r="B479" s="216"/>
      <c r="C479" s="215"/>
      <c r="D479" s="215"/>
      <c r="E479" s="217"/>
      <c r="F479" s="217"/>
      <c r="H479"/>
    </row>
    <row r="480" spans="1:8" s="160" customFormat="1">
      <c r="A480" s="215"/>
      <c r="B480" s="216"/>
      <c r="C480" s="215"/>
      <c r="D480" s="215"/>
      <c r="E480" s="217"/>
      <c r="F480" s="217"/>
      <c r="H480"/>
    </row>
    <row r="481" spans="1:8" s="160" customFormat="1">
      <c r="A481" s="411" t="s">
        <v>123</v>
      </c>
      <c r="B481" s="412"/>
      <c r="C481" s="412"/>
      <c r="D481" s="412"/>
      <c r="E481" s="413"/>
      <c r="F481" s="170">
        <f>SUM(F477:F480)</f>
        <v>1280</v>
      </c>
      <c r="H481"/>
    </row>
    <row r="482" spans="1:8" s="160" customFormat="1">
      <c r="A482" s="219"/>
      <c r="B482" s="220"/>
      <c r="C482" s="219"/>
      <c r="D482" s="219"/>
      <c r="E482" s="221"/>
      <c r="F482" s="222"/>
      <c r="H482"/>
    </row>
    <row r="483" spans="1:8" s="160" customFormat="1">
      <c r="A483" s="223" t="s">
        <v>124</v>
      </c>
      <c r="B483" s="209"/>
      <c r="C483" s="223"/>
      <c r="D483" s="223"/>
      <c r="E483" s="224"/>
      <c r="F483" s="225"/>
      <c r="H483"/>
    </row>
    <row r="484" spans="1:8" s="160" customFormat="1">
      <c r="A484" s="223" t="s">
        <v>106</v>
      </c>
      <c r="B484" s="209" t="s">
        <v>107</v>
      </c>
      <c r="C484" s="223" t="s">
        <v>125</v>
      </c>
      <c r="D484" s="223" t="s">
        <v>120</v>
      </c>
      <c r="E484" s="224" t="s">
        <v>110</v>
      </c>
      <c r="F484" s="225" t="s">
        <v>111</v>
      </c>
      <c r="H484"/>
    </row>
    <row r="485" spans="1:8" s="160" customFormat="1">
      <c r="A485" s="215"/>
      <c r="B485" s="216"/>
      <c r="C485" s="228"/>
      <c r="D485" s="215"/>
      <c r="E485" s="217"/>
      <c r="F485" s="217"/>
      <c r="H485"/>
    </row>
    <row r="486" spans="1:8" s="160" customFormat="1">
      <c r="A486" s="215"/>
      <c r="B486" s="216"/>
      <c r="C486" s="215"/>
      <c r="D486" s="215"/>
      <c r="E486" s="217"/>
      <c r="F486" s="236"/>
      <c r="H486"/>
    </row>
    <row r="487" spans="1:8" s="160" customFormat="1">
      <c r="A487" s="411" t="s">
        <v>126</v>
      </c>
      <c r="B487" s="412"/>
      <c r="C487" s="412"/>
      <c r="D487" s="412"/>
      <c r="E487" s="413"/>
      <c r="F487" s="217">
        <f>+F485</f>
        <v>0</v>
      </c>
      <c r="H487"/>
    </row>
    <row r="488" spans="1:8" s="160" customFormat="1">
      <c r="A488" s="219"/>
      <c r="B488" s="220"/>
      <c r="C488" s="219"/>
      <c r="D488" s="219"/>
      <c r="E488" s="221"/>
      <c r="F488" s="222"/>
      <c r="H488"/>
    </row>
    <row r="489" spans="1:8" s="160" customFormat="1">
      <c r="A489" s="409" t="s">
        <v>127</v>
      </c>
      <c r="B489" s="409"/>
      <c r="C489" s="409"/>
      <c r="D489" s="409"/>
      <c r="E489" s="409"/>
      <c r="F489" s="170">
        <v>843</v>
      </c>
      <c r="H489"/>
    </row>
    <row r="490" spans="1:8" s="160" customFormat="1">
      <c r="A490" s="409" t="s">
        <v>128</v>
      </c>
      <c r="B490" s="409"/>
      <c r="C490" s="409"/>
      <c r="D490" s="409"/>
      <c r="E490" s="409"/>
      <c r="F490" s="224">
        <f>ROUND((+F489+F473+F466+F481+F487),0)</f>
        <v>11164</v>
      </c>
      <c r="H490"/>
    </row>
    <row r="491" spans="1:8" s="160" customFormat="1">
      <c r="A491" s="409" t="s">
        <v>175</v>
      </c>
      <c r="B491" s="409"/>
      <c r="C491" s="409"/>
      <c r="D491" s="409"/>
      <c r="E491" s="409"/>
      <c r="F491" s="217"/>
      <c r="H491"/>
    </row>
    <row r="492" spans="1:8" s="160" customFormat="1" ht="15.75">
      <c r="A492" s="409" t="s">
        <v>176</v>
      </c>
      <c r="B492" s="409"/>
      <c r="C492" s="409"/>
      <c r="D492" s="409"/>
      <c r="E492" s="409"/>
      <c r="F492" s="218"/>
      <c r="H492"/>
    </row>
    <row r="493" spans="1:8" s="160" customFormat="1">
      <c r="A493"/>
      <c r="B493" s="181"/>
      <c r="C493"/>
      <c r="D493"/>
      <c r="E493" s="180"/>
      <c r="F493" s="181"/>
      <c r="H493"/>
    </row>
    <row r="494" spans="1:8" s="160" customFormat="1">
      <c r="A494"/>
      <c r="B494" s="181"/>
      <c r="C494"/>
      <c r="D494"/>
      <c r="E494" s="180"/>
      <c r="F494" s="181"/>
      <c r="H494"/>
    </row>
    <row r="495" spans="1:8">
      <c r="A495"/>
      <c r="B495" s="181"/>
      <c r="C495"/>
      <c r="D495"/>
      <c r="E495" s="180"/>
      <c r="F495" s="181"/>
    </row>
    <row r="496" spans="1:8">
      <c r="A496" s="158" t="s">
        <v>99</v>
      </c>
      <c r="E496" s="161" t="s">
        <v>0</v>
      </c>
      <c r="F496" s="161" t="s">
        <v>177</v>
      </c>
    </row>
    <row r="497" spans="1:8">
      <c r="A497" s="158" t="s">
        <v>100</v>
      </c>
      <c r="B497" s="237"/>
      <c r="C497" s="238"/>
      <c r="D497" s="238"/>
      <c r="E497" s="239"/>
      <c r="F497" s="240"/>
    </row>
    <row r="498" spans="1:8" s="242" customFormat="1">
      <c r="A498" s="185" t="s">
        <v>178</v>
      </c>
      <c r="B498" s="184"/>
      <c r="C498" s="185"/>
      <c r="D498" s="185"/>
      <c r="E498" s="185"/>
      <c r="F498" s="185"/>
      <c r="G498" s="241"/>
    </row>
    <row r="499" spans="1:8">
      <c r="A499" s="393" t="s">
        <v>103</v>
      </c>
      <c r="B499" s="393"/>
      <c r="C499" s="393"/>
      <c r="D499" s="393"/>
      <c r="E499" s="393"/>
      <c r="F499" s="393"/>
    </row>
    <row r="500" spans="1:8" s="181" customFormat="1" ht="23.25" customHeight="1">
      <c r="A500" s="406" t="s">
        <v>104</v>
      </c>
      <c r="B500" s="407"/>
      <c r="C500" s="407"/>
      <c r="D500" s="408"/>
      <c r="E500" s="199" t="s">
        <v>105</v>
      </c>
      <c r="F500" s="199" t="s">
        <v>62</v>
      </c>
      <c r="G500" s="180"/>
    </row>
    <row r="501" spans="1:8">
      <c r="A501" s="164" t="s">
        <v>106</v>
      </c>
      <c r="B501" s="164" t="s">
        <v>107</v>
      </c>
      <c r="C501" s="164" t="s">
        <v>108</v>
      </c>
      <c r="D501" s="164" t="s">
        <v>109</v>
      </c>
      <c r="E501" s="164" t="s">
        <v>110</v>
      </c>
      <c r="F501" s="164" t="s">
        <v>111</v>
      </c>
    </row>
    <row r="502" spans="1:8">
      <c r="A502" s="165"/>
      <c r="B502" s="166"/>
      <c r="C502" s="165"/>
      <c r="D502" s="165"/>
      <c r="E502" s="165"/>
      <c r="F502" s="165"/>
    </row>
    <row r="503" spans="1:8">
      <c r="A503" s="165"/>
      <c r="B503" s="166"/>
      <c r="C503" s="165"/>
      <c r="D503" s="165"/>
      <c r="E503" s="165"/>
      <c r="F503" s="165"/>
    </row>
    <row r="504" spans="1:8">
      <c r="A504" s="165"/>
      <c r="B504" s="166"/>
      <c r="C504" s="165"/>
      <c r="D504" s="165"/>
      <c r="E504" s="165"/>
      <c r="F504" s="165"/>
    </row>
    <row r="505" spans="1:8">
      <c r="A505" s="165"/>
      <c r="B505" s="166"/>
      <c r="C505" s="165"/>
      <c r="D505" s="165"/>
      <c r="E505" s="165"/>
      <c r="F505" s="165"/>
    </row>
    <row r="506" spans="1:8">
      <c r="A506" s="405" t="s">
        <v>117</v>
      </c>
      <c r="B506" s="405"/>
      <c r="C506" s="405"/>
      <c r="D506" s="405"/>
      <c r="E506" s="405"/>
      <c r="F506" s="165"/>
    </row>
    <row r="507" spans="1:8">
      <c r="B507" s="162"/>
    </row>
    <row r="508" spans="1:8">
      <c r="A508" s="169" t="s">
        <v>118</v>
      </c>
      <c r="B508" s="163"/>
      <c r="C508" s="169"/>
      <c r="D508" s="169"/>
      <c r="E508" s="169"/>
      <c r="F508" s="169"/>
    </row>
    <row r="509" spans="1:8">
      <c r="A509" s="163" t="s">
        <v>106</v>
      </c>
      <c r="B509" s="163" t="s">
        <v>107</v>
      </c>
      <c r="C509" s="163" t="s">
        <v>142</v>
      </c>
      <c r="D509" s="163" t="s">
        <v>120</v>
      </c>
      <c r="E509" s="163" t="s">
        <v>110</v>
      </c>
      <c r="F509" s="163" t="s">
        <v>111</v>
      </c>
    </row>
    <row r="510" spans="1:8" s="160" customFormat="1">
      <c r="A510" s="165" t="s">
        <v>143</v>
      </c>
      <c r="B510" s="166" t="s">
        <v>144</v>
      </c>
      <c r="C510" s="170">
        <f>+C309</f>
        <v>90406</v>
      </c>
      <c r="D510" s="188">
        <v>0.1</v>
      </c>
      <c r="E510" s="165"/>
      <c r="F510" s="170">
        <f>+D510*C510</f>
        <v>9040.6</v>
      </c>
      <c r="H510"/>
    </row>
    <row r="511" spans="1:8" s="160" customFormat="1">
      <c r="A511" s="165"/>
      <c r="B511" s="166"/>
      <c r="C511" s="170"/>
      <c r="D511" s="243"/>
      <c r="E511" s="165"/>
      <c r="F511" s="170"/>
      <c r="H511"/>
    </row>
    <row r="512" spans="1:8" s="160" customFormat="1">
      <c r="A512" s="165"/>
      <c r="B512" s="166"/>
      <c r="C512" s="165"/>
      <c r="D512" s="165"/>
      <c r="E512" s="165"/>
      <c r="F512" s="165"/>
      <c r="H512"/>
    </row>
    <row r="513" spans="1:8" s="160" customFormat="1">
      <c r="A513" s="165"/>
      <c r="B513" s="166"/>
      <c r="C513" s="165"/>
      <c r="D513" s="165"/>
      <c r="E513" s="165"/>
      <c r="F513" s="165"/>
      <c r="H513"/>
    </row>
    <row r="514" spans="1:8" s="160" customFormat="1">
      <c r="A514" s="397" t="s">
        <v>121</v>
      </c>
      <c r="B514" s="398"/>
      <c r="C514" s="398"/>
      <c r="D514" s="398"/>
      <c r="E514" s="399"/>
      <c r="F514" s="170">
        <f>+F510+F511</f>
        <v>9040.6</v>
      </c>
      <c r="H514"/>
    </row>
    <row r="515" spans="1:8" s="160" customFormat="1">
      <c r="A515" s="159"/>
      <c r="B515" s="162"/>
      <c r="C515" s="159"/>
      <c r="D515" s="159"/>
      <c r="E515" s="159"/>
      <c r="F515" s="159"/>
      <c r="H515"/>
    </row>
    <row r="516" spans="1:8" s="160" customFormat="1">
      <c r="A516" s="169" t="s">
        <v>122</v>
      </c>
      <c r="B516" s="163"/>
      <c r="C516" s="169"/>
      <c r="D516" s="169"/>
      <c r="E516" s="169"/>
      <c r="F516" s="169"/>
      <c r="H516"/>
    </row>
    <row r="517" spans="1:8" s="160" customFormat="1">
      <c r="A517" s="163" t="s">
        <v>106</v>
      </c>
      <c r="B517" s="163" t="s">
        <v>107</v>
      </c>
      <c r="C517" s="163" t="s">
        <v>108</v>
      </c>
      <c r="D517" s="163" t="s">
        <v>109</v>
      </c>
      <c r="E517" s="163" t="s">
        <v>110</v>
      </c>
      <c r="F517" s="163" t="s">
        <v>111</v>
      </c>
      <c r="H517"/>
    </row>
    <row r="518" spans="1:8" s="160" customFormat="1">
      <c r="A518" s="165" t="s">
        <v>179</v>
      </c>
      <c r="B518" s="166" t="s">
        <v>91</v>
      </c>
      <c r="C518" s="166">
        <v>0.2</v>
      </c>
      <c r="D518" s="244">
        <v>180000</v>
      </c>
      <c r="E518" s="165"/>
      <c r="F518" s="197">
        <f>+D518*C518</f>
        <v>36000</v>
      </c>
      <c r="H518"/>
    </row>
    <row r="519" spans="1:8" s="160" customFormat="1">
      <c r="A519" s="165"/>
      <c r="B519" s="166"/>
      <c r="C519" s="188"/>
      <c r="D519" s="244"/>
      <c r="E519" s="165"/>
      <c r="F519" s="197"/>
      <c r="H519"/>
    </row>
    <row r="520" spans="1:8" s="160" customFormat="1">
      <c r="A520" s="165"/>
      <c r="B520" s="166"/>
      <c r="C520" s="165"/>
      <c r="D520" s="165"/>
      <c r="E520" s="165"/>
      <c r="F520" s="197"/>
      <c r="H520"/>
    </row>
    <row r="521" spans="1:8" s="160" customFormat="1">
      <c r="A521" s="165"/>
      <c r="B521" s="166"/>
      <c r="C521" s="165"/>
      <c r="D521" s="165"/>
      <c r="E521" s="165"/>
      <c r="F521" s="197"/>
      <c r="H521"/>
    </row>
    <row r="522" spans="1:8" s="160" customFormat="1">
      <c r="A522" s="397" t="s">
        <v>123</v>
      </c>
      <c r="B522" s="398"/>
      <c r="C522" s="398"/>
      <c r="D522" s="398"/>
      <c r="E522" s="399"/>
      <c r="F522" s="197">
        <f>SUM(F518:F521)</f>
        <v>36000</v>
      </c>
      <c r="H522"/>
    </row>
    <row r="523" spans="1:8" s="160" customFormat="1">
      <c r="A523" s="159"/>
      <c r="B523" s="162"/>
      <c r="C523" s="159"/>
      <c r="D523" s="159"/>
      <c r="E523" s="159"/>
      <c r="F523" s="159"/>
      <c r="H523"/>
    </row>
    <row r="524" spans="1:8" s="160" customFormat="1">
      <c r="A524" s="169" t="s">
        <v>124</v>
      </c>
      <c r="B524" s="163"/>
      <c r="C524" s="169"/>
      <c r="D524" s="169"/>
      <c r="E524" s="169"/>
      <c r="F524" s="169"/>
      <c r="H524"/>
    </row>
    <row r="525" spans="1:8" s="160" customFormat="1">
      <c r="A525" s="169" t="s">
        <v>106</v>
      </c>
      <c r="B525" s="163" t="s">
        <v>107</v>
      </c>
      <c r="C525" s="169" t="s">
        <v>125</v>
      </c>
      <c r="D525" s="169" t="s">
        <v>120</v>
      </c>
      <c r="E525" s="169" t="s">
        <v>110</v>
      </c>
      <c r="F525" s="169" t="s">
        <v>111</v>
      </c>
      <c r="H525"/>
    </row>
    <row r="526" spans="1:8">
      <c r="A526" s="165"/>
      <c r="B526" s="166"/>
      <c r="C526" s="165"/>
      <c r="D526" s="165"/>
      <c r="E526" s="165"/>
      <c r="F526" s="165"/>
    </row>
    <row r="527" spans="1:8">
      <c r="A527" s="165"/>
      <c r="B527" s="166"/>
      <c r="C527" s="165"/>
      <c r="D527" s="165"/>
      <c r="E527" s="165"/>
      <c r="F527" s="165"/>
    </row>
    <row r="528" spans="1:8">
      <c r="A528" s="397" t="s">
        <v>126</v>
      </c>
      <c r="B528" s="398"/>
      <c r="C528" s="398"/>
      <c r="D528" s="398"/>
      <c r="E528" s="399"/>
      <c r="F528" s="165"/>
    </row>
    <row r="529" spans="1:7">
      <c r="B529" s="162"/>
    </row>
    <row r="530" spans="1:7">
      <c r="A530" s="400" t="s">
        <v>127</v>
      </c>
      <c r="B530" s="400"/>
      <c r="C530" s="400"/>
      <c r="D530" s="400"/>
      <c r="E530" s="400"/>
      <c r="F530" s="168">
        <v>1159</v>
      </c>
    </row>
    <row r="531" spans="1:7">
      <c r="A531" s="400" t="s">
        <v>128</v>
      </c>
      <c r="B531" s="400"/>
      <c r="C531" s="400"/>
      <c r="D531" s="400"/>
      <c r="E531" s="400"/>
      <c r="F531" s="175">
        <f>ROUND((+F530+F528+F522+F514+F506),0)</f>
        <v>46200</v>
      </c>
    </row>
    <row r="532" spans="1:7">
      <c r="A532" s="400" t="s">
        <v>129</v>
      </c>
      <c r="B532" s="400"/>
      <c r="C532" s="400"/>
      <c r="D532" s="400"/>
      <c r="E532" s="400"/>
      <c r="F532" s="165"/>
    </row>
    <row r="533" spans="1:7">
      <c r="A533" s="400" t="s">
        <v>130</v>
      </c>
      <c r="B533" s="400"/>
      <c r="C533" s="400"/>
      <c r="D533" s="400"/>
      <c r="E533" s="400"/>
      <c r="F533" s="165"/>
    </row>
    <row r="537" spans="1:7">
      <c r="A537" s="158" t="s">
        <v>99</v>
      </c>
      <c r="E537" s="161" t="s">
        <v>0</v>
      </c>
      <c r="F537" s="161" t="s">
        <v>180</v>
      </c>
    </row>
    <row r="538" spans="1:7">
      <c r="A538" s="158" t="s">
        <v>131</v>
      </c>
      <c r="B538" s="237"/>
      <c r="C538" s="238"/>
      <c r="D538" s="238"/>
      <c r="E538" s="239"/>
      <c r="F538" s="240"/>
    </row>
    <row r="539" spans="1:7" s="242" customFormat="1">
      <c r="A539" s="185" t="s">
        <v>181</v>
      </c>
      <c r="B539" s="184"/>
      <c r="C539" s="185"/>
      <c r="D539" s="185"/>
      <c r="E539" s="185"/>
      <c r="F539" s="185"/>
      <c r="G539" s="241"/>
    </row>
    <row r="540" spans="1:7">
      <c r="A540" s="393" t="s">
        <v>103</v>
      </c>
      <c r="B540" s="393"/>
      <c r="C540" s="393"/>
      <c r="D540" s="393"/>
      <c r="E540" s="393"/>
      <c r="F540" s="393"/>
    </row>
    <row r="541" spans="1:7" s="246" customFormat="1" ht="12.75">
      <c r="A541" s="402" t="s">
        <v>104</v>
      </c>
      <c r="B541" s="403"/>
      <c r="C541" s="403"/>
      <c r="D541" s="404"/>
      <c r="E541" s="187" t="s">
        <v>105</v>
      </c>
      <c r="F541" s="187" t="s">
        <v>62</v>
      </c>
      <c r="G541" s="245"/>
    </row>
    <row r="542" spans="1:7">
      <c r="A542" s="164" t="s">
        <v>106</v>
      </c>
      <c r="B542" s="164" t="s">
        <v>107</v>
      </c>
      <c r="C542" s="164" t="s">
        <v>108</v>
      </c>
      <c r="D542" s="164" t="s">
        <v>109</v>
      </c>
      <c r="E542" s="164" t="s">
        <v>110</v>
      </c>
      <c r="F542" s="164" t="s">
        <v>111</v>
      </c>
    </row>
    <row r="543" spans="1:7">
      <c r="A543" s="165"/>
      <c r="B543" s="166"/>
      <c r="C543" s="165"/>
      <c r="D543" s="165"/>
      <c r="E543" s="165"/>
      <c r="F543" s="165"/>
    </row>
    <row r="544" spans="1:7">
      <c r="A544" s="165"/>
      <c r="B544" s="166"/>
      <c r="C544" s="165"/>
      <c r="D544" s="165"/>
      <c r="E544" s="165"/>
      <c r="F544" s="165"/>
    </row>
    <row r="545" spans="1:8">
      <c r="A545" s="165"/>
      <c r="B545" s="166"/>
      <c r="C545" s="165"/>
      <c r="D545" s="165"/>
      <c r="E545" s="165"/>
      <c r="F545" s="165"/>
    </row>
    <row r="546" spans="1:8">
      <c r="A546" s="165"/>
      <c r="B546" s="166"/>
      <c r="C546" s="165"/>
      <c r="D546" s="165"/>
      <c r="E546" s="165"/>
      <c r="F546" s="165"/>
    </row>
    <row r="547" spans="1:8">
      <c r="A547" s="405" t="s">
        <v>117</v>
      </c>
      <c r="B547" s="405"/>
      <c r="C547" s="405"/>
      <c r="D547" s="405"/>
      <c r="E547" s="405"/>
      <c r="F547" s="165"/>
    </row>
    <row r="548" spans="1:8">
      <c r="B548" s="162"/>
    </row>
    <row r="549" spans="1:8">
      <c r="A549" s="169" t="s">
        <v>118</v>
      </c>
      <c r="B549" s="163"/>
      <c r="C549" s="169"/>
      <c r="D549" s="169"/>
      <c r="E549" s="169"/>
      <c r="F549" s="169"/>
    </row>
    <row r="550" spans="1:8">
      <c r="A550" s="163" t="s">
        <v>106</v>
      </c>
      <c r="B550" s="163" t="s">
        <v>107</v>
      </c>
      <c r="C550" s="163" t="s">
        <v>142</v>
      </c>
      <c r="D550" s="163" t="s">
        <v>120</v>
      </c>
      <c r="E550" s="163" t="s">
        <v>110</v>
      </c>
      <c r="F550" s="163" t="s">
        <v>111</v>
      </c>
    </row>
    <row r="551" spans="1:8">
      <c r="A551" s="165" t="s">
        <v>143</v>
      </c>
      <c r="B551" s="166" t="s">
        <v>144</v>
      </c>
      <c r="C551" s="170">
        <f>+C510</f>
        <v>90406</v>
      </c>
      <c r="D551" s="188">
        <v>0.14000000000000001</v>
      </c>
      <c r="E551" s="165"/>
      <c r="F551" s="170">
        <f>+D551*C551</f>
        <v>12656.840000000002</v>
      </c>
    </row>
    <row r="552" spans="1:8">
      <c r="A552" s="165"/>
      <c r="B552" s="166"/>
      <c r="C552" s="170"/>
      <c r="D552" s="243"/>
      <c r="E552" s="165"/>
      <c r="F552" s="170"/>
    </row>
    <row r="553" spans="1:8">
      <c r="A553" s="165"/>
      <c r="B553" s="166"/>
      <c r="C553" s="165"/>
      <c r="D553" s="165"/>
      <c r="E553" s="165"/>
      <c r="F553" s="165"/>
    </row>
    <row r="554" spans="1:8">
      <c r="A554" s="165"/>
      <c r="B554" s="166"/>
      <c r="C554" s="165"/>
      <c r="D554" s="165"/>
      <c r="E554" s="165"/>
      <c r="F554" s="165"/>
    </row>
    <row r="555" spans="1:8">
      <c r="A555" s="397" t="s">
        <v>121</v>
      </c>
      <c r="B555" s="398"/>
      <c r="C555" s="398"/>
      <c r="D555" s="398"/>
      <c r="E555" s="399"/>
      <c r="F555" s="170">
        <f>+F551+F552</f>
        <v>12656.840000000002</v>
      </c>
    </row>
    <row r="556" spans="1:8">
      <c r="B556" s="162"/>
    </row>
    <row r="557" spans="1:8" s="160" customFormat="1">
      <c r="A557" s="169" t="s">
        <v>122</v>
      </c>
      <c r="B557" s="163"/>
      <c r="C557" s="169"/>
      <c r="D557" s="169"/>
      <c r="E557" s="169"/>
      <c r="F557" s="169"/>
      <c r="H557"/>
    </row>
    <row r="558" spans="1:8" s="160" customFormat="1">
      <c r="A558" s="163" t="s">
        <v>106</v>
      </c>
      <c r="B558" s="163" t="s">
        <v>107</v>
      </c>
      <c r="C558" s="163" t="s">
        <v>108</v>
      </c>
      <c r="D558" s="163" t="s">
        <v>109</v>
      </c>
      <c r="E558" s="163" t="s">
        <v>110</v>
      </c>
      <c r="F558" s="163" t="s">
        <v>111</v>
      </c>
      <c r="H558"/>
    </row>
    <row r="559" spans="1:8" s="160" customFormat="1">
      <c r="A559" s="165" t="s">
        <v>182</v>
      </c>
      <c r="B559" s="166" t="s">
        <v>91</v>
      </c>
      <c r="C559" s="188">
        <v>0.25</v>
      </c>
      <c r="D559" s="247">
        <v>250000</v>
      </c>
      <c r="E559" s="166"/>
      <c r="F559" s="247">
        <f>+D559*C559</f>
        <v>62500</v>
      </c>
      <c r="H559"/>
    </row>
    <row r="560" spans="1:8" s="160" customFormat="1">
      <c r="A560" s="165" t="s">
        <v>183</v>
      </c>
      <c r="B560" s="166" t="s">
        <v>144</v>
      </c>
      <c r="C560" s="166">
        <v>0.05</v>
      </c>
      <c r="D560" s="244">
        <v>100000</v>
      </c>
      <c r="E560" s="165"/>
      <c r="F560" s="247">
        <f>+D560*C560</f>
        <v>5000</v>
      </c>
      <c r="H560"/>
    </row>
    <row r="561" spans="1:8" s="160" customFormat="1">
      <c r="A561" s="165"/>
      <c r="B561" s="166"/>
      <c r="C561" s="165"/>
      <c r="D561" s="165"/>
      <c r="E561" s="165"/>
      <c r="F561" s="247"/>
      <c r="H561"/>
    </row>
    <row r="562" spans="1:8" s="160" customFormat="1">
      <c r="A562" s="165"/>
      <c r="B562" s="166"/>
      <c r="C562" s="165"/>
      <c r="D562" s="165"/>
      <c r="E562" s="165"/>
      <c r="F562" s="247"/>
      <c r="H562"/>
    </row>
    <row r="563" spans="1:8" s="160" customFormat="1">
      <c r="A563" s="397" t="s">
        <v>123</v>
      </c>
      <c r="B563" s="398"/>
      <c r="C563" s="398"/>
      <c r="D563" s="398"/>
      <c r="E563" s="399"/>
      <c r="F563" s="247">
        <f>SUM(F559:F562)</f>
        <v>67500</v>
      </c>
      <c r="H563"/>
    </row>
    <row r="564" spans="1:8" s="160" customFormat="1">
      <c r="A564" s="159"/>
      <c r="B564" s="162"/>
      <c r="C564" s="159"/>
      <c r="D564" s="159"/>
      <c r="E564" s="159"/>
      <c r="F564" s="159"/>
      <c r="H564"/>
    </row>
    <row r="565" spans="1:8" s="160" customFormat="1">
      <c r="A565" s="169" t="s">
        <v>124</v>
      </c>
      <c r="B565" s="163"/>
      <c r="C565" s="169"/>
      <c r="D565" s="169"/>
      <c r="E565" s="169"/>
      <c r="F565" s="169"/>
      <c r="H565"/>
    </row>
    <row r="566" spans="1:8" s="160" customFormat="1">
      <c r="A566" s="169" t="s">
        <v>106</v>
      </c>
      <c r="B566" s="163" t="s">
        <v>107</v>
      </c>
      <c r="C566" s="169" t="s">
        <v>125</v>
      </c>
      <c r="D566" s="169" t="s">
        <v>120</v>
      </c>
      <c r="E566" s="169" t="s">
        <v>110</v>
      </c>
      <c r="F566" s="169" t="s">
        <v>111</v>
      </c>
      <c r="H566"/>
    </row>
    <row r="567" spans="1:8" s="160" customFormat="1">
      <c r="A567" s="165"/>
      <c r="B567" s="166"/>
      <c r="C567" s="165"/>
      <c r="D567" s="165"/>
      <c r="E567" s="165"/>
      <c r="F567" s="165"/>
      <c r="H567"/>
    </row>
    <row r="568" spans="1:8" s="160" customFormat="1">
      <c r="A568" s="165"/>
      <c r="B568" s="166"/>
      <c r="C568" s="165"/>
      <c r="D568" s="165"/>
      <c r="E568" s="165"/>
      <c r="F568" s="165"/>
      <c r="H568"/>
    </row>
    <row r="569" spans="1:8" s="160" customFormat="1">
      <c r="A569" s="397" t="s">
        <v>126</v>
      </c>
      <c r="B569" s="398"/>
      <c r="C569" s="398"/>
      <c r="D569" s="398"/>
      <c r="E569" s="399"/>
      <c r="F569" s="165"/>
      <c r="H569"/>
    </row>
    <row r="570" spans="1:8" s="160" customFormat="1">
      <c r="A570" s="159"/>
      <c r="B570" s="162"/>
      <c r="C570" s="159"/>
      <c r="D570" s="159"/>
      <c r="E570" s="159"/>
      <c r="F570" s="159"/>
      <c r="H570"/>
    </row>
    <row r="571" spans="1:8" s="160" customFormat="1">
      <c r="A571" s="400" t="s">
        <v>127</v>
      </c>
      <c r="B571" s="400"/>
      <c r="C571" s="400"/>
      <c r="D571" s="400"/>
      <c r="E571" s="400"/>
      <c r="F571" s="168">
        <v>821</v>
      </c>
      <c r="H571"/>
    </row>
    <row r="572" spans="1:8" s="160" customFormat="1">
      <c r="A572" s="400" t="s">
        <v>128</v>
      </c>
      <c r="B572" s="400"/>
      <c r="C572" s="400"/>
      <c r="D572" s="400"/>
      <c r="E572" s="400"/>
      <c r="F572" s="175">
        <f>ROUND((+F571+F569+F563+F555+F547),0)</f>
        <v>80978</v>
      </c>
      <c r="H572"/>
    </row>
    <row r="573" spans="1:8" s="160" customFormat="1">
      <c r="A573" s="400" t="s">
        <v>129</v>
      </c>
      <c r="B573" s="400"/>
      <c r="C573" s="400"/>
      <c r="D573" s="400"/>
      <c r="E573" s="400"/>
      <c r="F573" s="165"/>
      <c r="H573"/>
    </row>
    <row r="574" spans="1:8" s="160" customFormat="1">
      <c r="A574" s="400" t="s">
        <v>130</v>
      </c>
      <c r="B574" s="400"/>
      <c r="C574" s="400"/>
      <c r="D574" s="400"/>
      <c r="E574" s="400"/>
      <c r="F574" s="165"/>
      <c r="H574"/>
    </row>
    <row r="575" spans="1:8" s="160" customFormat="1">
      <c r="A575" s="183"/>
      <c r="B575" s="183"/>
      <c r="C575" s="183"/>
      <c r="D575" s="183"/>
      <c r="E575" s="183"/>
      <c r="F575" s="159"/>
      <c r="H575"/>
    </row>
    <row r="576" spans="1:8" s="160" customFormat="1">
      <c r="A576" s="183"/>
      <c r="B576" s="183"/>
      <c r="C576" s="183"/>
      <c r="D576" s="183"/>
      <c r="E576" s="183"/>
      <c r="F576" s="159"/>
      <c r="H576"/>
    </row>
    <row r="578" spans="1:8" s="160" customFormat="1">
      <c r="A578" s="158" t="s">
        <v>99</v>
      </c>
      <c r="B578" s="159"/>
      <c r="C578" s="159"/>
      <c r="D578" s="159"/>
      <c r="E578" s="159"/>
      <c r="F578" s="159"/>
      <c r="H578"/>
    </row>
    <row r="579" spans="1:8" s="160" customFormat="1" ht="14.25" customHeight="1">
      <c r="A579" s="158" t="s">
        <v>100</v>
      </c>
      <c r="B579" s="183"/>
      <c r="C579" s="183"/>
      <c r="D579" s="183"/>
      <c r="E579" s="161" t="s">
        <v>0</v>
      </c>
      <c r="F579" s="248" t="s">
        <v>184</v>
      </c>
      <c r="H579"/>
    </row>
    <row r="580" spans="1:8" s="160" customFormat="1">
      <c r="A580" s="417" t="s">
        <v>185</v>
      </c>
      <c r="B580" s="417"/>
      <c r="C580" s="417"/>
      <c r="D580" s="417"/>
      <c r="E580" s="249"/>
      <c r="F580" s="250"/>
      <c r="H580"/>
    </row>
    <row r="581" spans="1:8" s="160" customFormat="1">
      <c r="A581" s="414" t="s">
        <v>103</v>
      </c>
      <c r="B581" s="415"/>
      <c r="C581" s="415"/>
      <c r="D581" s="415"/>
      <c r="E581" s="415"/>
      <c r="F581" s="416"/>
      <c r="H581"/>
    </row>
    <row r="582" spans="1:8" s="160" customFormat="1">
      <c r="A582" s="406" t="s">
        <v>104</v>
      </c>
      <c r="B582" s="407"/>
      <c r="C582" s="407"/>
      <c r="D582" s="408"/>
      <c r="E582" s="199" t="s">
        <v>105</v>
      </c>
      <c r="F582" s="199" t="s">
        <v>94</v>
      </c>
      <c r="H582"/>
    </row>
    <row r="583" spans="1:8" s="160" customFormat="1">
      <c r="A583" s="164" t="s">
        <v>106</v>
      </c>
      <c r="B583" s="164" t="s">
        <v>107</v>
      </c>
      <c r="C583" s="164" t="s">
        <v>108</v>
      </c>
      <c r="D583" s="164" t="s">
        <v>109</v>
      </c>
      <c r="E583" s="164" t="s">
        <v>110</v>
      </c>
      <c r="F583" s="164" t="s">
        <v>111</v>
      </c>
      <c r="H583"/>
    </row>
    <row r="584" spans="1:8" s="160" customFormat="1" ht="45">
      <c r="A584" s="251" t="s">
        <v>186</v>
      </c>
      <c r="B584" s="177" t="s">
        <v>94</v>
      </c>
      <c r="C584" s="177">
        <v>1</v>
      </c>
      <c r="D584" s="252">
        <v>7000</v>
      </c>
      <c r="E584" s="179"/>
      <c r="F584" s="252">
        <f>+D584*C584</f>
        <v>7000</v>
      </c>
      <c r="H584"/>
    </row>
    <row r="585" spans="1:8" s="160" customFormat="1">
      <c r="A585" s="165"/>
      <c r="B585" s="166"/>
      <c r="C585" s="166"/>
      <c r="D585" s="247"/>
      <c r="E585" s="165"/>
      <c r="F585" s="247"/>
      <c r="H585"/>
    </row>
    <row r="586" spans="1:8" s="160" customFormat="1">
      <c r="A586" s="165"/>
      <c r="B586" s="166"/>
      <c r="C586" s="166"/>
      <c r="D586" s="247"/>
      <c r="E586" s="165"/>
      <c r="F586" s="247"/>
      <c r="H586"/>
    </row>
    <row r="587" spans="1:8" s="160" customFormat="1">
      <c r="A587" s="165"/>
      <c r="B587" s="166"/>
      <c r="C587" s="166"/>
      <c r="D587" s="247"/>
      <c r="E587" s="165"/>
      <c r="F587" s="247"/>
      <c r="H587"/>
    </row>
    <row r="588" spans="1:8" s="160" customFormat="1">
      <c r="A588" s="397" t="s">
        <v>117</v>
      </c>
      <c r="B588" s="398"/>
      <c r="C588" s="398"/>
      <c r="D588" s="398"/>
      <c r="E588" s="399"/>
      <c r="F588" s="247">
        <f>SUM(F584:F587)</f>
        <v>7000</v>
      </c>
      <c r="H588"/>
    </row>
    <row r="589" spans="1:8" s="160" customFormat="1">
      <c r="A589" s="159"/>
      <c r="B589" s="162"/>
      <c r="C589" s="162"/>
      <c r="D589" s="159"/>
      <c r="E589" s="159"/>
      <c r="F589" s="159"/>
      <c r="H589"/>
    </row>
    <row r="590" spans="1:8" s="160" customFormat="1">
      <c r="A590" s="169" t="s">
        <v>118</v>
      </c>
      <c r="B590" s="163"/>
      <c r="C590" s="163"/>
      <c r="D590" s="169"/>
      <c r="E590" s="169"/>
      <c r="F590" s="169"/>
      <c r="H590"/>
    </row>
    <row r="591" spans="1:8" s="160" customFormat="1">
      <c r="A591" s="163" t="s">
        <v>106</v>
      </c>
      <c r="B591" s="163" t="s">
        <v>107</v>
      </c>
      <c r="C591" s="163" t="s">
        <v>142</v>
      </c>
      <c r="D591" s="163" t="s">
        <v>120</v>
      </c>
      <c r="E591" s="163" t="s">
        <v>110</v>
      </c>
      <c r="F591" s="163" t="s">
        <v>111</v>
      </c>
      <c r="H591"/>
    </row>
    <row r="592" spans="1:8" s="160" customFormat="1">
      <c r="A592" s="165" t="s">
        <v>187</v>
      </c>
      <c r="B592" s="166" t="s">
        <v>144</v>
      </c>
      <c r="C592" s="253">
        <f>+C551</f>
        <v>90406</v>
      </c>
      <c r="D592" s="188">
        <v>0.1</v>
      </c>
      <c r="E592" s="165"/>
      <c r="F592" s="170">
        <f>+C592*D592</f>
        <v>9040.6</v>
      </c>
      <c r="H592"/>
    </row>
    <row r="593" spans="1:8" s="160" customFormat="1">
      <c r="A593" s="165" t="s">
        <v>154</v>
      </c>
      <c r="B593" s="166" t="s">
        <v>144</v>
      </c>
      <c r="C593" s="253">
        <v>147851</v>
      </c>
      <c r="D593" s="188">
        <v>0.1</v>
      </c>
      <c r="E593" s="165"/>
      <c r="F593" s="170">
        <f>+C593*D593</f>
        <v>14785.1</v>
      </c>
      <c r="H593"/>
    </row>
    <row r="594" spans="1:8" s="160" customFormat="1">
      <c r="A594" s="165"/>
      <c r="B594" s="166"/>
      <c r="C594" s="166"/>
      <c r="D594" s="165"/>
      <c r="E594" s="165"/>
      <c r="F594" s="165"/>
      <c r="H594"/>
    </row>
    <row r="595" spans="1:8" s="160" customFormat="1">
      <c r="A595" s="165"/>
      <c r="B595" s="166"/>
      <c r="C595" s="166"/>
      <c r="D595" s="165"/>
      <c r="E595" s="165"/>
      <c r="F595" s="165"/>
      <c r="H595"/>
    </row>
    <row r="596" spans="1:8" s="160" customFormat="1">
      <c r="A596" s="397" t="s">
        <v>121</v>
      </c>
      <c r="B596" s="398"/>
      <c r="C596" s="398"/>
      <c r="D596" s="398"/>
      <c r="E596" s="399"/>
      <c r="F596" s="170">
        <f>+F592+F593</f>
        <v>23825.7</v>
      </c>
      <c r="H596"/>
    </row>
    <row r="597" spans="1:8" s="160" customFormat="1">
      <c r="A597" s="159"/>
      <c r="B597" s="162"/>
      <c r="C597" s="162"/>
      <c r="D597" s="159"/>
      <c r="E597" s="159"/>
      <c r="F597" s="159"/>
      <c r="H597"/>
    </row>
    <row r="598" spans="1:8" s="160" customFormat="1">
      <c r="A598" s="169" t="s">
        <v>122</v>
      </c>
      <c r="B598" s="163"/>
      <c r="C598" s="163"/>
      <c r="D598" s="169"/>
      <c r="E598" s="169"/>
      <c r="F598" s="169"/>
      <c r="H598"/>
    </row>
    <row r="599" spans="1:8" s="160" customFormat="1">
      <c r="A599" s="163" t="s">
        <v>106</v>
      </c>
      <c r="B599" s="163" t="s">
        <v>107</v>
      </c>
      <c r="C599" s="163" t="s">
        <v>108</v>
      </c>
      <c r="D599" s="163" t="s">
        <v>109</v>
      </c>
      <c r="E599" s="163" t="s">
        <v>110</v>
      </c>
      <c r="F599" s="163" t="s">
        <v>111</v>
      </c>
      <c r="H599"/>
    </row>
    <row r="600" spans="1:8" s="160" customFormat="1">
      <c r="A600" s="165"/>
      <c r="B600" s="166"/>
      <c r="C600" s="166"/>
      <c r="D600" s="244"/>
      <c r="E600" s="165"/>
      <c r="F600" s="247"/>
      <c r="H600"/>
    </row>
    <row r="601" spans="1:8" s="160" customFormat="1">
      <c r="A601" s="165" t="s">
        <v>188</v>
      </c>
      <c r="B601" s="166" t="s">
        <v>91</v>
      </c>
      <c r="C601" s="188">
        <v>0.15</v>
      </c>
      <c r="D601" s="244">
        <v>250000</v>
      </c>
      <c r="E601" s="165"/>
      <c r="F601" s="247">
        <f>+D601*C601</f>
        <v>37500</v>
      </c>
      <c r="H601"/>
    </row>
    <row r="602" spans="1:8" s="160" customFormat="1">
      <c r="A602" s="165"/>
      <c r="B602" s="166"/>
      <c r="C602" s="166"/>
      <c r="D602" s="165"/>
      <c r="E602" s="165"/>
      <c r="F602" s="247"/>
      <c r="H602"/>
    </row>
    <row r="603" spans="1:8" s="160" customFormat="1">
      <c r="A603" s="165"/>
      <c r="B603" s="166"/>
      <c r="C603" s="166"/>
      <c r="D603" s="165"/>
      <c r="E603" s="165"/>
      <c r="F603" s="247"/>
      <c r="H603"/>
    </row>
    <row r="604" spans="1:8" s="160" customFormat="1">
      <c r="A604" s="397" t="s">
        <v>123</v>
      </c>
      <c r="B604" s="398"/>
      <c r="C604" s="398"/>
      <c r="D604" s="398"/>
      <c r="E604" s="399"/>
      <c r="F604" s="247">
        <f>SUM(F600:F603)</f>
        <v>37500</v>
      </c>
      <c r="H604"/>
    </row>
    <row r="605" spans="1:8" s="160" customFormat="1">
      <c r="A605" s="159"/>
      <c r="B605" s="162"/>
      <c r="C605" s="162"/>
      <c r="D605" s="159"/>
      <c r="E605" s="159"/>
      <c r="F605" s="159"/>
      <c r="H605"/>
    </row>
    <row r="606" spans="1:8" s="160" customFormat="1">
      <c r="A606" s="169" t="s">
        <v>124</v>
      </c>
      <c r="B606" s="163"/>
      <c r="C606" s="163"/>
      <c r="D606" s="169"/>
      <c r="E606" s="169"/>
      <c r="F606" s="169"/>
      <c r="H606"/>
    </row>
    <row r="607" spans="1:8" s="160" customFormat="1">
      <c r="A607" s="169" t="s">
        <v>106</v>
      </c>
      <c r="B607" s="163" t="s">
        <v>107</v>
      </c>
      <c r="C607" s="163" t="s">
        <v>125</v>
      </c>
      <c r="D607" s="169" t="s">
        <v>120</v>
      </c>
      <c r="E607" s="163" t="s">
        <v>189</v>
      </c>
      <c r="F607" s="169" t="s">
        <v>111</v>
      </c>
      <c r="H607"/>
    </row>
    <row r="608" spans="1:8" s="160" customFormat="1">
      <c r="A608" s="165" t="s">
        <v>190</v>
      </c>
      <c r="B608" s="166"/>
      <c r="C608" s="166"/>
      <c r="D608" s="165"/>
      <c r="E608" s="165"/>
      <c r="F608" s="247">
        <v>1500</v>
      </c>
      <c r="H608"/>
    </row>
    <row r="609" spans="1:8" s="160" customFormat="1">
      <c r="A609" s="165"/>
      <c r="B609" s="166"/>
      <c r="C609" s="166"/>
      <c r="D609" s="165"/>
      <c r="E609" s="165"/>
      <c r="F609" s="165"/>
      <c r="H609"/>
    </row>
    <row r="610" spans="1:8" s="160" customFormat="1">
      <c r="A610" s="397" t="s">
        <v>126</v>
      </c>
      <c r="B610" s="398"/>
      <c r="C610" s="398"/>
      <c r="D610" s="398"/>
      <c r="E610" s="399"/>
      <c r="F610" s="247">
        <f>+F608</f>
        <v>1500</v>
      </c>
      <c r="H610"/>
    </row>
    <row r="611" spans="1:8" s="160" customFormat="1">
      <c r="A611" s="159"/>
      <c r="B611" s="162"/>
      <c r="C611" s="162"/>
      <c r="D611" s="159"/>
      <c r="E611" s="159"/>
      <c r="F611" s="159"/>
      <c r="H611"/>
    </row>
    <row r="612" spans="1:8" s="160" customFormat="1">
      <c r="A612" s="418" t="s">
        <v>127</v>
      </c>
      <c r="B612" s="419"/>
      <c r="C612" s="419"/>
      <c r="D612" s="419"/>
      <c r="E612" s="420"/>
      <c r="F612" s="168">
        <v>1045</v>
      </c>
      <c r="H612"/>
    </row>
    <row r="613" spans="1:8" s="160" customFormat="1">
      <c r="A613" s="418" t="s">
        <v>128</v>
      </c>
      <c r="B613" s="419"/>
      <c r="C613" s="419"/>
      <c r="D613" s="419"/>
      <c r="E613" s="420"/>
      <c r="F613" s="175">
        <f>ROUND((+F612+F610+F604+F596+F588),0)</f>
        <v>70871</v>
      </c>
      <c r="H613"/>
    </row>
    <row r="614" spans="1:8" s="160" customFormat="1">
      <c r="A614" s="183"/>
      <c r="B614" s="183"/>
      <c r="C614" s="183"/>
      <c r="D614" s="183"/>
      <c r="E614" s="183"/>
      <c r="F614" s="254"/>
      <c r="H614"/>
    </row>
    <row r="615" spans="1:8" s="160" customFormat="1">
      <c r="A615" s="183"/>
      <c r="B615" s="183"/>
      <c r="C615" s="183"/>
      <c r="D615" s="183"/>
      <c r="E615" s="183"/>
      <c r="F615" s="254"/>
      <c r="H615"/>
    </row>
    <row r="616" spans="1:8" s="160" customFormat="1">
      <c r="A616" s="183"/>
      <c r="B616" s="183"/>
      <c r="C616" s="183"/>
      <c r="D616" s="183"/>
      <c r="E616" s="183"/>
      <c r="F616" s="254"/>
      <c r="H616"/>
    </row>
    <row r="617" spans="1:8" s="160" customFormat="1">
      <c r="A617" s="158" t="s">
        <v>99</v>
      </c>
      <c r="B617" s="159"/>
      <c r="C617" s="159"/>
      <c r="D617" s="159"/>
      <c r="E617" s="159"/>
      <c r="F617" s="159"/>
      <c r="H617"/>
    </row>
    <row r="618" spans="1:8" s="160" customFormat="1">
      <c r="A618" s="158" t="s">
        <v>100</v>
      </c>
      <c r="B618" s="237"/>
      <c r="C618" s="238"/>
      <c r="D618" s="238"/>
      <c r="E618" s="239" t="s">
        <v>0</v>
      </c>
      <c r="F618" s="255" t="s">
        <v>191</v>
      </c>
      <c r="H618"/>
    </row>
    <row r="619" spans="1:8" s="196" customFormat="1">
      <c r="A619" s="421" t="s">
        <v>192</v>
      </c>
      <c r="B619" s="421"/>
      <c r="C619" s="421"/>
      <c r="D619" s="421"/>
      <c r="E619" s="256"/>
      <c r="F619" s="257"/>
      <c r="G619" s="195"/>
    </row>
    <row r="620" spans="1:8">
      <c r="A620" s="393" t="s">
        <v>103</v>
      </c>
      <c r="B620" s="393"/>
      <c r="C620" s="393"/>
      <c r="D620" s="393"/>
      <c r="E620" s="393"/>
      <c r="F620" s="393"/>
    </row>
    <row r="621" spans="1:8" s="246" customFormat="1" ht="12.75">
      <c r="A621" s="402" t="s">
        <v>193</v>
      </c>
      <c r="B621" s="403"/>
      <c r="C621" s="403"/>
      <c r="D621" s="404"/>
      <c r="E621" s="187" t="s">
        <v>105</v>
      </c>
      <c r="F621" s="187" t="s">
        <v>62</v>
      </c>
      <c r="G621" s="245"/>
    </row>
    <row r="622" spans="1:8">
      <c r="A622" s="164" t="s">
        <v>106</v>
      </c>
      <c r="B622" s="164" t="s">
        <v>107</v>
      </c>
      <c r="C622" s="164" t="s">
        <v>108</v>
      </c>
      <c r="D622" s="164" t="s">
        <v>109</v>
      </c>
      <c r="E622" s="164" t="s">
        <v>110</v>
      </c>
      <c r="F622" s="164" t="s">
        <v>111</v>
      </c>
    </row>
    <row r="623" spans="1:8">
      <c r="A623" s="165"/>
      <c r="B623" s="166"/>
      <c r="C623" s="165"/>
      <c r="D623" s="165"/>
      <c r="E623" s="165"/>
      <c r="F623" s="165"/>
    </row>
    <row r="624" spans="1:8">
      <c r="A624" s="165"/>
      <c r="B624" s="166"/>
      <c r="C624" s="165"/>
      <c r="D624" s="165"/>
      <c r="E624" s="165"/>
      <c r="F624" s="165"/>
    </row>
    <row r="625" spans="1:8">
      <c r="A625" s="165"/>
      <c r="B625" s="166"/>
      <c r="C625" s="165"/>
      <c r="D625" s="165"/>
      <c r="E625" s="165"/>
      <c r="F625" s="165"/>
    </row>
    <row r="626" spans="1:8">
      <c r="A626" s="165"/>
      <c r="B626" s="166"/>
      <c r="C626" s="165"/>
      <c r="D626" s="165"/>
      <c r="E626" s="165"/>
      <c r="F626" s="165"/>
    </row>
    <row r="627" spans="1:8">
      <c r="A627" s="405" t="s">
        <v>117</v>
      </c>
      <c r="B627" s="405"/>
      <c r="C627" s="405"/>
      <c r="D627" s="405"/>
      <c r="E627" s="405"/>
      <c r="F627" s="169"/>
    </row>
    <row r="628" spans="1:8">
      <c r="B628" s="162"/>
    </row>
    <row r="629" spans="1:8">
      <c r="A629" s="169" t="s">
        <v>118</v>
      </c>
      <c r="B629" s="163"/>
      <c r="C629" s="169"/>
      <c r="D629" s="169"/>
      <c r="E629" s="169"/>
      <c r="F629" s="169"/>
    </row>
    <row r="630" spans="1:8">
      <c r="A630" s="163" t="s">
        <v>106</v>
      </c>
      <c r="B630" s="163" t="s">
        <v>107</v>
      </c>
      <c r="C630" s="163" t="s">
        <v>194</v>
      </c>
      <c r="D630" s="163" t="s">
        <v>120</v>
      </c>
      <c r="E630" s="163" t="s">
        <v>110</v>
      </c>
      <c r="F630" s="163" t="s">
        <v>111</v>
      </c>
    </row>
    <row r="631" spans="1:8">
      <c r="A631" s="165" t="s">
        <v>143</v>
      </c>
      <c r="B631" s="166" t="s">
        <v>144</v>
      </c>
      <c r="C631" s="170">
        <f>+C551</f>
        <v>90406</v>
      </c>
      <c r="D631" s="188">
        <v>0.12</v>
      </c>
      <c r="E631" s="165"/>
      <c r="F631" s="170">
        <f>+D631*C631</f>
        <v>10848.72</v>
      </c>
    </row>
    <row r="632" spans="1:8">
      <c r="A632" s="165"/>
      <c r="B632" s="166"/>
      <c r="C632" s="165"/>
      <c r="D632" s="165"/>
      <c r="E632" s="165"/>
      <c r="F632" s="165"/>
    </row>
    <row r="633" spans="1:8">
      <c r="A633" s="165"/>
      <c r="B633" s="166"/>
      <c r="C633" s="165"/>
      <c r="D633" s="165"/>
      <c r="E633" s="165"/>
      <c r="F633" s="165"/>
    </row>
    <row r="634" spans="1:8">
      <c r="A634" s="165"/>
      <c r="B634" s="166"/>
      <c r="C634" s="165"/>
      <c r="D634" s="165"/>
      <c r="E634" s="165"/>
      <c r="F634" s="165"/>
    </row>
    <row r="635" spans="1:8" s="160" customFormat="1">
      <c r="A635" s="397" t="s">
        <v>121</v>
      </c>
      <c r="B635" s="398"/>
      <c r="C635" s="398"/>
      <c r="D635" s="398"/>
      <c r="E635" s="399"/>
      <c r="F635" s="170">
        <f>+F631</f>
        <v>10848.72</v>
      </c>
      <c r="H635"/>
    </row>
    <row r="636" spans="1:8" s="160" customFormat="1">
      <c r="A636" s="159"/>
      <c r="B636" s="162"/>
      <c r="C636" s="159"/>
      <c r="D636" s="159"/>
      <c r="E636" s="159"/>
      <c r="F636" s="159"/>
      <c r="H636"/>
    </row>
    <row r="637" spans="1:8" s="160" customFormat="1">
      <c r="A637" s="169" t="s">
        <v>122</v>
      </c>
      <c r="B637" s="163"/>
      <c r="C637" s="169"/>
      <c r="D637" s="169"/>
      <c r="E637" s="169"/>
      <c r="F637" s="169"/>
      <c r="H637"/>
    </row>
    <row r="638" spans="1:8" s="160" customFormat="1">
      <c r="A638" s="163" t="s">
        <v>106</v>
      </c>
      <c r="B638" s="163" t="s">
        <v>107</v>
      </c>
      <c r="C638" s="163" t="s">
        <v>108</v>
      </c>
      <c r="D638" s="163" t="s">
        <v>109</v>
      </c>
      <c r="E638" s="163" t="s">
        <v>110</v>
      </c>
      <c r="F638" s="163" t="s">
        <v>111</v>
      </c>
      <c r="H638"/>
    </row>
    <row r="639" spans="1:8" s="160" customFormat="1">
      <c r="A639" s="165" t="s">
        <v>167</v>
      </c>
      <c r="B639" s="166" t="s">
        <v>144</v>
      </c>
      <c r="C639" s="166">
        <v>0.06</v>
      </c>
      <c r="D639" s="168">
        <v>640000</v>
      </c>
      <c r="E639" s="165"/>
      <c r="F639" s="168">
        <f>+D639*C639</f>
        <v>38400</v>
      </c>
      <c r="H639"/>
    </row>
    <row r="640" spans="1:8" s="160" customFormat="1">
      <c r="A640" s="165"/>
      <c r="B640" s="166"/>
      <c r="C640" s="165"/>
      <c r="D640" s="165"/>
      <c r="E640" s="165"/>
      <c r="F640" s="258"/>
      <c r="H640"/>
    </row>
    <row r="641" spans="1:8" s="160" customFormat="1">
      <c r="A641" s="165"/>
      <c r="B641" s="166"/>
      <c r="C641" s="165"/>
      <c r="D641" s="165"/>
      <c r="E641" s="165"/>
      <c r="F641" s="168"/>
      <c r="H641"/>
    </row>
    <row r="642" spans="1:8" s="160" customFormat="1">
      <c r="A642" s="165"/>
      <c r="B642" s="166"/>
      <c r="C642" s="165"/>
      <c r="D642" s="165"/>
      <c r="E642" s="165"/>
      <c r="F642" s="168"/>
      <c r="H642"/>
    </row>
    <row r="643" spans="1:8" s="160" customFormat="1">
      <c r="A643" s="397" t="s">
        <v>123</v>
      </c>
      <c r="B643" s="398"/>
      <c r="C643" s="398"/>
      <c r="D643" s="398"/>
      <c r="E643" s="399"/>
      <c r="F643" s="174">
        <f>+F639</f>
        <v>38400</v>
      </c>
      <c r="H643"/>
    </row>
    <row r="644" spans="1:8" s="160" customFormat="1">
      <c r="A644" s="159"/>
      <c r="B644" s="162"/>
      <c r="C644" s="159"/>
      <c r="D644" s="159"/>
      <c r="E644" s="159"/>
      <c r="F644" s="159"/>
      <c r="H644"/>
    </row>
    <row r="645" spans="1:8" s="160" customFormat="1">
      <c r="A645" s="169" t="s">
        <v>124</v>
      </c>
      <c r="B645" s="163"/>
      <c r="C645" s="169"/>
      <c r="D645" s="169"/>
      <c r="E645" s="169"/>
      <c r="F645" s="169"/>
      <c r="H645"/>
    </row>
    <row r="646" spans="1:8" s="160" customFormat="1">
      <c r="A646" s="169" t="s">
        <v>106</v>
      </c>
      <c r="B646" s="163" t="s">
        <v>107</v>
      </c>
      <c r="C646" s="163" t="s">
        <v>125</v>
      </c>
      <c r="D646" s="163" t="s">
        <v>120</v>
      </c>
      <c r="E646" s="163" t="s">
        <v>110</v>
      </c>
      <c r="F646" s="169" t="s">
        <v>111</v>
      </c>
      <c r="H646"/>
    </row>
    <row r="647" spans="1:8" s="160" customFormat="1">
      <c r="A647" s="165" t="s">
        <v>195</v>
      </c>
      <c r="B647" s="166" t="s">
        <v>62</v>
      </c>
      <c r="C647" s="168">
        <v>250000</v>
      </c>
      <c r="D647" s="166">
        <v>8</v>
      </c>
      <c r="E647" s="165"/>
      <c r="F647" s="201">
        <f>+C647/8</f>
        <v>31250</v>
      </c>
      <c r="H647"/>
    </row>
    <row r="648" spans="1:8" s="160" customFormat="1">
      <c r="A648" s="165"/>
      <c r="B648" s="166"/>
      <c r="C648" s="168"/>
      <c r="D648" s="165"/>
      <c r="E648" s="247"/>
      <c r="F648" s="201"/>
      <c r="H648"/>
    </row>
    <row r="649" spans="1:8" s="160" customFormat="1">
      <c r="A649" s="165"/>
      <c r="B649" s="166"/>
      <c r="C649" s="168"/>
      <c r="D649" s="165"/>
      <c r="E649" s="165"/>
      <c r="F649" s="201"/>
      <c r="H649"/>
    </row>
    <row r="650" spans="1:8" s="160" customFormat="1">
      <c r="A650" s="397" t="s">
        <v>126</v>
      </c>
      <c r="B650" s="398"/>
      <c r="C650" s="398"/>
      <c r="D650" s="398"/>
      <c r="E650" s="399"/>
      <c r="F650" s="172">
        <f>+F649+F647+F648</f>
        <v>31250</v>
      </c>
      <c r="H650"/>
    </row>
    <row r="651" spans="1:8">
      <c r="B651" s="162"/>
    </row>
    <row r="652" spans="1:8">
      <c r="A652" s="400" t="s">
        <v>127</v>
      </c>
      <c r="B652" s="400"/>
      <c r="C652" s="400"/>
      <c r="D652" s="400"/>
      <c r="E652" s="400"/>
      <c r="F652" s="168">
        <f>ROUND((+F635*5%),0)</f>
        <v>542</v>
      </c>
    </row>
    <row r="653" spans="1:8">
      <c r="A653" s="400" t="s">
        <v>128</v>
      </c>
      <c r="B653" s="400"/>
      <c r="C653" s="400"/>
      <c r="D653" s="400"/>
      <c r="E653" s="400"/>
      <c r="F653" s="175">
        <f>ROUND((+F652+F650+F643+F635+F627),0)</f>
        <v>81041</v>
      </c>
    </row>
    <row r="654" spans="1:8">
      <c r="A654" s="400" t="s">
        <v>129</v>
      </c>
      <c r="B654" s="400"/>
      <c r="C654" s="400"/>
      <c r="D654" s="400"/>
      <c r="E654" s="400"/>
      <c r="F654" s="165"/>
    </row>
    <row r="655" spans="1:8">
      <c r="A655" s="400" t="s">
        <v>130</v>
      </c>
      <c r="B655" s="400"/>
      <c r="C655" s="400"/>
      <c r="D655" s="400"/>
      <c r="E655" s="400"/>
      <c r="F655" s="165"/>
    </row>
    <row r="656" spans="1:8">
      <c r="A656" s="183"/>
      <c r="B656" s="183"/>
      <c r="C656" s="183"/>
      <c r="D656" s="183"/>
      <c r="E656" s="183"/>
    </row>
    <row r="657" spans="1:8">
      <c r="A657" s="183"/>
      <c r="B657" s="183"/>
      <c r="C657" s="183"/>
      <c r="D657" s="183"/>
      <c r="E657" s="183"/>
    </row>
    <row r="658" spans="1:8">
      <c r="A658" s="183"/>
      <c r="B658" s="183"/>
      <c r="C658" s="183"/>
      <c r="D658" s="183"/>
      <c r="E658" s="183"/>
    </row>
    <row r="659" spans="1:8">
      <c r="A659" s="158" t="s">
        <v>99</v>
      </c>
    </row>
    <row r="660" spans="1:8">
      <c r="A660" s="158" t="s">
        <v>100</v>
      </c>
      <c r="B660" s="237"/>
      <c r="C660" s="238"/>
      <c r="D660" s="238"/>
      <c r="E660" s="239" t="s">
        <v>0</v>
      </c>
      <c r="F660" s="239" t="s">
        <v>196</v>
      </c>
    </row>
    <row r="661" spans="1:8" s="242" customFormat="1">
      <c r="A661" s="185" t="s">
        <v>197</v>
      </c>
      <c r="B661" s="184"/>
      <c r="C661" s="185"/>
      <c r="D661" s="185"/>
      <c r="E661" s="185"/>
      <c r="F661" s="185"/>
      <c r="G661" s="241"/>
    </row>
    <row r="662" spans="1:8">
      <c r="A662" s="393" t="s">
        <v>103</v>
      </c>
      <c r="B662" s="393"/>
      <c r="C662" s="393"/>
      <c r="D662" s="393"/>
      <c r="E662" s="393"/>
      <c r="F662" s="393"/>
    </row>
    <row r="663" spans="1:8" s="260" customFormat="1" ht="27" customHeight="1">
      <c r="A663" s="406" t="s">
        <v>198</v>
      </c>
      <c r="B663" s="407"/>
      <c r="C663" s="407"/>
      <c r="D663" s="408"/>
      <c r="E663" s="199" t="s">
        <v>105</v>
      </c>
      <c r="F663" s="199" t="s">
        <v>62</v>
      </c>
      <c r="G663" s="259"/>
    </row>
    <row r="664" spans="1:8">
      <c r="A664" s="164" t="s">
        <v>106</v>
      </c>
      <c r="B664" s="164" t="s">
        <v>107</v>
      </c>
      <c r="C664" s="164" t="s">
        <v>108</v>
      </c>
      <c r="D664" s="164" t="s">
        <v>109</v>
      </c>
      <c r="E664" s="164" t="s">
        <v>110</v>
      </c>
      <c r="F664" s="164" t="s">
        <v>111</v>
      </c>
    </row>
    <row r="665" spans="1:8">
      <c r="A665" s="165"/>
      <c r="B665" s="166"/>
      <c r="C665" s="165"/>
      <c r="D665" s="165"/>
      <c r="E665" s="165"/>
      <c r="F665" s="165"/>
    </row>
    <row r="666" spans="1:8" s="160" customFormat="1">
      <c r="A666" s="165"/>
      <c r="B666" s="166"/>
      <c r="C666" s="165"/>
      <c r="D666" s="165"/>
      <c r="E666" s="165"/>
      <c r="F666" s="165"/>
      <c r="H666"/>
    </row>
    <row r="667" spans="1:8" s="160" customFormat="1">
      <c r="A667" s="165"/>
      <c r="B667" s="166"/>
      <c r="C667" s="165"/>
      <c r="D667" s="165"/>
      <c r="E667" s="165"/>
      <c r="F667" s="165"/>
      <c r="H667"/>
    </row>
    <row r="668" spans="1:8" s="160" customFormat="1">
      <c r="A668" s="165"/>
      <c r="B668" s="166"/>
      <c r="C668" s="165"/>
      <c r="D668" s="165"/>
      <c r="E668" s="165"/>
      <c r="F668" s="165"/>
      <c r="H668"/>
    </row>
    <row r="669" spans="1:8" s="160" customFormat="1">
      <c r="A669" s="405" t="s">
        <v>117</v>
      </c>
      <c r="B669" s="405"/>
      <c r="C669" s="405"/>
      <c r="D669" s="405"/>
      <c r="E669" s="405"/>
      <c r="F669" s="165"/>
      <c r="H669"/>
    </row>
    <row r="670" spans="1:8" s="160" customFormat="1">
      <c r="A670" s="159"/>
      <c r="B670" s="162"/>
      <c r="C670" s="159"/>
      <c r="D670" s="159"/>
      <c r="E670" s="159"/>
      <c r="F670" s="159"/>
      <c r="H670"/>
    </row>
    <row r="671" spans="1:8" s="160" customFormat="1">
      <c r="A671" s="169" t="s">
        <v>118</v>
      </c>
      <c r="B671" s="163"/>
      <c r="C671" s="169"/>
      <c r="D671" s="169"/>
      <c r="E671" s="169"/>
      <c r="F671" s="169"/>
      <c r="H671"/>
    </row>
    <row r="672" spans="1:8" s="160" customFormat="1">
      <c r="A672" s="163" t="s">
        <v>106</v>
      </c>
      <c r="B672" s="163" t="s">
        <v>107</v>
      </c>
      <c r="C672" s="163" t="s">
        <v>199</v>
      </c>
      <c r="D672" s="163" t="s">
        <v>120</v>
      </c>
      <c r="E672" s="163" t="s">
        <v>110</v>
      </c>
      <c r="F672" s="163" t="s">
        <v>111</v>
      </c>
      <c r="H672"/>
    </row>
    <row r="673" spans="1:8" s="160" customFormat="1">
      <c r="A673" s="165" t="s">
        <v>143</v>
      </c>
      <c r="B673" s="166" t="s">
        <v>144</v>
      </c>
      <c r="C673" s="170">
        <v>90406</v>
      </c>
      <c r="D673" s="166">
        <v>7.0000000000000007E-2</v>
      </c>
      <c r="E673" s="165"/>
      <c r="F673" s="170">
        <f>+D673*C673</f>
        <v>6328.420000000001</v>
      </c>
      <c r="H673"/>
    </row>
    <row r="674" spans="1:8" s="160" customFormat="1">
      <c r="A674" s="165" t="s">
        <v>200</v>
      </c>
      <c r="B674" s="166" t="s">
        <v>144</v>
      </c>
      <c r="C674" s="261">
        <v>147851</v>
      </c>
      <c r="D674" s="166">
        <v>7.0000000000000007E-2</v>
      </c>
      <c r="E674" s="165"/>
      <c r="F674" s="170">
        <f>+D674*C674</f>
        <v>10349.570000000002</v>
      </c>
      <c r="H674"/>
    </row>
    <row r="675" spans="1:8" s="160" customFormat="1">
      <c r="A675" s="165"/>
      <c r="B675" s="166"/>
      <c r="C675" s="165"/>
      <c r="D675" s="165"/>
      <c r="E675" s="165"/>
      <c r="F675" s="165"/>
      <c r="H675"/>
    </row>
    <row r="676" spans="1:8" s="160" customFormat="1">
      <c r="A676" s="165"/>
      <c r="B676" s="166"/>
      <c r="C676" s="165"/>
      <c r="D676" s="165"/>
      <c r="E676" s="165"/>
      <c r="F676" s="165"/>
      <c r="H676"/>
    </row>
    <row r="677" spans="1:8" s="160" customFormat="1">
      <c r="A677" s="397" t="s">
        <v>121</v>
      </c>
      <c r="B677" s="398"/>
      <c r="C677" s="398"/>
      <c r="D677" s="398"/>
      <c r="E677" s="399"/>
      <c r="F677" s="175">
        <f>+F673+F674</f>
        <v>16677.990000000002</v>
      </c>
      <c r="H677"/>
    </row>
    <row r="678" spans="1:8" s="160" customFormat="1">
      <c r="A678" s="159"/>
      <c r="B678" s="162"/>
      <c r="C678" s="159"/>
      <c r="D678" s="159"/>
      <c r="E678" s="159"/>
      <c r="F678" s="159"/>
      <c r="H678"/>
    </row>
    <row r="679" spans="1:8" s="160" customFormat="1">
      <c r="A679" s="169" t="s">
        <v>122</v>
      </c>
      <c r="B679" s="163"/>
      <c r="C679" s="169"/>
      <c r="D679" s="169"/>
      <c r="E679" s="169"/>
      <c r="F679" s="169"/>
      <c r="H679"/>
    </row>
    <row r="680" spans="1:8" s="160" customFormat="1">
      <c r="A680" s="163" t="s">
        <v>106</v>
      </c>
      <c r="B680" s="163" t="s">
        <v>107</v>
      </c>
      <c r="C680" s="163" t="s">
        <v>108</v>
      </c>
      <c r="D680" s="163" t="s">
        <v>109</v>
      </c>
      <c r="E680" s="163" t="s">
        <v>110</v>
      </c>
      <c r="F680" s="163" t="s">
        <v>111</v>
      </c>
      <c r="H680"/>
    </row>
    <row r="681" spans="1:8" s="160" customFormat="1">
      <c r="A681" s="165" t="s">
        <v>201</v>
      </c>
      <c r="B681" s="166" t="s">
        <v>144</v>
      </c>
      <c r="C681" s="262">
        <v>0.1</v>
      </c>
      <c r="D681" s="168">
        <v>100000</v>
      </c>
      <c r="E681" s="168"/>
      <c r="F681" s="168">
        <f>+D681*C681</f>
        <v>10000</v>
      </c>
      <c r="H681"/>
    </row>
    <row r="682" spans="1:8" s="160" customFormat="1">
      <c r="A682" s="165"/>
      <c r="B682" s="166"/>
      <c r="C682" s="165"/>
      <c r="D682" s="165"/>
      <c r="E682" s="165"/>
      <c r="F682" s="165"/>
      <c r="H682"/>
    </row>
    <row r="683" spans="1:8" s="160" customFormat="1">
      <c r="A683" s="165"/>
      <c r="B683" s="166"/>
      <c r="C683" s="165"/>
      <c r="D683" s="165"/>
      <c r="E683" s="165"/>
      <c r="F683" s="165"/>
      <c r="H683"/>
    </row>
    <row r="684" spans="1:8" s="160" customFormat="1">
      <c r="A684" s="165"/>
      <c r="B684" s="166"/>
      <c r="C684" s="165"/>
      <c r="D684" s="165"/>
      <c r="E684" s="165"/>
      <c r="F684" s="165"/>
      <c r="H684"/>
    </row>
    <row r="685" spans="1:8" s="160" customFormat="1">
      <c r="A685" s="397" t="s">
        <v>123</v>
      </c>
      <c r="B685" s="398"/>
      <c r="C685" s="398"/>
      <c r="D685" s="398"/>
      <c r="E685" s="399"/>
      <c r="F685" s="172">
        <f>+F681</f>
        <v>10000</v>
      </c>
      <c r="H685"/>
    </row>
    <row r="686" spans="1:8" s="160" customFormat="1">
      <c r="A686" s="159"/>
      <c r="B686" s="162"/>
      <c r="C686" s="159"/>
      <c r="D686" s="159"/>
      <c r="E686" s="159"/>
      <c r="F686" s="159"/>
      <c r="H686"/>
    </row>
    <row r="687" spans="1:8" s="160" customFormat="1">
      <c r="A687" s="169" t="s">
        <v>124</v>
      </c>
      <c r="B687" s="163"/>
      <c r="C687" s="169"/>
      <c r="D687" s="169"/>
      <c r="E687" s="169"/>
      <c r="F687" s="169"/>
      <c r="H687"/>
    </row>
    <row r="688" spans="1:8" s="160" customFormat="1">
      <c r="A688" s="169" t="s">
        <v>106</v>
      </c>
      <c r="B688" s="163" t="s">
        <v>107</v>
      </c>
      <c r="C688" s="169" t="s">
        <v>125</v>
      </c>
      <c r="D688" s="169" t="s">
        <v>120</v>
      </c>
      <c r="E688" s="169" t="s">
        <v>110</v>
      </c>
      <c r="F688" s="169" t="s">
        <v>111</v>
      </c>
      <c r="H688"/>
    </row>
    <row r="689" spans="1:8" s="160" customFormat="1">
      <c r="A689" s="165"/>
      <c r="B689" s="166"/>
      <c r="C689" s="247"/>
      <c r="D689" s="166"/>
      <c r="E689" s="165"/>
      <c r="F689" s="170"/>
      <c r="H689"/>
    </row>
    <row r="690" spans="1:8" s="160" customFormat="1">
      <c r="A690" s="165"/>
      <c r="B690" s="166"/>
      <c r="C690" s="165"/>
      <c r="D690" s="165"/>
      <c r="E690" s="165"/>
      <c r="F690" s="165"/>
      <c r="H690"/>
    </row>
    <row r="691" spans="1:8" s="160" customFormat="1">
      <c r="A691" s="397" t="s">
        <v>126</v>
      </c>
      <c r="B691" s="398"/>
      <c r="C691" s="398"/>
      <c r="D691" s="398"/>
      <c r="E691" s="399"/>
      <c r="F691" s="175">
        <f>+F689</f>
        <v>0</v>
      </c>
      <c r="H691"/>
    </row>
    <row r="692" spans="1:8" s="160" customFormat="1">
      <c r="A692" s="159"/>
      <c r="B692" s="162"/>
      <c r="C692" s="159"/>
      <c r="D692" s="159"/>
      <c r="E692" s="159"/>
      <c r="F692" s="159"/>
      <c r="H692"/>
    </row>
    <row r="693" spans="1:8" s="160" customFormat="1">
      <c r="A693" s="400" t="s">
        <v>127</v>
      </c>
      <c r="B693" s="400"/>
      <c r="C693" s="400"/>
      <c r="D693" s="400"/>
      <c r="E693" s="400"/>
      <c r="F693" s="168">
        <f>ROUND((+F677*5%),0)</f>
        <v>834</v>
      </c>
      <c r="H693"/>
    </row>
    <row r="694" spans="1:8" s="160" customFormat="1">
      <c r="A694" s="400" t="s">
        <v>128</v>
      </c>
      <c r="B694" s="400"/>
      <c r="C694" s="400"/>
      <c r="D694" s="400"/>
      <c r="E694" s="400"/>
      <c r="F694" s="175">
        <f>ROUND((+F693+F691+F685+F677+F669),0)</f>
        <v>27512</v>
      </c>
      <c r="H694"/>
    </row>
    <row r="695" spans="1:8" s="160" customFormat="1">
      <c r="A695" s="400" t="s">
        <v>129</v>
      </c>
      <c r="B695" s="400"/>
      <c r="C695" s="400"/>
      <c r="D695" s="400"/>
      <c r="E695" s="400"/>
      <c r="F695" s="165"/>
      <c r="H695"/>
    </row>
    <row r="696" spans="1:8" s="160" customFormat="1">
      <c r="A696" s="400" t="s">
        <v>130</v>
      </c>
      <c r="B696" s="400"/>
      <c r="C696" s="400"/>
      <c r="D696" s="400"/>
      <c r="E696" s="400"/>
      <c r="F696" s="165"/>
      <c r="H696"/>
    </row>
    <row r="697" spans="1:8" s="160" customFormat="1">
      <c r="A697" s="183"/>
      <c r="B697" s="183"/>
      <c r="C697" s="183"/>
      <c r="D697" s="183"/>
      <c r="E697" s="183"/>
      <c r="F697" s="159"/>
      <c r="H697"/>
    </row>
    <row r="698" spans="1:8" s="160" customFormat="1">
      <c r="A698" s="183"/>
      <c r="B698" s="183"/>
      <c r="C698" s="183"/>
      <c r="D698" s="183"/>
      <c r="E698" s="183"/>
      <c r="F698" s="159"/>
      <c r="H698"/>
    </row>
    <row r="699" spans="1:8" s="160" customFormat="1">
      <c r="A699" s="183"/>
      <c r="B699" s="183"/>
      <c r="C699" s="183"/>
      <c r="D699" s="183"/>
      <c r="E699" s="183"/>
      <c r="F699" s="159"/>
      <c r="H699"/>
    </row>
    <row r="700" spans="1:8" s="160" customFormat="1">
      <c r="A700" s="158" t="s">
        <v>99</v>
      </c>
      <c r="B700" s="159"/>
      <c r="C700" s="159"/>
      <c r="D700" s="159"/>
      <c r="E700" s="159"/>
      <c r="F700" s="159"/>
      <c r="H700"/>
    </row>
    <row r="701" spans="1:8" s="160" customFormat="1">
      <c r="A701" s="158" t="s">
        <v>131</v>
      </c>
      <c r="B701" s="237"/>
      <c r="C701" s="238"/>
      <c r="D701" s="238"/>
      <c r="E701" s="239" t="s">
        <v>0</v>
      </c>
      <c r="F701" s="263" t="s">
        <v>202</v>
      </c>
      <c r="H701"/>
    </row>
    <row r="702" spans="1:8" s="195" customFormat="1">
      <c r="A702" s="185" t="s">
        <v>203</v>
      </c>
      <c r="B702" s="184"/>
      <c r="C702" s="185"/>
      <c r="D702" s="185"/>
      <c r="E702" s="185"/>
      <c r="F702" s="185"/>
      <c r="H702" s="196"/>
    </row>
    <row r="703" spans="1:8" s="160" customFormat="1">
      <c r="A703" s="393" t="s">
        <v>103</v>
      </c>
      <c r="B703" s="393"/>
      <c r="C703" s="393"/>
      <c r="D703" s="393"/>
      <c r="E703" s="393"/>
      <c r="F703" s="393"/>
      <c r="H703"/>
    </row>
    <row r="704" spans="1:8" s="160" customFormat="1">
      <c r="A704" s="406" t="s">
        <v>198</v>
      </c>
      <c r="B704" s="407"/>
      <c r="C704" s="407"/>
      <c r="D704" s="408"/>
      <c r="E704" s="199" t="s">
        <v>105</v>
      </c>
      <c r="F704" s="199" t="s">
        <v>62</v>
      </c>
      <c r="H704"/>
    </row>
    <row r="705" spans="1:8" s="160" customFormat="1">
      <c r="A705" s="164" t="s">
        <v>106</v>
      </c>
      <c r="B705" s="164" t="s">
        <v>107</v>
      </c>
      <c r="C705" s="164" t="s">
        <v>108</v>
      </c>
      <c r="D705" s="164" t="s">
        <v>109</v>
      </c>
      <c r="E705" s="164" t="s">
        <v>110</v>
      </c>
      <c r="F705" s="164" t="s">
        <v>111</v>
      </c>
      <c r="H705"/>
    </row>
    <row r="706" spans="1:8" s="160" customFormat="1">
      <c r="A706" s="165" t="s">
        <v>204</v>
      </c>
      <c r="B706" s="166" t="s">
        <v>62</v>
      </c>
      <c r="C706" s="166">
        <v>1</v>
      </c>
      <c r="D706" s="168">
        <v>46733</v>
      </c>
      <c r="E706" s="165"/>
      <c r="F706" s="168">
        <f>+D706*C706</f>
        <v>46733</v>
      </c>
      <c r="H706"/>
    </row>
    <row r="707" spans="1:8" s="160" customFormat="1">
      <c r="A707" s="165"/>
      <c r="B707" s="166"/>
      <c r="C707" s="165"/>
      <c r="D707" s="165"/>
      <c r="E707" s="165"/>
      <c r="F707" s="165"/>
      <c r="H707"/>
    </row>
    <row r="708" spans="1:8" s="160" customFormat="1">
      <c r="A708" s="165"/>
      <c r="B708" s="166"/>
      <c r="C708" s="165"/>
      <c r="D708" s="165"/>
      <c r="E708" s="165"/>
      <c r="F708" s="165"/>
      <c r="H708"/>
    </row>
    <row r="709" spans="1:8" s="160" customFormat="1">
      <c r="A709" s="165"/>
      <c r="B709" s="166"/>
      <c r="C709" s="165"/>
      <c r="D709" s="165"/>
      <c r="E709" s="165"/>
      <c r="F709" s="165"/>
      <c r="H709"/>
    </row>
    <row r="710" spans="1:8" s="160" customFormat="1">
      <c r="A710" s="405" t="s">
        <v>117</v>
      </c>
      <c r="B710" s="405"/>
      <c r="C710" s="405"/>
      <c r="D710" s="405"/>
      <c r="E710" s="405"/>
      <c r="F710" s="201">
        <f>SUM(F706:F709)</f>
        <v>46733</v>
      </c>
      <c r="H710"/>
    </row>
    <row r="711" spans="1:8" s="160" customFormat="1">
      <c r="A711" s="159"/>
      <c r="B711" s="162"/>
      <c r="C711" s="159"/>
      <c r="D711" s="159"/>
      <c r="E711" s="159"/>
      <c r="F711" s="159"/>
      <c r="H711"/>
    </row>
    <row r="712" spans="1:8" s="160" customFormat="1">
      <c r="A712" s="169" t="s">
        <v>118</v>
      </c>
      <c r="B712" s="163"/>
      <c r="C712" s="169"/>
      <c r="D712" s="169"/>
      <c r="E712" s="169"/>
      <c r="F712" s="169"/>
      <c r="H712"/>
    </row>
    <row r="713" spans="1:8" s="160" customFormat="1">
      <c r="A713" s="163" t="s">
        <v>106</v>
      </c>
      <c r="B713" s="163" t="s">
        <v>107</v>
      </c>
      <c r="C713" s="163" t="s">
        <v>199</v>
      </c>
      <c r="D713" s="163" t="s">
        <v>120</v>
      </c>
      <c r="E713" s="163" t="s">
        <v>110</v>
      </c>
      <c r="F713" s="163" t="s">
        <v>111</v>
      </c>
      <c r="H713"/>
    </row>
    <row r="714" spans="1:8" s="160" customFormat="1">
      <c r="A714" s="165" t="s">
        <v>143</v>
      </c>
      <c r="B714" s="166" t="s">
        <v>144</v>
      </c>
      <c r="C714" s="170">
        <f>+C673</f>
        <v>90406</v>
      </c>
      <c r="D714" s="166">
        <v>7.0000000000000007E-2</v>
      </c>
      <c r="E714" s="165"/>
      <c r="F714" s="170">
        <f>+D714*C714</f>
        <v>6328.420000000001</v>
      </c>
      <c r="H714"/>
    </row>
    <row r="715" spans="1:8" s="160" customFormat="1">
      <c r="A715" s="165" t="s">
        <v>200</v>
      </c>
      <c r="B715" s="166" t="s">
        <v>144</v>
      </c>
      <c r="C715" s="261">
        <f>+C674</f>
        <v>147851</v>
      </c>
      <c r="D715" s="166">
        <v>7.0000000000000007E-2</v>
      </c>
      <c r="E715" s="165"/>
      <c r="F715" s="170">
        <f>+D715*C715</f>
        <v>10349.570000000002</v>
      </c>
      <c r="H715"/>
    </row>
    <row r="716" spans="1:8" s="160" customFormat="1">
      <c r="A716" s="165"/>
      <c r="B716" s="166"/>
      <c r="C716" s="165"/>
      <c r="D716" s="165"/>
      <c r="E716" s="165"/>
      <c r="F716" s="165"/>
      <c r="H716"/>
    </row>
    <row r="717" spans="1:8" s="160" customFormat="1">
      <c r="A717" s="165"/>
      <c r="B717" s="166"/>
      <c r="C717" s="165"/>
      <c r="D717" s="165"/>
      <c r="E717" s="165"/>
      <c r="F717" s="165"/>
      <c r="H717"/>
    </row>
    <row r="718" spans="1:8" s="160" customFormat="1">
      <c r="A718" s="397" t="s">
        <v>121</v>
      </c>
      <c r="B718" s="398"/>
      <c r="C718" s="398"/>
      <c r="D718" s="398"/>
      <c r="E718" s="399"/>
      <c r="F718" s="175">
        <f>+F714+F715</f>
        <v>16677.990000000002</v>
      </c>
      <c r="H718"/>
    </row>
    <row r="719" spans="1:8" s="160" customFormat="1">
      <c r="A719" s="159"/>
      <c r="B719" s="162"/>
      <c r="C719" s="159"/>
      <c r="D719" s="159"/>
      <c r="E719" s="159"/>
      <c r="F719" s="159"/>
      <c r="H719"/>
    </row>
    <row r="720" spans="1:8" s="160" customFormat="1">
      <c r="A720" s="169" t="s">
        <v>122</v>
      </c>
      <c r="B720" s="163"/>
      <c r="C720" s="169"/>
      <c r="D720" s="169"/>
      <c r="E720" s="169"/>
      <c r="F720" s="169"/>
      <c r="H720"/>
    </row>
    <row r="721" spans="1:8" s="160" customFormat="1">
      <c r="A721" s="163" t="s">
        <v>106</v>
      </c>
      <c r="B721" s="163" t="s">
        <v>107</v>
      </c>
      <c r="C721" s="163" t="s">
        <v>108</v>
      </c>
      <c r="D721" s="163" t="s">
        <v>109</v>
      </c>
      <c r="E721" s="163" t="s">
        <v>110</v>
      </c>
      <c r="F721" s="163" t="s">
        <v>111</v>
      </c>
      <c r="H721"/>
    </row>
    <row r="722" spans="1:8" s="160" customFormat="1">
      <c r="A722" s="165" t="s">
        <v>201</v>
      </c>
      <c r="B722" s="166" t="s">
        <v>144</v>
      </c>
      <c r="C722" s="262">
        <v>0.12</v>
      </c>
      <c r="D722" s="168">
        <f>+D681</f>
        <v>100000</v>
      </c>
      <c r="E722" s="168"/>
      <c r="F722" s="168">
        <f>+D722*C722</f>
        <v>12000</v>
      </c>
      <c r="H722"/>
    </row>
    <row r="723" spans="1:8" s="160" customFormat="1">
      <c r="A723" s="165"/>
      <c r="B723" s="166"/>
      <c r="C723" s="165"/>
      <c r="D723" s="165"/>
      <c r="E723" s="165"/>
      <c r="F723" s="165"/>
      <c r="H723"/>
    </row>
    <row r="724" spans="1:8" s="160" customFormat="1">
      <c r="A724" s="165"/>
      <c r="B724" s="166"/>
      <c r="C724" s="165"/>
      <c r="D724" s="165"/>
      <c r="E724" s="165"/>
      <c r="F724" s="165"/>
      <c r="H724"/>
    </row>
    <row r="725" spans="1:8" s="160" customFormat="1">
      <c r="A725" s="165"/>
      <c r="B725" s="166"/>
      <c r="C725" s="165"/>
      <c r="D725" s="165"/>
      <c r="E725" s="165"/>
      <c r="F725" s="165"/>
      <c r="H725"/>
    </row>
    <row r="726" spans="1:8" s="160" customFormat="1">
      <c r="A726" s="397" t="s">
        <v>123</v>
      </c>
      <c r="B726" s="398"/>
      <c r="C726" s="398"/>
      <c r="D726" s="398"/>
      <c r="E726" s="399"/>
      <c r="F726" s="172">
        <f>+F722</f>
        <v>12000</v>
      </c>
      <c r="H726"/>
    </row>
    <row r="727" spans="1:8" s="160" customFormat="1">
      <c r="A727" s="159"/>
      <c r="B727" s="162"/>
      <c r="C727" s="159"/>
      <c r="D727" s="159"/>
      <c r="E727" s="159"/>
      <c r="F727" s="159"/>
      <c r="H727"/>
    </row>
    <row r="728" spans="1:8" s="160" customFormat="1">
      <c r="A728" s="169" t="s">
        <v>124</v>
      </c>
      <c r="B728" s="163"/>
      <c r="C728" s="169"/>
      <c r="D728" s="169"/>
      <c r="E728" s="169"/>
      <c r="F728" s="169"/>
      <c r="H728"/>
    </row>
    <row r="729" spans="1:8" s="160" customFormat="1">
      <c r="A729" s="169" t="s">
        <v>106</v>
      </c>
      <c r="B729" s="163" t="s">
        <v>107</v>
      </c>
      <c r="C729" s="169" t="s">
        <v>125</v>
      </c>
      <c r="D729" s="169" t="s">
        <v>120</v>
      </c>
      <c r="E729" s="169" t="s">
        <v>110</v>
      </c>
      <c r="F729" s="163" t="s">
        <v>111</v>
      </c>
      <c r="H729"/>
    </row>
    <row r="730" spans="1:8" s="160" customFormat="1">
      <c r="A730" s="165"/>
      <c r="B730" s="166"/>
      <c r="C730" s="247"/>
      <c r="D730" s="166"/>
      <c r="E730" s="165"/>
      <c r="F730" s="170"/>
      <c r="H730"/>
    </row>
    <row r="731" spans="1:8" s="160" customFormat="1">
      <c r="A731" s="165"/>
      <c r="B731" s="166"/>
      <c r="C731" s="165"/>
      <c r="D731" s="165"/>
      <c r="E731" s="165"/>
      <c r="F731" s="165"/>
      <c r="H731"/>
    </row>
    <row r="732" spans="1:8" s="160" customFormat="1">
      <c r="A732" s="397" t="s">
        <v>126</v>
      </c>
      <c r="B732" s="398"/>
      <c r="C732" s="398"/>
      <c r="D732" s="398"/>
      <c r="E732" s="399"/>
      <c r="F732" s="175">
        <f>+F730</f>
        <v>0</v>
      </c>
      <c r="H732"/>
    </row>
    <row r="733" spans="1:8" s="160" customFormat="1">
      <c r="A733" s="159"/>
      <c r="B733" s="162"/>
      <c r="C733" s="159"/>
      <c r="D733" s="159"/>
      <c r="E733" s="159"/>
      <c r="F733" s="159"/>
      <c r="H733"/>
    </row>
    <row r="734" spans="1:8" s="160" customFormat="1">
      <c r="A734" s="400" t="s">
        <v>127</v>
      </c>
      <c r="B734" s="400"/>
      <c r="C734" s="400"/>
      <c r="D734" s="400"/>
      <c r="E734" s="400"/>
      <c r="F734" s="168">
        <f>ROUND((+F718*5%),0)</f>
        <v>834</v>
      </c>
      <c r="H734"/>
    </row>
    <row r="735" spans="1:8" s="160" customFormat="1">
      <c r="A735" s="400" t="s">
        <v>128</v>
      </c>
      <c r="B735" s="400"/>
      <c r="C735" s="400"/>
      <c r="D735" s="400"/>
      <c r="E735" s="400"/>
      <c r="F735" s="175">
        <f>ROUND((+F734+F732+F726+F718+F710),0)</f>
        <v>76245</v>
      </c>
      <c r="H735"/>
    </row>
    <row r="736" spans="1:8" s="160" customFormat="1">
      <c r="A736" s="400" t="s">
        <v>129</v>
      </c>
      <c r="B736" s="400"/>
      <c r="C736" s="400"/>
      <c r="D736" s="400"/>
      <c r="E736" s="400"/>
      <c r="F736" s="165"/>
      <c r="H736"/>
    </row>
    <row r="737" spans="1:8" s="160" customFormat="1">
      <c r="A737" s="400" t="s">
        <v>130</v>
      </c>
      <c r="B737" s="400"/>
      <c r="C737" s="400"/>
      <c r="D737" s="400"/>
      <c r="E737" s="400"/>
      <c r="F737" s="165"/>
      <c r="H737"/>
    </row>
    <row r="738" spans="1:8" s="160" customFormat="1">
      <c r="A738" s="183"/>
      <c r="B738" s="183"/>
      <c r="C738" s="183"/>
      <c r="D738" s="183"/>
      <c r="E738" s="183"/>
      <c r="F738" s="159"/>
      <c r="H738"/>
    </row>
    <row r="739" spans="1:8" s="160" customFormat="1">
      <c r="A739" s="183"/>
      <c r="B739" s="183"/>
      <c r="C739" s="183"/>
      <c r="D739" s="183"/>
      <c r="E739" s="183"/>
      <c r="F739" s="159"/>
      <c r="H739"/>
    </row>
    <row r="740" spans="1:8" s="160" customFormat="1">
      <c r="A740" s="183"/>
      <c r="B740" s="183"/>
      <c r="C740" s="183"/>
      <c r="D740" s="183"/>
      <c r="E740" s="183"/>
      <c r="F740" s="159"/>
      <c r="H740"/>
    </row>
    <row r="741" spans="1:8" s="160" customFormat="1">
      <c r="A741" s="158" t="s">
        <v>99</v>
      </c>
      <c r="B741" s="159"/>
      <c r="C741" s="159"/>
      <c r="D741" s="159"/>
      <c r="E741" s="159"/>
      <c r="F741" s="159"/>
      <c r="H741"/>
    </row>
    <row r="742" spans="1:8" s="160" customFormat="1">
      <c r="A742" s="158" t="s">
        <v>100</v>
      </c>
      <c r="B742" s="237"/>
      <c r="C742" s="238"/>
      <c r="D742" s="238"/>
      <c r="E742" s="239" t="s">
        <v>0</v>
      </c>
      <c r="F742" s="263"/>
      <c r="H742"/>
    </row>
    <row r="743" spans="1:8" s="160" customFormat="1">
      <c r="A743" s="185" t="s">
        <v>205</v>
      </c>
      <c r="B743" s="161"/>
      <c r="C743" s="158"/>
      <c r="D743" s="158"/>
      <c r="E743" s="158"/>
      <c r="F743" s="158"/>
      <c r="H743"/>
    </row>
    <row r="744" spans="1:8" s="160" customFormat="1">
      <c r="A744" s="393" t="s">
        <v>103</v>
      </c>
      <c r="B744" s="393"/>
      <c r="C744" s="393"/>
      <c r="D744" s="393"/>
      <c r="E744" s="393"/>
      <c r="F744" s="393"/>
      <c r="H744"/>
    </row>
    <row r="745" spans="1:8" s="160" customFormat="1">
      <c r="A745" s="406" t="s">
        <v>198</v>
      </c>
      <c r="B745" s="407"/>
      <c r="C745" s="407"/>
      <c r="D745" s="408"/>
      <c r="E745" s="199" t="s">
        <v>105</v>
      </c>
      <c r="F745" s="199" t="s">
        <v>62</v>
      </c>
      <c r="H745"/>
    </row>
    <row r="746" spans="1:8" s="160" customFormat="1">
      <c r="A746" s="164" t="s">
        <v>106</v>
      </c>
      <c r="B746" s="164" t="s">
        <v>107</v>
      </c>
      <c r="C746" s="164" t="s">
        <v>108</v>
      </c>
      <c r="D746" s="164" t="s">
        <v>109</v>
      </c>
      <c r="E746" s="164" t="s">
        <v>110</v>
      </c>
      <c r="F746" s="164" t="s">
        <v>111</v>
      </c>
      <c r="H746"/>
    </row>
    <row r="747" spans="1:8" s="160" customFormat="1">
      <c r="A747" s="165" t="s">
        <v>206</v>
      </c>
      <c r="B747" s="166" t="s">
        <v>62</v>
      </c>
      <c r="C747" s="166">
        <v>1</v>
      </c>
      <c r="D747" s="168">
        <v>45900</v>
      </c>
      <c r="E747" s="165"/>
      <c r="F747" s="168">
        <f>+D747*C747</f>
        <v>45900</v>
      </c>
      <c r="H747"/>
    </row>
    <row r="748" spans="1:8" s="160" customFormat="1">
      <c r="A748" s="165"/>
      <c r="B748" s="166"/>
      <c r="C748" s="165"/>
      <c r="D748" s="165"/>
      <c r="E748" s="165"/>
      <c r="F748" s="165"/>
      <c r="H748"/>
    </row>
    <row r="749" spans="1:8" s="160" customFormat="1">
      <c r="A749" s="165"/>
      <c r="B749" s="166"/>
      <c r="C749" s="165"/>
      <c r="D749" s="165"/>
      <c r="E749" s="165"/>
      <c r="F749" s="165"/>
      <c r="H749"/>
    </row>
    <row r="750" spans="1:8" s="160" customFormat="1">
      <c r="A750" s="165"/>
      <c r="B750" s="166"/>
      <c r="C750" s="165"/>
      <c r="D750" s="165"/>
      <c r="E750" s="165"/>
      <c r="F750" s="165"/>
      <c r="H750"/>
    </row>
    <row r="751" spans="1:8" s="160" customFormat="1">
      <c r="A751" s="405" t="s">
        <v>117</v>
      </c>
      <c r="B751" s="405"/>
      <c r="C751" s="405"/>
      <c r="D751" s="405"/>
      <c r="E751" s="405"/>
      <c r="F751" s="201">
        <f>SUM(F747:F750)</f>
        <v>45900</v>
      </c>
      <c r="H751"/>
    </row>
    <row r="752" spans="1:8" s="160" customFormat="1">
      <c r="A752" s="159"/>
      <c r="B752" s="162"/>
      <c r="C752" s="159"/>
      <c r="D752" s="159"/>
      <c r="E752" s="159"/>
      <c r="F752" s="159"/>
      <c r="H752"/>
    </row>
    <row r="753" spans="1:8" s="160" customFormat="1">
      <c r="A753" s="169" t="s">
        <v>118</v>
      </c>
      <c r="B753" s="163"/>
      <c r="C753" s="169"/>
      <c r="D753" s="169"/>
      <c r="E753" s="169"/>
      <c r="F753" s="169"/>
      <c r="H753"/>
    </row>
    <row r="754" spans="1:8" s="160" customFormat="1">
      <c r="A754" s="163" t="s">
        <v>106</v>
      </c>
      <c r="B754" s="163" t="s">
        <v>107</v>
      </c>
      <c r="C754" s="163" t="s">
        <v>199</v>
      </c>
      <c r="D754" s="163" t="s">
        <v>120</v>
      </c>
      <c r="E754" s="163" t="s">
        <v>110</v>
      </c>
      <c r="F754" s="163" t="s">
        <v>111</v>
      </c>
      <c r="H754"/>
    </row>
    <row r="755" spans="1:8" s="160" customFormat="1">
      <c r="A755" s="165" t="s">
        <v>143</v>
      </c>
      <c r="B755" s="166" t="s">
        <v>144</v>
      </c>
      <c r="C755" s="170">
        <f>+C714</f>
        <v>90406</v>
      </c>
      <c r="D755" s="166">
        <v>7.0000000000000007E-2</v>
      </c>
      <c r="E755" s="165"/>
      <c r="F755" s="170">
        <f>+D755*C755</f>
        <v>6328.420000000001</v>
      </c>
      <c r="H755"/>
    </row>
    <row r="756" spans="1:8" s="160" customFormat="1">
      <c r="A756" s="165" t="s">
        <v>200</v>
      </c>
      <c r="B756" s="166" t="s">
        <v>144</v>
      </c>
      <c r="C756" s="261">
        <f>+C715</f>
        <v>147851</v>
      </c>
      <c r="D756" s="166">
        <v>7.0000000000000007E-2</v>
      </c>
      <c r="E756" s="165"/>
      <c r="F756" s="170">
        <f>+D756*C756</f>
        <v>10349.570000000002</v>
      </c>
      <c r="H756"/>
    </row>
    <row r="757" spans="1:8" s="160" customFormat="1">
      <c r="A757" s="165"/>
      <c r="B757" s="166"/>
      <c r="C757" s="165"/>
      <c r="D757" s="165"/>
      <c r="E757" s="165"/>
      <c r="F757" s="165"/>
      <c r="H757"/>
    </row>
    <row r="758" spans="1:8" s="160" customFormat="1">
      <c r="A758" s="165"/>
      <c r="B758" s="166"/>
      <c r="C758" s="165"/>
      <c r="D758" s="165"/>
      <c r="E758" s="165"/>
      <c r="F758" s="165"/>
      <c r="H758"/>
    </row>
    <row r="759" spans="1:8" s="160" customFormat="1">
      <c r="A759" s="397" t="s">
        <v>121</v>
      </c>
      <c r="B759" s="398"/>
      <c r="C759" s="398"/>
      <c r="D759" s="398"/>
      <c r="E759" s="399"/>
      <c r="F759" s="175">
        <f>+F755+F756</f>
        <v>16677.990000000002</v>
      </c>
      <c r="H759"/>
    </row>
    <row r="760" spans="1:8" s="160" customFormat="1">
      <c r="A760" s="159"/>
      <c r="B760" s="162"/>
      <c r="C760" s="159"/>
      <c r="D760" s="159"/>
      <c r="E760" s="159"/>
      <c r="F760" s="159"/>
      <c r="H760"/>
    </row>
    <row r="761" spans="1:8" s="160" customFormat="1">
      <c r="A761" s="169" t="s">
        <v>122</v>
      </c>
      <c r="B761" s="163"/>
      <c r="C761" s="169"/>
      <c r="D761" s="169"/>
      <c r="E761" s="169"/>
      <c r="F761" s="169"/>
      <c r="H761"/>
    </row>
    <row r="762" spans="1:8" s="160" customFormat="1">
      <c r="A762" s="163" t="s">
        <v>106</v>
      </c>
      <c r="B762" s="163" t="s">
        <v>107</v>
      </c>
      <c r="C762" s="163" t="s">
        <v>108</v>
      </c>
      <c r="D762" s="163" t="s">
        <v>109</v>
      </c>
      <c r="E762" s="163" t="s">
        <v>110</v>
      </c>
      <c r="F762" s="163" t="s">
        <v>111</v>
      </c>
      <c r="H762"/>
    </row>
    <row r="763" spans="1:8" s="160" customFormat="1">
      <c r="A763" s="165" t="s">
        <v>201</v>
      </c>
      <c r="B763" s="166" t="s">
        <v>144</v>
      </c>
      <c r="C763" s="200">
        <v>0.15</v>
      </c>
      <c r="D763" s="168">
        <f>+D722</f>
        <v>100000</v>
      </c>
      <c r="E763" s="168"/>
      <c r="F763" s="168">
        <f>+D763*C763</f>
        <v>15000</v>
      </c>
      <c r="H763"/>
    </row>
    <row r="764" spans="1:8" s="160" customFormat="1">
      <c r="A764" s="165"/>
      <c r="B764" s="166"/>
      <c r="C764" s="165"/>
      <c r="D764" s="165"/>
      <c r="E764" s="165"/>
      <c r="F764" s="165"/>
      <c r="H764"/>
    </row>
    <row r="765" spans="1:8" s="160" customFormat="1">
      <c r="A765" s="165"/>
      <c r="B765" s="166"/>
      <c r="C765" s="165"/>
      <c r="D765" s="165"/>
      <c r="E765" s="165"/>
      <c r="F765" s="165"/>
      <c r="H765"/>
    </row>
    <row r="766" spans="1:8" s="160" customFormat="1">
      <c r="A766" s="165"/>
      <c r="B766" s="166"/>
      <c r="C766" s="165"/>
      <c r="D766" s="165"/>
      <c r="E766" s="165"/>
      <c r="F766" s="165"/>
      <c r="H766"/>
    </row>
    <row r="767" spans="1:8" s="160" customFormat="1">
      <c r="A767" s="397" t="s">
        <v>123</v>
      </c>
      <c r="B767" s="398"/>
      <c r="C767" s="398"/>
      <c r="D767" s="398"/>
      <c r="E767" s="399"/>
      <c r="F767" s="172">
        <f>+F763</f>
        <v>15000</v>
      </c>
      <c r="H767"/>
    </row>
    <row r="768" spans="1:8" s="160" customFormat="1">
      <c r="A768" s="159"/>
      <c r="B768" s="162"/>
      <c r="C768" s="159"/>
      <c r="D768" s="159"/>
      <c r="E768" s="159"/>
      <c r="F768" s="159"/>
      <c r="H768"/>
    </row>
    <row r="769" spans="1:8" s="160" customFormat="1">
      <c r="A769" s="169" t="s">
        <v>124</v>
      </c>
      <c r="B769" s="163"/>
      <c r="C769" s="169"/>
      <c r="D769" s="169"/>
      <c r="E769" s="169"/>
      <c r="F769" s="169"/>
      <c r="H769"/>
    </row>
    <row r="770" spans="1:8" s="160" customFormat="1">
      <c r="A770" s="169" t="s">
        <v>106</v>
      </c>
      <c r="B770" s="163" t="s">
        <v>107</v>
      </c>
      <c r="C770" s="169" t="s">
        <v>125</v>
      </c>
      <c r="D770" s="169" t="s">
        <v>120</v>
      </c>
      <c r="E770" s="169" t="s">
        <v>110</v>
      </c>
      <c r="F770" s="169" t="s">
        <v>111</v>
      </c>
      <c r="H770"/>
    </row>
    <row r="771" spans="1:8" s="160" customFormat="1">
      <c r="A771" s="165"/>
      <c r="B771" s="166"/>
      <c r="C771" s="247"/>
      <c r="D771" s="166"/>
      <c r="E771" s="165"/>
      <c r="F771" s="170"/>
      <c r="H771"/>
    </row>
    <row r="772" spans="1:8" s="160" customFormat="1">
      <c r="A772" s="165"/>
      <c r="B772" s="166"/>
      <c r="C772" s="165"/>
      <c r="D772" s="165"/>
      <c r="E772" s="165"/>
      <c r="F772" s="165"/>
      <c r="H772"/>
    </row>
    <row r="773" spans="1:8" s="160" customFormat="1">
      <c r="A773" s="397" t="s">
        <v>126</v>
      </c>
      <c r="B773" s="398"/>
      <c r="C773" s="398"/>
      <c r="D773" s="398"/>
      <c r="E773" s="399"/>
      <c r="F773" s="175">
        <f>+F771</f>
        <v>0</v>
      </c>
      <c r="H773"/>
    </row>
    <row r="774" spans="1:8" s="160" customFormat="1">
      <c r="A774" s="159"/>
      <c r="B774" s="162"/>
      <c r="C774" s="159"/>
      <c r="D774" s="159"/>
      <c r="E774" s="159"/>
      <c r="F774" s="159"/>
      <c r="H774"/>
    </row>
    <row r="775" spans="1:8" s="160" customFormat="1">
      <c r="A775" s="400" t="s">
        <v>127</v>
      </c>
      <c r="B775" s="400"/>
      <c r="C775" s="400"/>
      <c r="D775" s="400"/>
      <c r="E775" s="400"/>
      <c r="F775" s="168">
        <f>ROUND((+F759*5%),0)</f>
        <v>834</v>
      </c>
      <c r="H775"/>
    </row>
    <row r="776" spans="1:8" s="160" customFormat="1">
      <c r="A776" s="400" t="s">
        <v>128</v>
      </c>
      <c r="B776" s="400"/>
      <c r="C776" s="400"/>
      <c r="D776" s="400"/>
      <c r="E776" s="400"/>
      <c r="F776" s="175">
        <f>ROUND((+F775+F773+F767+F759+F751),0)</f>
        <v>78412</v>
      </c>
      <c r="H776"/>
    </row>
    <row r="777" spans="1:8" s="160" customFormat="1">
      <c r="A777" s="400" t="s">
        <v>129</v>
      </c>
      <c r="B777" s="400"/>
      <c r="C777" s="400"/>
      <c r="D777" s="400"/>
      <c r="E777" s="400"/>
      <c r="F777" s="165"/>
      <c r="H777"/>
    </row>
    <row r="778" spans="1:8" s="160" customFormat="1">
      <c r="A778" s="400" t="s">
        <v>130</v>
      </c>
      <c r="B778" s="400"/>
      <c r="C778" s="400"/>
      <c r="D778" s="400"/>
      <c r="E778" s="400"/>
      <c r="F778" s="165"/>
      <c r="H778"/>
    </row>
    <row r="779" spans="1:8" s="160" customFormat="1">
      <c r="A779" s="183"/>
      <c r="B779" s="183"/>
      <c r="C779" s="183"/>
      <c r="D779" s="183"/>
      <c r="E779" s="183"/>
      <c r="F779" s="159"/>
      <c r="H779"/>
    </row>
    <row r="780" spans="1:8" s="160" customFormat="1">
      <c r="A780" s="183"/>
      <c r="B780" s="183"/>
      <c r="C780" s="183"/>
      <c r="D780" s="183"/>
      <c r="E780" s="183"/>
      <c r="F780" s="159"/>
      <c r="H780"/>
    </row>
    <row r="781" spans="1:8" s="160" customFormat="1">
      <c r="A781" s="183"/>
      <c r="B781" s="183"/>
      <c r="C781" s="183"/>
      <c r="D781" s="183"/>
      <c r="E781" s="183"/>
      <c r="F781" s="159"/>
      <c r="H781"/>
    </row>
    <row r="782" spans="1:8" s="160" customFormat="1">
      <c r="A782" s="158" t="s">
        <v>99</v>
      </c>
      <c r="B782" s="159"/>
      <c r="C782" s="159"/>
      <c r="D782" s="159"/>
      <c r="E782" s="159"/>
      <c r="F782" s="159"/>
      <c r="H782"/>
    </row>
    <row r="783" spans="1:8" s="160" customFormat="1">
      <c r="A783" s="158" t="s">
        <v>100</v>
      </c>
      <c r="B783" s="237"/>
      <c r="C783" s="238"/>
      <c r="D783" s="238"/>
      <c r="E783" s="239" t="s">
        <v>0</v>
      </c>
      <c r="F783" s="239" t="s">
        <v>207</v>
      </c>
      <c r="H783"/>
    </row>
    <row r="784" spans="1:8" s="195" customFormat="1">
      <c r="A784" s="185" t="s">
        <v>208</v>
      </c>
      <c r="B784" s="184"/>
      <c r="C784" s="185"/>
      <c r="D784" s="185"/>
      <c r="E784" s="185"/>
      <c r="F784" s="185"/>
      <c r="H784" s="196"/>
    </row>
    <row r="785" spans="1:8" s="160" customFormat="1">
      <c r="A785" s="393" t="s">
        <v>103</v>
      </c>
      <c r="B785" s="393"/>
      <c r="C785" s="393"/>
      <c r="D785" s="393"/>
      <c r="E785" s="393"/>
      <c r="F785" s="393"/>
      <c r="H785"/>
    </row>
    <row r="786" spans="1:8" s="160" customFormat="1">
      <c r="A786" s="406" t="s">
        <v>198</v>
      </c>
      <c r="B786" s="407"/>
      <c r="C786" s="407"/>
      <c r="D786" s="408"/>
      <c r="E786" s="199" t="s">
        <v>105</v>
      </c>
      <c r="F786" s="199" t="s">
        <v>62</v>
      </c>
      <c r="H786"/>
    </row>
    <row r="787" spans="1:8" s="160" customFormat="1">
      <c r="A787" s="164" t="s">
        <v>106</v>
      </c>
      <c r="B787" s="164" t="s">
        <v>107</v>
      </c>
      <c r="C787" s="164" t="s">
        <v>108</v>
      </c>
      <c r="D787" s="164" t="s">
        <v>109</v>
      </c>
      <c r="E787" s="164" t="s">
        <v>110</v>
      </c>
      <c r="F787" s="164" t="s">
        <v>111</v>
      </c>
      <c r="H787"/>
    </row>
    <row r="788" spans="1:8" s="160" customFormat="1">
      <c r="A788" s="165" t="s">
        <v>209</v>
      </c>
      <c r="B788" s="166" t="s">
        <v>62</v>
      </c>
      <c r="C788" s="166">
        <v>1</v>
      </c>
      <c r="D788" s="168">
        <v>162380</v>
      </c>
      <c r="E788" s="165"/>
      <c r="F788" s="168">
        <f>+D788*C788</f>
        <v>162380</v>
      </c>
      <c r="H788"/>
    </row>
    <row r="789" spans="1:8" s="160" customFormat="1">
      <c r="A789" s="165"/>
      <c r="B789" s="166"/>
      <c r="C789" s="165"/>
      <c r="D789" s="165"/>
      <c r="E789" s="165"/>
      <c r="F789" s="165"/>
      <c r="H789"/>
    </row>
    <row r="790" spans="1:8" s="160" customFormat="1">
      <c r="A790" s="165"/>
      <c r="B790" s="166"/>
      <c r="C790" s="165"/>
      <c r="D790" s="165"/>
      <c r="E790" s="165"/>
      <c r="F790" s="165"/>
      <c r="H790"/>
    </row>
    <row r="791" spans="1:8" s="160" customFormat="1">
      <c r="A791" s="165"/>
      <c r="B791" s="166"/>
      <c r="C791" s="165"/>
      <c r="D791" s="165"/>
      <c r="E791" s="165"/>
      <c r="F791" s="165"/>
      <c r="H791"/>
    </row>
    <row r="792" spans="1:8" s="160" customFormat="1">
      <c r="A792" s="405" t="s">
        <v>117</v>
      </c>
      <c r="B792" s="405"/>
      <c r="C792" s="405"/>
      <c r="D792" s="405"/>
      <c r="E792" s="405"/>
      <c r="F792" s="201">
        <f>SUM(F788:F791)</f>
        <v>162380</v>
      </c>
      <c r="H792"/>
    </row>
    <row r="793" spans="1:8" s="160" customFormat="1">
      <c r="A793" s="159"/>
      <c r="B793" s="162"/>
      <c r="C793" s="159"/>
      <c r="D793" s="159"/>
      <c r="E793" s="159"/>
      <c r="F793" s="159"/>
      <c r="H793"/>
    </row>
    <row r="794" spans="1:8" s="160" customFormat="1">
      <c r="A794" s="169" t="s">
        <v>118</v>
      </c>
      <c r="B794" s="163"/>
      <c r="C794" s="169"/>
      <c r="D794" s="169"/>
      <c r="E794" s="169"/>
      <c r="F794" s="169"/>
      <c r="H794"/>
    </row>
    <row r="795" spans="1:8" s="160" customFormat="1">
      <c r="A795" s="163" t="s">
        <v>106</v>
      </c>
      <c r="B795" s="163" t="s">
        <v>107</v>
      </c>
      <c r="C795" s="163" t="s">
        <v>199</v>
      </c>
      <c r="D795" s="163" t="s">
        <v>120</v>
      </c>
      <c r="E795" s="163" t="s">
        <v>110</v>
      </c>
      <c r="F795" s="163" t="s">
        <v>111</v>
      </c>
      <c r="H795"/>
    </row>
    <row r="796" spans="1:8" s="160" customFormat="1">
      <c r="A796" s="165" t="s">
        <v>143</v>
      </c>
      <c r="B796" s="166" t="s">
        <v>144</v>
      </c>
      <c r="C796" s="170">
        <f>+C755</f>
        <v>90406</v>
      </c>
      <c r="D796" s="166">
        <v>0.2</v>
      </c>
      <c r="E796" s="165"/>
      <c r="F796" s="170">
        <f>+D796*C796</f>
        <v>18081.2</v>
      </c>
      <c r="H796"/>
    </row>
    <row r="797" spans="1:8" s="160" customFormat="1">
      <c r="A797" s="165"/>
      <c r="B797" s="166"/>
      <c r="C797" s="165"/>
      <c r="D797" s="165"/>
      <c r="E797" s="165"/>
      <c r="F797" s="165"/>
      <c r="H797"/>
    </row>
    <row r="798" spans="1:8" s="160" customFormat="1">
      <c r="A798" s="165"/>
      <c r="B798" s="166"/>
      <c r="C798" s="165"/>
      <c r="D798" s="165"/>
      <c r="E798" s="165"/>
      <c r="F798" s="165"/>
      <c r="H798"/>
    </row>
    <row r="799" spans="1:8" s="160" customFormat="1">
      <c r="A799" s="165"/>
      <c r="B799" s="166"/>
      <c r="C799" s="165"/>
      <c r="D799" s="165"/>
      <c r="E799" s="165"/>
      <c r="F799" s="165"/>
      <c r="H799"/>
    </row>
    <row r="800" spans="1:8" s="160" customFormat="1">
      <c r="A800" s="397" t="s">
        <v>121</v>
      </c>
      <c r="B800" s="398"/>
      <c r="C800" s="398"/>
      <c r="D800" s="398"/>
      <c r="E800" s="399"/>
      <c r="F800" s="175">
        <f>+F796</f>
        <v>18081.2</v>
      </c>
      <c r="H800"/>
    </row>
    <row r="801" spans="1:8" s="160" customFormat="1">
      <c r="A801" s="159"/>
      <c r="B801" s="162"/>
      <c r="C801" s="159"/>
      <c r="D801" s="159"/>
      <c r="E801" s="159"/>
      <c r="F801" s="159"/>
      <c r="H801"/>
    </row>
    <row r="802" spans="1:8" s="160" customFormat="1">
      <c r="A802" s="169" t="s">
        <v>122</v>
      </c>
      <c r="B802" s="163"/>
      <c r="C802" s="169"/>
      <c r="D802" s="169"/>
      <c r="E802" s="169"/>
      <c r="F802" s="169"/>
      <c r="H802"/>
    </row>
    <row r="803" spans="1:8" s="160" customFormat="1">
      <c r="A803" s="163" t="s">
        <v>106</v>
      </c>
      <c r="B803" s="163" t="s">
        <v>107</v>
      </c>
      <c r="C803" s="163" t="s">
        <v>108</v>
      </c>
      <c r="D803" s="163" t="s">
        <v>109</v>
      </c>
      <c r="E803" s="163" t="s">
        <v>110</v>
      </c>
      <c r="F803" s="163" t="s">
        <v>111</v>
      </c>
      <c r="H803"/>
    </row>
    <row r="804" spans="1:8" s="160" customFormat="1">
      <c r="A804" s="165" t="s">
        <v>210</v>
      </c>
      <c r="B804" s="166" t="s">
        <v>211</v>
      </c>
      <c r="C804" s="264">
        <v>1</v>
      </c>
      <c r="D804" s="168">
        <v>2000</v>
      </c>
      <c r="E804" s="168"/>
      <c r="F804" s="168">
        <f>+C804*D804</f>
        <v>2000</v>
      </c>
      <c r="H804"/>
    </row>
    <row r="805" spans="1:8" s="160" customFormat="1">
      <c r="A805" s="165"/>
      <c r="B805" s="166"/>
      <c r="C805" s="165"/>
      <c r="D805" s="165"/>
      <c r="E805" s="165"/>
      <c r="F805" s="165"/>
      <c r="H805"/>
    </row>
    <row r="806" spans="1:8" s="160" customFormat="1">
      <c r="A806" s="165"/>
      <c r="B806" s="166"/>
      <c r="C806" s="165"/>
      <c r="D806" s="165"/>
      <c r="E806" s="165"/>
      <c r="F806" s="165"/>
      <c r="H806"/>
    </row>
    <row r="807" spans="1:8" s="160" customFormat="1">
      <c r="A807" s="165"/>
      <c r="B807" s="166"/>
      <c r="C807" s="165"/>
      <c r="D807" s="165"/>
      <c r="E807" s="165"/>
      <c r="F807" s="165"/>
      <c r="H807"/>
    </row>
    <row r="808" spans="1:8" s="160" customFormat="1">
      <c r="A808" s="397" t="s">
        <v>123</v>
      </c>
      <c r="B808" s="398"/>
      <c r="C808" s="398"/>
      <c r="D808" s="398"/>
      <c r="E808" s="399"/>
      <c r="F808" s="172">
        <f>+F804</f>
        <v>2000</v>
      </c>
      <c r="H808"/>
    </row>
    <row r="809" spans="1:8" s="160" customFormat="1">
      <c r="A809" s="159"/>
      <c r="B809" s="162"/>
      <c r="C809" s="159"/>
      <c r="D809" s="159"/>
      <c r="E809" s="159"/>
      <c r="F809" s="159"/>
      <c r="H809"/>
    </row>
    <row r="810" spans="1:8" s="160" customFormat="1">
      <c r="A810" s="169" t="s">
        <v>124</v>
      </c>
      <c r="B810" s="163"/>
      <c r="C810" s="169"/>
      <c r="D810" s="169"/>
      <c r="E810" s="169"/>
      <c r="F810" s="169"/>
      <c r="H810"/>
    </row>
    <row r="811" spans="1:8" s="160" customFormat="1">
      <c r="A811" s="169" t="s">
        <v>106</v>
      </c>
      <c r="B811" s="163" t="s">
        <v>107</v>
      </c>
      <c r="C811" s="169" t="s">
        <v>125</v>
      </c>
      <c r="D811" s="169" t="s">
        <v>120</v>
      </c>
      <c r="E811" s="169" t="s">
        <v>110</v>
      </c>
      <c r="F811" s="169" t="s">
        <v>111</v>
      </c>
      <c r="H811"/>
    </row>
    <row r="812" spans="1:8" s="160" customFormat="1">
      <c r="A812" s="165"/>
      <c r="B812" s="166"/>
      <c r="C812" s="247"/>
      <c r="D812" s="166"/>
      <c r="E812" s="165"/>
      <c r="F812" s="170"/>
      <c r="H812"/>
    </row>
    <row r="813" spans="1:8" s="160" customFormat="1">
      <c r="A813" s="165"/>
      <c r="B813" s="166"/>
      <c r="C813" s="165"/>
      <c r="D813" s="165"/>
      <c r="E813" s="165"/>
      <c r="F813" s="165"/>
      <c r="H813"/>
    </row>
    <row r="814" spans="1:8" s="160" customFormat="1">
      <c r="A814" s="397" t="s">
        <v>126</v>
      </c>
      <c r="B814" s="398"/>
      <c r="C814" s="398"/>
      <c r="D814" s="398"/>
      <c r="E814" s="399"/>
      <c r="F814" s="175">
        <f>+F812</f>
        <v>0</v>
      </c>
      <c r="H814"/>
    </row>
    <row r="815" spans="1:8" s="160" customFormat="1">
      <c r="A815" s="159"/>
      <c r="B815" s="162"/>
      <c r="C815" s="159"/>
      <c r="D815" s="159"/>
      <c r="E815" s="159"/>
      <c r="F815" s="159"/>
      <c r="H815"/>
    </row>
    <row r="816" spans="1:8" s="160" customFormat="1">
      <c r="A816" s="400" t="s">
        <v>127</v>
      </c>
      <c r="B816" s="400"/>
      <c r="C816" s="400"/>
      <c r="D816" s="400"/>
      <c r="E816" s="400"/>
      <c r="F816" s="168">
        <f>ROUND((+F800*5%),0)</f>
        <v>904</v>
      </c>
      <c r="H816"/>
    </row>
    <row r="817" spans="1:8" s="160" customFormat="1">
      <c r="A817" s="400" t="s">
        <v>128</v>
      </c>
      <c r="B817" s="400"/>
      <c r="C817" s="400"/>
      <c r="D817" s="400"/>
      <c r="E817" s="400"/>
      <c r="F817" s="175">
        <f>ROUND((+F816+F814+F808+F800+F792),0)</f>
        <v>183365</v>
      </c>
      <c r="H817"/>
    </row>
    <row r="818" spans="1:8" s="160" customFormat="1">
      <c r="A818" s="400" t="s">
        <v>129</v>
      </c>
      <c r="B818" s="400"/>
      <c r="C818" s="400"/>
      <c r="D818" s="400"/>
      <c r="E818" s="400"/>
      <c r="F818" s="165"/>
      <c r="H818"/>
    </row>
    <row r="819" spans="1:8" s="160" customFormat="1">
      <c r="A819" s="400" t="s">
        <v>130</v>
      </c>
      <c r="B819" s="400"/>
      <c r="C819" s="400"/>
      <c r="D819" s="400"/>
      <c r="E819" s="400"/>
      <c r="F819" s="165"/>
      <c r="H819"/>
    </row>
    <row r="820" spans="1:8" s="160" customFormat="1">
      <c r="A820" s="183"/>
      <c r="B820" s="183"/>
      <c r="C820" s="183"/>
      <c r="D820" s="183"/>
      <c r="E820" s="183"/>
      <c r="F820" s="159"/>
      <c r="H820"/>
    </row>
    <row r="821" spans="1:8" s="160" customFormat="1">
      <c r="A821" s="183"/>
      <c r="B821" s="183"/>
      <c r="C821" s="183"/>
      <c r="D821" s="183"/>
      <c r="E821" s="183"/>
      <c r="F821" s="159"/>
      <c r="H821"/>
    </row>
    <row r="822" spans="1:8" s="160" customFormat="1">
      <c r="A822" s="183"/>
      <c r="B822" s="183"/>
      <c r="C822" s="183"/>
      <c r="D822" s="183"/>
      <c r="E822" s="183"/>
      <c r="F822" s="159"/>
      <c r="H822"/>
    </row>
    <row r="823" spans="1:8" s="160" customFormat="1">
      <c r="A823" s="158" t="s">
        <v>99</v>
      </c>
      <c r="B823" s="159"/>
      <c r="C823" s="159"/>
      <c r="D823" s="159"/>
      <c r="E823" s="159"/>
      <c r="F823" s="159"/>
      <c r="H823"/>
    </row>
    <row r="824" spans="1:8" s="160" customFormat="1">
      <c r="A824" s="158" t="s">
        <v>100</v>
      </c>
      <c r="B824" s="203"/>
      <c r="C824" s="204"/>
      <c r="D824" s="204"/>
      <c r="E824" s="265" t="s">
        <v>0</v>
      </c>
      <c r="F824" s="266" t="s">
        <v>212</v>
      </c>
      <c r="H824"/>
    </row>
    <row r="825" spans="1:8" s="160" customFormat="1">
      <c r="A825" s="185" t="s">
        <v>213</v>
      </c>
      <c r="B825" s="267"/>
      <c r="C825" s="268"/>
      <c r="D825" s="268"/>
      <c r="E825" s="269"/>
      <c r="F825" s="270"/>
      <c r="H825"/>
    </row>
    <row r="826" spans="1:8" s="160" customFormat="1">
      <c r="A826" s="425" t="s">
        <v>103</v>
      </c>
      <c r="B826" s="425"/>
      <c r="C826" s="425"/>
      <c r="D826" s="425"/>
      <c r="E826" s="425"/>
      <c r="F826" s="425"/>
      <c r="H826"/>
    </row>
    <row r="827" spans="1:8" s="160" customFormat="1">
      <c r="A827" s="422" t="s">
        <v>141</v>
      </c>
      <c r="B827" s="423"/>
      <c r="C827" s="423"/>
      <c r="D827" s="424"/>
      <c r="E827" s="271" t="s">
        <v>105</v>
      </c>
      <c r="F827" s="209" t="s">
        <v>62</v>
      </c>
      <c r="H827"/>
    </row>
    <row r="828" spans="1:8" s="160" customFormat="1">
      <c r="A828" s="209" t="s">
        <v>106</v>
      </c>
      <c r="B828" s="209" t="s">
        <v>107</v>
      </c>
      <c r="C828" s="209" t="s">
        <v>108</v>
      </c>
      <c r="D828" s="209" t="s">
        <v>109</v>
      </c>
      <c r="E828" s="271" t="s">
        <v>110</v>
      </c>
      <c r="F828" s="209" t="s">
        <v>111</v>
      </c>
      <c r="H828"/>
    </row>
    <row r="829" spans="1:8" s="160" customFormat="1">
      <c r="A829" s="165" t="s">
        <v>214</v>
      </c>
      <c r="B829" s="166" t="s">
        <v>62</v>
      </c>
      <c r="C829" s="166">
        <v>1.3</v>
      </c>
      <c r="D829" s="168">
        <v>110516</v>
      </c>
      <c r="E829" s="165"/>
      <c r="F829" s="168">
        <f>+D829*C829</f>
        <v>143670.80000000002</v>
      </c>
      <c r="H829"/>
    </row>
    <row r="830" spans="1:8" s="160" customFormat="1">
      <c r="A830" s="165" t="s">
        <v>215</v>
      </c>
      <c r="B830" s="166" t="s">
        <v>113</v>
      </c>
      <c r="C830" s="166">
        <v>75</v>
      </c>
      <c r="D830" s="168">
        <v>870</v>
      </c>
      <c r="E830" s="165"/>
      <c r="F830" s="168">
        <f>+D830*C830</f>
        <v>65250</v>
      </c>
      <c r="H830"/>
    </row>
    <row r="831" spans="1:8" s="160" customFormat="1" ht="15.75">
      <c r="A831" s="214"/>
      <c r="B831" s="211"/>
      <c r="C831" s="212"/>
      <c r="D831" s="213"/>
      <c r="E831" s="213"/>
      <c r="F831" s="213"/>
      <c r="H831"/>
    </row>
    <row r="832" spans="1:8" s="160" customFormat="1" ht="15.75">
      <c r="A832" s="210"/>
      <c r="B832" s="211"/>
      <c r="C832" s="212"/>
      <c r="D832" s="213"/>
      <c r="E832" s="213"/>
      <c r="F832" s="213"/>
      <c r="H832"/>
    </row>
    <row r="833" spans="1:8" s="160" customFormat="1" ht="15.75">
      <c r="A833" s="210"/>
      <c r="B833" s="211"/>
      <c r="C833" s="212"/>
      <c r="D833" s="213"/>
      <c r="E833" s="213"/>
      <c r="F833" s="213"/>
      <c r="H833"/>
    </row>
    <row r="834" spans="1:8" s="160" customFormat="1" ht="15.75">
      <c r="A834" s="210"/>
      <c r="B834" s="211"/>
      <c r="C834" s="212"/>
      <c r="D834" s="213"/>
      <c r="E834" s="213"/>
      <c r="F834" s="213"/>
      <c r="H834"/>
    </row>
    <row r="835" spans="1:8" s="160" customFormat="1" ht="15.75">
      <c r="A835" s="215"/>
      <c r="B835" s="216"/>
      <c r="C835" s="212"/>
      <c r="D835" s="213"/>
      <c r="E835" s="272"/>
      <c r="F835" s="213"/>
      <c r="H835"/>
    </row>
    <row r="836" spans="1:8" s="160" customFormat="1" ht="15.75">
      <c r="A836" s="410" t="s">
        <v>117</v>
      </c>
      <c r="B836" s="410"/>
      <c r="C836" s="410"/>
      <c r="D836" s="410"/>
      <c r="E836" s="410"/>
      <c r="F836" s="273">
        <f>ROUND((SUM(F829:F835)),0)</f>
        <v>208921</v>
      </c>
      <c r="H836"/>
    </row>
    <row r="837" spans="1:8" s="160" customFormat="1">
      <c r="A837" s="219"/>
      <c r="B837" s="220"/>
      <c r="C837" s="219"/>
      <c r="D837" s="219"/>
      <c r="E837" s="274"/>
      <c r="F837" s="222"/>
      <c r="H837"/>
    </row>
    <row r="838" spans="1:8">
      <c r="A838" s="223" t="s">
        <v>118</v>
      </c>
      <c r="B838" s="209"/>
      <c r="C838" s="223"/>
      <c r="D838" s="223"/>
      <c r="E838" s="275"/>
      <c r="F838" s="225"/>
    </row>
    <row r="839" spans="1:8">
      <c r="A839" s="226" t="s">
        <v>106</v>
      </c>
      <c r="B839" s="209" t="s">
        <v>107</v>
      </c>
      <c r="C839" s="226" t="s">
        <v>142</v>
      </c>
      <c r="D839" s="226" t="s">
        <v>172</v>
      </c>
      <c r="E839" s="271" t="s">
        <v>173</v>
      </c>
      <c r="F839" s="209" t="s">
        <v>111</v>
      </c>
    </row>
    <row r="840" spans="1:8">
      <c r="A840" s="165" t="s">
        <v>216</v>
      </c>
      <c r="B840" s="166" t="s">
        <v>144</v>
      </c>
      <c r="C840" s="276">
        <v>147851</v>
      </c>
      <c r="D840" s="166">
        <v>0.08</v>
      </c>
      <c r="E840" s="165"/>
      <c r="F840" s="168">
        <f>+C840*D840</f>
        <v>11828.08</v>
      </c>
    </row>
    <row r="841" spans="1:8">
      <c r="A841" s="165" t="s">
        <v>161</v>
      </c>
      <c r="B841" s="166" t="s">
        <v>144</v>
      </c>
      <c r="C841" s="276">
        <v>90406</v>
      </c>
      <c r="D841" s="166">
        <v>0.08</v>
      </c>
      <c r="E841" s="165"/>
      <c r="F841" s="168">
        <f>+C841*D841</f>
        <v>7232.4800000000005</v>
      </c>
    </row>
    <row r="842" spans="1:8">
      <c r="A842" s="231"/>
      <c r="B842" s="216"/>
      <c r="C842" s="272"/>
      <c r="D842" s="216"/>
      <c r="E842" s="272"/>
      <c r="F842" s="232"/>
    </row>
    <row r="843" spans="1:8" ht="15.75">
      <c r="A843" s="411" t="s">
        <v>121</v>
      </c>
      <c r="B843" s="412"/>
      <c r="C843" s="412"/>
      <c r="D843" s="412"/>
      <c r="E843" s="413"/>
      <c r="F843" s="273">
        <f>SUM(F840:F842)</f>
        <v>19060.560000000001</v>
      </c>
    </row>
    <row r="844" spans="1:8">
      <c r="A844" s="219"/>
      <c r="B844" s="220"/>
      <c r="C844" s="219"/>
      <c r="D844" s="219"/>
      <c r="E844" s="274"/>
      <c r="F844" s="222"/>
    </row>
    <row r="845" spans="1:8">
      <c r="A845" s="223" t="s">
        <v>122</v>
      </c>
      <c r="B845" s="209"/>
      <c r="C845" s="223"/>
      <c r="D845" s="223"/>
      <c r="E845" s="275"/>
      <c r="F845" s="225"/>
    </row>
    <row r="846" spans="1:8">
      <c r="A846" s="226" t="s">
        <v>106</v>
      </c>
      <c r="B846" s="209" t="s">
        <v>107</v>
      </c>
      <c r="C846" s="226" t="s">
        <v>108</v>
      </c>
      <c r="D846" s="226" t="s">
        <v>109</v>
      </c>
      <c r="E846" s="271" t="s">
        <v>110</v>
      </c>
      <c r="F846" s="209" t="s">
        <v>111</v>
      </c>
    </row>
    <row r="847" spans="1:8">
      <c r="A847" s="165" t="s">
        <v>217</v>
      </c>
      <c r="B847" s="166" t="s">
        <v>144</v>
      </c>
      <c r="C847" s="166">
        <v>1.4999999999999999E-2</v>
      </c>
      <c r="D847" s="197">
        <v>640000</v>
      </c>
      <c r="E847" s="166"/>
      <c r="F847" s="234">
        <f>+C847*D847</f>
        <v>9600</v>
      </c>
      <c r="G847" s="277"/>
    </row>
    <row r="848" spans="1:8">
      <c r="A848" s="165" t="s">
        <v>167</v>
      </c>
      <c r="B848" s="166" t="s">
        <v>91</v>
      </c>
      <c r="C848" s="166">
        <v>0.05</v>
      </c>
      <c r="D848" s="197">
        <v>100000</v>
      </c>
      <c r="E848" s="166"/>
      <c r="F848" s="234">
        <f>+D848*C848</f>
        <v>5000</v>
      </c>
    </row>
    <row r="849" spans="1:6">
      <c r="A849" s="215"/>
      <c r="B849" s="216"/>
      <c r="C849" s="215"/>
      <c r="D849" s="215"/>
      <c r="E849" s="272"/>
      <c r="F849" s="272"/>
    </row>
    <row r="850" spans="1:6">
      <c r="A850" s="215"/>
      <c r="B850" s="216"/>
      <c r="C850" s="215"/>
      <c r="D850" s="215"/>
      <c r="E850" s="272"/>
      <c r="F850" s="272"/>
    </row>
    <row r="851" spans="1:6" ht="15.75">
      <c r="A851" s="411" t="s">
        <v>123</v>
      </c>
      <c r="B851" s="412"/>
      <c r="C851" s="412"/>
      <c r="D851" s="412"/>
      <c r="E851" s="413"/>
      <c r="F851" s="273">
        <f>SUM(F847:F850)</f>
        <v>14600</v>
      </c>
    </row>
    <row r="852" spans="1:6">
      <c r="A852" s="219"/>
      <c r="B852" s="220"/>
      <c r="C852" s="219"/>
      <c r="D852" s="219"/>
      <c r="E852" s="274"/>
      <c r="F852" s="222"/>
    </row>
    <row r="853" spans="1:6">
      <c r="A853" s="223" t="s">
        <v>124</v>
      </c>
      <c r="B853" s="209"/>
      <c r="C853" s="223"/>
      <c r="D853" s="223"/>
      <c r="E853" s="275"/>
      <c r="F853" s="225"/>
    </row>
    <row r="854" spans="1:6">
      <c r="A854" s="223" t="s">
        <v>106</v>
      </c>
      <c r="B854" s="209" t="s">
        <v>107</v>
      </c>
      <c r="C854" s="223" t="s">
        <v>125</v>
      </c>
      <c r="D854" s="223" t="s">
        <v>120</v>
      </c>
      <c r="E854" s="275" t="s">
        <v>110</v>
      </c>
      <c r="F854" s="225" t="s">
        <v>111</v>
      </c>
    </row>
    <row r="855" spans="1:6">
      <c r="A855" s="215"/>
      <c r="B855" s="216"/>
      <c r="C855" s="228"/>
      <c r="D855" s="215"/>
      <c r="E855" s="272"/>
      <c r="F855" s="272"/>
    </row>
    <row r="856" spans="1:6">
      <c r="A856" s="215"/>
      <c r="B856" s="216"/>
      <c r="C856" s="215"/>
      <c r="D856" s="215"/>
      <c r="E856" s="272"/>
      <c r="F856" s="236"/>
    </row>
    <row r="857" spans="1:6">
      <c r="A857" s="411" t="s">
        <v>126</v>
      </c>
      <c r="B857" s="412"/>
      <c r="C857" s="412"/>
      <c r="D857" s="412"/>
      <c r="E857" s="413"/>
      <c r="F857" s="272">
        <f>+F855</f>
        <v>0</v>
      </c>
    </row>
    <row r="858" spans="1:6">
      <c r="A858" s="219"/>
      <c r="B858" s="220"/>
      <c r="C858" s="219"/>
      <c r="D858" s="219"/>
      <c r="E858" s="274"/>
      <c r="F858" s="222"/>
    </row>
    <row r="859" spans="1:6">
      <c r="A859" s="409" t="s">
        <v>127</v>
      </c>
      <c r="B859" s="409"/>
      <c r="C859" s="409"/>
      <c r="D859" s="409"/>
      <c r="E859" s="409"/>
      <c r="F859" s="272"/>
    </row>
    <row r="860" spans="1:6">
      <c r="A860" s="409" t="s">
        <v>128</v>
      </c>
      <c r="B860" s="409"/>
      <c r="C860" s="409"/>
      <c r="D860" s="409"/>
      <c r="E860" s="409"/>
      <c r="F860" s="275">
        <f>ROUND((+F859+F843+F836+F851+F857),0)</f>
        <v>242582</v>
      </c>
    </row>
    <row r="861" spans="1:6">
      <c r="A861" s="409" t="s">
        <v>175</v>
      </c>
      <c r="B861" s="409"/>
      <c r="C861" s="409"/>
      <c r="D861" s="409"/>
      <c r="E861" s="409"/>
      <c r="F861" s="272"/>
    </row>
    <row r="862" spans="1:6" ht="15.75">
      <c r="A862" s="409" t="s">
        <v>176</v>
      </c>
      <c r="B862" s="409"/>
      <c r="C862" s="409"/>
      <c r="D862" s="409"/>
      <c r="E862" s="409"/>
      <c r="F862" s="273"/>
    </row>
    <row r="863" spans="1:6">
      <c r="A863"/>
      <c r="B863" s="181"/>
      <c r="C863"/>
      <c r="D863"/>
      <c r="E863" s="278"/>
      <c r="F863" s="181"/>
    </row>
    <row r="864" spans="1:6">
      <c r="A864"/>
      <c r="B864" s="181"/>
      <c r="C864"/>
      <c r="D864"/>
      <c r="E864" s="278"/>
      <c r="F864" s="181"/>
    </row>
    <row r="865" spans="1:7">
      <c r="A865" s="183"/>
      <c r="B865" s="183"/>
      <c r="C865" s="183"/>
      <c r="D865" s="183"/>
      <c r="E865" s="183"/>
    </row>
    <row r="866" spans="1:7">
      <c r="A866" s="158" t="s">
        <v>99</v>
      </c>
    </row>
    <row r="867" spans="1:7">
      <c r="A867" s="158" t="s">
        <v>100</v>
      </c>
      <c r="B867" s="237"/>
      <c r="C867" s="238"/>
      <c r="D867" s="238"/>
      <c r="E867" s="239" t="s">
        <v>0</v>
      </c>
      <c r="F867" s="239" t="s">
        <v>212</v>
      </c>
    </row>
    <row r="868" spans="1:7" s="279" customFormat="1">
      <c r="A868" s="185" t="s">
        <v>218</v>
      </c>
      <c r="B868" s="161"/>
      <c r="C868" s="158"/>
      <c r="D868" s="158"/>
      <c r="F868" s="158"/>
      <c r="G868" s="280"/>
    </row>
    <row r="869" spans="1:7">
      <c r="A869" s="393" t="s">
        <v>103</v>
      </c>
      <c r="B869" s="393"/>
      <c r="C869" s="393"/>
      <c r="D869" s="393"/>
      <c r="E869" s="393"/>
      <c r="F869" s="393"/>
    </row>
    <row r="870" spans="1:7" s="246" customFormat="1" ht="12.75">
      <c r="A870" s="426" t="s">
        <v>164</v>
      </c>
      <c r="B870" s="427"/>
      <c r="C870" s="427"/>
      <c r="D870" s="428"/>
      <c r="E870" s="187" t="s">
        <v>105</v>
      </c>
      <c r="F870" s="187" t="s">
        <v>62</v>
      </c>
      <c r="G870" s="245"/>
    </row>
    <row r="871" spans="1:7">
      <c r="A871" s="164" t="s">
        <v>106</v>
      </c>
      <c r="B871" s="164" t="s">
        <v>107</v>
      </c>
      <c r="C871" s="164" t="s">
        <v>108</v>
      </c>
      <c r="D871" s="164" t="s">
        <v>109</v>
      </c>
      <c r="E871" s="164" t="s">
        <v>110</v>
      </c>
      <c r="F871" s="164" t="s">
        <v>111</v>
      </c>
    </row>
    <row r="872" spans="1:7">
      <c r="A872" s="165" t="s">
        <v>219</v>
      </c>
      <c r="B872" s="166" t="s">
        <v>62</v>
      </c>
      <c r="C872" s="166">
        <v>1.3</v>
      </c>
      <c r="D872" s="168">
        <v>95102</v>
      </c>
      <c r="E872" s="165"/>
      <c r="F872" s="168">
        <f>+D872*C872</f>
        <v>123632.6</v>
      </c>
    </row>
    <row r="873" spans="1:7">
      <c r="A873" s="165"/>
      <c r="B873" s="166"/>
      <c r="C873" s="165"/>
      <c r="D873" s="165"/>
      <c r="E873" s="165"/>
      <c r="F873" s="168"/>
    </row>
    <row r="874" spans="1:7">
      <c r="A874" s="165"/>
      <c r="B874" s="166"/>
      <c r="C874" s="165"/>
      <c r="D874" s="165"/>
      <c r="E874" s="165"/>
      <c r="F874" s="168"/>
    </row>
    <row r="875" spans="1:7">
      <c r="A875" s="165"/>
      <c r="B875" s="166"/>
      <c r="C875" s="165"/>
      <c r="D875" s="165"/>
      <c r="E875" s="165"/>
      <c r="F875" s="168"/>
    </row>
    <row r="876" spans="1:7">
      <c r="A876" s="405" t="s">
        <v>117</v>
      </c>
      <c r="B876" s="405"/>
      <c r="C876" s="405"/>
      <c r="D876" s="405"/>
      <c r="E876" s="405"/>
      <c r="F876" s="168">
        <f>+F872</f>
        <v>123632.6</v>
      </c>
    </row>
    <row r="877" spans="1:7">
      <c r="B877" s="162"/>
      <c r="F877" s="258"/>
    </row>
    <row r="878" spans="1:7">
      <c r="A878" s="169" t="s">
        <v>118</v>
      </c>
      <c r="B878" s="163"/>
      <c r="C878" s="169"/>
      <c r="D878" s="169"/>
      <c r="E878" s="169"/>
      <c r="F878" s="169"/>
    </row>
    <row r="879" spans="1:7">
      <c r="A879" s="163" t="s">
        <v>106</v>
      </c>
      <c r="B879" s="163" t="s">
        <v>107</v>
      </c>
      <c r="C879" s="163" t="s">
        <v>142</v>
      </c>
      <c r="D879" s="163" t="s">
        <v>120</v>
      </c>
      <c r="E879" s="163" t="s">
        <v>110</v>
      </c>
      <c r="F879" s="163" t="s">
        <v>111</v>
      </c>
    </row>
    <row r="880" spans="1:7">
      <c r="A880" s="165" t="s">
        <v>143</v>
      </c>
      <c r="B880" s="166" t="s">
        <v>144</v>
      </c>
      <c r="C880" s="170">
        <f>+C673</f>
        <v>90406</v>
      </c>
      <c r="D880" s="166">
        <v>0.25</v>
      </c>
      <c r="E880" s="165"/>
      <c r="F880" s="281">
        <f>+D880*C880</f>
        <v>22601.5</v>
      </c>
    </row>
    <row r="881" spans="1:8">
      <c r="A881" s="165"/>
      <c r="B881" s="166"/>
      <c r="C881" s="165"/>
      <c r="D881" s="165"/>
      <c r="E881" s="165"/>
      <c r="F881" s="281"/>
    </row>
    <row r="882" spans="1:8">
      <c r="A882" s="165"/>
      <c r="B882" s="166"/>
      <c r="C882" s="165"/>
      <c r="D882" s="165"/>
      <c r="E882" s="165"/>
      <c r="F882" s="281"/>
    </row>
    <row r="883" spans="1:8">
      <c r="A883" s="165"/>
      <c r="B883" s="166"/>
      <c r="C883" s="165"/>
      <c r="D883" s="165"/>
      <c r="E883" s="165"/>
      <c r="F883" s="281"/>
    </row>
    <row r="884" spans="1:8">
      <c r="A884" s="397" t="s">
        <v>121</v>
      </c>
      <c r="B884" s="398"/>
      <c r="C884" s="398"/>
      <c r="D884" s="398"/>
      <c r="E884" s="399"/>
      <c r="F884" s="281">
        <f>+F880</f>
        <v>22601.5</v>
      </c>
    </row>
    <row r="885" spans="1:8" s="160" customFormat="1">
      <c r="A885" s="159"/>
      <c r="B885" s="162"/>
      <c r="C885" s="159"/>
      <c r="D885" s="159"/>
      <c r="E885" s="159"/>
      <c r="F885" s="159"/>
      <c r="H885"/>
    </row>
    <row r="886" spans="1:8" s="160" customFormat="1">
      <c r="A886" s="169" t="s">
        <v>122</v>
      </c>
      <c r="B886" s="163"/>
      <c r="C886" s="169"/>
      <c r="D886" s="169"/>
      <c r="E886" s="169"/>
      <c r="F886" s="169"/>
      <c r="H886"/>
    </row>
    <row r="887" spans="1:8" s="160" customFormat="1">
      <c r="A887" s="163" t="s">
        <v>106</v>
      </c>
      <c r="B887" s="163" t="s">
        <v>107</v>
      </c>
      <c r="C887" s="163" t="s">
        <v>108</v>
      </c>
      <c r="D887" s="163" t="s">
        <v>109</v>
      </c>
      <c r="E887" s="163" t="s">
        <v>110</v>
      </c>
      <c r="F887" s="163" t="s">
        <v>111</v>
      </c>
      <c r="H887"/>
    </row>
    <row r="888" spans="1:8" s="160" customFormat="1">
      <c r="A888" s="165" t="s">
        <v>217</v>
      </c>
      <c r="B888" s="166" t="s">
        <v>91</v>
      </c>
      <c r="C888" s="282">
        <v>0.2</v>
      </c>
      <c r="D888" s="234">
        <v>100000</v>
      </c>
      <c r="E888" s="165"/>
      <c r="F888" s="281">
        <f>+D888*C888</f>
        <v>20000</v>
      </c>
      <c r="H888"/>
    </row>
    <row r="889" spans="1:8" s="160" customFormat="1">
      <c r="A889" s="165"/>
      <c r="B889" s="166"/>
      <c r="C889" s="165"/>
      <c r="D889" s="165"/>
      <c r="E889" s="165"/>
      <c r="F889" s="281"/>
      <c r="H889"/>
    </row>
    <row r="890" spans="1:8" s="160" customFormat="1">
      <c r="A890" s="165"/>
      <c r="B890" s="166"/>
      <c r="C890" s="165"/>
      <c r="D890" s="165"/>
      <c r="E890" s="165"/>
      <c r="F890" s="281"/>
      <c r="H890"/>
    </row>
    <row r="891" spans="1:8" s="160" customFormat="1">
      <c r="A891" s="165"/>
      <c r="B891" s="166"/>
      <c r="C891" s="165"/>
      <c r="D891" s="165"/>
      <c r="E891" s="165"/>
      <c r="F891" s="281"/>
      <c r="H891"/>
    </row>
    <row r="892" spans="1:8" s="160" customFormat="1">
      <c r="A892" s="397" t="s">
        <v>123</v>
      </c>
      <c r="B892" s="398"/>
      <c r="C892" s="398"/>
      <c r="D892" s="398"/>
      <c r="E892" s="399"/>
      <c r="F892" s="281">
        <f>+F888</f>
        <v>20000</v>
      </c>
      <c r="H892"/>
    </row>
    <row r="893" spans="1:8" s="160" customFormat="1">
      <c r="A893" s="159"/>
      <c r="B893" s="162"/>
      <c r="C893" s="159"/>
      <c r="D893" s="159"/>
      <c r="E893" s="159"/>
      <c r="F893" s="159"/>
      <c r="H893"/>
    </row>
    <row r="894" spans="1:8" s="160" customFormat="1">
      <c r="A894" s="169" t="s">
        <v>124</v>
      </c>
      <c r="B894" s="163"/>
      <c r="C894" s="169"/>
      <c r="D894" s="169"/>
      <c r="E894" s="169"/>
      <c r="F894" s="169"/>
      <c r="H894"/>
    </row>
    <row r="895" spans="1:8" s="160" customFormat="1">
      <c r="A895" s="169" t="s">
        <v>106</v>
      </c>
      <c r="B895" s="163" t="s">
        <v>107</v>
      </c>
      <c r="C895" s="169" t="s">
        <v>125</v>
      </c>
      <c r="D895" s="169" t="s">
        <v>120</v>
      </c>
      <c r="E895" s="169" t="s">
        <v>110</v>
      </c>
      <c r="F895" s="169" t="s">
        <v>111</v>
      </c>
      <c r="H895"/>
    </row>
    <row r="896" spans="1:8" s="160" customFormat="1">
      <c r="A896" s="165"/>
      <c r="B896" s="166"/>
      <c r="C896" s="165"/>
      <c r="D896" s="165"/>
      <c r="E896" s="165"/>
      <c r="F896" s="165"/>
      <c r="H896"/>
    </row>
    <row r="897" spans="1:8" s="160" customFormat="1">
      <c r="A897" s="165"/>
      <c r="B897" s="166"/>
      <c r="C897" s="165"/>
      <c r="D897" s="165"/>
      <c r="E897" s="165"/>
      <c r="F897" s="165"/>
      <c r="H897"/>
    </row>
    <row r="898" spans="1:8" s="160" customFormat="1">
      <c r="A898" s="397" t="s">
        <v>126</v>
      </c>
      <c r="B898" s="398"/>
      <c r="C898" s="398"/>
      <c r="D898" s="398"/>
      <c r="E898" s="399"/>
      <c r="F898" s="165"/>
      <c r="H898"/>
    </row>
    <row r="899" spans="1:8" s="160" customFormat="1">
      <c r="A899" s="159"/>
      <c r="B899" s="162"/>
      <c r="C899" s="159"/>
      <c r="D899" s="159"/>
      <c r="E899" s="159"/>
      <c r="F899" s="159"/>
      <c r="H899"/>
    </row>
    <row r="900" spans="1:8" s="160" customFormat="1">
      <c r="A900" s="400" t="s">
        <v>127</v>
      </c>
      <c r="B900" s="400"/>
      <c r="C900" s="400"/>
      <c r="D900" s="400"/>
      <c r="E900" s="400"/>
      <c r="F900" s="168">
        <f>ROUND((+F884*5%),0)</f>
        <v>1130</v>
      </c>
      <c r="H900"/>
    </row>
    <row r="901" spans="1:8">
      <c r="A901" s="400" t="s">
        <v>128</v>
      </c>
      <c r="B901" s="400"/>
      <c r="C901" s="400"/>
      <c r="D901" s="400"/>
      <c r="E901" s="400"/>
      <c r="F901" s="283">
        <f>ROUND((+F900+F898+F892+F884+F876),0)</f>
        <v>167364</v>
      </c>
    </row>
    <row r="902" spans="1:8">
      <c r="A902" s="400" t="s">
        <v>129</v>
      </c>
      <c r="B902" s="400"/>
      <c r="C902" s="400"/>
      <c r="D902" s="400"/>
      <c r="E902" s="400"/>
      <c r="F902" s="165"/>
    </row>
    <row r="903" spans="1:8">
      <c r="A903" s="400" t="s">
        <v>130</v>
      </c>
      <c r="B903" s="400"/>
      <c r="C903" s="400"/>
      <c r="D903" s="400"/>
      <c r="E903" s="400"/>
      <c r="F903" s="165"/>
    </row>
    <row r="904" spans="1:8">
      <c r="A904" s="183"/>
      <c r="B904" s="183"/>
      <c r="C904" s="183"/>
      <c r="D904" s="183"/>
      <c r="E904" s="183"/>
    </row>
    <row r="905" spans="1:8">
      <c r="A905" s="183"/>
      <c r="B905" s="183"/>
      <c r="C905" s="183"/>
      <c r="D905" s="183"/>
      <c r="E905" s="183"/>
    </row>
    <row r="906" spans="1:8">
      <c r="A906" s="183"/>
      <c r="B906" s="183"/>
      <c r="C906" s="183"/>
      <c r="D906" s="183"/>
      <c r="E906" s="183"/>
    </row>
    <row r="907" spans="1:8">
      <c r="A907" s="158" t="s">
        <v>99</v>
      </c>
    </row>
    <row r="908" spans="1:8">
      <c r="A908" s="158" t="s">
        <v>100</v>
      </c>
      <c r="B908" s="237"/>
      <c r="C908" s="238"/>
      <c r="D908" s="238"/>
      <c r="E908" s="239" t="s">
        <v>0</v>
      </c>
      <c r="F908" s="239" t="s">
        <v>101</v>
      </c>
    </row>
    <row r="909" spans="1:8" s="279" customFormat="1">
      <c r="A909" s="158" t="s">
        <v>220</v>
      </c>
      <c r="B909" s="161"/>
      <c r="C909" s="158"/>
      <c r="D909" s="158"/>
      <c r="E909" s="158"/>
      <c r="F909" s="158"/>
      <c r="G909" s="280"/>
    </row>
    <row r="910" spans="1:8">
      <c r="A910" s="393" t="s">
        <v>103</v>
      </c>
      <c r="B910" s="393"/>
      <c r="C910" s="393"/>
      <c r="D910" s="393"/>
      <c r="E910" s="393"/>
      <c r="F910" s="393"/>
    </row>
    <row r="911" spans="1:8" s="181" customFormat="1" ht="24.75" customHeight="1">
      <c r="A911" s="406" t="s">
        <v>221</v>
      </c>
      <c r="B911" s="407"/>
      <c r="C911" s="407"/>
      <c r="D911" s="408"/>
      <c r="E911" s="199" t="s">
        <v>105</v>
      </c>
      <c r="F911" s="199" t="s">
        <v>70</v>
      </c>
      <c r="G911" s="180"/>
    </row>
    <row r="912" spans="1:8">
      <c r="A912" s="164" t="s">
        <v>106</v>
      </c>
      <c r="B912" s="164" t="s">
        <v>107</v>
      </c>
      <c r="C912" s="164" t="s">
        <v>108</v>
      </c>
      <c r="D912" s="164" t="s">
        <v>109</v>
      </c>
      <c r="E912" s="164" t="s">
        <v>110</v>
      </c>
      <c r="F912" s="164" t="s">
        <v>111</v>
      </c>
    </row>
    <row r="913" spans="1:8">
      <c r="A913" s="165" t="s">
        <v>222</v>
      </c>
      <c r="B913" s="166" t="s">
        <v>70</v>
      </c>
      <c r="C913" s="166">
        <v>1</v>
      </c>
      <c r="D913" s="168">
        <v>500</v>
      </c>
      <c r="E913" s="165"/>
      <c r="F913" s="168">
        <f>+D913*C913</f>
        <v>500</v>
      </c>
    </row>
    <row r="914" spans="1:8">
      <c r="A914" s="165"/>
      <c r="B914" s="166"/>
      <c r="C914" s="165"/>
      <c r="D914" s="165"/>
      <c r="E914" s="165"/>
      <c r="F914" s="168"/>
    </row>
    <row r="915" spans="1:8">
      <c r="A915" s="165"/>
      <c r="B915" s="166"/>
      <c r="C915" s="165"/>
      <c r="D915" s="165"/>
      <c r="E915" s="165"/>
      <c r="F915" s="168"/>
    </row>
    <row r="916" spans="1:8" s="160" customFormat="1">
      <c r="A916" s="165"/>
      <c r="B916" s="166"/>
      <c r="C916" s="165"/>
      <c r="D916" s="165"/>
      <c r="E916" s="165"/>
      <c r="F916" s="168"/>
      <c r="H916"/>
    </row>
    <row r="917" spans="1:8" s="160" customFormat="1">
      <c r="A917" s="405" t="s">
        <v>117</v>
      </c>
      <c r="B917" s="405"/>
      <c r="C917" s="405"/>
      <c r="D917" s="405"/>
      <c r="E917" s="405"/>
      <c r="F917" s="168">
        <f>+F913</f>
        <v>500</v>
      </c>
      <c r="H917"/>
    </row>
    <row r="918" spans="1:8" s="160" customFormat="1">
      <c r="A918" s="159"/>
      <c r="B918" s="162"/>
      <c r="C918" s="159"/>
      <c r="D918" s="159"/>
      <c r="E918" s="159"/>
      <c r="F918" s="258"/>
      <c r="H918"/>
    </row>
    <row r="919" spans="1:8" s="160" customFormat="1">
      <c r="A919" s="169" t="s">
        <v>118</v>
      </c>
      <c r="B919" s="163"/>
      <c r="C919" s="169"/>
      <c r="D919" s="169"/>
      <c r="E919" s="169"/>
      <c r="F919" s="169"/>
      <c r="H919"/>
    </row>
    <row r="920" spans="1:8" s="160" customFormat="1">
      <c r="A920" s="163" t="s">
        <v>106</v>
      </c>
      <c r="B920" s="163" t="s">
        <v>107</v>
      </c>
      <c r="C920" s="163" t="s">
        <v>142</v>
      </c>
      <c r="D920" s="163" t="s">
        <v>120</v>
      </c>
      <c r="E920" s="163" t="s">
        <v>110</v>
      </c>
      <c r="F920" s="163" t="s">
        <v>111</v>
      </c>
      <c r="H920"/>
    </row>
    <row r="921" spans="1:8" s="160" customFormat="1">
      <c r="A921" s="165" t="s">
        <v>143</v>
      </c>
      <c r="B921" s="166" t="s">
        <v>144</v>
      </c>
      <c r="C921" s="170">
        <f>+C880</f>
        <v>90406</v>
      </c>
      <c r="D921" s="166">
        <v>8.0000000000000002E-3</v>
      </c>
      <c r="E921" s="165"/>
      <c r="F921" s="281">
        <f>+D921*C921</f>
        <v>723.24800000000005</v>
      </c>
      <c r="H921"/>
    </row>
    <row r="922" spans="1:8" s="160" customFormat="1">
      <c r="A922" s="165"/>
      <c r="B922" s="166"/>
      <c r="C922" s="165"/>
      <c r="D922" s="165"/>
      <c r="E922" s="165"/>
      <c r="F922" s="281"/>
      <c r="H922"/>
    </row>
    <row r="923" spans="1:8" s="160" customFormat="1">
      <c r="A923" s="165"/>
      <c r="B923" s="166"/>
      <c r="C923" s="165"/>
      <c r="D923" s="165"/>
      <c r="E923" s="165"/>
      <c r="F923" s="281"/>
      <c r="H923"/>
    </row>
    <row r="924" spans="1:8" s="160" customFormat="1">
      <c r="A924" s="165"/>
      <c r="B924" s="166"/>
      <c r="C924" s="165"/>
      <c r="D924" s="165"/>
      <c r="E924" s="165"/>
      <c r="F924" s="281"/>
      <c r="H924"/>
    </row>
    <row r="925" spans="1:8" s="160" customFormat="1">
      <c r="A925" s="397" t="s">
        <v>121</v>
      </c>
      <c r="B925" s="398"/>
      <c r="C925" s="398"/>
      <c r="D925" s="398"/>
      <c r="E925" s="399"/>
      <c r="F925" s="281">
        <f>+F921</f>
        <v>723.24800000000005</v>
      </c>
      <c r="H925"/>
    </row>
    <row r="926" spans="1:8" s="160" customFormat="1">
      <c r="A926" s="159"/>
      <c r="B926" s="162"/>
      <c r="C926" s="159"/>
      <c r="D926" s="159"/>
      <c r="E926" s="159"/>
      <c r="F926" s="159"/>
      <c r="H926"/>
    </row>
    <row r="927" spans="1:8" s="160" customFormat="1">
      <c r="A927" s="169" t="s">
        <v>122</v>
      </c>
      <c r="B927" s="163"/>
      <c r="C927" s="169"/>
      <c r="D927" s="169"/>
      <c r="E927" s="169"/>
      <c r="F927" s="169"/>
      <c r="H927"/>
    </row>
    <row r="928" spans="1:8" s="160" customFormat="1">
      <c r="A928" s="163" t="s">
        <v>106</v>
      </c>
      <c r="B928" s="163" t="s">
        <v>107</v>
      </c>
      <c r="C928" s="163" t="s">
        <v>108</v>
      </c>
      <c r="D928" s="163" t="s">
        <v>109</v>
      </c>
      <c r="E928" s="163" t="s">
        <v>110</v>
      </c>
      <c r="F928" s="163" t="s">
        <v>111</v>
      </c>
      <c r="H928"/>
    </row>
    <row r="929" spans="1:8" s="160" customFormat="1">
      <c r="A929" s="165"/>
      <c r="B929" s="166"/>
      <c r="C929" s="165"/>
      <c r="D929" s="247"/>
      <c r="E929" s="165"/>
      <c r="F929" s="281"/>
      <c r="H929"/>
    </row>
    <row r="930" spans="1:8" s="160" customFormat="1">
      <c r="A930" s="165"/>
      <c r="B930" s="166"/>
      <c r="C930" s="165"/>
      <c r="D930" s="165"/>
      <c r="E930" s="165"/>
      <c r="F930" s="281"/>
      <c r="H930"/>
    </row>
    <row r="931" spans="1:8" s="160" customFormat="1">
      <c r="A931" s="165"/>
      <c r="B931" s="166"/>
      <c r="C931" s="165"/>
      <c r="D931" s="165"/>
      <c r="E931" s="165"/>
      <c r="F931" s="281"/>
      <c r="H931"/>
    </row>
    <row r="932" spans="1:8" s="160" customFormat="1">
      <c r="A932" s="165"/>
      <c r="B932" s="166"/>
      <c r="C932" s="165"/>
      <c r="D932" s="165"/>
      <c r="E932" s="165"/>
      <c r="F932" s="281"/>
      <c r="H932"/>
    </row>
    <row r="933" spans="1:8" s="160" customFormat="1">
      <c r="A933" s="397" t="s">
        <v>123</v>
      </c>
      <c r="B933" s="398"/>
      <c r="C933" s="398"/>
      <c r="D933" s="398"/>
      <c r="E933" s="399"/>
      <c r="F933" s="281">
        <f>+F929</f>
        <v>0</v>
      </c>
      <c r="H933"/>
    </row>
    <row r="934" spans="1:8" s="160" customFormat="1">
      <c r="A934" s="159"/>
      <c r="B934" s="162"/>
      <c r="C934" s="159"/>
      <c r="D934" s="159"/>
      <c r="E934" s="159"/>
      <c r="F934" s="159"/>
      <c r="H934"/>
    </row>
    <row r="935" spans="1:8" s="160" customFormat="1">
      <c r="A935" s="169" t="s">
        <v>124</v>
      </c>
      <c r="B935" s="163"/>
      <c r="C935" s="169"/>
      <c r="D935" s="169"/>
      <c r="E935" s="169"/>
      <c r="F935" s="169"/>
      <c r="H935"/>
    </row>
    <row r="936" spans="1:8" s="160" customFormat="1">
      <c r="A936" s="169" t="s">
        <v>106</v>
      </c>
      <c r="B936" s="163" t="s">
        <v>107</v>
      </c>
      <c r="C936" s="169" t="s">
        <v>125</v>
      </c>
      <c r="D936" s="169" t="s">
        <v>120</v>
      </c>
      <c r="E936" s="169" t="s">
        <v>110</v>
      </c>
      <c r="F936" s="169" t="s">
        <v>111</v>
      </c>
      <c r="H936"/>
    </row>
    <row r="937" spans="1:8" s="160" customFormat="1">
      <c r="A937" s="165"/>
      <c r="B937" s="166"/>
      <c r="C937" s="165"/>
      <c r="D937" s="165"/>
      <c r="E937" s="165"/>
      <c r="F937" s="165"/>
      <c r="H937"/>
    </row>
    <row r="938" spans="1:8" s="160" customFormat="1">
      <c r="A938" s="165"/>
      <c r="B938" s="166"/>
      <c r="C938" s="165"/>
      <c r="D938" s="165"/>
      <c r="E938" s="165"/>
      <c r="F938" s="165"/>
      <c r="H938"/>
    </row>
    <row r="939" spans="1:8" s="160" customFormat="1">
      <c r="A939" s="397" t="s">
        <v>126</v>
      </c>
      <c r="B939" s="398"/>
      <c r="C939" s="398"/>
      <c r="D939" s="398"/>
      <c r="E939" s="399"/>
      <c r="F939" s="165"/>
      <c r="H939"/>
    </row>
    <row r="940" spans="1:8" s="160" customFormat="1">
      <c r="A940" s="159"/>
      <c r="B940" s="162"/>
      <c r="C940" s="159"/>
      <c r="D940" s="159"/>
      <c r="E940" s="159"/>
      <c r="F940" s="159"/>
      <c r="H940"/>
    </row>
    <row r="941" spans="1:8" s="160" customFormat="1">
      <c r="A941" s="400" t="s">
        <v>127</v>
      </c>
      <c r="B941" s="400"/>
      <c r="C941" s="400"/>
      <c r="D941" s="400"/>
      <c r="E941" s="400"/>
      <c r="F941" s="168">
        <f>ROUND((+F925*5%),0)</f>
        <v>36</v>
      </c>
      <c r="H941"/>
    </row>
    <row r="942" spans="1:8" s="160" customFormat="1">
      <c r="A942" s="400" t="s">
        <v>128</v>
      </c>
      <c r="B942" s="400"/>
      <c r="C942" s="400"/>
      <c r="D942" s="400"/>
      <c r="E942" s="400"/>
      <c r="F942" s="283">
        <f>ROUND((+F941+F939+F933+F925+F917),0)</f>
        <v>1259</v>
      </c>
      <c r="H942"/>
    </row>
    <row r="943" spans="1:8" s="160" customFormat="1">
      <c r="A943" s="400" t="s">
        <v>129</v>
      </c>
      <c r="B943" s="400"/>
      <c r="C943" s="400"/>
      <c r="D943" s="400"/>
      <c r="E943" s="400"/>
      <c r="F943" s="165"/>
      <c r="H943"/>
    </row>
    <row r="944" spans="1:8" s="160" customFormat="1">
      <c r="A944" s="400" t="s">
        <v>130</v>
      </c>
      <c r="B944" s="400"/>
      <c r="C944" s="400"/>
      <c r="D944" s="400"/>
      <c r="E944" s="400"/>
      <c r="F944" s="165"/>
      <c r="H944"/>
    </row>
    <row r="945" spans="1:8" s="160" customFormat="1">
      <c r="A945" s="183"/>
      <c r="B945" s="183"/>
      <c r="C945" s="183"/>
      <c r="D945" s="183"/>
      <c r="E945" s="183"/>
      <c r="F945" s="159"/>
      <c r="H945"/>
    </row>
    <row r="946" spans="1:8" s="160" customFormat="1">
      <c r="A946" s="183"/>
      <c r="B946" s="183"/>
      <c r="C946" s="183"/>
      <c r="D946" s="183"/>
      <c r="E946" s="183"/>
      <c r="F946" s="159"/>
      <c r="H946"/>
    </row>
    <row r="947" spans="1:8" s="160" customFormat="1">
      <c r="A947" s="183"/>
      <c r="B947" s="183"/>
      <c r="C947" s="183"/>
      <c r="D947" s="183"/>
      <c r="E947" s="183"/>
      <c r="F947" s="159"/>
      <c r="H947"/>
    </row>
    <row r="948" spans="1:8" ht="15" customHeight="1">
      <c r="A948" s="158" t="s">
        <v>135</v>
      </c>
    </row>
    <row r="949" spans="1:8">
      <c r="A949" s="158" t="s">
        <v>100</v>
      </c>
      <c r="B949" s="183"/>
      <c r="C949" s="183"/>
      <c r="D949" s="183"/>
      <c r="E949" s="161" t="s">
        <v>0</v>
      </c>
      <c r="F949" s="162"/>
    </row>
    <row r="950" spans="1:8" s="279" customFormat="1">
      <c r="A950" s="284" t="s">
        <v>223</v>
      </c>
      <c r="B950" s="161"/>
      <c r="C950" s="158"/>
      <c r="D950" s="158"/>
      <c r="E950" s="158"/>
      <c r="F950" s="158"/>
      <c r="G950" s="280"/>
    </row>
    <row r="951" spans="1:8">
      <c r="A951" s="393" t="s">
        <v>103</v>
      </c>
      <c r="B951" s="393"/>
      <c r="C951" s="393"/>
      <c r="D951" s="393"/>
      <c r="E951" s="393"/>
      <c r="F951" s="393"/>
    </row>
    <row r="952" spans="1:8" s="246" customFormat="1" ht="12.75">
      <c r="A952" s="402" t="s">
        <v>224</v>
      </c>
      <c r="B952" s="403"/>
      <c r="C952" s="403"/>
      <c r="D952" s="404"/>
      <c r="E952" s="187" t="s">
        <v>105</v>
      </c>
      <c r="F952" s="187" t="s">
        <v>94</v>
      </c>
      <c r="G952" s="245"/>
    </row>
    <row r="953" spans="1:8">
      <c r="A953" s="164" t="s">
        <v>106</v>
      </c>
      <c r="B953" s="164" t="s">
        <v>107</v>
      </c>
      <c r="C953" s="164" t="s">
        <v>108</v>
      </c>
      <c r="D953" s="164" t="s">
        <v>109</v>
      </c>
      <c r="E953" s="164" t="s">
        <v>110</v>
      </c>
      <c r="F953" s="164" t="s">
        <v>111</v>
      </c>
    </row>
    <row r="954" spans="1:8">
      <c r="A954" s="165"/>
      <c r="B954" s="166"/>
      <c r="C954" s="166"/>
      <c r="D954" s="168"/>
      <c r="E954" s="165"/>
      <c r="F954" s="247"/>
    </row>
    <row r="955" spans="1:8">
      <c r="A955" s="165" t="s">
        <v>225</v>
      </c>
      <c r="B955" s="166" t="s">
        <v>62</v>
      </c>
      <c r="C955" s="166">
        <v>0.1</v>
      </c>
      <c r="D955" s="168">
        <v>61553</v>
      </c>
      <c r="E955" s="165"/>
      <c r="F955" s="247">
        <f>+D955*C955</f>
        <v>6155.3</v>
      </c>
    </row>
    <row r="956" spans="1:8">
      <c r="A956" s="165" t="s">
        <v>226</v>
      </c>
      <c r="B956" s="166" t="s">
        <v>62</v>
      </c>
      <c r="C956" s="166">
        <v>0.1</v>
      </c>
      <c r="D956" s="168">
        <f>+F81</f>
        <v>521357</v>
      </c>
      <c r="E956" s="165"/>
      <c r="F956" s="247">
        <f>+D956*C956</f>
        <v>52135.700000000004</v>
      </c>
    </row>
    <row r="957" spans="1:8">
      <c r="A957" s="165" t="s">
        <v>227</v>
      </c>
      <c r="B957" s="166" t="s">
        <v>113</v>
      </c>
      <c r="C957" s="166">
        <v>0.05</v>
      </c>
      <c r="D957" s="247">
        <v>46051.8125</v>
      </c>
      <c r="E957" s="165"/>
      <c r="F957" s="247">
        <f>+D957*C957</f>
        <v>2302.5906250000003</v>
      </c>
    </row>
    <row r="958" spans="1:8">
      <c r="A958" s="405" t="s">
        <v>117</v>
      </c>
      <c r="B958" s="405"/>
      <c r="C958" s="405"/>
      <c r="D958" s="405"/>
      <c r="E958" s="405"/>
      <c r="F958" s="247">
        <f>SUM(F954:F957)</f>
        <v>60593.590625000004</v>
      </c>
    </row>
    <row r="959" spans="1:8">
      <c r="B959" s="162"/>
    </row>
    <row r="960" spans="1:8">
      <c r="A960" s="169" t="s">
        <v>118</v>
      </c>
      <c r="B960" s="163"/>
      <c r="C960" s="169"/>
      <c r="D960" s="169"/>
      <c r="E960" s="169"/>
      <c r="F960" s="169"/>
    </row>
    <row r="961" spans="1:8">
      <c r="A961" s="163" t="s">
        <v>106</v>
      </c>
      <c r="B961" s="163" t="s">
        <v>107</v>
      </c>
      <c r="C961" s="163" t="s">
        <v>119</v>
      </c>
      <c r="D961" s="163" t="s">
        <v>120</v>
      </c>
      <c r="E961" s="163" t="s">
        <v>110</v>
      </c>
      <c r="F961" s="163" t="s">
        <v>111</v>
      </c>
    </row>
    <row r="962" spans="1:8">
      <c r="A962" s="165" t="s">
        <v>143</v>
      </c>
      <c r="B962" s="166" t="s">
        <v>144</v>
      </c>
      <c r="C962" s="170">
        <v>90406</v>
      </c>
      <c r="D962" s="188">
        <v>0.1</v>
      </c>
      <c r="E962" s="165"/>
      <c r="F962" s="170">
        <f>+D962*C962</f>
        <v>9040.6</v>
      </c>
    </row>
    <row r="963" spans="1:8" s="160" customFormat="1">
      <c r="A963" s="165" t="s">
        <v>154</v>
      </c>
      <c r="B963" s="166" t="s">
        <v>144</v>
      </c>
      <c r="C963" s="170">
        <v>147851</v>
      </c>
      <c r="D963" s="188">
        <v>0.1</v>
      </c>
      <c r="E963" s="165"/>
      <c r="F963" s="170">
        <f>+D963*C963</f>
        <v>14785.1</v>
      </c>
      <c r="H963"/>
    </row>
    <row r="964" spans="1:8" s="160" customFormat="1">
      <c r="A964" s="165"/>
      <c r="B964" s="166"/>
      <c r="C964" s="165"/>
      <c r="D964" s="165"/>
      <c r="E964" s="165"/>
      <c r="F964" s="165"/>
      <c r="H964"/>
    </row>
    <row r="965" spans="1:8" s="160" customFormat="1">
      <c r="A965" s="165"/>
      <c r="B965" s="166"/>
      <c r="C965" s="165"/>
      <c r="D965" s="165"/>
      <c r="E965" s="165"/>
      <c r="F965" s="165"/>
      <c r="H965"/>
    </row>
    <row r="966" spans="1:8" s="160" customFormat="1">
      <c r="A966" s="397" t="s">
        <v>121</v>
      </c>
      <c r="B966" s="398"/>
      <c r="C966" s="398"/>
      <c r="D966" s="398"/>
      <c r="E966" s="399"/>
      <c r="F966" s="170">
        <f>+F963+F962</f>
        <v>23825.7</v>
      </c>
      <c r="H966"/>
    </row>
    <row r="967" spans="1:8" s="160" customFormat="1">
      <c r="A967" s="159"/>
      <c r="B967" s="162"/>
      <c r="C967" s="159"/>
      <c r="D967" s="159"/>
      <c r="E967" s="159"/>
      <c r="F967" s="159"/>
      <c r="H967"/>
    </row>
    <row r="968" spans="1:8" s="160" customFormat="1">
      <c r="A968" s="169" t="s">
        <v>122</v>
      </c>
      <c r="B968" s="163"/>
      <c r="C968" s="169"/>
      <c r="D968" s="169"/>
      <c r="E968" s="169"/>
      <c r="F968" s="169"/>
      <c r="H968"/>
    </row>
    <row r="969" spans="1:8" s="160" customFormat="1">
      <c r="A969" s="163" t="s">
        <v>106</v>
      </c>
      <c r="B969" s="163" t="s">
        <v>107</v>
      </c>
      <c r="C969" s="163" t="s">
        <v>108</v>
      </c>
      <c r="D969" s="163" t="s">
        <v>109</v>
      </c>
      <c r="E969" s="163" t="s">
        <v>110</v>
      </c>
      <c r="F969" s="163" t="s">
        <v>111</v>
      </c>
      <c r="H969"/>
    </row>
    <row r="970" spans="1:8" s="160" customFormat="1">
      <c r="A970" s="165" t="s">
        <v>228</v>
      </c>
      <c r="B970" s="166" t="s">
        <v>229</v>
      </c>
      <c r="C970" s="165"/>
      <c r="D970" s="165"/>
      <c r="E970" s="165"/>
      <c r="F970" s="285">
        <v>1500</v>
      </c>
      <c r="H970"/>
    </row>
    <row r="971" spans="1:8" s="160" customFormat="1">
      <c r="A971" s="165" t="s">
        <v>230</v>
      </c>
      <c r="B971" s="166" t="s">
        <v>144</v>
      </c>
      <c r="C971" s="166">
        <v>0.03</v>
      </c>
      <c r="D971" s="285">
        <v>200000</v>
      </c>
      <c r="E971" s="165"/>
      <c r="F971" s="285">
        <f>+D971*C971</f>
        <v>6000</v>
      </c>
      <c r="H971"/>
    </row>
    <row r="972" spans="1:8" s="160" customFormat="1">
      <c r="A972" s="165"/>
      <c r="B972" s="166"/>
      <c r="C972" s="165"/>
      <c r="D972" s="165"/>
      <c r="E972" s="165"/>
      <c r="F972" s="285"/>
      <c r="H972"/>
    </row>
    <row r="973" spans="1:8" s="160" customFormat="1">
      <c r="A973" s="165"/>
      <c r="B973" s="166"/>
      <c r="C973" s="165"/>
      <c r="D973" s="165"/>
      <c r="E973" s="165"/>
      <c r="F973" s="285"/>
      <c r="H973"/>
    </row>
    <row r="974" spans="1:8" s="160" customFormat="1">
      <c r="A974" s="397" t="s">
        <v>123</v>
      </c>
      <c r="B974" s="398"/>
      <c r="C974" s="398"/>
      <c r="D974" s="398"/>
      <c r="E974" s="399"/>
      <c r="F974" s="285">
        <f>+F970+F971</f>
        <v>7500</v>
      </c>
      <c r="H974"/>
    </row>
    <row r="975" spans="1:8" s="160" customFormat="1">
      <c r="A975" s="159"/>
      <c r="B975" s="162"/>
      <c r="C975" s="159"/>
      <c r="D975" s="159"/>
      <c r="E975" s="159"/>
      <c r="F975" s="159"/>
      <c r="H975"/>
    </row>
    <row r="976" spans="1:8" s="160" customFormat="1">
      <c r="A976" s="169" t="s">
        <v>124</v>
      </c>
      <c r="B976" s="163"/>
      <c r="C976" s="169"/>
      <c r="D976" s="169"/>
      <c r="E976" s="169"/>
      <c r="F976" s="169"/>
      <c r="H976"/>
    </row>
    <row r="977" spans="1:8" s="160" customFormat="1">
      <c r="A977" s="169" t="s">
        <v>106</v>
      </c>
      <c r="B977" s="163" t="s">
        <v>107</v>
      </c>
      <c r="C977" s="169" t="s">
        <v>125</v>
      </c>
      <c r="D977" s="169" t="s">
        <v>120</v>
      </c>
      <c r="E977" s="169" t="s">
        <v>110</v>
      </c>
      <c r="F977" s="169" t="s">
        <v>111</v>
      </c>
      <c r="H977"/>
    </row>
    <row r="978" spans="1:8" s="160" customFormat="1">
      <c r="A978" s="165"/>
      <c r="B978" s="166"/>
      <c r="C978" s="165"/>
      <c r="D978" s="165"/>
      <c r="E978" s="165"/>
      <c r="F978" s="165"/>
      <c r="H978"/>
    </row>
    <row r="979" spans="1:8">
      <c r="A979" s="165"/>
      <c r="B979" s="166"/>
      <c r="C979" s="165"/>
      <c r="D979" s="165"/>
      <c r="E979" s="165"/>
      <c r="F979" s="165"/>
    </row>
    <row r="980" spans="1:8">
      <c r="A980" s="397" t="s">
        <v>126</v>
      </c>
      <c r="B980" s="398"/>
      <c r="C980" s="398"/>
      <c r="D980" s="398"/>
      <c r="E980" s="399"/>
      <c r="F980" s="165"/>
    </row>
    <row r="981" spans="1:8">
      <c r="B981" s="162"/>
    </row>
    <row r="982" spans="1:8">
      <c r="A982" s="400" t="s">
        <v>127</v>
      </c>
      <c r="B982" s="400"/>
      <c r="C982" s="400"/>
      <c r="D982" s="400"/>
      <c r="E982" s="400"/>
      <c r="F982" s="168">
        <f>ROUND((+F966*5%),0)</f>
        <v>1191</v>
      </c>
    </row>
    <row r="983" spans="1:8">
      <c r="A983" s="400" t="s">
        <v>128</v>
      </c>
      <c r="B983" s="400"/>
      <c r="C983" s="400"/>
      <c r="D983" s="400"/>
      <c r="E983" s="400"/>
      <c r="F983" s="283">
        <f>ROUND((+F982+F980+F974+F966+F958),0)</f>
        <v>93110</v>
      </c>
    </row>
    <row r="984" spans="1:8">
      <c r="A984" s="400" t="s">
        <v>129</v>
      </c>
      <c r="B984" s="400"/>
      <c r="C984" s="400"/>
      <c r="D984" s="400"/>
      <c r="E984" s="400"/>
      <c r="F984" s="165"/>
    </row>
    <row r="985" spans="1:8">
      <c r="A985" s="400" t="s">
        <v>130</v>
      </c>
      <c r="B985" s="400"/>
      <c r="C985" s="400"/>
      <c r="D985" s="400"/>
      <c r="E985" s="400"/>
      <c r="F985" s="165"/>
    </row>
    <row r="986" spans="1:8">
      <c r="A986" s="183"/>
      <c r="B986" s="183"/>
      <c r="C986" s="183"/>
      <c r="D986" s="183"/>
      <c r="E986" s="183"/>
    </row>
    <row r="987" spans="1:8">
      <c r="A987" s="183"/>
      <c r="B987" s="183"/>
      <c r="C987" s="183"/>
      <c r="D987" s="183"/>
      <c r="E987" s="183"/>
    </row>
    <row r="988" spans="1:8">
      <c r="A988" s="183"/>
      <c r="B988" s="183"/>
      <c r="C988" s="183"/>
      <c r="D988" s="183"/>
      <c r="E988" s="183"/>
    </row>
    <row r="989" spans="1:8">
      <c r="A989" s="158" t="s">
        <v>99</v>
      </c>
    </row>
    <row r="990" spans="1:8">
      <c r="A990" s="158" t="s">
        <v>100</v>
      </c>
      <c r="B990" s="183"/>
      <c r="C990" s="183"/>
      <c r="D990" s="183"/>
      <c r="E990" s="161" t="s">
        <v>0</v>
      </c>
      <c r="F990" s="162"/>
    </row>
    <row r="991" spans="1:8" s="279" customFormat="1">
      <c r="A991" s="158" t="s">
        <v>231</v>
      </c>
      <c r="B991" s="161"/>
      <c r="C991" s="158"/>
      <c r="D991" s="158"/>
      <c r="E991" s="158"/>
      <c r="F991" s="158"/>
      <c r="G991" s="280"/>
    </row>
    <row r="992" spans="1:8">
      <c r="A992" s="393" t="s">
        <v>103</v>
      </c>
      <c r="B992" s="393"/>
      <c r="C992" s="393"/>
      <c r="D992" s="393"/>
      <c r="E992" s="393"/>
      <c r="F992" s="393"/>
    </row>
    <row r="993" spans="1:8" s="246" customFormat="1" ht="12.75">
      <c r="A993" s="426" t="s">
        <v>104</v>
      </c>
      <c r="B993" s="427"/>
      <c r="C993" s="427"/>
      <c r="D993" s="428"/>
      <c r="E993" s="187" t="s">
        <v>105</v>
      </c>
      <c r="F993" s="187" t="s">
        <v>94</v>
      </c>
      <c r="G993" s="245"/>
    </row>
    <row r="994" spans="1:8" s="160" customFormat="1">
      <c r="A994" s="164" t="s">
        <v>106</v>
      </c>
      <c r="B994" s="164" t="s">
        <v>107</v>
      </c>
      <c r="C994" s="164" t="s">
        <v>108</v>
      </c>
      <c r="D994" s="164" t="s">
        <v>109</v>
      </c>
      <c r="E994" s="164" t="s">
        <v>110</v>
      </c>
      <c r="F994" s="164" t="s">
        <v>111</v>
      </c>
      <c r="H994"/>
    </row>
    <row r="995" spans="1:8" s="160" customFormat="1">
      <c r="A995" s="165" t="s">
        <v>232</v>
      </c>
      <c r="B995" s="166" t="s">
        <v>62</v>
      </c>
      <c r="C995" s="166">
        <v>2.5000000000000001E-2</v>
      </c>
      <c r="D995" s="286">
        <f>+F39</f>
        <v>484723</v>
      </c>
      <c r="E995" s="165"/>
      <c r="F995" s="168">
        <f>+D995*C995</f>
        <v>12118.075000000001</v>
      </c>
      <c r="H995"/>
    </row>
    <row r="996" spans="1:8" s="160" customFormat="1">
      <c r="A996" s="165" t="s">
        <v>233</v>
      </c>
      <c r="B996" s="166" t="s">
        <v>94</v>
      </c>
      <c r="C996" s="166">
        <v>1.05</v>
      </c>
      <c r="D996" s="286">
        <v>30000</v>
      </c>
      <c r="E996" s="165"/>
      <c r="F996" s="168">
        <f>+D996*C996</f>
        <v>31500</v>
      </c>
      <c r="H996"/>
    </row>
    <row r="997" spans="1:8" s="160" customFormat="1">
      <c r="A997" s="165" t="s">
        <v>234</v>
      </c>
      <c r="B997" s="166" t="s">
        <v>113</v>
      </c>
      <c r="C997" s="166">
        <v>2</v>
      </c>
      <c r="D997" s="168">
        <v>1925</v>
      </c>
      <c r="E997" s="165"/>
      <c r="F997" s="168">
        <f>+D997*C997</f>
        <v>3850</v>
      </c>
      <c r="H997"/>
    </row>
    <row r="998" spans="1:8" s="160" customFormat="1">
      <c r="A998" s="165" t="s">
        <v>235</v>
      </c>
      <c r="B998" s="166" t="s">
        <v>113</v>
      </c>
      <c r="C998" s="166">
        <v>2</v>
      </c>
      <c r="D998" s="168">
        <v>732</v>
      </c>
      <c r="E998" s="165"/>
      <c r="F998" s="168">
        <f>+D998*C998</f>
        <v>1464</v>
      </c>
      <c r="H998"/>
    </row>
    <row r="999" spans="1:8" s="160" customFormat="1">
      <c r="A999" s="165"/>
      <c r="B999" s="166"/>
      <c r="C999" s="166"/>
      <c r="D999" s="168"/>
      <c r="E999" s="165"/>
      <c r="F999" s="168">
        <f>+D999*C999</f>
        <v>0</v>
      </c>
      <c r="H999"/>
    </row>
    <row r="1000" spans="1:8" s="160" customFormat="1">
      <c r="A1000" s="405" t="s">
        <v>117</v>
      </c>
      <c r="B1000" s="405"/>
      <c r="C1000" s="405"/>
      <c r="D1000" s="405"/>
      <c r="E1000" s="405"/>
      <c r="F1000" s="168">
        <f>SUM(F995:F999)</f>
        <v>48932.074999999997</v>
      </c>
      <c r="H1000"/>
    </row>
    <row r="1001" spans="1:8" s="160" customFormat="1">
      <c r="A1001" s="159"/>
      <c r="B1001" s="162"/>
      <c r="C1001" s="159"/>
      <c r="D1001" s="159"/>
      <c r="E1001" s="159"/>
      <c r="F1001" s="159"/>
      <c r="H1001"/>
    </row>
    <row r="1002" spans="1:8" s="160" customFormat="1">
      <c r="A1002" s="169" t="s">
        <v>118</v>
      </c>
      <c r="B1002" s="163"/>
      <c r="C1002" s="169"/>
      <c r="D1002" s="169"/>
      <c r="E1002" s="169"/>
      <c r="F1002" s="169"/>
      <c r="H1002"/>
    </row>
    <row r="1003" spans="1:8" s="160" customFormat="1">
      <c r="A1003" s="163" t="s">
        <v>106</v>
      </c>
      <c r="B1003" s="163" t="s">
        <v>107</v>
      </c>
      <c r="C1003" s="163" t="s">
        <v>142</v>
      </c>
      <c r="D1003" s="163" t="s">
        <v>120</v>
      </c>
      <c r="E1003" s="163" t="s">
        <v>110</v>
      </c>
      <c r="F1003" s="163" t="s">
        <v>111</v>
      </c>
      <c r="H1003"/>
    </row>
    <row r="1004" spans="1:8" s="160" customFormat="1">
      <c r="A1004" s="165" t="s">
        <v>143</v>
      </c>
      <c r="B1004" s="166" t="s">
        <v>144</v>
      </c>
      <c r="C1004" s="170">
        <f>+C962</f>
        <v>90406</v>
      </c>
      <c r="D1004" s="188">
        <v>0.1</v>
      </c>
      <c r="E1004" s="165"/>
      <c r="F1004" s="170">
        <f>+D1004*C1004</f>
        <v>9040.6</v>
      </c>
      <c r="H1004"/>
    </row>
    <row r="1005" spans="1:8" s="160" customFormat="1">
      <c r="A1005" s="165" t="s">
        <v>154</v>
      </c>
      <c r="B1005" s="166" t="s">
        <v>144</v>
      </c>
      <c r="C1005" s="170">
        <f>+C963</f>
        <v>147851</v>
      </c>
      <c r="D1005" s="188">
        <v>0.1</v>
      </c>
      <c r="E1005" s="165"/>
      <c r="F1005" s="170">
        <f>+D1005*C1005</f>
        <v>14785.1</v>
      </c>
      <c r="H1005"/>
    </row>
    <row r="1006" spans="1:8" s="160" customFormat="1">
      <c r="A1006" s="165"/>
      <c r="B1006" s="166"/>
      <c r="C1006" s="165"/>
      <c r="D1006" s="165"/>
      <c r="E1006" s="165"/>
      <c r="F1006" s="165"/>
      <c r="H1006"/>
    </row>
    <row r="1007" spans="1:8" s="160" customFormat="1">
      <c r="A1007" s="165"/>
      <c r="B1007" s="166"/>
      <c r="C1007" s="165"/>
      <c r="D1007" s="165"/>
      <c r="E1007" s="165"/>
      <c r="F1007" s="165"/>
      <c r="H1007"/>
    </row>
    <row r="1008" spans="1:8" s="160" customFormat="1">
      <c r="A1008" s="397" t="s">
        <v>121</v>
      </c>
      <c r="B1008" s="398"/>
      <c r="C1008" s="398"/>
      <c r="D1008" s="398"/>
      <c r="E1008" s="399"/>
      <c r="F1008" s="170">
        <f>+F1005+F1004</f>
        <v>23825.7</v>
      </c>
      <c r="H1008"/>
    </row>
    <row r="1009" spans="1:8" s="160" customFormat="1">
      <c r="A1009" s="159"/>
      <c r="B1009" s="162"/>
      <c r="C1009" s="159"/>
      <c r="D1009" s="159"/>
      <c r="E1009" s="159"/>
      <c r="F1009" s="159"/>
      <c r="H1009"/>
    </row>
    <row r="1010" spans="1:8" s="160" customFormat="1">
      <c r="A1010" s="169" t="s">
        <v>122</v>
      </c>
      <c r="B1010" s="163"/>
      <c r="C1010" s="169"/>
      <c r="D1010" s="169"/>
      <c r="E1010" s="169"/>
      <c r="F1010" s="169"/>
      <c r="H1010"/>
    </row>
    <row r="1011" spans="1:8" s="160" customFormat="1">
      <c r="A1011" s="163" t="s">
        <v>106</v>
      </c>
      <c r="B1011" s="163" t="s">
        <v>107</v>
      </c>
      <c r="C1011" s="163" t="s">
        <v>108</v>
      </c>
      <c r="D1011" s="163" t="s">
        <v>109</v>
      </c>
      <c r="E1011" s="163" t="s">
        <v>110</v>
      </c>
      <c r="F1011" s="163" t="s">
        <v>111</v>
      </c>
      <c r="H1011"/>
    </row>
    <row r="1012" spans="1:8" s="160" customFormat="1">
      <c r="A1012" s="165" t="s">
        <v>236</v>
      </c>
      <c r="B1012" s="166" t="s">
        <v>229</v>
      </c>
      <c r="C1012" s="165"/>
      <c r="D1012" s="165"/>
      <c r="E1012" s="165"/>
      <c r="F1012" s="165">
        <v>100</v>
      </c>
      <c r="H1012"/>
    </row>
    <row r="1013" spans="1:8" s="160" customFormat="1">
      <c r="A1013" s="165"/>
      <c r="B1013" s="166"/>
      <c r="C1013" s="165"/>
      <c r="D1013" s="165"/>
      <c r="E1013" s="165"/>
      <c r="F1013" s="165"/>
      <c r="H1013"/>
    </row>
    <row r="1014" spans="1:8" s="160" customFormat="1">
      <c r="A1014" s="165"/>
      <c r="B1014" s="166"/>
      <c r="C1014" s="165"/>
      <c r="D1014" s="165"/>
      <c r="E1014" s="165"/>
      <c r="F1014" s="165"/>
      <c r="H1014"/>
    </row>
    <row r="1015" spans="1:8" s="160" customFormat="1">
      <c r="A1015" s="165"/>
      <c r="B1015" s="166"/>
      <c r="C1015" s="165"/>
      <c r="D1015" s="165"/>
      <c r="E1015" s="165"/>
      <c r="F1015" s="165"/>
      <c r="H1015"/>
    </row>
    <row r="1016" spans="1:8" s="160" customFormat="1">
      <c r="A1016" s="397" t="s">
        <v>123</v>
      </c>
      <c r="B1016" s="398"/>
      <c r="C1016" s="398"/>
      <c r="D1016" s="398"/>
      <c r="E1016" s="399"/>
      <c r="F1016" s="165">
        <f>+F1012</f>
        <v>100</v>
      </c>
      <c r="H1016"/>
    </row>
    <row r="1017" spans="1:8" s="160" customFormat="1">
      <c r="A1017" s="159"/>
      <c r="B1017" s="162"/>
      <c r="C1017" s="159"/>
      <c r="D1017" s="159"/>
      <c r="E1017" s="159"/>
      <c r="F1017" s="159"/>
      <c r="H1017"/>
    </row>
    <row r="1018" spans="1:8" s="160" customFormat="1">
      <c r="A1018" s="169" t="s">
        <v>124</v>
      </c>
      <c r="B1018" s="163"/>
      <c r="C1018" s="169"/>
      <c r="D1018" s="169"/>
      <c r="E1018" s="169"/>
      <c r="F1018" s="169"/>
      <c r="H1018"/>
    </row>
    <row r="1019" spans="1:8" s="160" customFormat="1">
      <c r="A1019" s="169" t="s">
        <v>106</v>
      </c>
      <c r="B1019" s="163" t="s">
        <v>107</v>
      </c>
      <c r="C1019" s="169" t="s">
        <v>125</v>
      </c>
      <c r="D1019" s="169" t="s">
        <v>120</v>
      </c>
      <c r="E1019" s="169" t="s">
        <v>110</v>
      </c>
      <c r="F1019" s="169" t="s">
        <v>111</v>
      </c>
      <c r="H1019"/>
    </row>
    <row r="1020" spans="1:8" s="160" customFormat="1">
      <c r="A1020" s="165"/>
      <c r="B1020" s="166"/>
      <c r="C1020" s="165"/>
      <c r="D1020" s="165"/>
      <c r="E1020" s="165"/>
      <c r="F1020" s="165"/>
      <c r="H1020"/>
    </row>
    <row r="1021" spans="1:8" s="160" customFormat="1">
      <c r="A1021" s="165"/>
      <c r="B1021" s="166"/>
      <c r="C1021" s="165"/>
      <c r="D1021" s="165"/>
      <c r="E1021" s="165"/>
      <c r="F1021" s="165"/>
      <c r="H1021"/>
    </row>
    <row r="1022" spans="1:8" s="160" customFormat="1">
      <c r="A1022" s="397" t="s">
        <v>126</v>
      </c>
      <c r="B1022" s="398"/>
      <c r="C1022" s="398"/>
      <c r="D1022" s="398"/>
      <c r="E1022" s="399"/>
      <c r="F1022" s="165"/>
      <c r="H1022"/>
    </row>
    <row r="1023" spans="1:8" s="160" customFormat="1">
      <c r="A1023" s="159"/>
      <c r="B1023" s="162"/>
      <c r="C1023" s="159"/>
      <c r="D1023" s="159"/>
      <c r="E1023" s="159"/>
      <c r="F1023" s="159"/>
      <c r="H1023"/>
    </row>
    <row r="1024" spans="1:8" s="160" customFormat="1">
      <c r="A1024" s="400" t="s">
        <v>127</v>
      </c>
      <c r="B1024" s="400"/>
      <c r="C1024" s="400"/>
      <c r="D1024" s="400"/>
      <c r="E1024" s="400"/>
      <c r="F1024" s="168">
        <f>ROUND((+F1008*5%),0)</f>
        <v>1191</v>
      </c>
      <c r="H1024"/>
    </row>
    <row r="1025" spans="1:8" s="160" customFormat="1">
      <c r="A1025" s="400" t="s">
        <v>128</v>
      </c>
      <c r="B1025" s="400"/>
      <c r="C1025" s="400"/>
      <c r="D1025" s="400"/>
      <c r="E1025" s="400"/>
      <c r="F1025" s="283">
        <f>ROUND((+F1024+F1022+F1016+F1008+F1000),0)</f>
        <v>74049</v>
      </c>
      <c r="H1025"/>
    </row>
    <row r="1026" spans="1:8">
      <c r="A1026" s="400" t="s">
        <v>129</v>
      </c>
      <c r="B1026" s="400"/>
      <c r="C1026" s="400"/>
      <c r="D1026" s="400"/>
      <c r="E1026" s="400"/>
      <c r="F1026" s="165"/>
    </row>
    <row r="1027" spans="1:8">
      <c r="A1027" s="400" t="s">
        <v>130</v>
      </c>
      <c r="B1027" s="400"/>
      <c r="C1027" s="400"/>
      <c r="D1027" s="400"/>
      <c r="E1027" s="400"/>
      <c r="F1027" s="165"/>
    </row>
    <row r="1028" spans="1:8">
      <c r="A1028" s="183"/>
      <c r="B1028" s="183"/>
      <c r="C1028" s="183"/>
      <c r="D1028" s="183"/>
      <c r="E1028" s="183"/>
    </row>
    <row r="1029" spans="1:8">
      <c r="A1029" s="183"/>
      <c r="B1029" s="183"/>
      <c r="C1029" s="183"/>
      <c r="D1029" s="183"/>
      <c r="E1029" s="183"/>
    </row>
    <row r="1030" spans="1:8">
      <c r="A1030" s="183"/>
      <c r="B1030" s="183"/>
      <c r="C1030" s="183"/>
      <c r="D1030" s="183"/>
      <c r="E1030" s="183"/>
    </row>
    <row r="1031" spans="1:8">
      <c r="A1031" s="158" t="s">
        <v>99</v>
      </c>
    </row>
    <row r="1032" spans="1:8">
      <c r="A1032" s="158" t="s">
        <v>131</v>
      </c>
      <c r="B1032" s="183"/>
      <c r="C1032" s="183"/>
      <c r="D1032" s="183"/>
      <c r="E1032" s="161" t="s">
        <v>0</v>
      </c>
      <c r="F1032" s="162"/>
    </row>
    <row r="1033" spans="1:8" s="279" customFormat="1">
      <c r="A1033" s="158" t="s">
        <v>237</v>
      </c>
      <c r="B1033" s="161"/>
      <c r="C1033" s="158"/>
      <c r="D1033" s="158"/>
      <c r="E1033" s="158"/>
      <c r="F1033" s="158"/>
      <c r="G1033" s="280"/>
    </row>
    <row r="1034" spans="1:8">
      <c r="A1034" s="393" t="s">
        <v>103</v>
      </c>
      <c r="B1034" s="393"/>
      <c r="C1034" s="393"/>
      <c r="D1034" s="393"/>
      <c r="E1034" s="393"/>
      <c r="F1034" s="393"/>
    </row>
    <row r="1035" spans="1:8">
      <c r="A1035" s="426" t="s">
        <v>141</v>
      </c>
      <c r="B1035" s="427"/>
      <c r="C1035" s="427"/>
      <c r="D1035" s="428"/>
      <c r="E1035" s="187" t="s">
        <v>105</v>
      </c>
      <c r="F1035" s="187" t="s">
        <v>62</v>
      </c>
    </row>
    <row r="1036" spans="1:8">
      <c r="A1036" s="164" t="s">
        <v>106</v>
      </c>
      <c r="B1036" s="164" t="s">
        <v>107</v>
      </c>
      <c r="C1036" s="164" t="s">
        <v>108</v>
      </c>
      <c r="D1036" s="164" t="s">
        <v>109</v>
      </c>
      <c r="E1036" s="164" t="s">
        <v>110</v>
      </c>
      <c r="F1036" s="164" t="s">
        <v>111</v>
      </c>
    </row>
    <row r="1037" spans="1:8">
      <c r="A1037" s="165" t="s">
        <v>238</v>
      </c>
      <c r="B1037" s="166" t="s">
        <v>62</v>
      </c>
      <c r="C1037" s="287">
        <v>1.05</v>
      </c>
      <c r="D1037" s="168">
        <f>+F81</f>
        <v>521357</v>
      </c>
      <c r="E1037" s="165"/>
      <c r="F1037" s="168">
        <f>+D1037*C1037</f>
        <v>547424.85</v>
      </c>
    </row>
    <row r="1038" spans="1:8">
      <c r="A1038" s="165" t="s">
        <v>227</v>
      </c>
      <c r="B1038" s="166" t="s">
        <v>239</v>
      </c>
      <c r="C1038" s="166">
        <v>1</v>
      </c>
      <c r="D1038" s="288">
        <f>+D957</f>
        <v>46051.8125</v>
      </c>
      <c r="E1038" s="165"/>
      <c r="F1038" s="168">
        <f>+D1038*C1038</f>
        <v>46051.8125</v>
      </c>
    </row>
    <row r="1039" spans="1:8">
      <c r="A1039" s="165" t="s">
        <v>240</v>
      </c>
      <c r="B1039" s="166" t="s">
        <v>113</v>
      </c>
      <c r="C1039" s="166">
        <f>0.6/0.15</f>
        <v>4</v>
      </c>
      <c r="D1039" s="286">
        <v>4594</v>
      </c>
      <c r="E1039" s="165"/>
      <c r="F1039" s="168">
        <f>+D1039*C1039</f>
        <v>18376</v>
      </c>
    </row>
    <row r="1040" spans="1:8">
      <c r="A1040" s="165" t="s">
        <v>241</v>
      </c>
      <c r="B1040" s="166" t="s">
        <v>113</v>
      </c>
      <c r="C1040" s="166">
        <v>0.36</v>
      </c>
      <c r="D1040" s="168">
        <v>7676</v>
      </c>
      <c r="E1040" s="165"/>
      <c r="F1040" s="168">
        <f>+D1040*C1040</f>
        <v>2763.3599999999997</v>
      </c>
    </row>
    <row r="1041" spans="1:8" s="160" customFormat="1">
      <c r="A1041" s="165"/>
      <c r="B1041" s="166"/>
      <c r="C1041" s="166"/>
      <c r="D1041" s="168"/>
      <c r="E1041" s="165"/>
      <c r="F1041" s="168">
        <f>+D1041*C1041</f>
        <v>0</v>
      </c>
      <c r="H1041"/>
    </row>
    <row r="1042" spans="1:8" s="160" customFormat="1">
      <c r="A1042" s="165"/>
      <c r="B1042" s="166"/>
      <c r="C1042" s="166"/>
      <c r="D1042" s="168"/>
      <c r="E1042" s="165"/>
      <c r="F1042" s="168"/>
      <c r="H1042"/>
    </row>
    <row r="1043" spans="1:8" s="160" customFormat="1">
      <c r="A1043" s="165"/>
      <c r="B1043" s="166"/>
      <c r="C1043" s="166"/>
      <c r="D1043" s="168"/>
      <c r="E1043" s="165"/>
      <c r="F1043" s="168"/>
      <c r="H1043"/>
    </row>
    <row r="1044" spans="1:8" s="160" customFormat="1">
      <c r="A1044" s="405" t="s">
        <v>117</v>
      </c>
      <c r="B1044" s="405"/>
      <c r="C1044" s="405"/>
      <c r="D1044" s="405"/>
      <c r="E1044" s="405"/>
      <c r="F1044" s="168">
        <f>SUM(F1037:F1043)</f>
        <v>614616.02249999996</v>
      </c>
      <c r="H1044"/>
    </row>
    <row r="1045" spans="1:8" s="160" customFormat="1">
      <c r="A1045" s="159"/>
      <c r="B1045" s="162"/>
      <c r="C1045" s="159"/>
      <c r="D1045" s="159"/>
      <c r="E1045" s="159"/>
      <c r="F1045" s="159"/>
      <c r="H1045"/>
    </row>
    <row r="1046" spans="1:8" s="160" customFormat="1">
      <c r="A1046" s="169" t="s">
        <v>118</v>
      </c>
      <c r="B1046" s="163"/>
      <c r="C1046" s="169"/>
      <c r="D1046" s="169"/>
      <c r="E1046" s="169"/>
      <c r="F1046" s="169"/>
      <c r="H1046"/>
    </row>
    <row r="1047" spans="1:8" s="160" customFormat="1">
      <c r="A1047" s="163" t="s">
        <v>106</v>
      </c>
      <c r="B1047" s="163" t="s">
        <v>107</v>
      </c>
      <c r="C1047" s="163" t="s">
        <v>142</v>
      </c>
      <c r="D1047" s="163" t="s">
        <v>120</v>
      </c>
      <c r="E1047" s="163" t="s">
        <v>110</v>
      </c>
      <c r="F1047" s="163" t="s">
        <v>111</v>
      </c>
      <c r="H1047"/>
    </row>
    <row r="1048" spans="1:8" s="160" customFormat="1">
      <c r="A1048" s="165" t="s">
        <v>143</v>
      </c>
      <c r="B1048" s="166" t="s">
        <v>144</v>
      </c>
      <c r="C1048" s="170">
        <f>+C1004</f>
        <v>90406</v>
      </c>
      <c r="D1048" s="188">
        <v>0.5</v>
      </c>
      <c r="E1048" s="165"/>
      <c r="F1048" s="170">
        <f>+D1048*C1048</f>
        <v>45203</v>
      </c>
      <c r="H1048"/>
    </row>
    <row r="1049" spans="1:8" s="160" customFormat="1">
      <c r="A1049" s="165" t="s">
        <v>154</v>
      </c>
      <c r="B1049" s="166" t="s">
        <v>144</v>
      </c>
      <c r="C1049" s="170">
        <f>+C1005</f>
        <v>147851</v>
      </c>
      <c r="D1049" s="188">
        <v>0.5</v>
      </c>
      <c r="E1049" s="165"/>
      <c r="F1049" s="170">
        <f>+D1049*C1049</f>
        <v>73925.5</v>
      </c>
      <c r="H1049"/>
    </row>
    <row r="1050" spans="1:8" s="160" customFormat="1">
      <c r="A1050" s="165"/>
      <c r="B1050" s="166"/>
      <c r="C1050" s="165"/>
      <c r="D1050" s="165"/>
      <c r="E1050" s="165"/>
      <c r="F1050" s="165"/>
      <c r="H1050"/>
    </row>
    <row r="1051" spans="1:8" s="160" customFormat="1">
      <c r="A1051" s="165"/>
      <c r="B1051" s="166"/>
      <c r="C1051" s="165"/>
      <c r="D1051" s="165"/>
      <c r="E1051" s="165"/>
      <c r="F1051" s="165"/>
      <c r="H1051"/>
    </row>
    <row r="1052" spans="1:8" s="160" customFormat="1">
      <c r="A1052" s="397" t="s">
        <v>121</v>
      </c>
      <c r="B1052" s="398"/>
      <c r="C1052" s="398"/>
      <c r="D1052" s="398"/>
      <c r="E1052" s="399"/>
      <c r="F1052" s="170">
        <f>+F1049+F1048</f>
        <v>119128.5</v>
      </c>
      <c r="H1052"/>
    </row>
    <row r="1053" spans="1:8" s="160" customFormat="1">
      <c r="A1053" s="159"/>
      <c r="B1053" s="162"/>
      <c r="C1053" s="159"/>
      <c r="D1053" s="159"/>
      <c r="E1053" s="159"/>
      <c r="F1053" s="159"/>
      <c r="H1053"/>
    </row>
    <row r="1054" spans="1:8" s="160" customFormat="1">
      <c r="A1054" s="169" t="s">
        <v>122</v>
      </c>
      <c r="B1054" s="163"/>
      <c r="C1054" s="169"/>
      <c r="D1054" s="169"/>
      <c r="E1054" s="169"/>
      <c r="F1054" s="169"/>
      <c r="H1054"/>
    </row>
    <row r="1055" spans="1:8" s="160" customFormat="1">
      <c r="A1055" s="163" t="s">
        <v>106</v>
      </c>
      <c r="B1055" s="163" t="s">
        <v>107</v>
      </c>
      <c r="C1055" s="163" t="s">
        <v>108</v>
      </c>
      <c r="D1055" s="163" t="s">
        <v>109</v>
      </c>
      <c r="E1055" s="163" t="s">
        <v>110</v>
      </c>
      <c r="F1055" s="163" t="s">
        <v>111</v>
      </c>
      <c r="H1055"/>
    </row>
    <row r="1056" spans="1:8" s="160" customFormat="1">
      <c r="A1056" s="165" t="s">
        <v>242</v>
      </c>
      <c r="B1056" s="166" t="s">
        <v>144</v>
      </c>
      <c r="C1056" s="287">
        <v>1.25</v>
      </c>
      <c r="D1056" s="197">
        <v>3500</v>
      </c>
      <c r="E1056" s="165"/>
      <c r="F1056" s="197">
        <f>+D1056*C1056</f>
        <v>4375</v>
      </c>
      <c r="H1056"/>
    </row>
    <row r="1057" spans="1:8" s="160" customFormat="1">
      <c r="A1057" s="165" t="s">
        <v>243</v>
      </c>
      <c r="B1057" s="166" t="s">
        <v>144</v>
      </c>
      <c r="C1057" s="166">
        <v>0.5</v>
      </c>
      <c r="D1057" s="197">
        <v>200000</v>
      </c>
      <c r="E1057" s="165"/>
      <c r="F1057" s="197">
        <f>+D1057*C1057</f>
        <v>100000</v>
      </c>
      <c r="H1057"/>
    </row>
    <row r="1058" spans="1:8" s="160" customFormat="1">
      <c r="A1058" s="165"/>
      <c r="B1058" s="166"/>
      <c r="C1058" s="166"/>
      <c r="D1058" s="165"/>
      <c r="E1058" s="165"/>
      <c r="F1058" s="197">
        <f>+D1058*C1058</f>
        <v>0</v>
      </c>
      <c r="H1058"/>
    </row>
    <row r="1059" spans="1:8" s="160" customFormat="1">
      <c r="A1059" s="165"/>
      <c r="B1059" s="166"/>
      <c r="C1059" s="165"/>
      <c r="D1059" s="165"/>
      <c r="E1059" s="165"/>
      <c r="F1059" s="197"/>
      <c r="H1059"/>
    </row>
    <row r="1060" spans="1:8" s="160" customFormat="1">
      <c r="A1060" s="397" t="s">
        <v>123</v>
      </c>
      <c r="B1060" s="398"/>
      <c r="C1060" s="398"/>
      <c r="D1060" s="398"/>
      <c r="E1060" s="399"/>
      <c r="F1060" s="197">
        <f>SUM(F1056:F1059)</f>
        <v>104375</v>
      </c>
      <c r="H1060"/>
    </row>
    <row r="1061" spans="1:8" s="160" customFormat="1">
      <c r="A1061" s="159"/>
      <c r="B1061" s="162"/>
      <c r="C1061" s="159"/>
      <c r="D1061" s="159"/>
      <c r="E1061" s="159"/>
      <c r="F1061" s="159"/>
      <c r="H1061"/>
    </row>
    <row r="1062" spans="1:8" s="160" customFormat="1">
      <c r="A1062" s="169" t="s">
        <v>124</v>
      </c>
      <c r="B1062" s="163"/>
      <c r="C1062" s="169"/>
      <c r="D1062" s="169"/>
      <c r="E1062" s="169"/>
      <c r="F1062" s="169"/>
      <c r="H1062"/>
    </row>
    <row r="1063" spans="1:8" s="160" customFormat="1">
      <c r="A1063" s="169" t="s">
        <v>106</v>
      </c>
      <c r="B1063" s="163" t="s">
        <v>107</v>
      </c>
      <c r="C1063" s="169" t="s">
        <v>125</v>
      </c>
      <c r="D1063" s="169" t="s">
        <v>120</v>
      </c>
      <c r="E1063" s="169" t="s">
        <v>110</v>
      </c>
      <c r="F1063" s="169" t="s">
        <v>111</v>
      </c>
      <c r="H1063"/>
    </row>
    <row r="1064" spans="1:8" s="160" customFormat="1">
      <c r="A1064" s="165"/>
      <c r="B1064" s="166"/>
      <c r="C1064" s="165"/>
      <c r="D1064" s="165"/>
      <c r="E1064" s="165"/>
      <c r="F1064" s="165"/>
      <c r="H1064"/>
    </row>
    <row r="1065" spans="1:8" s="160" customFormat="1">
      <c r="A1065" s="165"/>
      <c r="B1065" s="166"/>
      <c r="C1065" s="165"/>
      <c r="D1065" s="165"/>
      <c r="E1065" s="165"/>
      <c r="F1065" s="165"/>
      <c r="H1065"/>
    </row>
    <row r="1066" spans="1:8" s="160" customFormat="1">
      <c r="A1066" s="397" t="s">
        <v>126</v>
      </c>
      <c r="B1066" s="398"/>
      <c r="C1066" s="398"/>
      <c r="D1066" s="398"/>
      <c r="E1066" s="399"/>
      <c r="F1066" s="165"/>
      <c r="H1066"/>
    </row>
    <row r="1067" spans="1:8" s="160" customFormat="1">
      <c r="A1067" s="159"/>
      <c r="B1067" s="162"/>
      <c r="C1067" s="159"/>
      <c r="D1067" s="159"/>
      <c r="E1067" s="159"/>
      <c r="F1067" s="159"/>
      <c r="H1067"/>
    </row>
    <row r="1068" spans="1:8" s="160" customFormat="1">
      <c r="A1068" s="400" t="s">
        <v>127</v>
      </c>
      <c r="B1068" s="400"/>
      <c r="C1068" s="400"/>
      <c r="D1068" s="400"/>
      <c r="E1068" s="400"/>
      <c r="F1068" s="168">
        <f>ROUND((+F1052*5%),0)</f>
        <v>5956</v>
      </c>
      <c r="H1068"/>
    </row>
    <row r="1069" spans="1:8" s="160" customFormat="1">
      <c r="A1069" s="400" t="s">
        <v>128</v>
      </c>
      <c r="B1069" s="400"/>
      <c r="C1069" s="400"/>
      <c r="D1069" s="400"/>
      <c r="E1069" s="400"/>
      <c r="F1069" s="170">
        <f>ROUND((+F1068+F1066+F1060+F1052+F1044),0)</f>
        <v>844076</v>
      </c>
      <c r="H1069"/>
    </row>
    <row r="1070" spans="1:8" s="160" customFormat="1">
      <c r="A1070" s="400" t="s">
        <v>129</v>
      </c>
      <c r="B1070" s="400"/>
      <c r="C1070" s="400"/>
      <c r="D1070" s="400"/>
      <c r="E1070" s="400"/>
      <c r="F1070" s="165"/>
      <c r="H1070"/>
    </row>
    <row r="1071" spans="1:8" s="160" customFormat="1">
      <c r="A1071" s="400" t="s">
        <v>130</v>
      </c>
      <c r="B1071" s="400"/>
      <c r="C1071" s="400"/>
      <c r="D1071" s="400"/>
      <c r="E1071" s="400"/>
      <c r="F1071" s="165"/>
      <c r="H1071"/>
    </row>
    <row r="1072" spans="1:8" s="160" customFormat="1">
      <c r="A1072" s="183"/>
      <c r="B1072" s="183"/>
      <c r="C1072" s="183"/>
      <c r="D1072" s="183"/>
      <c r="E1072" s="183"/>
      <c r="F1072" s="159"/>
      <c r="H1072"/>
    </row>
    <row r="1073" spans="1:8">
      <c r="A1073" s="183"/>
      <c r="B1073" s="183"/>
      <c r="C1073" s="183"/>
      <c r="D1073" s="183"/>
      <c r="E1073" s="183"/>
    </row>
    <row r="1074" spans="1:8">
      <c r="A1074" s="183"/>
      <c r="B1074" s="183"/>
      <c r="C1074" s="183"/>
      <c r="D1074" s="183"/>
      <c r="E1074" s="183"/>
    </row>
    <row r="1075" spans="1:8">
      <c r="A1075" s="158" t="s">
        <v>99</v>
      </c>
    </row>
    <row r="1076" spans="1:8">
      <c r="A1076" s="158" t="s">
        <v>131</v>
      </c>
      <c r="E1076" s="161" t="s">
        <v>0</v>
      </c>
    </row>
    <row r="1077" spans="1:8" s="279" customFormat="1" ht="34.9" customHeight="1">
      <c r="A1077" s="401" t="s">
        <v>244</v>
      </c>
      <c r="B1077" s="401"/>
      <c r="C1077" s="401"/>
      <c r="D1077" s="401"/>
      <c r="E1077" s="401"/>
      <c r="F1077" s="401"/>
      <c r="G1077" s="280"/>
    </row>
    <row r="1078" spans="1:8">
      <c r="A1078" s="393" t="s">
        <v>103</v>
      </c>
      <c r="B1078" s="393"/>
      <c r="C1078" s="393"/>
      <c r="D1078" s="393"/>
      <c r="E1078" s="393"/>
      <c r="F1078" s="393"/>
    </row>
    <row r="1079" spans="1:8" s="181" customFormat="1" ht="31.5" customHeight="1">
      <c r="A1079" s="406" t="s">
        <v>245</v>
      </c>
      <c r="B1079" s="407"/>
      <c r="C1079" s="407"/>
      <c r="D1079" s="408"/>
      <c r="E1079" s="199" t="s">
        <v>105</v>
      </c>
      <c r="F1079" s="199" t="s">
        <v>62</v>
      </c>
      <c r="G1079" s="180"/>
    </row>
    <row r="1080" spans="1:8">
      <c r="A1080" s="164" t="s">
        <v>106</v>
      </c>
      <c r="B1080" s="164" t="s">
        <v>107</v>
      </c>
      <c r="C1080" s="164" t="s">
        <v>108</v>
      </c>
      <c r="D1080" s="164" t="s">
        <v>109</v>
      </c>
      <c r="E1080" s="164" t="s">
        <v>110</v>
      </c>
      <c r="F1080" s="164" t="s">
        <v>111</v>
      </c>
    </row>
    <row r="1081" spans="1:8">
      <c r="A1081" s="165" t="s">
        <v>238</v>
      </c>
      <c r="B1081" s="166" t="s">
        <v>62</v>
      </c>
      <c r="C1081" s="166">
        <v>1.05</v>
      </c>
      <c r="D1081" s="168">
        <f>+D1037</f>
        <v>521357</v>
      </c>
      <c r="E1081" s="165"/>
      <c r="F1081" s="168">
        <f>+D1081*C1081</f>
        <v>547424.85</v>
      </c>
    </row>
    <row r="1082" spans="1:8">
      <c r="A1082" s="165"/>
      <c r="B1082" s="166"/>
      <c r="C1082" s="166"/>
      <c r="D1082" s="168"/>
      <c r="E1082" s="165"/>
      <c r="F1082" s="168"/>
    </row>
    <row r="1083" spans="1:8">
      <c r="A1083" s="165"/>
      <c r="B1083" s="166"/>
      <c r="C1083" s="166"/>
      <c r="D1083" s="286"/>
      <c r="E1083" s="165"/>
      <c r="F1083" s="168"/>
    </row>
    <row r="1084" spans="1:8">
      <c r="A1084" s="165"/>
      <c r="B1084" s="166"/>
      <c r="C1084" s="166"/>
      <c r="D1084" s="168"/>
      <c r="E1084" s="165"/>
      <c r="F1084" s="168"/>
    </row>
    <row r="1085" spans="1:8">
      <c r="A1085" s="165"/>
      <c r="B1085" s="166"/>
      <c r="C1085" s="166"/>
      <c r="D1085" s="168"/>
      <c r="E1085" s="165"/>
      <c r="F1085" s="168"/>
    </row>
    <row r="1086" spans="1:8">
      <c r="A1086" s="165"/>
      <c r="B1086" s="166"/>
      <c r="C1086" s="166"/>
      <c r="D1086" s="168"/>
      <c r="E1086" s="165"/>
      <c r="F1086" s="168"/>
    </row>
    <row r="1087" spans="1:8">
      <c r="A1087" s="165"/>
      <c r="B1087" s="166"/>
      <c r="C1087" s="166"/>
      <c r="D1087" s="168"/>
      <c r="E1087" s="165"/>
      <c r="F1087" s="168"/>
    </row>
    <row r="1088" spans="1:8" s="160" customFormat="1">
      <c r="A1088" s="405" t="s">
        <v>117</v>
      </c>
      <c r="B1088" s="405"/>
      <c r="C1088" s="405"/>
      <c r="D1088" s="405"/>
      <c r="E1088" s="405"/>
      <c r="F1088" s="168">
        <f>SUM(F1081:F1087)</f>
        <v>547424.85</v>
      </c>
      <c r="H1088"/>
    </row>
    <row r="1089" spans="1:8" s="160" customFormat="1">
      <c r="A1089" s="159"/>
      <c r="B1089" s="162"/>
      <c r="C1089" s="159"/>
      <c r="D1089" s="159"/>
      <c r="E1089" s="159"/>
      <c r="F1089" s="159"/>
      <c r="H1089"/>
    </row>
    <row r="1090" spans="1:8" s="160" customFormat="1">
      <c r="A1090" s="169" t="s">
        <v>118</v>
      </c>
      <c r="B1090" s="163"/>
      <c r="C1090" s="169"/>
      <c r="D1090" s="169"/>
      <c r="E1090" s="169"/>
      <c r="F1090" s="169"/>
      <c r="H1090"/>
    </row>
    <row r="1091" spans="1:8" s="160" customFormat="1">
      <c r="A1091" s="163" t="s">
        <v>106</v>
      </c>
      <c r="B1091" s="163" t="s">
        <v>107</v>
      </c>
      <c r="C1091" s="163" t="s">
        <v>142</v>
      </c>
      <c r="D1091" s="163" t="s">
        <v>120</v>
      </c>
      <c r="E1091" s="163" t="s">
        <v>110</v>
      </c>
      <c r="F1091" s="163" t="s">
        <v>111</v>
      </c>
      <c r="H1091"/>
    </row>
    <row r="1092" spans="1:8" s="160" customFormat="1">
      <c r="A1092" s="165" t="s">
        <v>246</v>
      </c>
      <c r="B1092" s="166" t="s">
        <v>144</v>
      </c>
      <c r="C1092" s="170">
        <v>361624</v>
      </c>
      <c r="D1092" s="188">
        <v>0.25</v>
      </c>
      <c r="E1092" s="165"/>
      <c r="F1092" s="170">
        <f>+D1092*C1092</f>
        <v>90406</v>
      </c>
      <c r="H1092"/>
    </row>
    <row r="1093" spans="1:8" s="160" customFormat="1">
      <c r="A1093" s="165" t="s">
        <v>154</v>
      </c>
      <c r="B1093" s="166" t="s">
        <v>144</v>
      </c>
      <c r="C1093" s="170">
        <v>147851</v>
      </c>
      <c r="D1093" s="188">
        <v>0.25</v>
      </c>
      <c r="E1093" s="165"/>
      <c r="F1093" s="170">
        <f>+D1093*C1093</f>
        <v>36962.75</v>
      </c>
      <c r="H1093"/>
    </row>
    <row r="1094" spans="1:8" s="160" customFormat="1">
      <c r="A1094" s="165"/>
      <c r="B1094" s="166"/>
      <c r="C1094" s="165"/>
      <c r="D1094" s="165"/>
      <c r="E1094" s="165"/>
      <c r="F1094" s="165"/>
      <c r="H1094"/>
    </row>
    <row r="1095" spans="1:8" s="160" customFormat="1">
      <c r="A1095" s="165"/>
      <c r="B1095" s="166"/>
      <c r="C1095" s="165"/>
      <c r="D1095" s="165"/>
      <c r="E1095" s="165"/>
      <c r="F1095" s="165"/>
      <c r="H1095"/>
    </row>
    <row r="1096" spans="1:8" s="160" customFormat="1">
      <c r="A1096" s="397" t="s">
        <v>121</v>
      </c>
      <c r="B1096" s="398"/>
      <c r="C1096" s="398"/>
      <c r="D1096" s="398"/>
      <c r="E1096" s="399"/>
      <c r="F1096" s="170">
        <f>+F1093+F1092</f>
        <v>127368.75</v>
      </c>
      <c r="H1096"/>
    </row>
    <row r="1097" spans="1:8" s="160" customFormat="1">
      <c r="A1097" s="159"/>
      <c r="B1097" s="162"/>
      <c r="C1097" s="159"/>
      <c r="D1097" s="159"/>
      <c r="E1097" s="159"/>
      <c r="F1097" s="159"/>
      <c r="H1097"/>
    </row>
    <row r="1098" spans="1:8" s="160" customFormat="1">
      <c r="A1098" s="169" t="s">
        <v>122</v>
      </c>
      <c r="B1098" s="163"/>
      <c r="C1098" s="169"/>
      <c r="D1098" s="169"/>
      <c r="E1098" s="169"/>
      <c r="F1098" s="169"/>
      <c r="H1098"/>
    </row>
    <row r="1099" spans="1:8" s="160" customFormat="1">
      <c r="A1099" s="163" t="s">
        <v>106</v>
      </c>
      <c r="B1099" s="163" t="s">
        <v>107</v>
      </c>
      <c r="C1099" s="163" t="s">
        <v>108</v>
      </c>
      <c r="D1099" s="163" t="s">
        <v>109</v>
      </c>
      <c r="E1099" s="163" t="s">
        <v>110</v>
      </c>
      <c r="F1099" s="163" t="s">
        <v>111</v>
      </c>
      <c r="H1099"/>
    </row>
    <row r="1100" spans="1:8" s="160" customFormat="1">
      <c r="A1100" s="165" t="s">
        <v>236</v>
      </c>
      <c r="B1100" s="166" t="s">
        <v>144</v>
      </c>
      <c r="C1100" s="166">
        <v>1</v>
      </c>
      <c r="D1100" s="197">
        <v>20000</v>
      </c>
      <c r="E1100" s="165"/>
      <c r="F1100" s="197">
        <f>+D1100*C1100</f>
        <v>20000</v>
      </c>
      <c r="H1100"/>
    </row>
    <row r="1101" spans="1:8" s="160" customFormat="1">
      <c r="A1101" s="165" t="s">
        <v>247</v>
      </c>
      <c r="B1101" s="166" t="s">
        <v>144</v>
      </c>
      <c r="C1101" s="262">
        <v>7.0000000000000007E-2</v>
      </c>
      <c r="D1101" s="197">
        <v>45000</v>
      </c>
      <c r="E1101" s="165"/>
      <c r="F1101" s="197">
        <f>+D1101*C1101</f>
        <v>3150.0000000000005</v>
      </c>
      <c r="H1101"/>
    </row>
    <row r="1102" spans="1:8" s="160" customFormat="1">
      <c r="A1102" s="165"/>
      <c r="B1102" s="166"/>
      <c r="C1102" s="166"/>
      <c r="D1102" s="165"/>
      <c r="E1102" s="165"/>
      <c r="F1102" s="197">
        <f>+D1102*C1102</f>
        <v>0</v>
      </c>
      <c r="H1102"/>
    </row>
    <row r="1103" spans="1:8" s="160" customFormat="1">
      <c r="A1103" s="165"/>
      <c r="B1103" s="166"/>
      <c r="C1103" s="165"/>
      <c r="D1103" s="165"/>
      <c r="E1103" s="165"/>
      <c r="F1103" s="197"/>
      <c r="H1103"/>
    </row>
    <row r="1104" spans="1:8" s="160" customFormat="1">
      <c r="A1104" s="397" t="s">
        <v>123</v>
      </c>
      <c r="B1104" s="398"/>
      <c r="C1104" s="398"/>
      <c r="D1104" s="398"/>
      <c r="E1104" s="399"/>
      <c r="F1104" s="197">
        <f>SUM(F1100:F1103)</f>
        <v>23150</v>
      </c>
      <c r="H1104"/>
    </row>
    <row r="1105" spans="1:8" s="160" customFormat="1">
      <c r="A1105" s="159"/>
      <c r="B1105" s="162"/>
      <c r="C1105" s="159"/>
      <c r="D1105" s="159"/>
      <c r="E1105" s="159"/>
      <c r="F1105" s="159"/>
      <c r="H1105"/>
    </row>
    <row r="1106" spans="1:8" s="160" customFormat="1">
      <c r="A1106" s="169" t="s">
        <v>124</v>
      </c>
      <c r="B1106" s="163"/>
      <c r="C1106" s="169"/>
      <c r="D1106" s="169"/>
      <c r="E1106" s="169"/>
      <c r="F1106" s="169"/>
      <c r="H1106"/>
    </row>
    <row r="1107" spans="1:8" s="160" customFormat="1">
      <c r="A1107" s="169" t="s">
        <v>106</v>
      </c>
      <c r="B1107" s="163" t="s">
        <v>107</v>
      </c>
      <c r="C1107" s="169" t="s">
        <v>125</v>
      </c>
      <c r="D1107" s="169" t="s">
        <v>120</v>
      </c>
      <c r="E1107" s="169" t="s">
        <v>110</v>
      </c>
      <c r="F1107" s="169" t="s">
        <v>111</v>
      </c>
      <c r="H1107"/>
    </row>
    <row r="1108" spans="1:8" s="160" customFormat="1">
      <c r="A1108" s="165"/>
      <c r="B1108" s="166"/>
      <c r="C1108" s="165"/>
      <c r="D1108" s="165"/>
      <c r="E1108" s="165"/>
      <c r="F1108" s="165"/>
      <c r="H1108"/>
    </row>
    <row r="1109" spans="1:8" s="160" customFormat="1">
      <c r="A1109" s="165"/>
      <c r="B1109" s="166"/>
      <c r="C1109" s="165"/>
      <c r="D1109" s="165"/>
      <c r="E1109" s="165"/>
      <c r="F1109" s="165"/>
      <c r="H1109"/>
    </row>
    <row r="1110" spans="1:8" s="160" customFormat="1">
      <c r="A1110" s="397" t="s">
        <v>126</v>
      </c>
      <c r="B1110" s="398"/>
      <c r="C1110" s="398"/>
      <c r="D1110" s="398"/>
      <c r="E1110" s="399"/>
      <c r="F1110" s="165"/>
      <c r="H1110"/>
    </row>
    <row r="1111" spans="1:8" s="160" customFormat="1">
      <c r="A1111" s="159"/>
      <c r="B1111" s="162"/>
      <c r="C1111" s="159"/>
      <c r="D1111" s="159"/>
      <c r="E1111" s="159"/>
      <c r="F1111" s="159"/>
      <c r="H1111"/>
    </row>
    <row r="1112" spans="1:8" s="160" customFormat="1">
      <c r="A1112" s="400" t="s">
        <v>127</v>
      </c>
      <c r="B1112" s="400"/>
      <c r="C1112" s="400"/>
      <c r="D1112" s="400"/>
      <c r="E1112" s="400"/>
      <c r="F1112" s="168">
        <f>ROUND((+F1096*5%),0)</f>
        <v>6368</v>
      </c>
      <c r="H1112"/>
    </row>
    <row r="1113" spans="1:8" s="160" customFormat="1">
      <c r="A1113" s="400" t="s">
        <v>128</v>
      </c>
      <c r="B1113" s="400"/>
      <c r="C1113" s="400"/>
      <c r="D1113" s="400"/>
      <c r="E1113" s="400"/>
      <c r="F1113" s="170">
        <f>ROUND((+F1112+F1110+F1104+F1096+F1088),0)</f>
        <v>704312</v>
      </c>
      <c r="H1113"/>
    </row>
    <row r="1114" spans="1:8" s="160" customFormat="1">
      <c r="A1114" s="400" t="s">
        <v>129</v>
      </c>
      <c r="B1114" s="400"/>
      <c r="C1114" s="400"/>
      <c r="D1114" s="400"/>
      <c r="E1114" s="400"/>
      <c r="F1114" s="165"/>
      <c r="H1114"/>
    </row>
    <row r="1115" spans="1:8" s="160" customFormat="1">
      <c r="A1115" s="400" t="s">
        <v>130</v>
      </c>
      <c r="B1115" s="400"/>
      <c r="C1115" s="400"/>
      <c r="D1115" s="400"/>
      <c r="E1115" s="400"/>
      <c r="F1115" s="165"/>
      <c r="H1115"/>
    </row>
    <row r="1116" spans="1:8" s="160" customFormat="1">
      <c r="A1116" s="183"/>
      <c r="B1116" s="183"/>
      <c r="C1116" s="183"/>
      <c r="D1116" s="183"/>
      <c r="E1116" s="183"/>
      <c r="F1116" s="159"/>
      <c r="H1116"/>
    </row>
    <row r="1117" spans="1:8" s="160" customFormat="1">
      <c r="A1117" s="183"/>
      <c r="B1117" s="183"/>
      <c r="C1117" s="183"/>
      <c r="D1117" s="183"/>
      <c r="E1117" s="183"/>
      <c r="F1117" s="159"/>
      <c r="H1117"/>
    </row>
    <row r="1118" spans="1:8" s="160" customFormat="1">
      <c r="A1118" s="183"/>
      <c r="B1118" s="183"/>
      <c r="C1118" s="183"/>
      <c r="D1118" s="183"/>
      <c r="E1118" s="183"/>
      <c r="F1118" s="159"/>
      <c r="H1118"/>
    </row>
    <row r="1119" spans="1:8" s="160" customFormat="1">
      <c r="A1119" s="158" t="s">
        <v>99</v>
      </c>
      <c r="B1119" s="159"/>
      <c r="C1119" s="159"/>
      <c r="D1119" s="159"/>
      <c r="E1119" s="159"/>
      <c r="F1119" s="159"/>
      <c r="H1119"/>
    </row>
    <row r="1120" spans="1:8" s="160" customFormat="1">
      <c r="A1120" s="158" t="s">
        <v>100</v>
      </c>
      <c r="B1120" s="237"/>
      <c r="C1120" s="238"/>
      <c r="D1120" s="238"/>
      <c r="E1120" s="239" t="s">
        <v>0</v>
      </c>
      <c r="F1120" s="263" t="s">
        <v>101</v>
      </c>
      <c r="H1120"/>
    </row>
    <row r="1121" spans="1:8" s="160" customFormat="1">
      <c r="A1121" s="158" t="s">
        <v>248</v>
      </c>
      <c r="B1121" s="161"/>
      <c r="C1121" s="158"/>
      <c r="D1121" s="158"/>
      <c r="E1121" s="158"/>
      <c r="F1121" s="158"/>
      <c r="H1121"/>
    </row>
    <row r="1122" spans="1:8" s="160" customFormat="1">
      <c r="A1122" s="393" t="s">
        <v>103</v>
      </c>
      <c r="B1122" s="393"/>
      <c r="C1122" s="393"/>
      <c r="D1122" s="393"/>
      <c r="E1122" s="393"/>
      <c r="F1122" s="393"/>
      <c r="H1122"/>
    </row>
    <row r="1123" spans="1:8" s="160" customFormat="1">
      <c r="A1123" s="426" t="s">
        <v>245</v>
      </c>
      <c r="B1123" s="427"/>
      <c r="C1123" s="427"/>
      <c r="D1123" s="428"/>
      <c r="E1123" s="199" t="s">
        <v>105</v>
      </c>
      <c r="F1123" s="199" t="s">
        <v>62</v>
      </c>
      <c r="H1123"/>
    </row>
    <row r="1124" spans="1:8" s="160" customFormat="1">
      <c r="A1124" s="164" t="s">
        <v>106</v>
      </c>
      <c r="B1124" s="164" t="s">
        <v>107</v>
      </c>
      <c r="C1124" s="164" t="s">
        <v>108</v>
      </c>
      <c r="D1124" s="164" t="s">
        <v>109</v>
      </c>
      <c r="E1124" s="164" t="s">
        <v>110</v>
      </c>
      <c r="F1124" s="164" t="s">
        <v>111</v>
      </c>
      <c r="H1124"/>
    </row>
    <row r="1125" spans="1:8" s="160" customFormat="1">
      <c r="A1125" s="165" t="s">
        <v>249</v>
      </c>
      <c r="B1125" s="166" t="s">
        <v>113</v>
      </c>
      <c r="C1125" s="166">
        <v>1</v>
      </c>
      <c r="D1125" s="201">
        <v>5543</v>
      </c>
      <c r="E1125" s="165"/>
      <c r="F1125" s="247">
        <f>+D1125*C1125</f>
        <v>5543</v>
      </c>
      <c r="H1125"/>
    </row>
    <row r="1126" spans="1:8" s="160" customFormat="1">
      <c r="A1126" s="165" t="s">
        <v>250</v>
      </c>
      <c r="B1126" s="166" t="s">
        <v>113</v>
      </c>
      <c r="C1126" s="166">
        <v>0.05</v>
      </c>
      <c r="D1126" s="247">
        <v>9241</v>
      </c>
      <c r="E1126" s="165"/>
      <c r="F1126" s="247">
        <f>+D1126*C1126</f>
        <v>462.05</v>
      </c>
      <c r="H1126"/>
    </row>
    <row r="1127" spans="1:8" s="160" customFormat="1">
      <c r="A1127" s="165"/>
      <c r="B1127" s="166"/>
      <c r="C1127" s="166"/>
      <c r="D1127" s="247"/>
      <c r="E1127" s="165"/>
      <c r="F1127" s="247"/>
      <c r="H1127"/>
    </row>
    <row r="1128" spans="1:8" s="160" customFormat="1">
      <c r="A1128" s="165"/>
      <c r="B1128" s="166"/>
      <c r="C1128" s="165"/>
      <c r="D1128" s="165"/>
      <c r="E1128" s="165"/>
      <c r="F1128" s="247"/>
      <c r="H1128"/>
    </row>
    <row r="1129" spans="1:8" s="160" customFormat="1">
      <c r="A1129" s="405" t="s">
        <v>117</v>
      </c>
      <c r="B1129" s="405"/>
      <c r="C1129" s="405"/>
      <c r="D1129" s="405"/>
      <c r="E1129" s="405"/>
      <c r="F1129" s="247">
        <f>SUM(F1125:F1128)</f>
        <v>6005.05</v>
      </c>
      <c r="H1129"/>
    </row>
    <row r="1130" spans="1:8" s="160" customFormat="1">
      <c r="A1130" s="159"/>
      <c r="B1130" s="162"/>
      <c r="C1130" s="159"/>
      <c r="D1130" s="159"/>
      <c r="E1130" s="159"/>
      <c r="F1130" s="159"/>
      <c r="H1130"/>
    </row>
    <row r="1131" spans="1:8" s="160" customFormat="1">
      <c r="A1131" s="169" t="s">
        <v>118</v>
      </c>
      <c r="B1131" s="163"/>
      <c r="C1131" s="169"/>
      <c r="D1131" s="169"/>
      <c r="E1131" s="169"/>
      <c r="F1131" s="169"/>
      <c r="H1131"/>
    </row>
    <row r="1132" spans="1:8" s="160" customFormat="1">
      <c r="A1132" s="163" t="s">
        <v>106</v>
      </c>
      <c r="B1132" s="163" t="s">
        <v>107</v>
      </c>
      <c r="C1132" s="163" t="s">
        <v>142</v>
      </c>
      <c r="D1132" s="163" t="s">
        <v>120</v>
      </c>
      <c r="E1132" s="163" t="s">
        <v>110</v>
      </c>
      <c r="F1132" s="163" t="s">
        <v>111</v>
      </c>
      <c r="H1132"/>
    </row>
    <row r="1133" spans="1:8" s="160" customFormat="1">
      <c r="A1133" s="165" t="s">
        <v>143</v>
      </c>
      <c r="B1133" s="166" t="s">
        <v>144</v>
      </c>
      <c r="C1133" s="170">
        <v>90406</v>
      </c>
      <c r="D1133" s="166">
        <v>7.0000000000000001E-3</v>
      </c>
      <c r="E1133" s="165"/>
      <c r="F1133" s="170">
        <f>+D1133*C1133</f>
        <v>632.84199999999998</v>
      </c>
      <c r="H1133"/>
    </row>
    <row r="1134" spans="1:8" s="160" customFormat="1">
      <c r="A1134" s="165" t="s">
        <v>154</v>
      </c>
      <c r="B1134" s="166" t="s">
        <v>144</v>
      </c>
      <c r="C1134" s="170">
        <v>147851</v>
      </c>
      <c r="D1134" s="166">
        <v>7.0000000000000001E-3</v>
      </c>
      <c r="E1134" s="165"/>
      <c r="F1134" s="170">
        <f>+D1134*C1134</f>
        <v>1034.9570000000001</v>
      </c>
      <c r="H1134"/>
    </row>
    <row r="1135" spans="1:8" s="160" customFormat="1">
      <c r="A1135" s="165"/>
      <c r="B1135" s="166"/>
      <c r="C1135" s="165"/>
      <c r="D1135" s="165"/>
      <c r="E1135" s="165"/>
      <c r="F1135" s="170">
        <f>+D1135*C1135</f>
        <v>0</v>
      </c>
      <c r="H1135"/>
    </row>
    <row r="1136" spans="1:8" s="160" customFormat="1">
      <c r="A1136" s="165"/>
      <c r="B1136" s="166"/>
      <c r="C1136" s="165"/>
      <c r="D1136" s="165"/>
      <c r="E1136" s="165"/>
      <c r="F1136" s="165"/>
      <c r="H1136"/>
    </row>
    <row r="1137" spans="1:8" s="160" customFormat="1">
      <c r="A1137" s="397" t="s">
        <v>121</v>
      </c>
      <c r="B1137" s="398"/>
      <c r="C1137" s="398"/>
      <c r="D1137" s="398"/>
      <c r="E1137" s="399"/>
      <c r="F1137" s="170">
        <f>SUM(F1133:F1136)</f>
        <v>1667.799</v>
      </c>
      <c r="H1137"/>
    </row>
    <row r="1138" spans="1:8" s="160" customFormat="1">
      <c r="A1138" s="159"/>
      <c r="B1138" s="162"/>
      <c r="C1138" s="159"/>
      <c r="D1138" s="159"/>
      <c r="E1138" s="159"/>
      <c r="F1138" s="159"/>
      <c r="H1138"/>
    </row>
    <row r="1139" spans="1:8" s="160" customFormat="1">
      <c r="A1139" s="169" t="s">
        <v>122</v>
      </c>
      <c r="B1139" s="163"/>
      <c r="C1139" s="169"/>
      <c r="D1139" s="169"/>
      <c r="E1139" s="169"/>
      <c r="F1139" s="169"/>
      <c r="H1139"/>
    </row>
    <row r="1140" spans="1:8" s="160" customFormat="1">
      <c r="A1140" s="163" t="s">
        <v>106</v>
      </c>
      <c r="B1140" s="163" t="s">
        <v>107</v>
      </c>
      <c r="C1140" s="163" t="s">
        <v>108</v>
      </c>
      <c r="D1140" s="163" t="s">
        <v>109</v>
      </c>
      <c r="E1140" s="163" t="s">
        <v>110</v>
      </c>
      <c r="F1140" s="163" t="s">
        <v>111</v>
      </c>
      <c r="H1140"/>
    </row>
    <row r="1141" spans="1:8" s="160" customFormat="1">
      <c r="A1141" s="165"/>
      <c r="B1141" s="166"/>
      <c r="C1141" s="165"/>
      <c r="D1141" s="165"/>
      <c r="E1141" s="165"/>
      <c r="F1141" s="165"/>
      <c r="H1141"/>
    </row>
    <row r="1142" spans="1:8" s="160" customFormat="1">
      <c r="A1142" s="165"/>
      <c r="B1142" s="166"/>
      <c r="C1142" s="165"/>
      <c r="D1142" s="165"/>
      <c r="E1142" s="165"/>
      <c r="F1142" s="165"/>
      <c r="H1142"/>
    </row>
    <row r="1143" spans="1:8" s="160" customFormat="1">
      <c r="A1143" s="165"/>
      <c r="B1143" s="166"/>
      <c r="C1143" s="165"/>
      <c r="D1143" s="165"/>
      <c r="E1143" s="165"/>
      <c r="F1143" s="165"/>
      <c r="H1143"/>
    </row>
    <row r="1144" spans="1:8" s="160" customFormat="1">
      <c r="A1144" s="165"/>
      <c r="B1144" s="166"/>
      <c r="C1144" s="165"/>
      <c r="D1144" s="165"/>
      <c r="E1144" s="165"/>
      <c r="F1144" s="165"/>
      <c r="H1144"/>
    </row>
    <row r="1145" spans="1:8" s="160" customFormat="1">
      <c r="A1145" s="397" t="s">
        <v>123</v>
      </c>
      <c r="B1145" s="398"/>
      <c r="C1145" s="398"/>
      <c r="D1145" s="398"/>
      <c r="E1145" s="399"/>
      <c r="F1145" s="165">
        <f>+F1141</f>
        <v>0</v>
      </c>
      <c r="H1145"/>
    </row>
    <row r="1146" spans="1:8" s="160" customFormat="1">
      <c r="A1146" s="159"/>
      <c r="B1146" s="162"/>
      <c r="C1146" s="159"/>
      <c r="D1146" s="159"/>
      <c r="E1146" s="159"/>
      <c r="F1146" s="159"/>
      <c r="H1146"/>
    </row>
    <row r="1147" spans="1:8" s="160" customFormat="1">
      <c r="A1147" s="169" t="s">
        <v>124</v>
      </c>
      <c r="B1147" s="163"/>
      <c r="C1147" s="169"/>
      <c r="D1147" s="169"/>
      <c r="E1147" s="169"/>
      <c r="F1147" s="169"/>
      <c r="H1147"/>
    </row>
    <row r="1148" spans="1:8" s="160" customFormat="1">
      <c r="A1148" s="169" t="s">
        <v>106</v>
      </c>
      <c r="B1148" s="163" t="s">
        <v>107</v>
      </c>
      <c r="C1148" s="169" t="s">
        <v>125</v>
      </c>
      <c r="D1148" s="169" t="s">
        <v>120</v>
      </c>
      <c r="E1148" s="169" t="s">
        <v>110</v>
      </c>
      <c r="F1148" s="169" t="s">
        <v>111</v>
      </c>
      <c r="H1148"/>
    </row>
    <row r="1149" spans="1:8" s="160" customFormat="1">
      <c r="A1149" s="165"/>
      <c r="B1149" s="166"/>
      <c r="C1149" s="165"/>
      <c r="D1149" s="165"/>
      <c r="E1149" s="165"/>
      <c r="F1149" s="165"/>
      <c r="H1149"/>
    </row>
    <row r="1150" spans="1:8" s="160" customFormat="1">
      <c r="A1150" s="165"/>
      <c r="B1150" s="166"/>
      <c r="C1150" s="165"/>
      <c r="D1150" s="165"/>
      <c r="E1150" s="165"/>
      <c r="F1150" s="165"/>
      <c r="H1150"/>
    </row>
    <row r="1151" spans="1:8" s="160" customFormat="1">
      <c r="A1151" s="397" t="s">
        <v>126</v>
      </c>
      <c r="B1151" s="398"/>
      <c r="C1151" s="398"/>
      <c r="D1151" s="398"/>
      <c r="E1151" s="399"/>
      <c r="F1151" s="165"/>
      <c r="H1151"/>
    </row>
    <row r="1152" spans="1:8" s="160" customFormat="1">
      <c r="A1152" s="159"/>
      <c r="B1152" s="162"/>
      <c r="C1152" s="159"/>
      <c r="D1152" s="159"/>
      <c r="E1152" s="159"/>
      <c r="F1152" s="159"/>
      <c r="H1152"/>
    </row>
    <row r="1153" spans="1:8" s="160" customFormat="1">
      <c r="A1153" s="400" t="s">
        <v>127</v>
      </c>
      <c r="B1153" s="400"/>
      <c r="C1153" s="400"/>
      <c r="D1153" s="400"/>
      <c r="E1153" s="400"/>
      <c r="F1153" s="168">
        <f>ROUND((+F1137*5%),0)</f>
        <v>83</v>
      </c>
      <c r="H1153"/>
    </row>
    <row r="1154" spans="1:8" s="160" customFormat="1">
      <c r="A1154" s="400" t="s">
        <v>128</v>
      </c>
      <c r="B1154" s="400"/>
      <c r="C1154" s="400"/>
      <c r="D1154" s="400"/>
      <c r="E1154" s="400"/>
      <c r="F1154" s="170">
        <f>ROUND((+F1153+F1151+F1145+F1137+F1129),0)</f>
        <v>7756</v>
      </c>
      <c r="H1154"/>
    </row>
    <row r="1155" spans="1:8" s="160" customFormat="1">
      <c r="A1155" s="400" t="s">
        <v>129</v>
      </c>
      <c r="B1155" s="400"/>
      <c r="C1155" s="400"/>
      <c r="D1155" s="400"/>
      <c r="E1155" s="400"/>
      <c r="F1155" s="165"/>
      <c r="H1155"/>
    </row>
    <row r="1156" spans="1:8" s="160" customFormat="1">
      <c r="A1156" s="400" t="s">
        <v>130</v>
      </c>
      <c r="B1156" s="400"/>
      <c r="C1156" s="400"/>
      <c r="D1156" s="400"/>
      <c r="E1156" s="400"/>
      <c r="F1156" s="165"/>
      <c r="H1156"/>
    </row>
    <row r="1157" spans="1:8" s="160" customFormat="1">
      <c r="A1157" s="183"/>
      <c r="B1157" s="183"/>
      <c r="C1157" s="183"/>
      <c r="D1157" s="183"/>
      <c r="E1157" s="183"/>
      <c r="F1157" s="159"/>
      <c r="H1157"/>
    </row>
    <row r="1158" spans="1:8" s="160" customFormat="1">
      <c r="A1158" s="183"/>
      <c r="B1158" s="183"/>
      <c r="C1158" s="183"/>
      <c r="D1158" s="183"/>
      <c r="E1158" s="183"/>
      <c r="F1158" s="159"/>
      <c r="H1158"/>
    </row>
    <row r="1159" spans="1:8" s="160" customFormat="1">
      <c r="A1159" s="183"/>
      <c r="B1159" s="183"/>
      <c r="C1159" s="183"/>
      <c r="D1159" s="183"/>
      <c r="E1159" s="183"/>
      <c r="F1159" s="159"/>
      <c r="H1159"/>
    </row>
    <row r="1160" spans="1:8" s="160" customFormat="1">
      <c r="A1160" s="158" t="s">
        <v>99</v>
      </c>
      <c r="B1160" s="159"/>
      <c r="C1160" s="159"/>
      <c r="D1160" s="159"/>
      <c r="E1160" s="161" t="s">
        <v>0</v>
      </c>
      <c r="F1160" s="161" t="s">
        <v>251</v>
      </c>
      <c r="H1160"/>
    </row>
    <row r="1161" spans="1:8" s="160" customFormat="1">
      <c r="A1161" s="158" t="s">
        <v>100</v>
      </c>
      <c r="B1161" s="183"/>
      <c r="C1161" s="183"/>
      <c r="D1161" s="183"/>
      <c r="E1161" s="159"/>
      <c r="F1161" s="162"/>
      <c r="H1161"/>
    </row>
    <row r="1162" spans="1:8" s="195" customFormat="1">
      <c r="A1162" s="185" t="s">
        <v>252</v>
      </c>
      <c r="B1162" s="289"/>
      <c r="C1162" s="289"/>
      <c r="D1162" s="289"/>
      <c r="E1162" s="184"/>
      <c r="F1162" s="290"/>
      <c r="H1162" s="196"/>
    </row>
    <row r="1163" spans="1:8" s="160" customFormat="1">
      <c r="A1163" s="393" t="s">
        <v>103</v>
      </c>
      <c r="B1163" s="393"/>
      <c r="C1163" s="393"/>
      <c r="D1163" s="393"/>
      <c r="E1163" s="393"/>
      <c r="F1163" s="393"/>
      <c r="H1163"/>
    </row>
    <row r="1164" spans="1:8" s="160" customFormat="1">
      <c r="A1164" s="406" t="s">
        <v>245</v>
      </c>
      <c r="B1164" s="407"/>
      <c r="C1164" s="407"/>
      <c r="D1164" s="408"/>
      <c r="E1164" s="199" t="s">
        <v>105</v>
      </c>
      <c r="F1164" s="199" t="s">
        <v>62</v>
      </c>
      <c r="H1164"/>
    </row>
    <row r="1165" spans="1:8" s="160" customFormat="1">
      <c r="A1165" s="164" t="s">
        <v>106</v>
      </c>
      <c r="B1165" s="164" t="s">
        <v>107</v>
      </c>
      <c r="C1165" s="164" t="s">
        <v>108</v>
      </c>
      <c r="D1165" s="164" t="s">
        <v>109</v>
      </c>
      <c r="E1165" s="164" t="s">
        <v>110</v>
      </c>
      <c r="F1165" s="164" t="s">
        <v>111</v>
      </c>
      <c r="H1165"/>
    </row>
    <row r="1166" spans="1:8" s="160" customFormat="1">
      <c r="A1166" s="165" t="s">
        <v>253</v>
      </c>
      <c r="B1166" s="166" t="s">
        <v>62</v>
      </c>
      <c r="C1166" s="166">
        <v>1</v>
      </c>
      <c r="D1166" s="168">
        <v>779260</v>
      </c>
      <c r="E1166" s="165"/>
      <c r="F1166" s="168">
        <f>+D1166*C1166</f>
        <v>779260</v>
      </c>
      <c r="H1166"/>
    </row>
    <row r="1167" spans="1:8" s="160" customFormat="1">
      <c r="A1167" s="291" t="s">
        <v>254</v>
      </c>
      <c r="B1167" s="166" t="s">
        <v>43</v>
      </c>
      <c r="C1167" s="166">
        <v>3</v>
      </c>
      <c r="D1167" s="168">
        <f>+D957</f>
        <v>46051.8125</v>
      </c>
      <c r="E1167" s="165"/>
      <c r="F1167" s="168">
        <f>+D1167*C1167</f>
        <v>138155.4375</v>
      </c>
      <c r="H1167"/>
    </row>
    <row r="1168" spans="1:8" s="160" customFormat="1">
      <c r="A1168" s="165"/>
      <c r="B1168" s="166"/>
      <c r="C1168" s="166"/>
      <c r="D1168" s="286"/>
      <c r="E1168" s="165"/>
      <c r="F1168" s="168"/>
      <c r="H1168"/>
    </row>
    <row r="1169" spans="1:8" s="160" customFormat="1">
      <c r="A1169" s="165"/>
      <c r="B1169" s="166"/>
      <c r="C1169" s="166"/>
      <c r="D1169" s="168"/>
      <c r="E1169" s="165"/>
      <c r="F1169" s="168"/>
      <c r="H1169"/>
    </row>
    <row r="1170" spans="1:8" s="160" customFormat="1">
      <c r="A1170" s="165"/>
      <c r="B1170" s="166"/>
      <c r="C1170" s="166"/>
      <c r="D1170" s="168"/>
      <c r="E1170" s="165"/>
      <c r="F1170" s="168"/>
      <c r="H1170"/>
    </row>
    <row r="1171" spans="1:8" s="160" customFormat="1">
      <c r="A1171" s="165"/>
      <c r="B1171" s="166"/>
      <c r="C1171" s="166"/>
      <c r="D1171" s="168"/>
      <c r="E1171" s="165"/>
      <c r="F1171" s="168"/>
      <c r="H1171"/>
    </row>
    <row r="1172" spans="1:8" s="160" customFormat="1">
      <c r="A1172" s="165"/>
      <c r="B1172" s="166"/>
      <c r="C1172" s="166"/>
      <c r="D1172" s="168"/>
      <c r="E1172" s="165"/>
      <c r="F1172" s="168"/>
      <c r="H1172"/>
    </row>
    <row r="1173" spans="1:8" s="160" customFormat="1">
      <c r="A1173" s="405" t="s">
        <v>117</v>
      </c>
      <c r="B1173" s="405"/>
      <c r="C1173" s="405"/>
      <c r="D1173" s="405"/>
      <c r="E1173" s="405"/>
      <c r="F1173" s="168">
        <f>SUM(F1166:F1172)</f>
        <v>917415.4375</v>
      </c>
      <c r="H1173"/>
    </row>
    <row r="1174" spans="1:8" s="160" customFormat="1">
      <c r="A1174" s="159"/>
      <c r="B1174" s="162"/>
      <c r="C1174" s="159"/>
      <c r="D1174" s="159"/>
      <c r="E1174" s="159"/>
      <c r="F1174" s="159"/>
      <c r="H1174"/>
    </row>
    <row r="1175" spans="1:8" s="160" customFormat="1">
      <c r="A1175" s="169" t="s">
        <v>118</v>
      </c>
      <c r="B1175" s="163"/>
      <c r="C1175" s="169"/>
      <c r="D1175" s="169"/>
      <c r="E1175" s="169"/>
      <c r="F1175" s="169"/>
      <c r="H1175"/>
    </row>
    <row r="1176" spans="1:8" s="160" customFormat="1">
      <c r="A1176" s="163" t="s">
        <v>106</v>
      </c>
      <c r="B1176" s="163" t="s">
        <v>107</v>
      </c>
      <c r="C1176" s="163" t="s">
        <v>142</v>
      </c>
      <c r="D1176" s="163" t="s">
        <v>120</v>
      </c>
      <c r="E1176" s="163" t="s">
        <v>110</v>
      </c>
      <c r="F1176" s="163" t="s">
        <v>111</v>
      </c>
      <c r="H1176"/>
    </row>
    <row r="1177" spans="1:8" s="160" customFormat="1">
      <c r="A1177" s="165" t="s">
        <v>246</v>
      </c>
      <c r="B1177" s="166" t="s">
        <v>144</v>
      </c>
      <c r="C1177" s="170">
        <v>361624</v>
      </c>
      <c r="D1177" s="188">
        <v>0.25</v>
      </c>
      <c r="E1177" s="165"/>
      <c r="F1177" s="170">
        <f>+D1177*C1177</f>
        <v>90406</v>
      </c>
      <c r="H1177"/>
    </row>
    <row r="1178" spans="1:8" s="160" customFormat="1">
      <c r="A1178" s="165" t="s">
        <v>154</v>
      </c>
      <c r="B1178" s="166" t="s">
        <v>144</v>
      </c>
      <c r="C1178" s="170">
        <f>+C1134</f>
        <v>147851</v>
      </c>
      <c r="D1178" s="188">
        <v>0.25</v>
      </c>
      <c r="E1178" s="165"/>
      <c r="F1178" s="170">
        <f>+D1178*C1178</f>
        <v>36962.75</v>
      </c>
      <c r="H1178"/>
    </row>
    <row r="1179" spans="1:8" s="160" customFormat="1">
      <c r="A1179" s="165"/>
      <c r="B1179" s="166"/>
      <c r="C1179" s="165"/>
      <c r="D1179" s="165"/>
      <c r="E1179" s="165"/>
      <c r="F1179" s="247"/>
      <c r="H1179"/>
    </row>
    <row r="1180" spans="1:8" s="160" customFormat="1">
      <c r="A1180" s="165"/>
      <c r="B1180" s="166"/>
      <c r="C1180" s="165"/>
      <c r="D1180" s="165"/>
      <c r="E1180" s="165"/>
      <c r="F1180" s="165"/>
      <c r="H1180"/>
    </row>
    <row r="1181" spans="1:8" s="160" customFormat="1">
      <c r="A1181" s="397" t="s">
        <v>121</v>
      </c>
      <c r="B1181" s="398"/>
      <c r="C1181" s="398"/>
      <c r="D1181" s="398"/>
      <c r="E1181" s="399"/>
      <c r="F1181" s="170">
        <f>+F1178+F1177+F1179</f>
        <v>127368.75</v>
      </c>
      <c r="H1181"/>
    </row>
    <row r="1182" spans="1:8" s="160" customFormat="1">
      <c r="A1182" s="159"/>
      <c r="B1182" s="162"/>
      <c r="C1182" s="159"/>
      <c r="D1182" s="159"/>
      <c r="E1182" s="159"/>
      <c r="F1182" s="159"/>
      <c r="H1182"/>
    </row>
    <row r="1183" spans="1:8" s="160" customFormat="1">
      <c r="A1183" s="169" t="s">
        <v>122</v>
      </c>
      <c r="B1183" s="163"/>
      <c r="C1183" s="169"/>
      <c r="D1183" s="169"/>
      <c r="E1183" s="169"/>
      <c r="F1183" s="169"/>
      <c r="H1183"/>
    </row>
    <row r="1184" spans="1:8" s="160" customFormat="1">
      <c r="A1184" s="163" t="s">
        <v>106</v>
      </c>
      <c r="B1184" s="163" t="s">
        <v>107</v>
      </c>
      <c r="C1184" s="163" t="s">
        <v>108</v>
      </c>
      <c r="D1184" s="163" t="s">
        <v>109</v>
      </c>
      <c r="E1184" s="163" t="s">
        <v>110</v>
      </c>
      <c r="F1184" s="163" t="s">
        <v>111</v>
      </c>
      <c r="H1184"/>
    </row>
    <row r="1185" spans="1:8" s="160" customFormat="1">
      <c r="A1185" s="165" t="s">
        <v>236</v>
      </c>
      <c r="B1185" s="166" t="s">
        <v>144</v>
      </c>
      <c r="C1185" s="166">
        <v>1</v>
      </c>
      <c r="D1185" s="197">
        <v>2500</v>
      </c>
      <c r="E1185" s="165"/>
      <c r="F1185" s="197">
        <f>+D1185*C1185</f>
        <v>2500</v>
      </c>
      <c r="H1185"/>
    </row>
    <row r="1186" spans="1:8" s="160" customFormat="1">
      <c r="A1186" s="165" t="s">
        <v>247</v>
      </c>
      <c r="B1186" s="166" t="s">
        <v>144</v>
      </c>
      <c r="C1186" s="166">
        <v>0.1</v>
      </c>
      <c r="D1186" s="197">
        <v>60000</v>
      </c>
      <c r="E1186" s="165"/>
      <c r="F1186" s="197">
        <f>+D1186*C1186</f>
        <v>6000</v>
      </c>
      <c r="H1186"/>
    </row>
    <row r="1187" spans="1:8" s="160" customFormat="1">
      <c r="A1187" s="165" t="s">
        <v>255</v>
      </c>
      <c r="B1187" s="166" t="s">
        <v>144</v>
      </c>
      <c r="C1187" s="165"/>
      <c r="D1187" s="165"/>
      <c r="E1187" s="165"/>
      <c r="F1187" s="247">
        <v>2500</v>
      </c>
      <c r="H1187"/>
    </row>
    <row r="1188" spans="1:8" s="160" customFormat="1">
      <c r="A1188" s="165"/>
      <c r="B1188" s="166"/>
      <c r="C1188" s="165"/>
      <c r="D1188" s="165"/>
      <c r="E1188" s="165"/>
      <c r="F1188" s="197"/>
      <c r="H1188"/>
    </row>
    <row r="1189" spans="1:8" s="160" customFormat="1">
      <c r="A1189" s="397" t="s">
        <v>123</v>
      </c>
      <c r="B1189" s="398"/>
      <c r="C1189" s="398"/>
      <c r="D1189" s="398"/>
      <c r="E1189" s="399"/>
      <c r="F1189" s="197">
        <f>SUM(F1185:F1188)</f>
        <v>11000</v>
      </c>
      <c r="H1189"/>
    </row>
    <row r="1190" spans="1:8" s="160" customFormat="1">
      <c r="A1190" s="159"/>
      <c r="B1190" s="162"/>
      <c r="C1190" s="159"/>
      <c r="D1190" s="159"/>
      <c r="E1190" s="159"/>
      <c r="F1190" s="159"/>
      <c r="H1190"/>
    </row>
    <row r="1191" spans="1:8" s="160" customFormat="1">
      <c r="A1191" s="169" t="s">
        <v>124</v>
      </c>
      <c r="B1191" s="163"/>
      <c r="C1191" s="169"/>
      <c r="D1191" s="169"/>
      <c r="E1191" s="169"/>
      <c r="F1191" s="169"/>
      <c r="H1191"/>
    </row>
    <row r="1192" spans="1:8" s="160" customFormat="1">
      <c r="A1192" s="169" t="s">
        <v>106</v>
      </c>
      <c r="B1192" s="163" t="s">
        <v>107</v>
      </c>
      <c r="C1192" s="169" t="s">
        <v>125</v>
      </c>
      <c r="D1192" s="169" t="s">
        <v>120</v>
      </c>
      <c r="E1192" s="169" t="s">
        <v>110</v>
      </c>
      <c r="F1192" s="169" t="s">
        <v>111</v>
      </c>
      <c r="H1192"/>
    </row>
    <row r="1193" spans="1:8" s="160" customFormat="1">
      <c r="A1193" s="165"/>
      <c r="B1193" s="166"/>
      <c r="C1193" s="165"/>
      <c r="D1193" s="165"/>
      <c r="E1193" s="165"/>
      <c r="F1193" s="165"/>
      <c r="H1193"/>
    </row>
    <row r="1194" spans="1:8" s="160" customFormat="1">
      <c r="A1194" s="165"/>
      <c r="B1194" s="166"/>
      <c r="C1194" s="165"/>
      <c r="D1194" s="165"/>
      <c r="E1194" s="165"/>
      <c r="F1194" s="165"/>
      <c r="H1194"/>
    </row>
    <row r="1195" spans="1:8" s="160" customFormat="1">
      <c r="A1195" s="397" t="s">
        <v>126</v>
      </c>
      <c r="B1195" s="398"/>
      <c r="C1195" s="398"/>
      <c r="D1195" s="398"/>
      <c r="E1195" s="399"/>
      <c r="F1195" s="165"/>
      <c r="H1195"/>
    </row>
    <row r="1196" spans="1:8" s="160" customFormat="1">
      <c r="A1196" s="159"/>
      <c r="B1196" s="162"/>
      <c r="C1196" s="159"/>
      <c r="D1196" s="159"/>
      <c r="E1196" s="159"/>
      <c r="F1196" s="159"/>
      <c r="H1196"/>
    </row>
    <row r="1197" spans="1:8" s="160" customFormat="1">
      <c r="A1197" s="400" t="s">
        <v>127</v>
      </c>
      <c r="B1197" s="400"/>
      <c r="C1197" s="400"/>
      <c r="D1197" s="400"/>
      <c r="E1197" s="400"/>
      <c r="F1197" s="168">
        <f>ROUND((+F1181*5%),0)</f>
        <v>6368</v>
      </c>
      <c r="H1197"/>
    </row>
    <row r="1198" spans="1:8" s="160" customFormat="1">
      <c r="A1198" s="400" t="s">
        <v>128</v>
      </c>
      <c r="B1198" s="400"/>
      <c r="C1198" s="400"/>
      <c r="D1198" s="400"/>
      <c r="E1198" s="400"/>
      <c r="F1198" s="170">
        <f>ROUND((+F1197+F1195+F1189+F1181+F1173),0)</f>
        <v>1062152</v>
      </c>
      <c r="H1198"/>
    </row>
    <row r="1199" spans="1:8" s="160" customFormat="1">
      <c r="A1199" s="400" t="s">
        <v>129</v>
      </c>
      <c r="B1199" s="400"/>
      <c r="C1199" s="400"/>
      <c r="D1199" s="400"/>
      <c r="E1199" s="400"/>
      <c r="F1199" s="165"/>
      <c r="H1199"/>
    </row>
    <row r="1200" spans="1:8" s="160" customFormat="1">
      <c r="A1200" s="400" t="s">
        <v>130</v>
      </c>
      <c r="B1200" s="400"/>
      <c r="C1200" s="400"/>
      <c r="D1200" s="400"/>
      <c r="E1200" s="400"/>
      <c r="F1200" s="165"/>
      <c r="H1200"/>
    </row>
    <row r="1201" spans="1:8" s="160" customFormat="1">
      <c r="A1201" s="183"/>
      <c r="B1201" s="183"/>
      <c r="C1201" s="183"/>
      <c r="D1201" s="183"/>
      <c r="E1201" s="183"/>
      <c r="F1201" s="159"/>
      <c r="H1201"/>
    </row>
    <row r="1202" spans="1:8" s="160" customFormat="1">
      <c r="A1202" s="183"/>
      <c r="B1202" s="183"/>
      <c r="C1202" s="183"/>
      <c r="D1202" s="183"/>
      <c r="E1202" s="183"/>
      <c r="F1202" s="159"/>
      <c r="H1202"/>
    </row>
    <row r="1204" spans="1:8" s="160" customFormat="1">
      <c r="A1204" s="183"/>
      <c r="B1204" s="183"/>
      <c r="C1204" s="183"/>
      <c r="D1204" s="183"/>
      <c r="E1204" s="183"/>
      <c r="F1204" s="159"/>
      <c r="H1204"/>
    </row>
    <row r="1205" spans="1:8" s="160" customFormat="1">
      <c r="A1205" s="158" t="s">
        <v>99</v>
      </c>
      <c r="B1205" s="159"/>
      <c r="C1205" s="159"/>
      <c r="D1205" s="159"/>
      <c r="E1205" s="159"/>
      <c r="F1205" s="159"/>
      <c r="H1205"/>
    </row>
    <row r="1206" spans="1:8" s="160" customFormat="1">
      <c r="A1206" s="158" t="s">
        <v>100</v>
      </c>
      <c r="B1206" s="159"/>
      <c r="C1206" s="159"/>
      <c r="D1206" s="159"/>
      <c r="E1206" s="183" t="s">
        <v>0</v>
      </c>
      <c r="F1206" s="161">
        <v>8.1</v>
      </c>
      <c r="H1206"/>
    </row>
    <row r="1207" spans="1:8" s="195" customFormat="1">
      <c r="A1207" s="401" t="s">
        <v>256</v>
      </c>
      <c r="B1207" s="401"/>
      <c r="C1207" s="401"/>
      <c r="D1207" s="401"/>
      <c r="E1207" s="401"/>
      <c r="F1207" s="401"/>
      <c r="H1207" s="196"/>
    </row>
    <row r="1208" spans="1:8" s="160" customFormat="1">
      <c r="A1208" s="393" t="s">
        <v>103</v>
      </c>
      <c r="B1208" s="393"/>
      <c r="C1208" s="393"/>
      <c r="D1208" s="393"/>
      <c r="E1208" s="393"/>
      <c r="F1208" s="393"/>
      <c r="H1208"/>
    </row>
    <row r="1209" spans="1:8" s="160" customFormat="1">
      <c r="A1209" s="394" t="s">
        <v>141</v>
      </c>
      <c r="B1209" s="395"/>
      <c r="C1209" s="395"/>
      <c r="D1209" s="396"/>
      <c r="E1209" s="163" t="s">
        <v>105</v>
      </c>
      <c r="F1209" s="163" t="s">
        <v>257</v>
      </c>
      <c r="H1209"/>
    </row>
    <row r="1210" spans="1:8" s="160" customFormat="1">
      <c r="A1210" s="164" t="s">
        <v>106</v>
      </c>
      <c r="B1210" s="164" t="s">
        <v>107</v>
      </c>
      <c r="C1210" s="164" t="s">
        <v>108</v>
      </c>
      <c r="D1210" s="164" t="s">
        <v>109</v>
      </c>
      <c r="E1210" s="164" t="s">
        <v>110</v>
      </c>
      <c r="F1210" s="164" t="s">
        <v>111</v>
      </c>
      <c r="H1210"/>
    </row>
    <row r="1211" spans="1:8" s="160" customFormat="1">
      <c r="A1211" s="165" t="s">
        <v>258</v>
      </c>
      <c r="B1211" s="166" t="s">
        <v>70</v>
      </c>
      <c r="C1211" s="166">
        <v>1</v>
      </c>
      <c r="D1211" s="197">
        <v>64080</v>
      </c>
      <c r="E1211" s="165"/>
      <c r="F1211" s="197">
        <f>+D1211*C1211</f>
        <v>64080</v>
      </c>
      <c r="H1211"/>
    </row>
    <row r="1212" spans="1:8" s="160" customFormat="1">
      <c r="A1212" s="165"/>
      <c r="B1212" s="166"/>
      <c r="C1212" s="166"/>
      <c r="D1212" s="197"/>
      <c r="E1212" s="165"/>
      <c r="F1212" s="165"/>
      <c r="H1212"/>
    </row>
    <row r="1213" spans="1:8" s="160" customFormat="1">
      <c r="A1213" s="165"/>
      <c r="B1213" s="166"/>
      <c r="C1213" s="166"/>
      <c r="D1213" s="197"/>
      <c r="E1213" s="165"/>
      <c r="F1213" s="165"/>
      <c r="H1213"/>
    </row>
    <row r="1214" spans="1:8" s="160" customFormat="1">
      <c r="A1214" s="165"/>
      <c r="B1214" s="166"/>
      <c r="C1214" s="165"/>
      <c r="D1214" s="165"/>
      <c r="E1214" s="165"/>
      <c r="F1214" s="165"/>
      <c r="H1214"/>
    </row>
    <row r="1215" spans="1:8" s="160" customFormat="1">
      <c r="A1215" s="405" t="s">
        <v>117</v>
      </c>
      <c r="B1215" s="405"/>
      <c r="C1215" s="405"/>
      <c r="D1215" s="405"/>
      <c r="E1215" s="405"/>
      <c r="F1215" s="197">
        <f>ROUND((SUM(F1211:F1214)),0)</f>
        <v>64080</v>
      </c>
      <c r="H1215"/>
    </row>
    <row r="1216" spans="1:8" s="160" customFormat="1">
      <c r="A1216" s="159"/>
      <c r="B1216" s="162"/>
      <c r="C1216" s="159"/>
      <c r="D1216" s="159"/>
      <c r="E1216" s="159"/>
      <c r="F1216" s="159"/>
      <c r="H1216"/>
    </row>
    <row r="1217" spans="1:8" s="160" customFormat="1">
      <c r="A1217" s="169" t="s">
        <v>118</v>
      </c>
      <c r="B1217" s="163"/>
      <c r="C1217" s="169"/>
      <c r="D1217" s="169"/>
      <c r="E1217" s="169"/>
      <c r="F1217" s="169"/>
      <c r="H1217"/>
    </row>
    <row r="1218" spans="1:8" s="160" customFormat="1">
      <c r="A1218" s="163" t="s">
        <v>106</v>
      </c>
      <c r="B1218" s="163" t="s">
        <v>107</v>
      </c>
      <c r="C1218" s="163" t="s">
        <v>142</v>
      </c>
      <c r="D1218" s="163" t="s">
        <v>120</v>
      </c>
      <c r="E1218" s="163" t="s">
        <v>110</v>
      </c>
      <c r="F1218" s="163" t="s">
        <v>111</v>
      </c>
      <c r="H1218"/>
    </row>
    <row r="1219" spans="1:8" s="160" customFormat="1">
      <c r="A1219" s="165" t="s">
        <v>154</v>
      </c>
      <c r="B1219" s="166" t="s">
        <v>144</v>
      </c>
      <c r="C1219" s="170">
        <v>147851</v>
      </c>
      <c r="D1219" s="188">
        <v>0.1</v>
      </c>
      <c r="E1219" s="165"/>
      <c r="F1219" s="170">
        <f>+D1219*C1219</f>
        <v>14785.1</v>
      </c>
      <c r="H1219"/>
    </row>
    <row r="1220" spans="1:8" s="160" customFormat="1">
      <c r="A1220" s="165" t="s">
        <v>143</v>
      </c>
      <c r="B1220" s="166" t="s">
        <v>144</v>
      </c>
      <c r="C1220" s="170">
        <v>90406</v>
      </c>
      <c r="D1220" s="188">
        <v>0.1</v>
      </c>
      <c r="E1220" s="165"/>
      <c r="F1220" s="170">
        <f>+D1220*C1220</f>
        <v>9040.6</v>
      </c>
      <c r="H1220"/>
    </row>
    <row r="1221" spans="1:8" s="160" customFormat="1">
      <c r="A1221" s="165"/>
      <c r="B1221" s="166"/>
      <c r="C1221" s="165"/>
      <c r="D1221" s="165"/>
      <c r="E1221" s="165"/>
      <c r="F1221" s="165"/>
      <c r="H1221"/>
    </row>
    <row r="1222" spans="1:8" s="160" customFormat="1">
      <c r="A1222" s="165"/>
      <c r="B1222" s="166"/>
      <c r="C1222" s="165"/>
      <c r="D1222" s="165"/>
      <c r="E1222" s="165"/>
      <c r="F1222" s="165"/>
      <c r="H1222"/>
    </row>
    <row r="1223" spans="1:8" s="160" customFormat="1">
      <c r="A1223" s="397" t="s">
        <v>121</v>
      </c>
      <c r="B1223" s="398"/>
      <c r="C1223" s="398"/>
      <c r="D1223" s="398"/>
      <c r="E1223" s="399"/>
      <c r="F1223" s="170">
        <f>SUM(F1219:F1222)</f>
        <v>23825.7</v>
      </c>
      <c r="H1223"/>
    </row>
    <row r="1224" spans="1:8" s="160" customFormat="1">
      <c r="A1224" s="159"/>
      <c r="B1224" s="162"/>
      <c r="C1224" s="159"/>
      <c r="D1224" s="159"/>
      <c r="E1224" s="159"/>
      <c r="F1224" s="159"/>
      <c r="H1224"/>
    </row>
    <row r="1225" spans="1:8" s="160" customFormat="1">
      <c r="A1225" s="169" t="s">
        <v>122</v>
      </c>
      <c r="B1225" s="163"/>
      <c r="C1225" s="169"/>
      <c r="D1225" s="169"/>
      <c r="E1225" s="169"/>
      <c r="F1225" s="169"/>
      <c r="H1225"/>
    </row>
    <row r="1226" spans="1:8" s="160" customFormat="1">
      <c r="A1226" s="163" t="s">
        <v>106</v>
      </c>
      <c r="B1226" s="163" t="s">
        <v>107</v>
      </c>
      <c r="C1226" s="163" t="s">
        <v>108</v>
      </c>
      <c r="D1226" s="163" t="s">
        <v>109</v>
      </c>
      <c r="E1226" s="163" t="s">
        <v>110</v>
      </c>
      <c r="F1226" s="163" t="s">
        <v>111</v>
      </c>
      <c r="H1226"/>
    </row>
    <row r="1227" spans="1:8" s="160" customFormat="1">
      <c r="A1227" s="165"/>
      <c r="B1227" s="166"/>
      <c r="C1227" s="166"/>
      <c r="D1227" s="197"/>
      <c r="E1227" s="165"/>
      <c r="F1227" s="197"/>
      <c r="H1227"/>
    </row>
    <row r="1228" spans="1:8" s="160" customFormat="1">
      <c r="A1228" s="165"/>
      <c r="B1228" s="166"/>
      <c r="C1228" s="166"/>
      <c r="D1228" s="197"/>
      <c r="E1228" s="165"/>
      <c r="F1228" s="197"/>
      <c r="H1228"/>
    </row>
    <row r="1229" spans="1:8" s="160" customFormat="1">
      <c r="A1229" s="165"/>
      <c r="B1229" s="166"/>
      <c r="C1229" s="165"/>
      <c r="D1229" s="165"/>
      <c r="E1229" s="165"/>
      <c r="F1229" s="197"/>
      <c r="H1229"/>
    </row>
    <row r="1230" spans="1:8" s="160" customFormat="1">
      <c r="A1230" s="165"/>
      <c r="B1230" s="166"/>
      <c r="C1230" s="165"/>
      <c r="D1230" s="165"/>
      <c r="E1230" s="165"/>
      <c r="F1230" s="197"/>
      <c r="H1230"/>
    </row>
    <row r="1231" spans="1:8" s="160" customFormat="1">
      <c r="A1231" s="397" t="s">
        <v>123</v>
      </c>
      <c r="B1231" s="398"/>
      <c r="C1231" s="398"/>
      <c r="D1231" s="398"/>
      <c r="E1231" s="399"/>
      <c r="F1231" s="197">
        <f>SUM(F1227:F1230)</f>
        <v>0</v>
      </c>
      <c r="H1231"/>
    </row>
    <row r="1232" spans="1:8" s="160" customFormat="1">
      <c r="A1232" s="159"/>
      <c r="B1232" s="162"/>
      <c r="C1232" s="159"/>
      <c r="D1232" s="159"/>
      <c r="E1232" s="159"/>
      <c r="F1232" s="159"/>
      <c r="H1232"/>
    </row>
    <row r="1233" spans="1:8" s="160" customFormat="1">
      <c r="A1233" s="169" t="s">
        <v>124</v>
      </c>
      <c r="B1233" s="163"/>
      <c r="C1233" s="169"/>
      <c r="D1233" s="169"/>
      <c r="E1233" s="169"/>
      <c r="F1233" s="169"/>
      <c r="H1233"/>
    </row>
    <row r="1234" spans="1:8" s="160" customFormat="1">
      <c r="A1234" s="169" t="s">
        <v>106</v>
      </c>
      <c r="B1234" s="163" t="s">
        <v>107</v>
      </c>
      <c r="C1234" s="169" t="s">
        <v>125</v>
      </c>
      <c r="D1234" s="169" t="s">
        <v>120</v>
      </c>
      <c r="E1234" s="169" t="s">
        <v>110</v>
      </c>
      <c r="F1234" s="169" t="s">
        <v>111</v>
      </c>
      <c r="H1234"/>
    </row>
    <row r="1235" spans="1:8" s="160" customFormat="1">
      <c r="A1235" s="165"/>
      <c r="B1235" s="166"/>
      <c r="C1235" s="165"/>
      <c r="D1235" s="165"/>
      <c r="E1235" s="165"/>
      <c r="F1235" s="165"/>
      <c r="H1235"/>
    </row>
    <row r="1236" spans="1:8" s="160" customFormat="1">
      <c r="A1236" s="165"/>
      <c r="B1236" s="166"/>
      <c r="C1236" s="165"/>
      <c r="D1236" s="165"/>
      <c r="E1236" s="165"/>
      <c r="F1236" s="165"/>
      <c r="H1236"/>
    </row>
    <row r="1237" spans="1:8" s="160" customFormat="1">
      <c r="A1237" s="397" t="s">
        <v>126</v>
      </c>
      <c r="B1237" s="398"/>
      <c r="C1237" s="398"/>
      <c r="D1237" s="398"/>
      <c r="E1237" s="399"/>
      <c r="F1237" s="165"/>
      <c r="H1237"/>
    </row>
    <row r="1238" spans="1:8" s="160" customFormat="1">
      <c r="A1238" s="159"/>
      <c r="B1238" s="162"/>
      <c r="C1238" s="159"/>
      <c r="D1238" s="159"/>
      <c r="E1238" s="159"/>
      <c r="F1238" s="159"/>
      <c r="H1238"/>
    </row>
    <row r="1239" spans="1:8" s="160" customFormat="1">
      <c r="A1239" s="400" t="s">
        <v>127</v>
      </c>
      <c r="B1239" s="400"/>
      <c r="C1239" s="400"/>
      <c r="D1239" s="400"/>
      <c r="E1239" s="400"/>
      <c r="F1239" s="168"/>
      <c r="H1239"/>
    </row>
    <row r="1240" spans="1:8" s="160" customFormat="1">
      <c r="A1240" s="400" t="s">
        <v>128</v>
      </c>
      <c r="B1240" s="400"/>
      <c r="C1240" s="400"/>
      <c r="D1240" s="400"/>
      <c r="E1240" s="400"/>
      <c r="F1240" s="170">
        <f>ROUND((+F1239+F1237+F1231+F1223+F1215),0)</f>
        <v>87906</v>
      </c>
      <c r="H1240"/>
    </row>
    <row r="1241" spans="1:8" s="160" customFormat="1">
      <c r="A1241" s="400" t="s">
        <v>129</v>
      </c>
      <c r="B1241" s="400"/>
      <c r="C1241" s="400"/>
      <c r="D1241" s="400"/>
      <c r="E1241" s="400"/>
      <c r="F1241" s="165"/>
      <c r="H1241"/>
    </row>
    <row r="1242" spans="1:8" s="160" customFormat="1">
      <c r="A1242" s="400" t="s">
        <v>130</v>
      </c>
      <c r="B1242" s="400"/>
      <c r="C1242" s="400"/>
      <c r="D1242" s="400"/>
      <c r="E1242" s="400"/>
      <c r="F1242" s="165"/>
      <c r="H1242"/>
    </row>
    <row r="1243" spans="1:8" s="160" customFormat="1">
      <c r="A1243" s="183"/>
      <c r="B1243" s="183"/>
      <c r="C1243" s="183"/>
      <c r="D1243" s="183"/>
      <c r="E1243" s="183"/>
      <c r="F1243" s="159"/>
      <c r="H1243"/>
    </row>
    <row r="1244" spans="1:8" s="160" customFormat="1">
      <c r="A1244" s="183"/>
      <c r="B1244" s="183"/>
      <c r="C1244" s="183"/>
      <c r="D1244" s="183"/>
      <c r="E1244" s="183"/>
      <c r="F1244" s="159"/>
      <c r="H1244"/>
    </row>
    <row r="1245" spans="1:8" s="160" customFormat="1">
      <c r="A1245" s="183"/>
      <c r="B1245" s="183"/>
      <c r="C1245" s="183"/>
      <c r="D1245" s="183"/>
      <c r="E1245" s="183"/>
      <c r="F1245" s="159"/>
      <c r="H1245"/>
    </row>
    <row r="1246" spans="1:8" s="160" customFormat="1">
      <c r="A1246" s="158" t="s">
        <v>99</v>
      </c>
      <c r="B1246" s="159"/>
      <c r="C1246" s="159"/>
      <c r="D1246" s="159"/>
      <c r="E1246" s="159"/>
      <c r="F1246" s="159"/>
      <c r="H1246"/>
    </row>
    <row r="1247" spans="1:8" s="160" customFormat="1">
      <c r="A1247" s="158" t="s">
        <v>100</v>
      </c>
      <c r="B1247" s="159"/>
      <c r="C1247" s="159"/>
      <c r="D1247" s="159"/>
      <c r="E1247" s="161" t="s">
        <v>0</v>
      </c>
      <c r="F1247" s="161">
        <v>8.1999999999999993</v>
      </c>
      <c r="H1247"/>
    </row>
    <row r="1248" spans="1:8" s="195" customFormat="1" ht="14.45" customHeight="1">
      <c r="A1248" s="401" t="s">
        <v>259</v>
      </c>
      <c r="B1248" s="401"/>
      <c r="C1248" s="401"/>
      <c r="D1248" s="401"/>
      <c r="E1248" s="401"/>
      <c r="F1248" s="401"/>
      <c r="H1248" s="196"/>
    </row>
    <row r="1249" spans="1:8" s="160" customFormat="1">
      <c r="A1249" s="393" t="s">
        <v>103</v>
      </c>
      <c r="B1249" s="393"/>
      <c r="C1249" s="393"/>
      <c r="D1249" s="393"/>
      <c r="E1249" s="393"/>
      <c r="F1249" s="393"/>
      <c r="H1249"/>
    </row>
    <row r="1250" spans="1:8" s="160" customFormat="1">
      <c r="A1250" s="394" t="s">
        <v>141</v>
      </c>
      <c r="B1250" s="395"/>
      <c r="C1250" s="395"/>
      <c r="D1250" s="396"/>
      <c r="E1250" s="163" t="s">
        <v>105</v>
      </c>
      <c r="F1250" s="163" t="s">
        <v>257</v>
      </c>
      <c r="H1250"/>
    </row>
    <row r="1251" spans="1:8" s="160" customFormat="1">
      <c r="A1251" s="164" t="s">
        <v>106</v>
      </c>
      <c r="B1251" s="164" t="s">
        <v>107</v>
      </c>
      <c r="C1251" s="164" t="s">
        <v>108</v>
      </c>
      <c r="D1251" s="164" t="s">
        <v>109</v>
      </c>
      <c r="E1251" s="164" t="s">
        <v>110</v>
      </c>
      <c r="F1251" s="164" t="s">
        <v>111</v>
      </c>
      <c r="H1251"/>
    </row>
    <row r="1252" spans="1:8" s="160" customFormat="1">
      <c r="A1252" s="165" t="s">
        <v>260</v>
      </c>
      <c r="B1252" s="166" t="s">
        <v>70</v>
      </c>
      <c r="C1252" s="166">
        <v>1</v>
      </c>
      <c r="D1252" s="197">
        <v>92173</v>
      </c>
      <c r="E1252" s="165"/>
      <c r="F1252" s="197">
        <f>+D1252*C1252</f>
        <v>92173</v>
      </c>
      <c r="H1252"/>
    </row>
    <row r="1253" spans="1:8" s="160" customFormat="1">
      <c r="A1253" s="165"/>
      <c r="B1253" s="166"/>
      <c r="C1253" s="166"/>
      <c r="D1253" s="197"/>
      <c r="E1253" s="165"/>
      <c r="F1253" s="165"/>
      <c r="H1253"/>
    </row>
    <row r="1254" spans="1:8" s="160" customFormat="1">
      <c r="A1254" s="165"/>
      <c r="B1254" s="166"/>
      <c r="C1254" s="166"/>
      <c r="D1254" s="197"/>
      <c r="E1254" s="165"/>
      <c r="F1254" s="165"/>
      <c r="H1254"/>
    </row>
    <row r="1255" spans="1:8" s="160" customFormat="1">
      <c r="A1255" s="165"/>
      <c r="B1255" s="166"/>
      <c r="C1255" s="165"/>
      <c r="D1255" s="165"/>
      <c r="E1255" s="165"/>
      <c r="F1255" s="165"/>
      <c r="H1255"/>
    </row>
    <row r="1256" spans="1:8" s="160" customFormat="1">
      <c r="A1256" s="405" t="s">
        <v>117</v>
      </c>
      <c r="B1256" s="405"/>
      <c r="C1256" s="405"/>
      <c r="D1256" s="405"/>
      <c r="E1256" s="405"/>
      <c r="F1256" s="197">
        <f>ROUND((SUM(F1252:F1255)),0)</f>
        <v>92173</v>
      </c>
      <c r="H1256"/>
    </row>
    <row r="1257" spans="1:8" s="160" customFormat="1">
      <c r="A1257" s="159"/>
      <c r="B1257" s="162"/>
      <c r="C1257" s="159"/>
      <c r="D1257" s="159"/>
      <c r="E1257" s="159"/>
      <c r="F1257" s="159"/>
      <c r="H1257"/>
    </row>
    <row r="1258" spans="1:8" s="160" customFormat="1">
      <c r="A1258" s="169" t="s">
        <v>118</v>
      </c>
      <c r="B1258" s="163"/>
      <c r="C1258" s="169"/>
      <c r="D1258" s="169"/>
      <c r="E1258" s="169"/>
      <c r="F1258" s="169"/>
      <c r="H1258"/>
    </row>
    <row r="1259" spans="1:8" s="160" customFormat="1">
      <c r="A1259" s="163" t="s">
        <v>106</v>
      </c>
      <c r="B1259" s="163" t="s">
        <v>107</v>
      </c>
      <c r="C1259" s="163" t="s">
        <v>142</v>
      </c>
      <c r="D1259" s="163" t="s">
        <v>120</v>
      </c>
      <c r="E1259" s="163" t="s">
        <v>110</v>
      </c>
      <c r="F1259" s="163" t="s">
        <v>111</v>
      </c>
      <c r="H1259"/>
    </row>
    <row r="1260" spans="1:8" s="160" customFormat="1">
      <c r="A1260" s="165" t="s">
        <v>154</v>
      </c>
      <c r="B1260" s="166" t="s">
        <v>144</v>
      </c>
      <c r="C1260" s="170">
        <f>+C1219</f>
        <v>147851</v>
      </c>
      <c r="D1260" s="188">
        <v>0.15</v>
      </c>
      <c r="E1260" s="165"/>
      <c r="F1260" s="170">
        <f>+D1260*C1260</f>
        <v>22177.649999999998</v>
      </c>
      <c r="H1260"/>
    </row>
    <row r="1261" spans="1:8" s="160" customFormat="1">
      <c r="A1261" s="165" t="s">
        <v>143</v>
      </c>
      <c r="B1261" s="166" t="s">
        <v>144</v>
      </c>
      <c r="C1261" s="170">
        <f>+C1220</f>
        <v>90406</v>
      </c>
      <c r="D1261" s="188">
        <v>0.15</v>
      </c>
      <c r="E1261" s="165"/>
      <c r="F1261" s="170">
        <f>+D1261*C1261</f>
        <v>13560.9</v>
      </c>
      <c r="H1261"/>
    </row>
    <row r="1262" spans="1:8" s="160" customFormat="1">
      <c r="A1262" s="165"/>
      <c r="B1262" s="166"/>
      <c r="C1262" s="165"/>
      <c r="D1262" s="165"/>
      <c r="E1262" s="165"/>
      <c r="F1262" s="165"/>
      <c r="H1262"/>
    </row>
    <row r="1263" spans="1:8" s="160" customFormat="1">
      <c r="A1263" s="165"/>
      <c r="B1263" s="166"/>
      <c r="C1263" s="165"/>
      <c r="D1263" s="165"/>
      <c r="E1263" s="165"/>
      <c r="F1263" s="165"/>
      <c r="H1263"/>
    </row>
    <row r="1264" spans="1:8" s="160" customFormat="1">
      <c r="A1264" s="397" t="s">
        <v>121</v>
      </c>
      <c r="B1264" s="398"/>
      <c r="C1264" s="398"/>
      <c r="D1264" s="398"/>
      <c r="E1264" s="399"/>
      <c r="F1264" s="170">
        <f>SUM(F1260:F1263)</f>
        <v>35738.549999999996</v>
      </c>
      <c r="H1264"/>
    </row>
    <row r="1265" spans="1:8" s="160" customFormat="1">
      <c r="A1265" s="159"/>
      <c r="B1265" s="162"/>
      <c r="C1265" s="159"/>
      <c r="D1265" s="159"/>
      <c r="E1265" s="159"/>
      <c r="F1265" s="159"/>
      <c r="H1265"/>
    </row>
    <row r="1266" spans="1:8" s="160" customFormat="1">
      <c r="A1266" s="169" t="s">
        <v>122</v>
      </c>
      <c r="B1266" s="163"/>
      <c r="C1266" s="169"/>
      <c r="D1266" s="169"/>
      <c r="E1266" s="169"/>
      <c r="F1266" s="169"/>
      <c r="H1266"/>
    </row>
    <row r="1267" spans="1:8" s="160" customFormat="1">
      <c r="A1267" s="163" t="s">
        <v>106</v>
      </c>
      <c r="B1267" s="163" t="s">
        <v>107</v>
      </c>
      <c r="C1267" s="163" t="s">
        <v>108</v>
      </c>
      <c r="D1267" s="163" t="s">
        <v>109</v>
      </c>
      <c r="E1267" s="163" t="s">
        <v>110</v>
      </c>
      <c r="F1267" s="163" t="s">
        <v>111</v>
      </c>
      <c r="H1267"/>
    </row>
    <row r="1268" spans="1:8" s="160" customFormat="1">
      <c r="A1268" s="165"/>
      <c r="B1268" s="166"/>
      <c r="C1268" s="166"/>
      <c r="D1268" s="197"/>
      <c r="E1268" s="165"/>
      <c r="F1268" s="197"/>
      <c r="H1268"/>
    </row>
    <row r="1269" spans="1:8" s="160" customFormat="1">
      <c r="A1269" s="165"/>
      <c r="B1269" s="166"/>
      <c r="C1269" s="166"/>
      <c r="D1269" s="197"/>
      <c r="E1269" s="165"/>
      <c r="F1269" s="197"/>
      <c r="H1269"/>
    </row>
    <row r="1270" spans="1:8" s="160" customFormat="1">
      <c r="A1270" s="165"/>
      <c r="B1270" s="166"/>
      <c r="C1270" s="165"/>
      <c r="D1270" s="165"/>
      <c r="E1270" s="165"/>
      <c r="F1270" s="197"/>
      <c r="H1270"/>
    </row>
    <row r="1271" spans="1:8" s="160" customFormat="1">
      <c r="A1271" s="165"/>
      <c r="B1271" s="166"/>
      <c r="C1271" s="165"/>
      <c r="D1271" s="165"/>
      <c r="E1271" s="165"/>
      <c r="F1271" s="197"/>
      <c r="H1271"/>
    </row>
    <row r="1272" spans="1:8" s="160" customFormat="1">
      <c r="A1272" s="397" t="s">
        <v>123</v>
      </c>
      <c r="B1272" s="398"/>
      <c r="C1272" s="398"/>
      <c r="D1272" s="398"/>
      <c r="E1272" s="399"/>
      <c r="F1272" s="197">
        <f>SUM(F1268:F1271)</f>
        <v>0</v>
      </c>
      <c r="H1272"/>
    </row>
    <row r="1273" spans="1:8" s="160" customFormat="1">
      <c r="A1273" s="159"/>
      <c r="B1273" s="162"/>
      <c r="C1273" s="159"/>
      <c r="D1273" s="159"/>
      <c r="E1273" s="159"/>
      <c r="F1273" s="159"/>
      <c r="H1273"/>
    </row>
    <row r="1274" spans="1:8" s="160" customFormat="1">
      <c r="A1274" s="169" t="s">
        <v>124</v>
      </c>
      <c r="B1274" s="163"/>
      <c r="C1274" s="169"/>
      <c r="D1274" s="169"/>
      <c r="E1274" s="169"/>
      <c r="F1274" s="169"/>
      <c r="H1274"/>
    </row>
    <row r="1275" spans="1:8" s="160" customFormat="1">
      <c r="A1275" s="169" t="s">
        <v>106</v>
      </c>
      <c r="B1275" s="163" t="s">
        <v>107</v>
      </c>
      <c r="C1275" s="169" t="s">
        <v>125</v>
      </c>
      <c r="D1275" s="169" t="s">
        <v>120</v>
      </c>
      <c r="E1275" s="169" t="s">
        <v>110</v>
      </c>
      <c r="F1275" s="169" t="s">
        <v>111</v>
      </c>
      <c r="H1275"/>
    </row>
    <row r="1276" spans="1:8" s="160" customFormat="1">
      <c r="A1276" s="165"/>
      <c r="B1276" s="166"/>
      <c r="C1276" s="165"/>
      <c r="D1276" s="165"/>
      <c r="E1276" s="165"/>
      <c r="F1276" s="165"/>
      <c r="H1276"/>
    </row>
    <row r="1277" spans="1:8" s="160" customFormat="1">
      <c r="A1277" s="165"/>
      <c r="B1277" s="166"/>
      <c r="C1277" s="165"/>
      <c r="D1277" s="165"/>
      <c r="E1277" s="165"/>
      <c r="F1277" s="165"/>
      <c r="H1277"/>
    </row>
    <row r="1278" spans="1:8" s="160" customFormat="1">
      <c r="A1278" s="397" t="s">
        <v>126</v>
      </c>
      <c r="B1278" s="398"/>
      <c r="C1278" s="398"/>
      <c r="D1278" s="398"/>
      <c r="E1278" s="399"/>
      <c r="F1278" s="165"/>
      <c r="H1278"/>
    </row>
    <row r="1279" spans="1:8" s="160" customFormat="1">
      <c r="A1279" s="159"/>
      <c r="B1279" s="162"/>
      <c r="C1279" s="159"/>
      <c r="D1279" s="159"/>
      <c r="E1279" s="159"/>
      <c r="F1279" s="159"/>
      <c r="H1279"/>
    </row>
    <row r="1280" spans="1:8" s="160" customFormat="1">
      <c r="A1280" s="400" t="s">
        <v>127</v>
      </c>
      <c r="B1280" s="400"/>
      <c r="C1280" s="400"/>
      <c r="D1280" s="400"/>
      <c r="E1280" s="400"/>
      <c r="F1280" s="168"/>
      <c r="H1280"/>
    </row>
    <row r="1281" spans="1:8" s="160" customFormat="1">
      <c r="A1281" s="400" t="s">
        <v>128</v>
      </c>
      <c r="B1281" s="400"/>
      <c r="C1281" s="400"/>
      <c r="D1281" s="400"/>
      <c r="E1281" s="400"/>
      <c r="F1281" s="170">
        <f>ROUND((+F1280+F1278+F1272+F1264+F1256),0)</f>
        <v>127912</v>
      </c>
      <c r="H1281"/>
    </row>
    <row r="1282" spans="1:8" s="160" customFormat="1">
      <c r="A1282" s="400" t="s">
        <v>129</v>
      </c>
      <c r="B1282" s="400"/>
      <c r="C1282" s="400"/>
      <c r="D1282" s="400"/>
      <c r="E1282" s="400"/>
      <c r="F1282" s="165"/>
      <c r="H1282"/>
    </row>
    <row r="1283" spans="1:8" s="160" customFormat="1">
      <c r="A1283" s="400" t="s">
        <v>130</v>
      </c>
      <c r="B1283" s="400"/>
      <c r="C1283" s="400"/>
      <c r="D1283" s="400"/>
      <c r="E1283" s="400"/>
      <c r="F1283" s="165"/>
      <c r="H1283"/>
    </row>
    <row r="1284" spans="1:8" s="160" customFormat="1">
      <c r="A1284" s="183"/>
      <c r="B1284" s="183"/>
      <c r="C1284" s="183"/>
      <c r="D1284" s="183"/>
      <c r="E1284" s="183"/>
      <c r="F1284" s="159"/>
      <c r="H1284"/>
    </row>
    <row r="1285" spans="1:8" s="160" customFormat="1">
      <c r="A1285" s="183"/>
      <c r="B1285" s="183"/>
      <c r="C1285" s="183"/>
      <c r="D1285" s="183"/>
      <c r="E1285" s="183"/>
      <c r="F1285" s="159"/>
      <c r="H1285"/>
    </row>
    <row r="1286" spans="1:8" s="160" customFormat="1">
      <c r="A1286" s="183"/>
      <c r="B1286" s="183"/>
      <c r="C1286" s="183"/>
      <c r="D1286" s="183"/>
      <c r="E1286" s="183"/>
      <c r="F1286" s="159"/>
      <c r="H1286"/>
    </row>
    <row r="1287" spans="1:8" s="160" customFormat="1">
      <c r="A1287" s="158" t="s">
        <v>99</v>
      </c>
      <c r="B1287" s="159"/>
      <c r="C1287" s="159"/>
      <c r="D1287" s="159"/>
      <c r="E1287" s="159"/>
      <c r="F1287" s="159"/>
      <c r="H1287"/>
    </row>
    <row r="1288" spans="1:8" s="160" customFormat="1">
      <c r="A1288" s="158" t="s">
        <v>100</v>
      </c>
      <c r="B1288" s="159"/>
      <c r="C1288" s="159"/>
      <c r="D1288" s="159"/>
      <c r="E1288" s="183" t="s">
        <v>0</v>
      </c>
      <c r="F1288" s="159"/>
      <c r="H1288"/>
    </row>
    <row r="1289" spans="1:8" s="195" customFormat="1" ht="14.45" customHeight="1">
      <c r="A1289" s="401" t="s">
        <v>261</v>
      </c>
      <c r="B1289" s="401"/>
      <c r="C1289" s="401"/>
      <c r="D1289" s="401"/>
      <c r="E1289" s="401"/>
      <c r="F1289" s="401"/>
      <c r="H1289" s="196"/>
    </row>
    <row r="1290" spans="1:8" s="160" customFormat="1">
      <c r="A1290" s="393" t="s">
        <v>103</v>
      </c>
      <c r="B1290" s="393"/>
      <c r="C1290" s="393"/>
      <c r="D1290" s="393"/>
      <c r="E1290" s="393"/>
      <c r="F1290" s="393"/>
      <c r="H1290"/>
    </row>
    <row r="1291" spans="1:8" s="160" customFormat="1">
      <c r="A1291" s="394" t="s">
        <v>141</v>
      </c>
      <c r="B1291" s="395"/>
      <c r="C1291" s="395"/>
      <c r="D1291" s="396"/>
      <c r="E1291" s="163" t="s">
        <v>105</v>
      </c>
      <c r="F1291" s="163" t="s">
        <v>257</v>
      </c>
      <c r="H1291"/>
    </row>
    <row r="1292" spans="1:8" s="160" customFormat="1">
      <c r="A1292" s="164" t="s">
        <v>106</v>
      </c>
      <c r="B1292" s="164" t="s">
        <v>107</v>
      </c>
      <c r="C1292" s="164" t="s">
        <v>108</v>
      </c>
      <c r="D1292" s="164" t="s">
        <v>109</v>
      </c>
      <c r="E1292" s="164" t="s">
        <v>110</v>
      </c>
      <c r="F1292" s="164" t="s">
        <v>111</v>
      </c>
      <c r="H1292"/>
    </row>
    <row r="1293" spans="1:8" s="160" customFormat="1">
      <c r="A1293" s="165" t="s">
        <v>262</v>
      </c>
      <c r="B1293" s="166" t="s">
        <v>70</v>
      </c>
      <c r="C1293" s="166">
        <v>1</v>
      </c>
      <c r="D1293" s="197">
        <v>106852</v>
      </c>
      <c r="E1293" s="165"/>
      <c r="F1293" s="197">
        <f>+D1293*C1293</f>
        <v>106852</v>
      </c>
      <c r="H1293"/>
    </row>
    <row r="1294" spans="1:8" s="160" customFormat="1">
      <c r="A1294" s="165"/>
      <c r="B1294" s="166"/>
      <c r="C1294" s="166"/>
      <c r="D1294" s="197"/>
      <c r="E1294" s="165"/>
      <c r="F1294" s="165"/>
      <c r="H1294"/>
    </row>
    <row r="1295" spans="1:8" s="160" customFormat="1">
      <c r="A1295" s="165"/>
      <c r="B1295" s="166"/>
      <c r="C1295" s="166"/>
      <c r="D1295" s="197"/>
      <c r="E1295" s="165"/>
      <c r="F1295" s="165"/>
      <c r="H1295"/>
    </row>
    <row r="1296" spans="1:8" s="160" customFormat="1">
      <c r="A1296" s="165"/>
      <c r="B1296" s="166"/>
      <c r="C1296" s="165"/>
      <c r="D1296" s="165"/>
      <c r="E1296" s="165"/>
      <c r="F1296" s="165"/>
      <c r="H1296"/>
    </row>
    <row r="1297" spans="1:8" s="160" customFormat="1">
      <c r="A1297" s="405" t="s">
        <v>117</v>
      </c>
      <c r="B1297" s="405"/>
      <c r="C1297" s="405"/>
      <c r="D1297" s="405"/>
      <c r="E1297" s="405"/>
      <c r="F1297" s="197">
        <f>ROUND((SUM(F1293:F1296)),0)</f>
        <v>106852</v>
      </c>
      <c r="H1297"/>
    </row>
    <row r="1298" spans="1:8" s="160" customFormat="1">
      <c r="A1298" s="159"/>
      <c r="B1298" s="162"/>
      <c r="C1298" s="159"/>
      <c r="D1298" s="159"/>
      <c r="E1298" s="159"/>
      <c r="F1298" s="159"/>
      <c r="H1298"/>
    </row>
    <row r="1299" spans="1:8" s="160" customFormat="1">
      <c r="A1299" s="169" t="s">
        <v>118</v>
      </c>
      <c r="B1299" s="163"/>
      <c r="C1299" s="169"/>
      <c r="D1299" s="169"/>
      <c r="E1299" s="169"/>
      <c r="F1299" s="169"/>
      <c r="H1299"/>
    </row>
    <row r="1300" spans="1:8" s="160" customFormat="1">
      <c r="A1300" s="163" t="s">
        <v>106</v>
      </c>
      <c r="B1300" s="163" t="s">
        <v>107</v>
      </c>
      <c r="C1300" s="163" t="s">
        <v>142</v>
      </c>
      <c r="D1300" s="163" t="s">
        <v>120</v>
      </c>
      <c r="E1300" s="163" t="s">
        <v>110</v>
      </c>
      <c r="F1300" s="163" t="s">
        <v>111</v>
      </c>
      <c r="H1300"/>
    </row>
    <row r="1301" spans="1:8" s="160" customFormat="1">
      <c r="A1301" s="165" t="s">
        <v>154</v>
      </c>
      <c r="B1301" s="166" t="s">
        <v>144</v>
      </c>
      <c r="C1301" s="170">
        <f>+C1260</f>
        <v>147851</v>
      </c>
      <c r="D1301" s="188">
        <v>0.2</v>
      </c>
      <c r="E1301" s="165"/>
      <c r="F1301" s="170">
        <f>+D1301*C1301</f>
        <v>29570.2</v>
      </c>
      <c r="H1301"/>
    </row>
    <row r="1302" spans="1:8" s="160" customFormat="1">
      <c r="A1302" s="165" t="s">
        <v>143</v>
      </c>
      <c r="B1302" s="166" t="s">
        <v>144</v>
      </c>
      <c r="C1302" s="170">
        <f>+C1261</f>
        <v>90406</v>
      </c>
      <c r="D1302" s="188">
        <v>0.2</v>
      </c>
      <c r="E1302" s="165"/>
      <c r="F1302" s="170">
        <f>+D1302*C1302</f>
        <v>18081.2</v>
      </c>
      <c r="H1302"/>
    </row>
    <row r="1303" spans="1:8" s="160" customFormat="1">
      <c r="A1303" s="165"/>
      <c r="B1303" s="166"/>
      <c r="C1303" s="165"/>
      <c r="D1303" s="165"/>
      <c r="E1303" s="165"/>
      <c r="F1303" s="165"/>
      <c r="H1303"/>
    </row>
    <row r="1304" spans="1:8" s="160" customFormat="1">
      <c r="A1304" s="165"/>
      <c r="B1304" s="166"/>
      <c r="C1304" s="165"/>
      <c r="D1304" s="165"/>
      <c r="E1304" s="165"/>
      <c r="F1304" s="165"/>
      <c r="H1304"/>
    </row>
    <row r="1305" spans="1:8" s="160" customFormat="1">
      <c r="A1305" s="397" t="s">
        <v>121</v>
      </c>
      <c r="B1305" s="398"/>
      <c r="C1305" s="398"/>
      <c r="D1305" s="398"/>
      <c r="E1305" s="399"/>
      <c r="F1305" s="170">
        <f>SUM(F1301:F1304)</f>
        <v>47651.4</v>
      </c>
      <c r="H1305"/>
    </row>
    <row r="1306" spans="1:8" s="160" customFormat="1">
      <c r="A1306" s="159"/>
      <c r="B1306" s="162"/>
      <c r="C1306" s="159"/>
      <c r="D1306" s="159"/>
      <c r="E1306" s="159"/>
      <c r="F1306" s="159"/>
      <c r="H1306"/>
    </row>
    <row r="1307" spans="1:8" s="160" customFormat="1">
      <c r="A1307" s="169" t="s">
        <v>122</v>
      </c>
      <c r="B1307" s="163"/>
      <c r="C1307" s="169"/>
      <c r="D1307" s="169"/>
      <c r="E1307" s="169"/>
      <c r="F1307" s="169"/>
      <c r="H1307"/>
    </row>
    <row r="1308" spans="1:8" s="160" customFormat="1">
      <c r="A1308" s="163" t="s">
        <v>106</v>
      </c>
      <c r="B1308" s="163" t="s">
        <v>107</v>
      </c>
      <c r="C1308" s="163" t="s">
        <v>108</v>
      </c>
      <c r="D1308" s="163" t="s">
        <v>109</v>
      </c>
      <c r="E1308" s="163" t="s">
        <v>110</v>
      </c>
      <c r="F1308" s="163" t="s">
        <v>111</v>
      </c>
      <c r="H1308"/>
    </row>
    <row r="1309" spans="1:8" s="160" customFormat="1">
      <c r="A1309" s="165"/>
      <c r="B1309" s="166"/>
      <c r="C1309" s="166"/>
      <c r="D1309" s="197"/>
      <c r="E1309" s="165"/>
      <c r="F1309" s="197"/>
      <c r="H1309"/>
    </row>
    <row r="1310" spans="1:8" s="160" customFormat="1">
      <c r="A1310" s="165"/>
      <c r="B1310" s="166"/>
      <c r="C1310" s="166"/>
      <c r="D1310" s="197"/>
      <c r="E1310" s="165"/>
      <c r="F1310" s="197"/>
      <c r="H1310"/>
    </row>
    <row r="1311" spans="1:8" s="160" customFormat="1">
      <c r="A1311" s="165"/>
      <c r="B1311" s="166"/>
      <c r="C1311" s="165"/>
      <c r="D1311" s="165"/>
      <c r="E1311" s="165"/>
      <c r="F1311" s="197"/>
      <c r="H1311"/>
    </row>
    <row r="1312" spans="1:8" s="160" customFormat="1">
      <c r="A1312" s="165"/>
      <c r="B1312" s="166"/>
      <c r="C1312" s="165"/>
      <c r="D1312" s="165"/>
      <c r="E1312" s="165"/>
      <c r="F1312" s="197"/>
      <c r="H1312"/>
    </row>
    <row r="1313" spans="1:8" s="160" customFormat="1">
      <c r="A1313" s="397" t="s">
        <v>123</v>
      </c>
      <c r="B1313" s="398"/>
      <c r="C1313" s="398"/>
      <c r="D1313" s="398"/>
      <c r="E1313" s="399"/>
      <c r="F1313" s="197">
        <f>SUM(F1309:F1312)</f>
        <v>0</v>
      </c>
      <c r="H1313"/>
    </row>
    <row r="1314" spans="1:8" s="160" customFormat="1">
      <c r="A1314" s="159"/>
      <c r="B1314" s="162"/>
      <c r="C1314" s="159"/>
      <c r="D1314" s="159"/>
      <c r="E1314" s="159"/>
      <c r="F1314" s="159"/>
      <c r="H1314"/>
    </row>
    <row r="1315" spans="1:8" s="160" customFormat="1">
      <c r="A1315" s="169" t="s">
        <v>124</v>
      </c>
      <c r="B1315" s="163"/>
      <c r="C1315" s="169"/>
      <c r="D1315" s="169"/>
      <c r="E1315" s="169"/>
      <c r="F1315" s="169"/>
      <c r="H1315"/>
    </row>
    <row r="1316" spans="1:8" s="160" customFormat="1">
      <c r="A1316" s="169" t="s">
        <v>106</v>
      </c>
      <c r="B1316" s="163" t="s">
        <v>107</v>
      </c>
      <c r="C1316" s="169" t="s">
        <v>125</v>
      </c>
      <c r="D1316" s="169" t="s">
        <v>120</v>
      </c>
      <c r="E1316" s="169" t="s">
        <v>110</v>
      </c>
      <c r="F1316" s="169" t="s">
        <v>111</v>
      </c>
      <c r="H1316"/>
    </row>
    <row r="1317" spans="1:8" s="160" customFormat="1">
      <c r="A1317" s="165"/>
      <c r="B1317" s="166"/>
      <c r="C1317" s="165"/>
      <c r="D1317" s="165"/>
      <c r="E1317" s="165"/>
      <c r="F1317" s="165"/>
      <c r="H1317"/>
    </row>
    <row r="1318" spans="1:8" s="160" customFormat="1">
      <c r="A1318" s="165"/>
      <c r="B1318" s="166"/>
      <c r="C1318" s="165"/>
      <c r="D1318" s="165"/>
      <c r="E1318" s="165"/>
      <c r="F1318" s="165"/>
      <c r="H1318"/>
    </row>
    <row r="1319" spans="1:8" s="160" customFormat="1">
      <c r="A1319" s="397" t="s">
        <v>126</v>
      </c>
      <c r="B1319" s="398"/>
      <c r="C1319" s="398"/>
      <c r="D1319" s="398"/>
      <c r="E1319" s="399"/>
      <c r="F1319" s="165"/>
      <c r="H1319"/>
    </row>
    <row r="1320" spans="1:8" s="160" customFormat="1">
      <c r="A1320" s="159"/>
      <c r="B1320" s="162"/>
      <c r="C1320" s="159"/>
      <c r="D1320" s="159"/>
      <c r="E1320" s="159"/>
      <c r="F1320" s="159"/>
      <c r="H1320"/>
    </row>
    <row r="1321" spans="1:8" s="160" customFormat="1">
      <c r="A1321" s="400" t="s">
        <v>127</v>
      </c>
      <c r="B1321" s="400"/>
      <c r="C1321" s="400"/>
      <c r="D1321" s="400"/>
      <c r="E1321" s="400"/>
      <c r="F1321" s="168"/>
      <c r="H1321"/>
    </row>
    <row r="1322" spans="1:8" s="160" customFormat="1">
      <c r="A1322" s="400" t="s">
        <v>128</v>
      </c>
      <c r="B1322" s="400"/>
      <c r="C1322" s="400"/>
      <c r="D1322" s="400"/>
      <c r="E1322" s="400"/>
      <c r="F1322" s="170">
        <f>ROUND((+F1321+F1319+F1313+F1305+F1297),0)</f>
        <v>154503</v>
      </c>
      <c r="H1322"/>
    </row>
    <row r="1323" spans="1:8" s="160" customFormat="1">
      <c r="A1323" s="400" t="s">
        <v>129</v>
      </c>
      <c r="B1323" s="400"/>
      <c r="C1323" s="400"/>
      <c r="D1323" s="400"/>
      <c r="E1323" s="400"/>
      <c r="F1323" s="165"/>
      <c r="H1323"/>
    </row>
    <row r="1324" spans="1:8" s="160" customFormat="1">
      <c r="A1324" s="400" t="s">
        <v>130</v>
      </c>
      <c r="B1324" s="400"/>
      <c r="C1324" s="400"/>
      <c r="D1324" s="400"/>
      <c r="E1324" s="400"/>
      <c r="F1324" s="165"/>
      <c r="H1324"/>
    </row>
    <row r="1325" spans="1:8" s="160" customFormat="1">
      <c r="A1325" s="183"/>
      <c r="B1325" s="183"/>
      <c r="C1325" s="183"/>
      <c r="D1325" s="183"/>
      <c r="E1325" s="183"/>
      <c r="F1325" s="159"/>
      <c r="H1325"/>
    </row>
    <row r="1326" spans="1:8" s="160" customFormat="1">
      <c r="A1326" s="183"/>
      <c r="B1326" s="183"/>
      <c r="C1326" s="183"/>
      <c r="D1326" s="183"/>
      <c r="E1326" s="183"/>
      <c r="F1326" s="159"/>
      <c r="H1326"/>
    </row>
    <row r="1327" spans="1:8" s="160" customFormat="1">
      <c r="A1327" s="183"/>
      <c r="B1327" s="183"/>
      <c r="C1327" s="183"/>
      <c r="D1327" s="183"/>
      <c r="E1327" s="183"/>
      <c r="F1327" s="159"/>
      <c r="H1327"/>
    </row>
    <row r="1328" spans="1:8" s="160" customFormat="1">
      <c r="A1328" s="158" t="s">
        <v>135</v>
      </c>
      <c r="B1328" s="159"/>
      <c r="C1328" s="159"/>
      <c r="D1328" s="159"/>
      <c r="E1328" s="159"/>
      <c r="F1328" s="159"/>
      <c r="H1328"/>
    </row>
    <row r="1329" spans="1:8" s="160" customFormat="1">
      <c r="A1329" s="158" t="s">
        <v>100</v>
      </c>
      <c r="B1329" s="159"/>
      <c r="C1329" s="159"/>
      <c r="D1329" s="159"/>
      <c r="E1329" s="183" t="s">
        <v>0</v>
      </c>
      <c r="F1329" s="159"/>
      <c r="H1329"/>
    </row>
    <row r="1330" spans="1:8" s="195" customFormat="1" ht="14.45" customHeight="1">
      <c r="A1330" s="401" t="s">
        <v>263</v>
      </c>
      <c r="B1330" s="401"/>
      <c r="C1330" s="401"/>
      <c r="D1330" s="401"/>
      <c r="E1330" s="401"/>
      <c r="F1330" s="401"/>
      <c r="H1330" s="196"/>
    </row>
    <row r="1331" spans="1:8" s="160" customFormat="1">
      <c r="A1331" s="393" t="s">
        <v>103</v>
      </c>
      <c r="B1331" s="393"/>
      <c r="C1331" s="393"/>
      <c r="D1331" s="393"/>
      <c r="E1331" s="393"/>
      <c r="F1331" s="393"/>
      <c r="H1331"/>
    </row>
    <row r="1332" spans="1:8" s="160" customFormat="1">
      <c r="A1332" s="394" t="s">
        <v>141</v>
      </c>
      <c r="B1332" s="395"/>
      <c r="C1332" s="395"/>
      <c r="D1332" s="396"/>
      <c r="E1332" s="163" t="s">
        <v>105</v>
      </c>
      <c r="F1332" s="163" t="s">
        <v>257</v>
      </c>
      <c r="H1332"/>
    </row>
    <row r="1333" spans="1:8" s="160" customFormat="1">
      <c r="A1333" s="164" t="s">
        <v>106</v>
      </c>
      <c r="B1333" s="164" t="s">
        <v>107</v>
      </c>
      <c r="C1333" s="164" t="s">
        <v>108</v>
      </c>
      <c r="D1333" s="164" t="s">
        <v>109</v>
      </c>
      <c r="E1333" s="164" t="s">
        <v>110</v>
      </c>
      <c r="F1333" s="164" t="s">
        <v>111</v>
      </c>
      <c r="H1333"/>
    </row>
    <row r="1334" spans="1:8" s="160" customFormat="1">
      <c r="A1334" s="165" t="s">
        <v>264</v>
      </c>
      <c r="B1334" s="166" t="s">
        <v>70</v>
      </c>
      <c r="C1334" s="166">
        <v>1</v>
      </c>
      <c r="D1334" s="197">
        <v>192512</v>
      </c>
      <c r="E1334" s="165"/>
      <c r="F1334" s="197">
        <f>+D1334*C1334</f>
        <v>192512</v>
      </c>
      <c r="H1334"/>
    </row>
    <row r="1335" spans="1:8" s="160" customFormat="1">
      <c r="A1335" s="165"/>
      <c r="B1335" s="166"/>
      <c r="C1335" s="166"/>
      <c r="D1335" s="197"/>
      <c r="E1335" s="165"/>
      <c r="F1335" s="165"/>
      <c r="H1335"/>
    </row>
    <row r="1336" spans="1:8" s="160" customFormat="1">
      <c r="A1336" s="165"/>
      <c r="B1336" s="166"/>
      <c r="C1336" s="166"/>
      <c r="D1336" s="197"/>
      <c r="E1336" s="165"/>
      <c r="F1336" s="165"/>
      <c r="H1336"/>
    </row>
    <row r="1337" spans="1:8" s="160" customFormat="1">
      <c r="A1337" s="165"/>
      <c r="B1337" s="166"/>
      <c r="C1337" s="165"/>
      <c r="D1337" s="165"/>
      <c r="E1337" s="165"/>
      <c r="F1337" s="165"/>
      <c r="H1337"/>
    </row>
    <row r="1338" spans="1:8" s="160" customFormat="1">
      <c r="A1338" s="405" t="s">
        <v>117</v>
      </c>
      <c r="B1338" s="405"/>
      <c r="C1338" s="405"/>
      <c r="D1338" s="405"/>
      <c r="E1338" s="405"/>
      <c r="F1338" s="197">
        <f>ROUND((SUM(F1334:F1337)),0)</f>
        <v>192512</v>
      </c>
      <c r="H1338"/>
    </row>
    <row r="1339" spans="1:8" s="160" customFormat="1">
      <c r="A1339" s="159"/>
      <c r="B1339" s="162"/>
      <c r="C1339" s="159"/>
      <c r="D1339" s="159"/>
      <c r="E1339" s="159"/>
      <c r="F1339" s="159"/>
      <c r="H1339"/>
    </row>
    <row r="1340" spans="1:8" s="160" customFormat="1">
      <c r="A1340" s="169" t="s">
        <v>118</v>
      </c>
      <c r="B1340" s="163"/>
      <c r="C1340" s="169"/>
      <c r="D1340" s="169"/>
      <c r="E1340" s="169"/>
      <c r="F1340" s="169"/>
      <c r="H1340"/>
    </row>
    <row r="1341" spans="1:8" s="160" customFormat="1">
      <c r="A1341" s="163" t="s">
        <v>106</v>
      </c>
      <c r="B1341" s="163" t="s">
        <v>107</v>
      </c>
      <c r="C1341" s="163" t="s">
        <v>142</v>
      </c>
      <c r="D1341" s="163" t="s">
        <v>120</v>
      </c>
      <c r="E1341" s="163" t="s">
        <v>110</v>
      </c>
      <c r="F1341" s="163" t="s">
        <v>111</v>
      </c>
      <c r="H1341"/>
    </row>
    <row r="1342" spans="1:8" s="160" customFormat="1">
      <c r="A1342" s="165" t="s">
        <v>154</v>
      </c>
      <c r="B1342" s="166" t="s">
        <v>144</v>
      </c>
      <c r="C1342" s="170">
        <f>+C1301</f>
        <v>147851</v>
      </c>
      <c r="D1342" s="188">
        <v>0.2</v>
      </c>
      <c r="E1342" s="165"/>
      <c r="F1342" s="170">
        <f>+D1342*C1342</f>
        <v>29570.2</v>
      </c>
      <c r="H1342"/>
    </row>
    <row r="1343" spans="1:8" s="160" customFormat="1">
      <c r="A1343" s="165" t="s">
        <v>143</v>
      </c>
      <c r="B1343" s="166" t="s">
        <v>144</v>
      </c>
      <c r="C1343" s="170">
        <f>+C1302</f>
        <v>90406</v>
      </c>
      <c r="D1343" s="188">
        <v>0.2</v>
      </c>
      <c r="E1343" s="165"/>
      <c r="F1343" s="170">
        <f>+D1343*C1343</f>
        <v>18081.2</v>
      </c>
      <c r="H1343"/>
    </row>
    <row r="1344" spans="1:8" s="160" customFormat="1">
      <c r="A1344" s="165"/>
      <c r="B1344" s="166"/>
      <c r="C1344" s="165"/>
      <c r="D1344" s="165"/>
      <c r="E1344" s="165"/>
      <c r="F1344" s="165"/>
      <c r="H1344"/>
    </row>
    <row r="1345" spans="1:8" s="160" customFormat="1">
      <c r="A1345" s="165"/>
      <c r="B1345" s="166"/>
      <c r="C1345" s="165"/>
      <c r="D1345" s="165"/>
      <c r="E1345" s="165"/>
      <c r="F1345" s="165"/>
      <c r="H1345"/>
    </row>
    <row r="1346" spans="1:8" s="160" customFormat="1">
      <c r="A1346" s="397" t="s">
        <v>121</v>
      </c>
      <c r="B1346" s="398"/>
      <c r="C1346" s="398"/>
      <c r="D1346" s="398"/>
      <c r="E1346" s="399"/>
      <c r="F1346" s="170">
        <f>SUM(F1342:F1345)</f>
        <v>47651.4</v>
      </c>
      <c r="H1346"/>
    </row>
    <row r="1347" spans="1:8" s="160" customFormat="1">
      <c r="A1347" s="159"/>
      <c r="B1347" s="162"/>
      <c r="C1347" s="159"/>
      <c r="D1347" s="159"/>
      <c r="E1347" s="159"/>
      <c r="F1347" s="159"/>
      <c r="H1347"/>
    </row>
    <row r="1348" spans="1:8" s="160" customFormat="1">
      <c r="A1348" s="169" t="s">
        <v>122</v>
      </c>
      <c r="B1348" s="163"/>
      <c r="C1348" s="169"/>
      <c r="D1348" s="169"/>
      <c r="E1348" s="169"/>
      <c r="F1348" s="169"/>
      <c r="H1348"/>
    </row>
    <row r="1349" spans="1:8" s="160" customFormat="1">
      <c r="A1349" s="163" t="s">
        <v>106</v>
      </c>
      <c r="B1349" s="163" t="s">
        <v>107</v>
      </c>
      <c r="C1349" s="163" t="s">
        <v>108</v>
      </c>
      <c r="D1349" s="163" t="s">
        <v>109</v>
      </c>
      <c r="E1349" s="163" t="s">
        <v>110</v>
      </c>
      <c r="F1349" s="163" t="s">
        <v>111</v>
      </c>
      <c r="H1349"/>
    </row>
    <row r="1350" spans="1:8" s="160" customFormat="1">
      <c r="A1350" s="165"/>
      <c r="B1350" s="166"/>
      <c r="C1350" s="166"/>
      <c r="D1350" s="197"/>
      <c r="E1350" s="165"/>
      <c r="F1350" s="197"/>
      <c r="H1350"/>
    </row>
    <row r="1351" spans="1:8" s="160" customFormat="1">
      <c r="A1351" s="165"/>
      <c r="B1351" s="166"/>
      <c r="C1351" s="166"/>
      <c r="D1351" s="197"/>
      <c r="E1351" s="165"/>
      <c r="F1351" s="197"/>
      <c r="H1351"/>
    </row>
    <row r="1352" spans="1:8" s="160" customFormat="1">
      <c r="A1352" s="165"/>
      <c r="B1352" s="166"/>
      <c r="C1352" s="165"/>
      <c r="D1352" s="165"/>
      <c r="E1352" s="165"/>
      <c r="F1352" s="197"/>
      <c r="H1352"/>
    </row>
    <row r="1353" spans="1:8" s="160" customFormat="1">
      <c r="A1353" s="165"/>
      <c r="B1353" s="166"/>
      <c r="C1353" s="165"/>
      <c r="D1353" s="165"/>
      <c r="E1353" s="165"/>
      <c r="F1353" s="197"/>
      <c r="H1353"/>
    </row>
    <row r="1354" spans="1:8" s="160" customFormat="1">
      <c r="A1354" s="397" t="s">
        <v>123</v>
      </c>
      <c r="B1354" s="398"/>
      <c r="C1354" s="398"/>
      <c r="D1354" s="398"/>
      <c r="E1354" s="399"/>
      <c r="F1354" s="197">
        <f>SUM(F1350:F1353)</f>
        <v>0</v>
      </c>
      <c r="H1354"/>
    </row>
    <row r="1355" spans="1:8" s="160" customFormat="1">
      <c r="A1355" s="159"/>
      <c r="B1355" s="162"/>
      <c r="C1355" s="159"/>
      <c r="D1355" s="159"/>
      <c r="E1355" s="159"/>
      <c r="F1355" s="159"/>
      <c r="H1355"/>
    </row>
    <row r="1356" spans="1:8" s="160" customFormat="1">
      <c r="A1356" s="169" t="s">
        <v>124</v>
      </c>
      <c r="B1356" s="163"/>
      <c r="C1356" s="169"/>
      <c r="D1356" s="169"/>
      <c r="E1356" s="169"/>
      <c r="F1356" s="169"/>
      <c r="H1356"/>
    </row>
    <row r="1357" spans="1:8" s="160" customFormat="1">
      <c r="A1357" s="169" t="s">
        <v>106</v>
      </c>
      <c r="B1357" s="163" t="s">
        <v>107</v>
      </c>
      <c r="C1357" s="169" t="s">
        <v>125</v>
      </c>
      <c r="D1357" s="169" t="s">
        <v>120</v>
      </c>
      <c r="E1357" s="169" t="s">
        <v>110</v>
      </c>
      <c r="F1357" s="169" t="s">
        <v>111</v>
      </c>
      <c r="H1357"/>
    </row>
    <row r="1358" spans="1:8" s="160" customFormat="1">
      <c r="A1358" s="165"/>
      <c r="B1358" s="166"/>
      <c r="C1358" s="165"/>
      <c r="D1358" s="165"/>
      <c r="E1358" s="165"/>
      <c r="F1358" s="165"/>
      <c r="H1358"/>
    </row>
    <row r="1359" spans="1:8" s="160" customFormat="1">
      <c r="A1359" s="165"/>
      <c r="B1359" s="166"/>
      <c r="C1359" s="165"/>
      <c r="D1359" s="165"/>
      <c r="E1359" s="165"/>
      <c r="F1359" s="165"/>
      <c r="H1359"/>
    </row>
    <row r="1360" spans="1:8" s="160" customFormat="1">
      <c r="A1360" s="397" t="s">
        <v>126</v>
      </c>
      <c r="B1360" s="398"/>
      <c r="C1360" s="398"/>
      <c r="D1360" s="398"/>
      <c r="E1360" s="399"/>
      <c r="F1360" s="165"/>
      <c r="H1360"/>
    </row>
    <row r="1361" spans="1:8" s="160" customFormat="1">
      <c r="A1361" s="159"/>
      <c r="B1361" s="162"/>
      <c r="C1361" s="159"/>
      <c r="D1361" s="159"/>
      <c r="E1361" s="159"/>
      <c r="F1361" s="159"/>
      <c r="H1361"/>
    </row>
    <row r="1362" spans="1:8" s="160" customFormat="1">
      <c r="A1362" s="400" t="s">
        <v>127</v>
      </c>
      <c r="B1362" s="400"/>
      <c r="C1362" s="400"/>
      <c r="D1362" s="400"/>
      <c r="E1362" s="400"/>
      <c r="F1362" s="168"/>
      <c r="H1362"/>
    </row>
    <row r="1363" spans="1:8" s="160" customFormat="1">
      <c r="A1363" s="400" t="s">
        <v>128</v>
      </c>
      <c r="B1363" s="400"/>
      <c r="C1363" s="400"/>
      <c r="D1363" s="400"/>
      <c r="E1363" s="400"/>
      <c r="F1363" s="170">
        <f>ROUND((+F1362+F1360+F1354+F1346+F1338),0)</f>
        <v>240163</v>
      </c>
      <c r="H1363"/>
    </row>
    <row r="1364" spans="1:8" s="160" customFormat="1">
      <c r="A1364" s="400" t="s">
        <v>129</v>
      </c>
      <c r="B1364" s="400"/>
      <c r="C1364" s="400"/>
      <c r="D1364" s="400"/>
      <c r="E1364" s="400"/>
      <c r="F1364" s="165"/>
      <c r="H1364"/>
    </row>
    <row r="1365" spans="1:8" s="160" customFormat="1">
      <c r="A1365" s="400" t="s">
        <v>130</v>
      </c>
      <c r="B1365" s="400"/>
      <c r="C1365" s="400"/>
      <c r="D1365" s="400"/>
      <c r="E1365" s="400"/>
      <c r="F1365" s="165"/>
      <c r="H1365"/>
    </row>
    <row r="1366" spans="1:8" s="160" customFormat="1">
      <c r="A1366" s="183"/>
      <c r="B1366" s="183"/>
      <c r="C1366" s="183"/>
      <c r="D1366" s="183"/>
      <c r="E1366" s="183"/>
      <c r="F1366" s="159"/>
      <c r="H1366"/>
    </row>
    <row r="1367" spans="1:8" s="160" customFormat="1">
      <c r="A1367" s="183"/>
      <c r="B1367" s="183"/>
      <c r="C1367" s="183"/>
      <c r="D1367" s="183"/>
      <c r="E1367" s="183"/>
      <c r="F1367" s="159"/>
      <c r="H1367"/>
    </row>
    <row r="1368" spans="1:8" s="160" customFormat="1">
      <c r="A1368" s="183"/>
      <c r="B1368" s="183"/>
      <c r="C1368" s="183"/>
      <c r="D1368" s="183"/>
      <c r="E1368" s="183"/>
      <c r="F1368" s="159"/>
      <c r="H1368"/>
    </row>
    <row r="1369" spans="1:8" s="160" customFormat="1">
      <c r="A1369" s="158" t="s">
        <v>99</v>
      </c>
      <c r="B1369" s="159"/>
      <c r="C1369" s="159"/>
      <c r="D1369" s="159"/>
      <c r="E1369" s="161" t="s">
        <v>0</v>
      </c>
      <c r="F1369" s="161" t="s">
        <v>265</v>
      </c>
      <c r="H1369"/>
    </row>
    <row r="1370" spans="1:8" s="160" customFormat="1">
      <c r="A1370" s="158" t="s">
        <v>100</v>
      </c>
      <c r="B1370" s="159"/>
      <c r="C1370" s="159"/>
      <c r="D1370" s="159"/>
      <c r="E1370" s="159"/>
      <c r="F1370" s="159"/>
      <c r="H1370"/>
    </row>
    <row r="1371" spans="1:8" s="160" customFormat="1" ht="14.45" customHeight="1">
      <c r="A1371" s="401" t="s">
        <v>266</v>
      </c>
      <c r="B1371" s="401"/>
      <c r="C1371" s="401"/>
      <c r="D1371" s="401"/>
      <c r="E1371" s="401"/>
      <c r="F1371" s="401"/>
      <c r="H1371"/>
    </row>
    <row r="1372" spans="1:8" s="160" customFormat="1">
      <c r="A1372" s="393" t="s">
        <v>103</v>
      </c>
      <c r="B1372" s="393"/>
      <c r="C1372" s="393"/>
      <c r="D1372" s="393"/>
      <c r="E1372" s="393"/>
      <c r="F1372" s="393"/>
      <c r="H1372"/>
    </row>
    <row r="1373" spans="1:8" s="160" customFormat="1">
      <c r="A1373" s="394" t="s">
        <v>141</v>
      </c>
      <c r="B1373" s="395"/>
      <c r="C1373" s="395"/>
      <c r="D1373" s="396"/>
      <c r="E1373" s="163" t="s">
        <v>105</v>
      </c>
      <c r="F1373" s="163" t="s">
        <v>257</v>
      </c>
      <c r="H1373"/>
    </row>
    <row r="1374" spans="1:8" s="160" customFormat="1">
      <c r="A1374" s="164" t="s">
        <v>106</v>
      </c>
      <c r="B1374" s="164" t="s">
        <v>107</v>
      </c>
      <c r="C1374" s="164" t="s">
        <v>108</v>
      </c>
      <c r="D1374" s="164" t="s">
        <v>109</v>
      </c>
      <c r="E1374" s="164" t="s">
        <v>110</v>
      </c>
      <c r="F1374" s="164" t="s">
        <v>111</v>
      </c>
      <c r="H1374"/>
    </row>
    <row r="1375" spans="1:8" s="160" customFormat="1">
      <c r="A1375" s="165" t="s">
        <v>267</v>
      </c>
      <c r="B1375" s="166" t="s">
        <v>70</v>
      </c>
      <c r="C1375" s="166">
        <v>1</v>
      </c>
      <c r="D1375" s="197">
        <v>215316</v>
      </c>
      <c r="E1375" s="165"/>
      <c r="F1375" s="197">
        <f>+D1375*C1375</f>
        <v>215316</v>
      </c>
      <c r="H1375"/>
    </row>
    <row r="1376" spans="1:8" s="160" customFormat="1">
      <c r="A1376" s="165"/>
      <c r="B1376" s="166"/>
      <c r="C1376" s="166"/>
      <c r="D1376" s="197"/>
      <c r="E1376" s="165"/>
      <c r="F1376" s="165"/>
      <c r="H1376"/>
    </row>
    <row r="1377" spans="1:8" s="160" customFormat="1">
      <c r="A1377" s="165"/>
      <c r="B1377" s="166"/>
      <c r="C1377" s="166"/>
      <c r="D1377" s="197"/>
      <c r="E1377" s="165"/>
      <c r="F1377" s="165"/>
      <c r="H1377"/>
    </row>
    <row r="1378" spans="1:8" s="160" customFormat="1">
      <c r="A1378" s="165"/>
      <c r="B1378" s="166"/>
      <c r="C1378" s="165"/>
      <c r="D1378" s="165"/>
      <c r="E1378" s="165"/>
      <c r="F1378" s="165"/>
      <c r="H1378"/>
    </row>
    <row r="1379" spans="1:8" s="160" customFormat="1">
      <c r="A1379" s="405" t="s">
        <v>117</v>
      </c>
      <c r="B1379" s="405"/>
      <c r="C1379" s="405"/>
      <c r="D1379" s="405"/>
      <c r="E1379" s="405"/>
      <c r="F1379" s="197">
        <f>ROUND((SUM(F1375:F1378)),0)</f>
        <v>215316</v>
      </c>
      <c r="H1379"/>
    </row>
    <row r="1380" spans="1:8" s="160" customFormat="1">
      <c r="A1380" s="159"/>
      <c r="B1380" s="162"/>
      <c r="C1380" s="159"/>
      <c r="D1380" s="159"/>
      <c r="E1380" s="159"/>
      <c r="F1380" s="159"/>
      <c r="H1380"/>
    </row>
    <row r="1381" spans="1:8" s="160" customFormat="1">
      <c r="A1381" s="169" t="s">
        <v>118</v>
      </c>
      <c r="B1381" s="163"/>
      <c r="C1381" s="169"/>
      <c r="D1381" s="169"/>
      <c r="E1381" s="169"/>
      <c r="F1381" s="169"/>
      <c r="H1381"/>
    </row>
    <row r="1382" spans="1:8">
      <c r="A1382" s="163" t="s">
        <v>106</v>
      </c>
      <c r="B1382" s="163" t="s">
        <v>107</v>
      </c>
      <c r="C1382" s="163" t="s">
        <v>142</v>
      </c>
      <c r="D1382" s="163" t="s">
        <v>120</v>
      </c>
      <c r="E1382" s="163" t="s">
        <v>110</v>
      </c>
      <c r="F1382" s="163" t="s">
        <v>111</v>
      </c>
    </row>
    <row r="1383" spans="1:8">
      <c r="A1383" s="165" t="s">
        <v>154</v>
      </c>
      <c r="B1383" s="166" t="s">
        <v>144</v>
      </c>
      <c r="C1383" s="170">
        <f>+C1342</f>
        <v>147851</v>
      </c>
      <c r="D1383" s="188">
        <v>0.3</v>
      </c>
      <c r="E1383" s="165"/>
      <c r="F1383" s="170">
        <f>+D1383*C1383</f>
        <v>44355.299999999996</v>
      </c>
    </row>
    <row r="1384" spans="1:8">
      <c r="A1384" s="165" t="s">
        <v>143</v>
      </c>
      <c r="B1384" s="166" t="s">
        <v>144</v>
      </c>
      <c r="C1384" s="170">
        <f>+C1343</f>
        <v>90406</v>
      </c>
      <c r="D1384" s="188">
        <v>0.3</v>
      </c>
      <c r="E1384" s="165"/>
      <c r="F1384" s="170">
        <f>+D1384*C1384</f>
        <v>27121.8</v>
      </c>
    </row>
    <row r="1385" spans="1:8">
      <c r="A1385" s="165"/>
      <c r="B1385" s="166"/>
      <c r="C1385" s="165"/>
      <c r="D1385" s="165"/>
      <c r="E1385" s="165"/>
      <c r="F1385" s="165"/>
    </row>
    <row r="1386" spans="1:8">
      <c r="A1386" s="165"/>
      <c r="B1386" s="166"/>
      <c r="C1386" s="165"/>
      <c r="D1386" s="165"/>
      <c r="E1386" s="165"/>
      <c r="F1386" s="165"/>
    </row>
    <row r="1387" spans="1:8">
      <c r="A1387" s="397" t="s">
        <v>121</v>
      </c>
      <c r="B1387" s="398"/>
      <c r="C1387" s="398"/>
      <c r="D1387" s="398"/>
      <c r="E1387" s="399"/>
      <c r="F1387" s="170">
        <f>SUM(F1383:F1386)</f>
        <v>71477.099999999991</v>
      </c>
      <c r="H1387" s="292"/>
    </row>
    <row r="1388" spans="1:8">
      <c r="B1388" s="162"/>
    </row>
    <row r="1389" spans="1:8">
      <c r="A1389" s="169" t="s">
        <v>122</v>
      </c>
      <c r="B1389" s="163"/>
      <c r="C1389" s="169"/>
      <c r="D1389" s="169"/>
      <c r="E1389" s="169"/>
      <c r="F1389" s="169"/>
    </row>
    <row r="1390" spans="1:8">
      <c r="A1390" s="163" t="s">
        <v>106</v>
      </c>
      <c r="B1390" s="163" t="s">
        <v>107</v>
      </c>
      <c r="C1390" s="163" t="s">
        <v>108</v>
      </c>
      <c r="D1390" s="163" t="s">
        <v>109</v>
      </c>
      <c r="E1390" s="163" t="s">
        <v>110</v>
      </c>
      <c r="F1390" s="163" t="s">
        <v>111</v>
      </c>
    </row>
    <row r="1391" spans="1:8">
      <c r="A1391" s="165"/>
      <c r="B1391" s="166"/>
      <c r="C1391" s="166"/>
      <c r="D1391" s="197"/>
      <c r="E1391" s="165"/>
      <c r="F1391" s="197"/>
    </row>
    <row r="1392" spans="1:8">
      <c r="A1392" s="165"/>
      <c r="B1392" s="166"/>
      <c r="C1392" s="166"/>
      <c r="D1392" s="197"/>
      <c r="E1392" s="165"/>
      <c r="F1392" s="197"/>
    </row>
    <row r="1393" spans="1:8">
      <c r="A1393" s="165"/>
      <c r="B1393" s="166"/>
      <c r="C1393" s="165"/>
      <c r="D1393" s="165"/>
      <c r="E1393" s="165"/>
      <c r="F1393" s="197"/>
    </row>
    <row r="1394" spans="1:8">
      <c r="A1394" s="165"/>
      <c r="B1394" s="166"/>
      <c r="C1394" s="165"/>
      <c r="D1394" s="165"/>
      <c r="E1394" s="165"/>
      <c r="F1394" s="197"/>
    </row>
    <row r="1395" spans="1:8">
      <c r="A1395" s="397" t="s">
        <v>123</v>
      </c>
      <c r="B1395" s="398"/>
      <c r="C1395" s="398"/>
      <c r="D1395" s="398"/>
      <c r="E1395" s="399"/>
      <c r="F1395" s="197">
        <f>SUM(F1391:F1394)</f>
        <v>0</v>
      </c>
    </row>
    <row r="1396" spans="1:8">
      <c r="B1396" s="162"/>
    </row>
    <row r="1397" spans="1:8">
      <c r="A1397" s="169" t="s">
        <v>124</v>
      </c>
      <c r="B1397" s="163"/>
      <c r="C1397" s="169"/>
      <c r="D1397" s="169"/>
      <c r="E1397" s="169"/>
      <c r="F1397" s="169"/>
    </row>
    <row r="1398" spans="1:8" s="160" customFormat="1">
      <c r="A1398" s="169" t="s">
        <v>106</v>
      </c>
      <c r="B1398" s="163" t="s">
        <v>107</v>
      </c>
      <c r="C1398" s="169" t="s">
        <v>125</v>
      </c>
      <c r="D1398" s="169" t="s">
        <v>120</v>
      </c>
      <c r="E1398" s="169" t="s">
        <v>110</v>
      </c>
      <c r="F1398" s="169" t="s">
        <v>111</v>
      </c>
      <c r="H1398"/>
    </row>
    <row r="1399" spans="1:8" s="160" customFormat="1">
      <c r="A1399" s="165"/>
      <c r="B1399" s="166"/>
      <c r="C1399" s="165"/>
      <c r="D1399" s="165"/>
      <c r="E1399" s="165"/>
      <c r="F1399" s="165"/>
      <c r="H1399"/>
    </row>
    <row r="1400" spans="1:8" s="160" customFormat="1">
      <c r="A1400" s="165"/>
      <c r="B1400" s="166"/>
      <c r="C1400" s="165"/>
      <c r="D1400" s="165"/>
      <c r="E1400" s="165"/>
      <c r="F1400" s="165"/>
      <c r="H1400"/>
    </row>
    <row r="1401" spans="1:8" s="160" customFormat="1">
      <c r="A1401" s="397" t="s">
        <v>126</v>
      </c>
      <c r="B1401" s="398"/>
      <c r="C1401" s="398"/>
      <c r="D1401" s="398"/>
      <c r="E1401" s="399"/>
      <c r="F1401" s="165"/>
      <c r="H1401"/>
    </row>
    <row r="1402" spans="1:8" s="160" customFormat="1">
      <c r="A1402" s="159"/>
      <c r="B1402" s="162"/>
      <c r="C1402" s="159"/>
      <c r="D1402" s="159"/>
      <c r="E1402" s="159"/>
      <c r="F1402" s="159"/>
      <c r="H1402"/>
    </row>
    <row r="1403" spans="1:8" s="160" customFormat="1">
      <c r="A1403" s="400" t="s">
        <v>127</v>
      </c>
      <c r="B1403" s="400"/>
      <c r="C1403" s="400"/>
      <c r="D1403" s="400"/>
      <c r="E1403" s="400"/>
      <c r="F1403" s="168"/>
      <c r="H1403"/>
    </row>
    <row r="1404" spans="1:8" s="160" customFormat="1">
      <c r="A1404" s="400" t="s">
        <v>128</v>
      </c>
      <c r="B1404" s="400"/>
      <c r="C1404" s="400"/>
      <c r="D1404" s="400"/>
      <c r="E1404" s="400"/>
      <c r="F1404" s="170">
        <f>ROUND((+F1403+F1401+F1395+F1387+F1379),0)</f>
        <v>286793</v>
      </c>
      <c r="H1404"/>
    </row>
    <row r="1405" spans="1:8" s="160" customFormat="1">
      <c r="A1405" s="400" t="s">
        <v>129</v>
      </c>
      <c r="B1405" s="400"/>
      <c r="C1405" s="400"/>
      <c r="D1405" s="400"/>
      <c r="E1405" s="400"/>
      <c r="F1405" s="165"/>
      <c r="H1405"/>
    </row>
    <row r="1406" spans="1:8" s="160" customFormat="1">
      <c r="A1406" s="400" t="s">
        <v>130</v>
      </c>
      <c r="B1406" s="400"/>
      <c r="C1406" s="400"/>
      <c r="D1406" s="400"/>
      <c r="E1406" s="400"/>
      <c r="F1406" s="165"/>
      <c r="H1406"/>
    </row>
    <row r="1407" spans="1:8" s="160" customFormat="1">
      <c r="A1407" s="183"/>
      <c r="B1407" s="183"/>
      <c r="C1407" s="183"/>
      <c r="D1407" s="183"/>
      <c r="E1407" s="183"/>
      <c r="F1407" s="159"/>
      <c r="H1407"/>
    </row>
    <row r="1408" spans="1:8" s="160" customFormat="1">
      <c r="A1408" s="183"/>
      <c r="B1408" s="183"/>
      <c r="C1408" s="183"/>
      <c r="D1408" s="183"/>
      <c r="E1408" s="183"/>
      <c r="F1408" s="159"/>
      <c r="H1408"/>
    </row>
    <row r="1410" spans="1:8" s="160" customFormat="1">
      <c r="A1410" s="158" t="s">
        <v>99</v>
      </c>
      <c r="B1410" s="159"/>
      <c r="C1410" s="159"/>
      <c r="D1410" s="159"/>
      <c r="E1410" s="161" t="s">
        <v>0</v>
      </c>
      <c r="F1410" s="161" t="s">
        <v>268</v>
      </c>
      <c r="H1410"/>
    </row>
    <row r="1411" spans="1:8" s="160" customFormat="1">
      <c r="A1411" s="158" t="s">
        <v>100</v>
      </c>
      <c r="B1411" s="159"/>
      <c r="C1411" s="159"/>
      <c r="D1411" s="159"/>
      <c r="E1411" s="159"/>
      <c r="F1411" s="159"/>
      <c r="H1411"/>
    </row>
    <row r="1412" spans="1:8" s="195" customFormat="1" ht="14.45" customHeight="1">
      <c r="A1412" s="401" t="s">
        <v>269</v>
      </c>
      <c r="B1412" s="401"/>
      <c r="C1412" s="401"/>
      <c r="D1412" s="401"/>
      <c r="E1412" s="401"/>
      <c r="F1412" s="401"/>
      <c r="H1412" s="196"/>
    </row>
    <row r="1413" spans="1:8" s="160" customFormat="1">
      <c r="A1413" s="393" t="s">
        <v>103</v>
      </c>
      <c r="B1413" s="393"/>
      <c r="C1413" s="393"/>
      <c r="D1413" s="393"/>
      <c r="E1413" s="393"/>
      <c r="F1413" s="393"/>
      <c r="H1413"/>
    </row>
    <row r="1414" spans="1:8" s="160" customFormat="1">
      <c r="A1414" s="394" t="s">
        <v>141</v>
      </c>
      <c r="B1414" s="395"/>
      <c r="C1414" s="395"/>
      <c r="D1414" s="396"/>
      <c r="E1414" s="163" t="s">
        <v>105</v>
      </c>
      <c r="F1414" s="163" t="s">
        <v>76</v>
      </c>
      <c r="H1414"/>
    </row>
    <row r="1415" spans="1:8" s="160" customFormat="1">
      <c r="A1415" s="164" t="s">
        <v>106</v>
      </c>
      <c r="B1415" s="164" t="s">
        <v>107</v>
      </c>
      <c r="C1415" s="164" t="s">
        <v>108</v>
      </c>
      <c r="D1415" s="164" t="s">
        <v>109</v>
      </c>
      <c r="E1415" s="164" t="s">
        <v>110</v>
      </c>
      <c r="F1415" s="164" t="s">
        <v>111</v>
      </c>
      <c r="H1415"/>
    </row>
    <row r="1416" spans="1:8" s="160" customFormat="1">
      <c r="A1416" s="165" t="s">
        <v>270</v>
      </c>
      <c r="B1416" s="166" t="s">
        <v>76</v>
      </c>
      <c r="C1416" s="166">
        <v>1</v>
      </c>
      <c r="D1416" s="197">
        <v>82657</v>
      </c>
      <c r="E1416" s="165"/>
      <c r="F1416" s="197">
        <f>+D1416*C1416</f>
        <v>82657</v>
      </c>
      <c r="H1416"/>
    </row>
    <row r="1417" spans="1:8" s="160" customFormat="1">
      <c r="A1417" s="165"/>
      <c r="B1417" s="166"/>
      <c r="C1417" s="166"/>
      <c r="D1417" s="197"/>
      <c r="E1417" s="165"/>
      <c r="F1417" s="165"/>
      <c r="H1417"/>
    </row>
    <row r="1418" spans="1:8" s="160" customFormat="1">
      <c r="A1418" s="165"/>
      <c r="B1418" s="166"/>
      <c r="C1418" s="166"/>
      <c r="D1418" s="197"/>
      <c r="E1418" s="165"/>
      <c r="F1418" s="165"/>
      <c r="H1418"/>
    </row>
    <row r="1419" spans="1:8" s="160" customFormat="1">
      <c r="A1419" s="165"/>
      <c r="B1419" s="166"/>
      <c r="C1419" s="165"/>
      <c r="D1419" s="165"/>
      <c r="E1419" s="165"/>
      <c r="F1419" s="165"/>
      <c r="H1419"/>
    </row>
    <row r="1420" spans="1:8" s="160" customFormat="1">
      <c r="A1420" s="405" t="s">
        <v>117</v>
      </c>
      <c r="B1420" s="405"/>
      <c r="C1420" s="405"/>
      <c r="D1420" s="405"/>
      <c r="E1420" s="405"/>
      <c r="F1420" s="197">
        <f>ROUND((SUM(F1416:F1419)),0)</f>
        <v>82657</v>
      </c>
      <c r="H1420"/>
    </row>
    <row r="1421" spans="1:8" s="160" customFormat="1">
      <c r="A1421" s="159"/>
      <c r="B1421" s="162"/>
      <c r="C1421" s="159"/>
      <c r="D1421" s="159"/>
      <c r="E1421" s="159"/>
      <c r="F1421" s="159"/>
      <c r="H1421"/>
    </row>
    <row r="1422" spans="1:8" s="160" customFormat="1">
      <c r="A1422" s="169" t="s">
        <v>118</v>
      </c>
      <c r="B1422" s="163"/>
      <c r="C1422" s="169"/>
      <c r="D1422" s="169"/>
      <c r="E1422" s="169"/>
      <c r="F1422" s="169"/>
      <c r="H1422"/>
    </row>
    <row r="1423" spans="1:8" s="160" customFormat="1">
      <c r="A1423" s="163" t="s">
        <v>106</v>
      </c>
      <c r="B1423" s="163" t="s">
        <v>107</v>
      </c>
      <c r="C1423" s="163" t="s">
        <v>142</v>
      </c>
      <c r="D1423" s="163" t="s">
        <v>120</v>
      </c>
      <c r="E1423" s="163" t="s">
        <v>110</v>
      </c>
      <c r="F1423" s="163" t="s">
        <v>111</v>
      </c>
      <c r="H1423"/>
    </row>
    <row r="1424" spans="1:8" s="160" customFormat="1">
      <c r="A1424" s="165" t="s">
        <v>154</v>
      </c>
      <c r="B1424" s="166" t="s">
        <v>144</v>
      </c>
      <c r="C1424" s="170">
        <f>+C1383</f>
        <v>147851</v>
      </c>
      <c r="D1424" s="188">
        <v>0.1</v>
      </c>
      <c r="E1424" s="165"/>
      <c r="F1424" s="170">
        <f>+D1424*C1424</f>
        <v>14785.1</v>
      </c>
      <c r="H1424"/>
    </row>
    <row r="1425" spans="1:8" s="160" customFormat="1">
      <c r="A1425" s="165" t="s">
        <v>143</v>
      </c>
      <c r="B1425" s="166" t="s">
        <v>144</v>
      </c>
      <c r="C1425" s="170">
        <f>+C1384</f>
        <v>90406</v>
      </c>
      <c r="D1425" s="188">
        <v>0.1</v>
      </c>
      <c r="E1425" s="165"/>
      <c r="F1425" s="170">
        <f>+D1425*C1425</f>
        <v>9040.6</v>
      </c>
      <c r="H1425"/>
    </row>
    <row r="1426" spans="1:8" s="160" customFormat="1">
      <c r="A1426" s="165"/>
      <c r="B1426" s="166"/>
      <c r="C1426" s="165"/>
      <c r="D1426" s="165"/>
      <c r="E1426" s="165"/>
      <c r="F1426" s="165"/>
      <c r="H1426"/>
    </row>
    <row r="1427" spans="1:8" s="160" customFormat="1">
      <c r="A1427" s="165"/>
      <c r="B1427" s="166"/>
      <c r="C1427" s="165"/>
      <c r="D1427" s="165"/>
      <c r="E1427" s="165"/>
      <c r="F1427" s="165"/>
      <c r="H1427"/>
    </row>
    <row r="1428" spans="1:8" s="160" customFormat="1">
      <c r="A1428" s="397" t="s">
        <v>121</v>
      </c>
      <c r="B1428" s="398"/>
      <c r="C1428" s="398"/>
      <c r="D1428" s="398"/>
      <c r="E1428" s="399"/>
      <c r="F1428" s="170">
        <f>SUM(F1424:F1427)</f>
        <v>23825.7</v>
      </c>
      <c r="H1428" s="292"/>
    </row>
    <row r="1429" spans="1:8" s="160" customFormat="1">
      <c r="A1429" s="159"/>
      <c r="B1429" s="162"/>
      <c r="C1429" s="159"/>
      <c r="D1429" s="159"/>
      <c r="E1429" s="159"/>
      <c r="F1429" s="159"/>
      <c r="H1429"/>
    </row>
    <row r="1430" spans="1:8" s="160" customFormat="1">
      <c r="A1430" s="169" t="s">
        <v>122</v>
      </c>
      <c r="B1430" s="163"/>
      <c r="C1430" s="169"/>
      <c r="D1430" s="169"/>
      <c r="E1430" s="169"/>
      <c r="F1430" s="169"/>
      <c r="H1430"/>
    </row>
    <row r="1431" spans="1:8" s="160" customFormat="1">
      <c r="A1431" s="163" t="s">
        <v>106</v>
      </c>
      <c r="B1431" s="163" t="s">
        <v>107</v>
      </c>
      <c r="C1431" s="163" t="s">
        <v>108</v>
      </c>
      <c r="D1431" s="163" t="s">
        <v>109</v>
      </c>
      <c r="E1431" s="163" t="s">
        <v>110</v>
      </c>
      <c r="F1431" s="163" t="s">
        <v>111</v>
      </c>
      <c r="H1431"/>
    </row>
    <row r="1432" spans="1:8" s="160" customFormat="1">
      <c r="A1432" s="165"/>
      <c r="B1432" s="166"/>
      <c r="C1432" s="166"/>
      <c r="D1432" s="197"/>
      <c r="E1432" s="165"/>
      <c r="F1432" s="197"/>
      <c r="H1432"/>
    </row>
    <row r="1433" spans="1:8" s="160" customFormat="1">
      <c r="A1433" s="165"/>
      <c r="B1433" s="166"/>
      <c r="C1433" s="166"/>
      <c r="D1433" s="197"/>
      <c r="E1433" s="165"/>
      <c r="F1433" s="197"/>
      <c r="H1433"/>
    </row>
    <row r="1434" spans="1:8" s="160" customFormat="1">
      <c r="A1434" s="165"/>
      <c r="B1434" s="166"/>
      <c r="C1434" s="165"/>
      <c r="D1434" s="165"/>
      <c r="E1434" s="165"/>
      <c r="F1434" s="197"/>
      <c r="H1434"/>
    </row>
    <row r="1435" spans="1:8" s="160" customFormat="1">
      <c r="A1435" s="165"/>
      <c r="B1435" s="166"/>
      <c r="C1435" s="165"/>
      <c r="D1435" s="165"/>
      <c r="E1435" s="165"/>
      <c r="F1435" s="197"/>
      <c r="H1435"/>
    </row>
    <row r="1436" spans="1:8" s="160" customFormat="1">
      <c r="A1436" s="397" t="s">
        <v>123</v>
      </c>
      <c r="B1436" s="398"/>
      <c r="C1436" s="398"/>
      <c r="D1436" s="398"/>
      <c r="E1436" s="399"/>
      <c r="F1436" s="197">
        <f>SUM(F1432:F1435)</f>
        <v>0</v>
      </c>
      <c r="H1436"/>
    </row>
    <row r="1437" spans="1:8" s="160" customFormat="1">
      <c r="A1437" s="159"/>
      <c r="B1437" s="162"/>
      <c r="C1437" s="159"/>
      <c r="D1437" s="159"/>
      <c r="E1437" s="159"/>
      <c r="F1437" s="159"/>
      <c r="H1437"/>
    </row>
    <row r="1438" spans="1:8" s="160" customFormat="1">
      <c r="A1438" s="169" t="s">
        <v>124</v>
      </c>
      <c r="B1438" s="163"/>
      <c r="C1438" s="169"/>
      <c r="D1438" s="169"/>
      <c r="E1438" s="169"/>
      <c r="F1438" s="169"/>
      <c r="H1438"/>
    </row>
    <row r="1439" spans="1:8" s="160" customFormat="1">
      <c r="A1439" s="169" t="s">
        <v>106</v>
      </c>
      <c r="B1439" s="163" t="s">
        <v>107</v>
      </c>
      <c r="C1439" s="169" t="s">
        <v>125</v>
      </c>
      <c r="D1439" s="169" t="s">
        <v>120</v>
      </c>
      <c r="E1439" s="169" t="s">
        <v>110</v>
      </c>
      <c r="F1439" s="169" t="s">
        <v>111</v>
      </c>
      <c r="H1439"/>
    </row>
    <row r="1440" spans="1:8" s="160" customFormat="1">
      <c r="A1440" s="165"/>
      <c r="B1440" s="166"/>
      <c r="C1440" s="165"/>
      <c r="D1440" s="165"/>
      <c r="E1440" s="165"/>
      <c r="F1440" s="165"/>
      <c r="H1440"/>
    </row>
    <row r="1441" spans="1:8" s="160" customFormat="1">
      <c r="A1441" s="165"/>
      <c r="B1441" s="166"/>
      <c r="C1441" s="165"/>
      <c r="D1441" s="165"/>
      <c r="E1441" s="165"/>
      <c r="F1441" s="165"/>
      <c r="H1441"/>
    </row>
    <row r="1442" spans="1:8" s="160" customFormat="1">
      <c r="A1442" s="397" t="s">
        <v>126</v>
      </c>
      <c r="B1442" s="398"/>
      <c r="C1442" s="398"/>
      <c r="D1442" s="398"/>
      <c r="E1442" s="399"/>
      <c r="F1442" s="165"/>
      <c r="H1442"/>
    </row>
    <row r="1443" spans="1:8" s="160" customFormat="1">
      <c r="A1443" s="159"/>
      <c r="B1443" s="162"/>
      <c r="C1443" s="159"/>
      <c r="D1443" s="159"/>
      <c r="E1443" s="159"/>
      <c r="F1443" s="159"/>
      <c r="H1443"/>
    </row>
    <row r="1444" spans="1:8" s="160" customFormat="1">
      <c r="A1444" s="400" t="s">
        <v>127</v>
      </c>
      <c r="B1444" s="400"/>
      <c r="C1444" s="400"/>
      <c r="D1444" s="400"/>
      <c r="E1444" s="400"/>
      <c r="F1444" s="168"/>
      <c r="H1444"/>
    </row>
    <row r="1445" spans="1:8" s="160" customFormat="1">
      <c r="A1445" s="400" t="s">
        <v>128</v>
      </c>
      <c r="B1445" s="400"/>
      <c r="C1445" s="400"/>
      <c r="D1445" s="400"/>
      <c r="E1445" s="400"/>
      <c r="F1445" s="170">
        <f>ROUND((+F1444+F1442+F1436+F1428+F1420),0)</f>
        <v>106483</v>
      </c>
      <c r="H1445"/>
    </row>
    <row r="1446" spans="1:8" s="160" customFormat="1">
      <c r="A1446" s="400" t="s">
        <v>129</v>
      </c>
      <c r="B1446" s="400"/>
      <c r="C1446" s="400"/>
      <c r="D1446" s="400"/>
      <c r="E1446" s="400"/>
      <c r="F1446" s="165"/>
      <c r="H1446"/>
    </row>
    <row r="1447" spans="1:8" s="160" customFormat="1">
      <c r="A1447" s="400" t="s">
        <v>130</v>
      </c>
      <c r="B1447" s="400"/>
      <c r="C1447" s="400"/>
      <c r="D1447" s="400"/>
      <c r="E1447" s="400"/>
      <c r="F1447" s="165"/>
      <c r="H1447"/>
    </row>
    <row r="1448" spans="1:8" s="160" customFormat="1">
      <c r="A1448" s="183"/>
      <c r="B1448" s="183"/>
      <c r="C1448" s="183"/>
      <c r="D1448" s="183"/>
      <c r="E1448" s="183"/>
      <c r="F1448" s="159"/>
      <c r="H1448"/>
    </row>
    <row r="1449" spans="1:8" s="160" customFormat="1">
      <c r="A1449" s="183"/>
      <c r="B1449" s="183"/>
      <c r="C1449" s="183"/>
      <c r="D1449" s="183"/>
      <c r="E1449" s="183"/>
      <c r="F1449" s="159"/>
      <c r="H1449"/>
    </row>
    <row r="1450" spans="1:8" s="160" customFormat="1">
      <c r="A1450" s="183"/>
      <c r="B1450" s="183"/>
      <c r="C1450" s="183"/>
      <c r="D1450" s="183"/>
      <c r="E1450" s="183"/>
      <c r="F1450" s="159"/>
      <c r="H1450"/>
    </row>
    <row r="1451" spans="1:8" s="160" customFormat="1">
      <c r="A1451" s="158" t="s">
        <v>99</v>
      </c>
      <c r="B1451" s="159"/>
      <c r="C1451" s="159"/>
      <c r="D1451" s="159"/>
      <c r="E1451" s="159"/>
      <c r="F1451" s="159"/>
      <c r="H1451"/>
    </row>
    <row r="1452" spans="1:8" s="160" customFormat="1">
      <c r="A1452" s="158" t="s">
        <v>131</v>
      </c>
      <c r="B1452" s="159"/>
      <c r="C1452" s="159"/>
      <c r="D1452" s="159"/>
      <c r="E1452" s="162" t="s">
        <v>0</v>
      </c>
      <c r="F1452" s="162" t="s">
        <v>271</v>
      </c>
      <c r="H1452"/>
    </row>
    <row r="1453" spans="1:8" s="160" customFormat="1">
      <c r="A1453" s="401" t="s">
        <v>272</v>
      </c>
      <c r="B1453" s="401"/>
      <c r="C1453" s="401"/>
      <c r="D1453" s="401"/>
      <c r="E1453" s="401"/>
      <c r="F1453" s="401"/>
      <c r="H1453"/>
    </row>
    <row r="1454" spans="1:8" s="160" customFormat="1">
      <c r="A1454" s="393" t="s">
        <v>103</v>
      </c>
      <c r="B1454" s="393"/>
      <c r="C1454" s="393"/>
      <c r="D1454" s="393"/>
      <c r="E1454" s="393"/>
      <c r="F1454" s="393"/>
      <c r="H1454"/>
    </row>
    <row r="1455" spans="1:8" s="160" customFormat="1">
      <c r="A1455" s="394" t="s">
        <v>141</v>
      </c>
      <c r="B1455" s="395"/>
      <c r="C1455" s="395"/>
      <c r="D1455" s="396"/>
      <c r="E1455" s="163" t="s">
        <v>105</v>
      </c>
      <c r="F1455" s="163" t="s">
        <v>76</v>
      </c>
      <c r="H1455"/>
    </row>
    <row r="1456" spans="1:8" s="160" customFormat="1">
      <c r="A1456" s="164" t="s">
        <v>106</v>
      </c>
      <c r="B1456" s="164" t="s">
        <v>107</v>
      </c>
      <c r="C1456" s="164" t="s">
        <v>108</v>
      </c>
      <c r="D1456" s="164" t="s">
        <v>109</v>
      </c>
      <c r="E1456" s="164" t="s">
        <v>110</v>
      </c>
      <c r="F1456" s="164" t="s">
        <v>111</v>
      </c>
      <c r="H1456"/>
    </row>
    <row r="1457" spans="1:8" s="160" customFormat="1">
      <c r="A1457" s="165" t="s">
        <v>273</v>
      </c>
      <c r="B1457" s="166" t="s">
        <v>76</v>
      </c>
      <c r="C1457" s="166">
        <v>1</v>
      </c>
      <c r="D1457" s="197">
        <v>242189</v>
      </c>
      <c r="E1457" s="165"/>
      <c r="F1457" s="197">
        <f>+D1457*C1457</f>
        <v>242189</v>
      </c>
      <c r="H1457"/>
    </row>
    <row r="1458" spans="1:8" s="160" customFormat="1">
      <c r="A1458" s="165"/>
      <c r="B1458" s="166"/>
      <c r="C1458" s="166"/>
      <c r="D1458" s="197"/>
      <c r="E1458" s="165"/>
      <c r="F1458" s="165"/>
      <c r="H1458"/>
    </row>
    <row r="1459" spans="1:8" s="160" customFormat="1">
      <c r="A1459" s="165"/>
      <c r="B1459" s="166"/>
      <c r="C1459" s="166"/>
      <c r="D1459" s="197"/>
      <c r="E1459" s="165"/>
      <c r="F1459" s="165"/>
      <c r="H1459"/>
    </row>
    <row r="1460" spans="1:8" s="160" customFormat="1">
      <c r="A1460" s="165"/>
      <c r="B1460" s="166"/>
      <c r="C1460" s="165"/>
      <c r="D1460" s="165"/>
      <c r="E1460" s="165"/>
      <c r="F1460" s="165"/>
      <c r="H1460"/>
    </row>
    <row r="1461" spans="1:8" s="160" customFormat="1">
      <c r="A1461" s="405" t="s">
        <v>117</v>
      </c>
      <c r="B1461" s="405"/>
      <c r="C1461" s="405"/>
      <c r="D1461" s="405"/>
      <c r="E1461" s="405"/>
      <c r="F1461" s="197">
        <f>ROUND((SUM(F1457:F1460)),0)</f>
        <v>242189</v>
      </c>
      <c r="H1461"/>
    </row>
    <row r="1462" spans="1:8" s="160" customFormat="1">
      <c r="A1462" s="159"/>
      <c r="B1462" s="162"/>
      <c r="C1462" s="159"/>
      <c r="D1462" s="159"/>
      <c r="E1462" s="159"/>
      <c r="F1462" s="159"/>
      <c r="H1462"/>
    </row>
    <row r="1463" spans="1:8" s="160" customFormat="1">
      <c r="A1463" s="169" t="s">
        <v>118</v>
      </c>
      <c r="B1463" s="163"/>
      <c r="C1463" s="169"/>
      <c r="D1463" s="169"/>
      <c r="E1463" s="169"/>
      <c r="F1463" s="169"/>
      <c r="H1463"/>
    </row>
    <row r="1464" spans="1:8" s="160" customFormat="1">
      <c r="A1464" s="163" t="s">
        <v>106</v>
      </c>
      <c r="B1464" s="163" t="s">
        <v>107</v>
      </c>
      <c r="C1464" s="163" t="s">
        <v>142</v>
      </c>
      <c r="D1464" s="163" t="s">
        <v>120</v>
      </c>
      <c r="E1464" s="163" t="s">
        <v>110</v>
      </c>
      <c r="F1464" s="163" t="s">
        <v>111</v>
      </c>
      <c r="H1464"/>
    </row>
    <row r="1465" spans="1:8" s="160" customFormat="1">
      <c r="A1465" s="165" t="s">
        <v>154</v>
      </c>
      <c r="B1465" s="166" t="s">
        <v>144</v>
      </c>
      <c r="C1465" s="170">
        <f>+C1424</f>
        <v>147851</v>
      </c>
      <c r="D1465" s="188">
        <v>0.2</v>
      </c>
      <c r="E1465" s="165"/>
      <c r="F1465" s="170">
        <f>+D1465*C1465</f>
        <v>29570.2</v>
      </c>
      <c r="H1465"/>
    </row>
    <row r="1466" spans="1:8" s="160" customFormat="1">
      <c r="A1466" s="165" t="s">
        <v>143</v>
      </c>
      <c r="B1466" s="166" t="s">
        <v>144</v>
      </c>
      <c r="C1466" s="170">
        <f>+C1425</f>
        <v>90406</v>
      </c>
      <c r="D1466" s="188">
        <v>0.2</v>
      </c>
      <c r="E1466" s="165"/>
      <c r="F1466" s="170">
        <f>+D1466*C1466</f>
        <v>18081.2</v>
      </c>
      <c r="H1466"/>
    </row>
    <row r="1467" spans="1:8" s="160" customFormat="1">
      <c r="A1467" s="165"/>
      <c r="B1467" s="166"/>
      <c r="C1467" s="165"/>
      <c r="D1467" s="165"/>
      <c r="E1467" s="165"/>
      <c r="F1467" s="165"/>
      <c r="H1467"/>
    </row>
    <row r="1468" spans="1:8" s="160" customFormat="1">
      <c r="A1468" s="165"/>
      <c r="B1468" s="166"/>
      <c r="C1468" s="165"/>
      <c r="D1468" s="165"/>
      <c r="E1468" s="165"/>
      <c r="F1468" s="165"/>
      <c r="H1468"/>
    </row>
    <row r="1469" spans="1:8" s="160" customFormat="1">
      <c r="A1469" s="397" t="s">
        <v>121</v>
      </c>
      <c r="B1469" s="398"/>
      <c r="C1469" s="398"/>
      <c r="D1469" s="398"/>
      <c r="E1469" s="399"/>
      <c r="F1469" s="170">
        <f>SUM(F1465:F1468)</f>
        <v>47651.4</v>
      </c>
      <c r="H1469"/>
    </row>
    <row r="1470" spans="1:8" s="160" customFormat="1">
      <c r="A1470" s="159"/>
      <c r="B1470" s="162"/>
      <c r="C1470" s="159"/>
      <c r="D1470" s="159"/>
      <c r="E1470" s="159"/>
      <c r="F1470" s="159"/>
      <c r="H1470"/>
    </row>
    <row r="1471" spans="1:8" s="160" customFormat="1">
      <c r="A1471" s="169" t="s">
        <v>122</v>
      </c>
      <c r="B1471" s="163"/>
      <c r="C1471" s="169"/>
      <c r="D1471" s="169"/>
      <c r="E1471" s="169"/>
      <c r="F1471" s="169"/>
      <c r="H1471"/>
    </row>
    <row r="1472" spans="1:8" s="160" customFormat="1">
      <c r="A1472" s="163" t="s">
        <v>106</v>
      </c>
      <c r="B1472" s="163" t="s">
        <v>107</v>
      </c>
      <c r="C1472" s="163" t="s">
        <v>108</v>
      </c>
      <c r="D1472" s="163" t="s">
        <v>109</v>
      </c>
      <c r="E1472" s="163" t="s">
        <v>110</v>
      </c>
      <c r="F1472" s="163" t="s">
        <v>111</v>
      </c>
      <c r="H1472"/>
    </row>
    <row r="1473" spans="1:8" s="160" customFormat="1">
      <c r="A1473" s="165"/>
      <c r="B1473" s="166"/>
      <c r="C1473" s="166"/>
      <c r="D1473" s="197"/>
      <c r="E1473" s="165"/>
      <c r="F1473" s="197"/>
      <c r="H1473"/>
    </row>
    <row r="1474" spans="1:8" s="160" customFormat="1">
      <c r="A1474" s="165"/>
      <c r="B1474" s="166"/>
      <c r="C1474" s="166"/>
      <c r="D1474" s="197"/>
      <c r="E1474" s="165"/>
      <c r="F1474" s="197"/>
      <c r="H1474"/>
    </row>
    <row r="1475" spans="1:8" s="160" customFormat="1">
      <c r="A1475" s="165"/>
      <c r="B1475" s="166"/>
      <c r="C1475" s="165"/>
      <c r="D1475" s="165"/>
      <c r="E1475" s="165"/>
      <c r="F1475" s="197"/>
      <c r="H1475"/>
    </row>
    <row r="1476" spans="1:8" s="160" customFormat="1">
      <c r="A1476" s="165"/>
      <c r="B1476" s="166"/>
      <c r="C1476" s="165"/>
      <c r="D1476" s="165"/>
      <c r="E1476" s="165"/>
      <c r="F1476" s="197"/>
      <c r="H1476"/>
    </row>
    <row r="1477" spans="1:8" s="160" customFormat="1">
      <c r="A1477" s="397" t="s">
        <v>123</v>
      </c>
      <c r="B1477" s="398"/>
      <c r="C1477" s="398"/>
      <c r="D1477" s="398"/>
      <c r="E1477" s="399"/>
      <c r="F1477" s="197">
        <f>SUM(F1473:F1476)</f>
        <v>0</v>
      </c>
      <c r="H1477"/>
    </row>
    <row r="1478" spans="1:8" s="160" customFormat="1">
      <c r="A1478" s="159"/>
      <c r="B1478" s="162"/>
      <c r="C1478" s="159"/>
      <c r="D1478" s="159"/>
      <c r="E1478" s="159"/>
      <c r="F1478" s="159"/>
      <c r="H1478"/>
    </row>
    <row r="1479" spans="1:8" s="160" customFormat="1">
      <c r="A1479" s="169" t="s">
        <v>124</v>
      </c>
      <c r="B1479" s="163"/>
      <c r="C1479" s="169"/>
      <c r="D1479" s="169"/>
      <c r="E1479" s="169"/>
      <c r="F1479" s="169"/>
      <c r="H1479"/>
    </row>
    <row r="1480" spans="1:8" s="160" customFormat="1">
      <c r="A1480" s="169" t="s">
        <v>106</v>
      </c>
      <c r="B1480" s="163" t="s">
        <v>107</v>
      </c>
      <c r="C1480" s="169" t="s">
        <v>125</v>
      </c>
      <c r="D1480" s="169" t="s">
        <v>120</v>
      </c>
      <c r="E1480" s="169" t="s">
        <v>110</v>
      </c>
      <c r="F1480" s="169" t="s">
        <v>111</v>
      </c>
      <c r="H1480"/>
    </row>
    <row r="1481" spans="1:8" s="160" customFormat="1">
      <c r="A1481" s="165"/>
      <c r="B1481" s="166"/>
      <c r="C1481" s="165"/>
      <c r="D1481" s="165"/>
      <c r="E1481" s="165"/>
      <c r="F1481" s="165"/>
      <c r="H1481"/>
    </row>
    <row r="1482" spans="1:8" s="160" customFormat="1">
      <c r="A1482" s="165"/>
      <c r="B1482" s="166"/>
      <c r="C1482" s="165"/>
      <c r="D1482" s="165"/>
      <c r="E1482" s="165"/>
      <c r="F1482" s="165"/>
      <c r="H1482"/>
    </row>
    <row r="1483" spans="1:8" s="160" customFormat="1">
      <c r="A1483" s="397" t="s">
        <v>126</v>
      </c>
      <c r="B1483" s="398"/>
      <c r="C1483" s="398"/>
      <c r="D1483" s="398"/>
      <c r="E1483" s="399"/>
      <c r="F1483" s="165"/>
      <c r="H1483"/>
    </row>
    <row r="1484" spans="1:8" s="160" customFormat="1">
      <c r="A1484" s="159"/>
      <c r="B1484" s="162"/>
      <c r="C1484" s="159"/>
      <c r="D1484" s="159"/>
      <c r="E1484" s="159"/>
      <c r="F1484" s="159"/>
      <c r="H1484"/>
    </row>
    <row r="1485" spans="1:8" s="160" customFormat="1">
      <c r="A1485" s="400" t="s">
        <v>127</v>
      </c>
      <c r="B1485" s="400"/>
      <c r="C1485" s="400"/>
      <c r="D1485" s="400"/>
      <c r="E1485" s="400"/>
      <c r="F1485" s="168"/>
      <c r="H1485"/>
    </row>
    <row r="1486" spans="1:8" s="160" customFormat="1">
      <c r="A1486" s="400" t="s">
        <v>128</v>
      </c>
      <c r="B1486" s="400"/>
      <c r="C1486" s="400"/>
      <c r="D1486" s="400"/>
      <c r="E1486" s="400"/>
      <c r="F1486" s="170">
        <f>ROUND((+F1485+F1483+F1477+F1469+F1461),0)</f>
        <v>289840</v>
      </c>
      <c r="H1486"/>
    </row>
    <row r="1487" spans="1:8" s="160" customFormat="1">
      <c r="A1487" s="400" t="s">
        <v>129</v>
      </c>
      <c r="B1487" s="400"/>
      <c r="C1487" s="400"/>
      <c r="D1487" s="400"/>
      <c r="E1487" s="400"/>
      <c r="F1487" s="165"/>
      <c r="H1487"/>
    </row>
    <row r="1488" spans="1:8" s="160" customFormat="1">
      <c r="A1488" s="400" t="s">
        <v>130</v>
      </c>
      <c r="B1488" s="400"/>
      <c r="C1488" s="400"/>
      <c r="D1488" s="400"/>
      <c r="E1488" s="400"/>
      <c r="F1488" s="165"/>
      <c r="H1488"/>
    </row>
    <row r="1489" spans="1:8" s="160" customFormat="1">
      <c r="A1489" s="183"/>
      <c r="B1489" s="183"/>
      <c r="C1489" s="183"/>
      <c r="D1489" s="183"/>
      <c r="E1489" s="183"/>
      <c r="F1489" s="159"/>
      <c r="H1489"/>
    </row>
    <row r="1490" spans="1:8" s="160" customFormat="1">
      <c r="A1490" s="183"/>
      <c r="B1490" s="183"/>
      <c r="C1490" s="183"/>
      <c r="D1490" s="183"/>
      <c r="E1490" s="183"/>
      <c r="F1490" s="159"/>
      <c r="H1490"/>
    </row>
    <row r="1491" spans="1:8" s="160" customFormat="1">
      <c r="A1491" s="158" t="s">
        <v>135</v>
      </c>
      <c r="B1491" s="159"/>
      <c r="C1491" s="159"/>
      <c r="D1491" s="159"/>
      <c r="E1491" s="159"/>
      <c r="F1491" s="159"/>
      <c r="H1491"/>
    </row>
    <row r="1492" spans="1:8" s="160" customFormat="1">
      <c r="A1492" s="158" t="s">
        <v>100</v>
      </c>
      <c r="B1492" s="159"/>
      <c r="C1492" s="159"/>
      <c r="D1492" s="159"/>
      <c r="E1492" s="162" t="s">
        <v>0</v>
      </c>
      <c r="F1492" s="162" t="s">
        <v>271</v>
      </c>
      <c r="H1492"/>
    </row>
    <row r="1493" spans="1:8" s="195" customFormat="1">
      <c r="A1493" s="401" t="s">
        <v>274</v>
      </c>
      <c r="B1493" s="401"/>
      <c r="C1493" s="401"/>
      <c r="D1493" s="401"/>
      <c r="E1493" s="401"/>
      <c r="F1493" s="401"/>
      <c r="H1493" s="196"/>
    </row>
    <row r="1494" spans="1:8" s="160" customFormat="1">
      <c r="A1494" s="393" t="s">
        <v>103</v>
      </c>
      <c r="B1494" s="393"/>
      <c r="C1494" s="393"/>
      <c r="D1494" s="393"/>
      <c r="E1494" s="393"/>
      <c r="F1494" s="393"/>
      <c r="H1494"/>
    </row>
    <row r="1495" spans="1:8" s="160" customFormat="1">
      <c r="A1495" s="394" t="s">
        <v>141</v>
      </c>
      <c r="B1495" s="395"/>
      <c r="C1495" s="395"/>
      <c r="D1495" s="396"/>
      <c r="E1495" s="163" t="s">
        <v>105</v>
      </c>
      <c r="F1495" s="163" t="s">
        <v>76</v>
      </c>
      <c r="H1495"/>
    </row>
    <row r="1496" spans="1:8" s="160" customFormat="1">
      <c r="A1496" s="164" t="s">
        <v>106</v>
      </c>
      <c r="B1496" s="164" t="s">
        <v>107</v>
      </c>
      <c r="C1496" s="164" t="s">
        <v>108</v>
      </c>
      <c r="D1496" s="164" t="s">
        <v>109</v>
      </c>
      <c r="E1496" s="164" t="s">
        <v>110</v>
      </c>
      <c r="F1496" s="164" t="s">
        <v>111</v>
      </c>
      <c r="H1496"/>
    </row>
    <row r="1497" spans="1:8" s="160" customFormat="1">
      <c r="A1497" s="165" t="s">
        <v>275</v>
      </c>
      <c r="B1497" s="166" t="s">
        <v>76</v>
      </c>
      <c r="C1497" s="166">
        <v>1</v>
      </c>
      <c r="D1497" s="197">
        <v>281177</v>
      </c>
      <c r="E1497" s="165"/>
      <c r="F1497" s="197">
        <f>+D1497*C1497</f>
        <v>281177</v>
      </c>
      <c r="H1497"/>
    </row>
    <row r="1498" spans="1:8" s="160" customFormat="1">
      <c r="A1498" s="165"/>
      <c r="B1498" s="166"/>
      <c r="C1498" s="166"/>
      <c r="D1498" s="197"/>
      <c r="E1498" s="165"/>
      <c r="F1498" s="165"/>
      <c r="H1498"/>
    </row>
    <row r="1499" spans="1:8" s="160" customFormat="1">
      <c r="A1499" s="165"/>
      <c r="B1499" s="166"/>
      <c r="C1499" s="166"/>
      <c r="D1499" s="197"/>
      <c r="E1499" s="165"/>
      <c r="F1499" s="165"/>
      <c r="H1499"/>
    </row>
    <row r="1500" spans="1:8" s="160" customFormat="1">
      <c r="A1500" s="165"/>
      <c r="B1500" s="166"/>
      <c r="C1500" s="165"/>
      <c r="D1500" s="165"/>
      <c r="E1500" s="165"/>
      <c r="F1500" s="165"/>
      <c r="H1500"/>
    </row>
    <row r="1501" spans="1:8" s="160" customFormat="1">
      <c r="A1501" s="405" t="s">
        <v>117</v>
      </c>
      <c r="B1501" s="405"/>
      <c r="C1501" s="405"/>
      <c r="D1501" s="405"/>
      <c r="E1501" s="405"/>
      <c r="F1501" s="197">
        <f>ROUND((SUM(F1497:F1500)),0)</f>
        <v>281177</v>
      </c>
      <c r="H1501"/>
    </row>
    <row r="1502" spans="1:8" s="160" customFormat="1">
      <c r="A1502" s="159"/>
      <c r="B1502" s="162"/>
      <c r="C1502" s="159"/>
      <c r="D1502" s="159"/>
      <c r="E1502" s="159"/>
      <c r="F1502" s="159"/>
      <c r="H1502"/>
    </row>
    <row r="1503" spans="1:8" s="160" customFormat="1">
      <c r="A1503" s="169" t="s">
        <v>118</v>
      </c>
      <c r="B1503" s="163"/>
      <c r="C1503" s="169"/>
      <c r="D1503" s="169"/>
      <c r="E1503" s="169"/>
      <c r="F1503" s="169"/>
      <c r="H1503"/>
    </row>
    <row r="1504" spans="1:8" s="160" customFormat="1">
      <c r="A1504" s="163" t="s">
        <v>106</v>
      </c>
      <c r="B1504" s="163" t="s">
        <v>107</v>
      </c>
      <c r="C1504" s="163" t="s">
        <v>142</v>
      </c>
      <c r="D1504" s="163" t="s">
        <v>120</v>
      </c>
      <c r="E1504" s="163" t="s">
        <v>110</v>
      </c>
      <c r="F1504" s="163" t="s">
        <v>111</v>
      </c>
      <c r="H1504"/>
    </row>
    <row r="1505" spans="1:8" s="160" customFormat="1">
      <c r="A1505" s="165" t="s">
        <v>154</v>
      </c>
      <c r="B1505" s="166" t="s">
        <v>144</v>
      </c>
      <c r="C1505" s="170">
        <v>90406</v>
      </c>
      <c r="D1505" s="188">
        <v>0.25</v>
      </c>
      <c r="E1505" s="165"/>
      <c r="F1505" s="170">
        <f>+D1505*C1505</f>
        <v>22601.5</v>
      </c>
      <c r="H1505"/>
    </row>
    <row r="1506" spans="1:8" s="160" customFormat="1">
      <c r="A1506" s="165" t="s">
        <v>143</v>
      </c>
      <c r="B1506" s="166" t="s">
        <v>144</v>
      </c>
      <c r="C1506" s="170">
        <f>+C1465</f>
        <v>147851</v>
      </c>
      <c r="D1506" s="188">
        <v>0.25</v>
      </c>
      <c r="E1506" s="165"/>
      <c r="F1506" s="170">
        <f>+D1506*C1506</f>
        <v>36962.75</v>
      </c>
      <c r="H1506"/>
    </row>
    <row r="1507" spans="1:8" s="160" customFormat="1">
      <c r="A1507" s="165"/>
      <c r="B1507" s="166"/>
      <c r="C1507" s="165"/>
      <c r="D1507" s="165"/>
      <c r="E1507" s="165"/>
      <c r="F1507" s="165"/>
      <c r="H1507"/>
    </row>
    <row r="1508" spans="1:8" s="160" customFormat="1">
      <c r="A1508" s="165"/>
      <c r="B1508" s="166"/>
      <c r="C1508" s="165"/>
      <c r="D1508" s="165"/>
      <c r="E1508" s="165"/>
      <c r="F1508" s="165"/>
      <c r="H1508"/>
    </row>
    <row r="1509" spans="1:8" s="160" customFormat="1">
      <c r="A1509" s="397" t="s">
        <v>121</v>
      </c>
      <c r="B1509" s="398"/>
      <c r="C1509" s="398"/>
      <c r="D1509" s="398"/>
      <c r="E1509" s="399"/>
      <c r="F1509" s="170">
        <f>SUM(F1505:F1508)</f>
        <v>59564.25</v>
      </c>
      <c r="H1509"/>
    </row>
    <row r="1510" spans="1:8" s="160" customFormat="1">
      <c r="A1510" s="159"/>
      <c r="B1510" s="162"/>
      <c r="C1510" s="159"/>
      <c r="D1510" s="159"/>
      <c r="E1510" s="159"/>
      <c r="F1510" s="159"/>
      <c r="H1510"/>
    </row>
    <row r="1511" spans="1:8" s="160" customFormat="1">
      <c r="A1511" s="169" t="s">
        <v>122</v>
      </c>
      <c r="B1511" s="163"/>
      <c r="C1511" s="169"/>
      <c r="D1511" s="169"/>
      <c r="E1511" s="169"/>
      <c r="F1511" s="169"/>
      <c r="H1511"/>
    </row>
    <row r="1512" spans="1:8" s="160" customFormat="1">
      <c r="A1512" s="163" t="s">
        <v>106</v>
      </c>
      <c r="B1512" s="163" t="s">
        <v>107</v>
      </c>
      <c r="C1512" s="163" t="s">
        <v>108</v>
      </c>
      <c r="D1512" s="163" t="s">
        <v>109</v>
      </c>
      <c r="E1512" s="163" t="s">
        <v>110</v>
      </c>
      <c r="F1512" s="163" t="s">
        <v>111</v>
      </c>
      <c r="H1512"/>
    </row>
    <row r="1513" spans="1:8" s="160" customFormat="1">
      <c r="A1513" s="165"/>
      <c r="B1513" s="166"/>
      <c r="C1513" s="166"/>
      <c r="D1513" s="197"/>
      <c r="E1513" s="165"/>
      <c r="F1513" s="197"/>
      <c r="H1513"/>
    </row>
    <row r="1514" spans="1:8" s="160" customFormat="1">
      <c r="A1514" s="165"/>
      <c r="B1514" s="166"/>
      <c r="C1514" s="166"/>
      <c r="D1514" s="197"/>
      <c r="E1514" s="165"/>
      <c r="F1514" s="197"/>
      <c r="H1514"/>
    </row>
    <row r="1515" spans="1:8" s="160" customFormat="1">
      <c r="A1515" s="165"/>
      <c r="B1515" s="166"/>
      <c r="C1515" s="165"/>
      <c r="D1515" s="165"/>
      <c r="E1515" s="165"/>
      <c r="F1515" s="197"/>
      <c r="H1515"/>
    </row>
    <row r="1516" spans="1:8" s="160" customFormat="1">
      <c r="A1516" s="165"/>
      <c r="B1516" s="166"/>
      <c r="C1516" s="165"/>
      <c r="D1516" s="165"/>
      <c r="E1516" s="165"/>
      <c r="F1516" s="197"/>
      <c r="H1516"/>
    </row>
    <row r="1517" spans="1:8" s="160" customFormat="1">
      <c r="A1517" s="397" t="s">
        <v>123</v>
      </c>
      <c r="B1517" s="398"/>
      <c r="C1517" s="398"/>
      <c r="D1517" s="398"/>
      <c r="E1517" s="399"/>
      <c r="F1517" s="197">
        <f>SUM(F1513:F1516)</f>
        <v>0</v>
      </c>
      <c r="H1517"/>
    </row>
    <row r="1518" spans="1:8" s="160" customFormat="1">
      <c r="A1518" s="159"/>
      <c r="B1518" s="162"/>
      <c r="C1518" s="159"/>
      <c r="D1518" s="159"/>
      <c r="E1518" s="159"/>
      <c r="F1518" s="159"/>
      <c r="H1518"/>
    </row>
    <row r="1519" spans="1:8" s="160" customFormat="1">
      <c r="A1519" s="169" t="s">
        <v>124</v>
      </c>
      <c r="B1519" s="163"/>
      <c r="C1519" s="169"/>
      <c r="D1519" s="169"/>
      <c r="E1519" s="169"/>
      <c r="F1519" s="169"/>
      <c r="H1519"/>
    </row>
    <row r="1520" spans="1:8" s="160" customFormat="1">
      <c r="A1520" s="169" t="s">
        <v>106</v>
      </c>
      <c r="B1520" s="163" t="s">
        <v>107</v>
      </c>
      <c r="C1520" s="169" t="s">
        <v>125</v>
      </c>
      <c r="D1520" s="169" t="s">
        <v>120</v>
      </c>
      <c r="E1520" s="169" t="s">
        <v>110</v>
      </c>
      <c r="F1520" s="169" t="s">
        <v>111</v>
      </c>
      <c r="H1520"/>
    </row>
    <row r="1521" spans="1:8" s="160" customFormat="1">
      <c r="A1521" s="165"/>
      <c r="B1521" s="166"/>
      <c r="C1521" s="165"/>
      <c r="D1521" s="165"/>
      <c r="E1521" s="165"/>
      <c r="F1521" s="165"/>
      <c r="H1521"/>
    </row>
    <row r="1522" spans="1:8" s="160" customFormat="1">
      <c r="A1522" s="165"/>
      <c r="B1522" s="166"/>
      <c r="C1522" s="165"/>
      <c r="D1522" s="165"/>
      <c r="E1522" s="165"/>
      <c r="F1522" s="165"/>
      <c r="H1522"/>
    </row>
    <row r="1523" spans="1:8" s="160" customFormat="1">
      <c r="A1523" s="397" t="s">
        <v>126</v>
      </c>
      <c r="B1523" s="398"/>
      <c r="C1523" s="398"/>
      <c r="D1523" s="398"/>
      <c r="E1523" s="399"/>
      <c r="F1523" s="165"/>
      <c r="H1523"/>
    </row>
    <row r="1524" spans="1:8" s="160" customFormat="1">
      <c r="A1524" s="159"/>
      <c r="B1524" s="162"/>
      <c r="C1524" s="159"/>
      <c r="D1524" s="159"/>
      <c r="E1524" s="159"/>
      <c r="F1524" s="159"/>
      <c r="H1524"/>
    </row>
    <row r="1525" spans="1:8" s="160" customFormat="1">
      <c r="A1525" s="400" t="s">
        <v>127</v>
      </c>
      <c r="B1525" s="400"/>
      <c r="C1525" s="400"/>
      <c r="D1525" s="400"/>
      <c r="E1525" s="400"/>
      <c r="F1525" s="168"/>
      <c r="H1525"/>
    </row>
    <row r="1526" spans="1:8" s="160" customFormat="1">
      <c r="A1526" s="400" t="s">
        <v>128</v>
      </c>
      <c r="B1526" s="400"/>
      <c r="C1526" s="400"/>
      <c r="D1526" s="400"/>
      <c r="E1526" s="400"/>
      <c r="F1526" s="170">
        <f>ROUND((+F1525+F1523+F1517+F1509+F1501),0)</f>
        <v>340741</v>
      </c>
      <c r="H1526" s="292"/>
    </row>
    <row r="1527" spans="1:8" s="160" customFormat="1">
      <c r="A1527" s="400" t="s">
        <v>129</v>
      </c>
      <c r="B1527" s="400"/>
      <c r="C1527" s="400"/>
      <c r="D1527" s="400"/>
      <c r="E1527" s="400"/>
      <c r="F1527" s="165"/>
      <c r="H1527"/>
    </row>
    <row r="1528" spans="1:8" s="160" customFormat="1">
      <c r="A1528" s="400" t="s">
        <v>130</v>
      </c>
      <c r="B1528" s="400"/>
      <c r="C1528" s="400"/>
      <c r="D1528" s="400"/>
      <c r="E1528" s="400"/>
      <c r="F1528" s="165"/>
      <c r="H1528"/>
    </row>
    <row r="1529" spans="1:8" s="160" customFormat="1">
      <c r="A1529" s="183"/>
      <c r="B1529" s="183"/>
      <c r="C1529" s="183"/>
      <c r="D1529" s="183"/>
      <c r="E1529" s="183"/>
      <c r="F1529" s="159"/>
      <c r="H1529"/>
    </row>
    <row r="1530" spans="1:8" s="160" customFormat="1">
      <c r="A1530" s="183"/>
      <c r="B1530" s="183"/>
      <c r="C1530" s="183"/>
      <c r="D1530" s="183"/>
      <c r="E1530" s="183"/>
      <c r="F1530" s="159"/>
      <c r="H1530"/>
    </row>
    <row r="1532" spans="1:8" s="160" customFormat="1" ht="63.6" hidden="1" customHeight="1">
      <c r="A1532" s="159"/>
      <c r="B1532" s="183"/>
      <c r="C1532" s="183"/>
      <c r="D1532" s="183"/>
      <c r="E1532" s="429"/>
      <c r="F1532" s="429"/>
      <c r="H1532"/>
    </row>
    <row r="1533" spans="1:8" s="160" customFormat="1" hidden="1">
      <c r="A1533" s="158"/>
      <c r="B1533" s="159"/>
      <c r="C1533" s="159"/>
      <c r="D1533" s="159"/>
      <c r="E1533" s="159"/>
      <c r="F1533" s="159"/>
      <c r="H1533"/>
    </row>
    <row r="1534" spans="1:8" s="160" customFormat="1" hidden="1">
      <c r="A1534" s="158"/>
      <c r="B1534" s="159"/>
      <c r="C1534" s="159"/>
      <c r="D1534" s="159"/>
      <c r="E1534" s="183"/>
      <c r="F1534" s="159"/>
      <c r="H1534"/>
    </row>
    <row r="1535" spans="1:8" s="160" customFormat="1" hidden="1">
      <c r="A1535" s="430"/>
      <c r="B1535" s="430"/>
      <c r="C1535" s="430"/>
      <c r="D1535" s="430"/>
      <c r="E1535" s="430"/>
      <c r="F1535" s="430"/>
      <c r="H1535"/>
    </row>
    <row r="1536" spans="1:8" s="160" customFormat="1" hidden="1">
      <c r="A1536" s="393"/>
      <c r="B1536" s="393"/>
      <c r="C1536" s="393"/>
      <c r="D1536" s="393"/>
      <c r="E1536" s="393"/>
      <c r="F1536" s="393"/>
      <c r="H1536"/>
    </row>
    <row r="1537" spans="1:8" s="160" customFormat="1" hidden="1">
      <c r="A1537" s="394"/>
      <c r="B1537" s="395"/>
      <c r="C1537" s="395"/>
      <c r="D1537" s="396"/>
      <c r="E1537" s="163"/>
      <c r="F1537" s="163"/>
      <c r="H1537"/>
    </row>
    <row r="1538" spans="1:8" s="160" customFormat="1" hidden="1">
      <c r="A1538" s="164"/>
      <c r="B1538" s="164"/>
      <c r="C1538" s="164"/>
      <c r="D1538" s="164"/>
      <c r="E1538" s="164"/>
      <c r="F1538" s="164"/>
      <c r="H1538"/>
    </row>
    <row r="1539" spans="1:8" s="160" customFormat="1" hidden="1">
      <c r="A1539" s="165"/>
      <c r="B1539" s="166"/>
      <c r="C1539" s="166"/>
      <c r="D1539" s="197"/>
      <c r="E1539" s="165"/>
      <c r="F1539" s="197"/>
      <c r="H1539"/>
    </row>
    <row r="1540" spans="1:8" s="160" customFormat="1" hidden="1">
      <c r="A1540" s="165"/>
      <c r="B1540" s="166"/>
      <c r="C1540" s="166"/>
      <c r="D1540" s="197"/>
      <c r="E1540" s="165"/>
      <c r="F1540" s="165"/>
      <c r="H1540"/>
    </row>
    <row r="1541" spans="1:8" s="160" customFormat="1" hidden="1">
      <c r="A1541" s="165"/>
      <c r="B1541" s="166"/>
      <c r="C1541" s="166"/>
      <c r="D1541" s="197"/>
      <c r="E1541" s="165"/>
      <c r="F1541" s="165"/>
      <c r="H1541"/>
    </row>
    <row r="1542" spans="1:8" s="160" customFormat="1" hidden="1">
      <c r="A1542" s="165"/>
      <c r="B1542" s="166"/>
      <c r="C1542" s="165"/>
      <c r="D1542" s="165"/>
      <c r="E1542" s="165"/>
      <c r="F1542" s="165"/>
      <c r="H1542"/>
    </row>
    <row r="1543" spans="1:8" s="160" customFormat="1" hidden="1">
      <c r="A1543" s="405"/>
      <c r="B1543" s="405"/>
      <c r="C1543" s="405"/>
      <c r="D1543" s="405"/>
      <c r="E1543" s="405"/>
      <c r="F1543" s="197"/>
      <c r="H1543"/>
    </row>
    <row r="1544" spans="1:8" s="160" customFormat="1" hidden="1">
      <c r="A1544" s="159"/>
      <c r="B1544" s="162"/>
      <c r="C1544" s="159"/>
      <c r="D1544" s="159"/>
      <c r="E1544" s="159"/>
      <c r="F1544" s="159"/>
      <c r="H1544"/>
    </row>
    <row r="1545" spans="1:8" s="160" customFormat="1" hidden="1">
      <c r="A1545" s="169"/>
      <c r="B1545" s="163"/>
      <c r="C1545" s="169"/>
      <c r="D1545" s="169"/>
      <c r="E1545" s="169"/>
      <c r="F1545" s="169"/>
      <c r="H1545"/>
    </row>
    <row r="1546" spans="1:8" s="160" customFormat="1" hidden="1">
      <c r="A1546" s="163"/>
      <c r="B1546" s="163"/>
      <c r="C1546" s="163"/>
      <c r="D1546" s="163"/>
      <c r="E1546" s="163"/>
      <c r="F1546" s="163"/>
      <c r="H1546"/>
    </row>
    <row r="1547" spans="1:8" s="160" customFormat="1" hidden="1">
      <c r="A1547" s="165"/>
      <c r="B1547" s="166"/>
      <c r="C1547" s="170"/>
      <c r="D1547" s="188"/>
      <c r="E1547" s="165"/>
      <c r="F1547" s="170"/>
      <c r="H1547"/>
    </row>
    <row r="1548" spans="1:8" s="160" customFormat="1" hidden="1">
      <c r="A1548" s="165"/>
      <c r="B1548" s="166"/>
      <c r="C1548" s="170"/>
      <c r="D1548" s="188"/>
      <c r="E1548" s="165"/>
      <c r="F1548" s="170"/>
      <c r="H1548"/>
    </row>
    <row r="1549" spans="1:8" s="160" customFormat="1" hidden="1">
      <c r="A1549" s="165"/>
      <c r="B1549" s="166"/>
      <c r="C1549" s="165"/>
      <c r="D1549" s="165"/>
      <c r="E1549" s="165"/>
      <c r="F1549" s="165"/>
      <c r="H1549"/>
    </row>
    <row r="1550" spans="1:8" s="160" customFormat="1" hidden="1">
      <c r="A1550" s="165"/>
      <c r="B1550" s="166"/>
      <c r="C1550" s="165"/>
      <c r="D1550" s="165"/>
      <c r="E1550" s="165"/>
      <c r="F1550" s="165"/>
      <c r="H1550"/>
    </row>
    <row r="1551" spans="1:8" s="160" customFormat="1" hidden="1">
      <c r="A1551" s="397"/>
      <c r="B1551" s="398"/>
      <c r="C1551" s="398"/>
      <c r="D1551" s="398"/>
      <c r="E1551" s="399"/>
      <c r="F1551" s="170"/>
      <c r="H1551"/>
    </row>
    <row r="1552" spans="1:8" s="160" customFormat="1" hidden="1">
      <c r="A1552" s="159"/>
      <c r="B1552" s="162"/>
      <c r="C1552" s="159"/>
      <c r="D1552" s="159"/>
      <c r="E1552" s="159"/>
      <c r="F1552" s="159"/>
      <c r="H1552"/>
    </row>
    <row r="1553" spans="1:8" s="160" customFormat="1" hidden="1">
      <c r="A1553" s="169"/>
      <c r="B1553" s="163"/>
      <c r="C1553" s="169"/>
      <c r="D1553" s="169"/>
      <c r="E1553" s="169"/>
      <c r="F1553" s="169"/>
      <c r="H1553"/>
    </row>
    <row r="1554" spans="1:8" s="160" customFormat="1" hidden="1">
      <c r="A1554" s="163"/>
      <c r="B1554" s="163"/>
      <c r="C1554" s="163"/>
      <c r="D1554" s="163"/>
      <c r="E1554" s="163"/>
      <c r="F1554" s="163"/>
      <c r="H1554"/>
    </row>
    <row r="1555" spans="1:8" s="160" customFormat="1" hidden="1">
      <c r="A1555" s="165"/>
      <c r="B1555" s="166"/>
      <c r="C1555" s="166"/>
      <c r="D1555" s="197"/>
      <c r="E1555" s="165"/>
      <c r="F1555" s="197"/>
      <c r="H1555"/>
    </row>
    <row r="1556" spans="1:8" s="160" customFormat="1" hidden="1">
      <c r="A1556" s="165"/>
      <c r="B1556" s="166"/>
      <c r="C1556" s="166"/>
      <c r="D1556" s="197"/>
      <c r="E1556" s="165"/>
      <c r="F1556" s="197"/>
      <c r="H1556"/>
    </row>
    <row r="1557" spans="1:8" s="160" customFormat="1" hidden="1">
      <c r="A1557" s="165"/>
      <c r="B1557" s="166"/>
      <c r="C1557" s="165"/>
      <c r="D1557" s="165"/>
      <c r="E1557" s="165"/>
      <c r="F1557" s="197"/>
      <c r="H1557"/>
    </row>
    <row r="1558" spans="1:8" s="160" customFormat="1" hidden="1">
      <c r="A1558" s="165"/>
      <c r="B1558" s="166"/>
      <c r="C1558" s="165"/>
      <c r="D1558" s="165"/>
      <c r="E1558" s="165"/>
      <c r="F1558" s="197"/>
      <c r="H1558"/>
    </row>
    <row r="1559" spans="1:8" s="160" customFormat="1" hidden="1">
      <c r="A1559" s="397"/>
      <c r="B1559" s="398"/>
      <c r="C1559" s="398"/>
      <c r="D1559" s="398"/>
      <c r="E1559" s="399"/>
      <c r="F1559" s="197"/>
      <c r="H1559"/>
    </row>
    <row r="1560" spans="1:8" s="160" customFormat="1" hidden="1">
      <c r="A1560" s="159"/>
      <c r="B1560" s="162"/>
      <c r="C1560" s="159"/>
      <c r="D1560" s="159"/>
      <c r="E1560" s="159"/>
      <c r="F1560" s="159"/>
      <c r="H1560"/>
    </row>
    <row r="1561" spans="1:8" s="160" customFormat="1" hidden="1">
      <c r="A1561" s="169"/>
      <c r="B1561" s="163"/>
      <c r="C1561" s="169"/>
      <c r="D1561" s="169"/>
      <c r="E1561" s="169"/>
      <c r="F1561" s="169"/>
      <c r="H1561"/>
    </row>
    <row r="1562" spans="1:8" s="160" customFormat="1" hidden="1">
      <c r="A1562" s="169"/>
      <c r="B1562" s="163"/>
      <c r="C1562" s="169"/>
      <c r="D1562" s="169"/>
      <c r="E1562" s="169"/>
      <c r="F1562" s="169"/>
      <c r="H1562"/>
    </row>
    <row r="1563" spans="1:8" s="160" customFormat="1" hidden="1">
      <c r="A1563" s="165"/>
      <c r="B1563" s="166"/>
      <c r="C1563" s="165"/>
      <c r="D1563" s="165"/>
      <c r="E1563" s="165"/>
      <c r="F1563" s="165"/>
      <c r="H1563"/>
    </row>
    <row r="1564" spans="1:8" s="160" customFormat="1" hidden="1">
      <c r="A1564" s="165"/>
      <c r="B1564" s="166"/>
      <c r="C1564" s="165"/>
      <c r="D1564" s="165"/>
      <c r="E1564" s="165"/>
      <c r="F1564" s="165"/>
      <c r="H1564"/>
    </row>
    <row r="1565" spans="1:8" s="160" customFormat="1" hidden="1">
      <c r="A1565" s="397"/>
      <c r="B1565" s="398"/>
      <c r="C1565" s="398"/>
      <c r="D1565" s="398"/>
      <c r="E1565" s="399"/>
      <c r="F1565" s="165"/>
      <c r="H1565"/>
    </row>
    <row r="1566" spans="1:8" s="160" customFormat="1" hidden="1">
      <c r="A1566" s="159"/>
      <c r="B1566" s="162"/>
      <c r="C1566" s="159"/>
      <c r="D1566" s="159"/>
      <c r="E1566" s="159"/>
      <c r="F1566" s="159"/>
      <c r="H1566"/>
    </row>
    <row r="1567" spans="1:8" s="160" customFormat="1" hidden="1">
      <c r="A1567" s="400"/>
      <c r="B1567" s="400"/>
      <c r="C1567" s="400"/>
      <c r="D1567" s="400"/>
      <c r="E1567" s="400"/>
      <c r="F1567" s="168"/>
      <c r="H1567"/>
    </row>
    <row r="1568" spans="1:8" s="160" customFormat="1" hidden="1">
      <c r="A1568" s="400"/>
      <c r="B1568" s="400"/>
      <c r="C1568" s="400"/>
      <c r="D1568" s="400"/>
      <c r="E1568" s="400"/>
      <c r="F1568" s="170"/>
      <c r="H1568"/>
    </row>
    <row r="1569" spans="1:8" s="160" customFormat="1" hidden="1">
      <c r="A1569" s="400"/>
      <c r="B1569" s="400"/>
      <c r="C1569" s="400"/>
      <c r="D1569" s="400"/>
      <c r="E1569" s="400"/>
      <c r="F1569" s="165"/>
      <c r="H1569"/>
    </row>
    <row r="1570" spans="1:8" s="160" customFormat="1" hidden="1">
      <c r="A1570" s="400"/>
      <c r="B1570" s="400"/>
      <c r="C1570" s="400"/>
      <c r="D1570" s="400"/>
      <c r="E1570" s="400"/>
      <c r="F1570" s="165"/>
      <c r="H1570"/>
    </row>
    <row r="1571" spans="1:8" s="160" customFormat="1" hidden="1">
      <c r="A1571" s="183"/>
      <c r="B1571" s="183"/>
      <c r="C1571" s="183"/>
      <c r="D1571" s="183"/>
      <c r="E1571" s="183"/>
      <c r="F1571" s="159"/>
      <c r="H1571"/>
    </row>
    <row r="1572" spans="1:8" s="160" customFormat="1">
      <c r="A1572" s="183"/>
      <c r="B1572" s="183"/>
      <c r="C1572" s="183"/>
      <c r="D1572" s="183"/>
      <c r="E1572" s="183"/>
      <c r="F1572" s="159"/>
      <c r="H1572"/>
    </row>
    <row r="1573" spans="1:8" s="160" customFormat="1">
      <c r="A1573" s="183"/>
      <c r="B1573" s="183"/>
      <c r="C1573" s="183"/>
      <c r="D1573" s="183"/>
      <c r="E1573" s="183"/>
      <c r="F1573" s="159"/>
      <c r="H1573"/>
    </row>
    <row r="1574" spans="1:8" s="160" customFormat="1">
      <c r="A1574" s="158" t="s">
        <v>158</v>
      </c>
      <c r="B1574" s="159"/>
      <c r="C1574" s="159"/>
      <c r="D1574" s="159"/>
      <c r="E1574" s="161" t="s">
        <v>0</v>
      </c>
      <c r="F1574" s="161" t="s">
        <v>276</v>
      </c>
      <c r="H1574"/>
    </row>
    <row r="1575" spans="1:8" s="160" customFormat="1">
      <c r="A1575" s="158" t="s">
        <v>100</v>
      </c>
      <c r="B1575" s="159"/>
      <c r="C1575" s="159"/>
      <c r="D1575" s="159"/>
      <c r="E1575" s="159"/>
      <c r="F1575" s="159"/>
      <c r="H1575"/>
    </row>
    <row r="1576" spans="1:8" s="195" customFormat="1">
      <c r="A1576" s="185" t="s">
        <v>277</v>
      </c>
      <c r="B1576" s="293"/>
      <c r="C1576" s="185"/>
      <c r="D1576" s="185"/>
      <c r="E1576" s="294"/>
      <c r="F1576" s="295"/>
      <c r="H1576" s="196"/>
    </row>
    <row r="1577" spans="1:8" s="160" customFormat="1">
      <c r="A1577" s="393" t="s">
        <v>103</v>
      </c>
      <c r="B1577" s="393"/>
      <c r="C1577" s="393"/>
      <c r="D1577" s="393"/>
      <c r="E1577" s="393"/>
      <c r="F1577" s="393"/>
      <c r="H1577"/>
    </row>
    <row r="1578" spans="1:8" s="160" customFormat="1">
      <c r="A1578" s="394" t="s">
        <v>141</v>
      </c>
      <c r="B1578" s="395"/>
      <c r="C1578" s="395"/>
      <c r="D1578" s="396"/>
      <c r="E1578" s="296" t="s">
        <v>105</v>
      </c>
      <c r="F1578" s="164" t="s">
        <v>257</v>
      </c>
      <c r="H1578"/>
    </row>
    <row r="1579" spans="1:8" s="160" customFormat="1">
      <c r="A1579" s="164" t="s">
        <v>106</v>
      </c>
      <c r="B1579" s="164" t="s">
        <v>107</v>
      </c>
      <c r="C1579" s="164" t="s">
        <v>108</v>
      </c>
      <c r="D1579" s="164" t="s">
        <v>109</v>
      </c>
      <c r="E1579" s="296" t="s">
        <v>110</v>
      </c>
      <c r="F1579" s="164" t="s">
        <v>111</v>
      </c>
      <c r="H1579"/>
    </row>
    <row r="1580" spans="1:8" s="160" customFormat="1" ht="30">
      <c r="A1580" s="297" t="s">
        <v>278</v>
      </c>
      <c r="B1580" s="177" t="s">
        <v>279</v>
      </c>
      <c r="C1580" s="298">
        <f>3.14*0.4*0.4/4</f>
        <v>0.12560000000000002</v>
      </c>
      <c r="D1580" s="299">
        <f>+F81</f>
        <v>521357</v>
      </c>
      <c r="E1580" s="299"/>
      <c r="F1580" s="299">
        <f>+D1580*C1580</f>
        <v>65482.439200000008</v>
      </c>
      <c r="H1580"/>
    </row>
    <row r="1581" spans="1:8" s="160" customFormat="1" ht="30">
      <c r="A1581" s="297" t="s">
        <v>280</v>
      </c>
      <c r="B1581" s="177" t="s">
        <v>279</v>
      </c>
      <c r="C1581" s="300">
        <v>1</v>
      </c>
      <c r="D1581" s="299">
        <f>+D1580</f>
        <v>521357</v>
      </c>
      <c r="E1581" s="299"/>
      <c r="F1581" s="299">
        <f t="shared" ref="F1581:F1586" si="0">+D1581*C1581</f>
        <v>521357</v>
      </c>
      <c r="H1581"/>
    </row>
    <row r="1582" spans="1:8" s="160" customFormat="1" ht="17.25">
      <c r="A1582" s="297" t="s">
        <v>281</v>
      </c>
      <c r="B1582" s="177" t="s">
        <v>279</v>
      </c>
      <c r="C1582" s="300">
        <v>0.1</v>
      </c>
      <c r="D1582" s="299">
        <f>+D1580</f>
        <v>521357</v>
      </c>
      <c r="E1582" s="299"/>
      <c r="F1582" s="299">
        <f t="shared" si="0"/>
        <v>52135.700000000004</v>
      </c>
      <c r="H1582"/>
    </row>
    <row r="1583" spans="1:8" s="160" customFormat="1" ht="15.75">
      <c r="A1583" s="297" t="s">
        <v>282</v>
      </c>
      <c r="B1583" s="177" t="s">
        <v>113</v>
      </c>
      <c r="C1583" s="300">
        <v>5</v>
      </c>
      <c r="D1583" s="301">
        <v>34194.199999999997</v>
      </c>
      <c r="E1583" s="299"/>
      <c r="F1583" s="299">
        <f t="shared" si="0"/>
        <v>170971</v>
      </c>
      <c r="H1583"/>
    </row>
    <row r="1584" spans="1:8" s="160" customFormat="1" ht="15.75">
      <c r="A1584" s="297" t="s">
        <v>240</v>
      </c>
      <c r="B1584" s="177" t="s">
        <v>113</v>
      </c>
      <c r="C1584" s="300">
        <v>16</v>
      </c>
      <c r="D1584" s="299">
        <v>5543</v>
      </c>
      <c r="E1584" s="299"/>
      <c r="F1584" s="299">
        <f t="shared" si="0"/>
        <v>88688</v>
      </c>
      <c r="H1584"/>
    </row>
    <row r="1585" spans="1:8" s="160" customFormat="1" ht="15.75">
      <c r="A1585" s="302" t="s">
        <v>283</v>
      </c>
      <c r="B1585" s="177" t="s">
        <v>76</v>
      </c>
      <c r="C1585" s="300">
        <v>2.5</v>
      </c>
      <c r="D1585" s="299">
        <v>211094</v>
      </c>
      <c r="E1585" s="299"/>
      <c r="F1585" s="299">
        <f t="shared" si="0"/>
        <v>527735</v>
      </c>
      <c r="H1585"/>
    </row>
    <row r="1586" spans="1:8" s="160" customFormat="1" ht="15.75">
      <c r="A1586" s="297" t="s">
        <v>284</v>
      </c>
      <c r="B1586" s="177" t="s">
        <v>113</v>
      </c>
      <c r="C1586" s="300">
        <v>0.8</v>
      </c>
      <c r="D1586" s="299">
        <v>9241</v>
      </c>
      <c r="E1586" s="299"/>
      <c r="F1586" s="299">
        <f t="shared" si="0"/>
        <v>7392.8</v>
      </c>
      <c r="H1586"/>
    </row>
    <row r="1587" spans="1:8" s="160" customFormat="1" ht="15.75">
      <c r="A1587" s="165"/>
      <c r="B1587" s="177"/>
      <c r="C1587" s="300"/>
      <c r="D1587" s="299"/>
      <c r="E1587" s="252"/>
      <c r="F1587" s="299"/>
      <c r="H1587"/>
    </row>
    <row r="1588" spans="1:8" s="160" customFormat="1">
      <c r="A1588" s="405" t="s">
        <v>117</v>
      </c>
      <c r="B1588" s="405"/>
      <c r="C1588" s="405"/>
      <c r="D1588" s="405"/>
      <c r="E1588" s="405"/>
      <c r="F1588" s="303">
        <f>ROUND((SUM(F1580:F1587)),0)</f>
        <v>1433762</v>
      </c>
      <c r="H1588"/>
    </row>
    <row r="1589" spans="1:8" s="160" customFormat="1">
      <c r="A1589" s="159"/>
      <c r="B1589" s="304"/>
      <c r="C1589" s="159"/>
      <c r="D1589" s="159"/>
      <c r="E1589" s="305"/>
      <c r="F1589" s="306"/>
      <c r="H1589"/>
    </row>
    <row r="1590" spans="1:8" s="160" customFormat="1">
      <c r="A1590" s="169" t="s">
        <v>118</v>
      </c>
      <c r="B1590" s="164"/>
      <c r="C1590" s="169"/>
      <c r="D1590" s="169"/>
      <c r="E1590" s="303"/>
      <c r="F1590" s="307"/>
      <c r="H1590"/>
    </row>
    <row r="1591" spans="1:8" s="160" customFormat="1">
      <c r="A1591" s="163" t="s">
        <v>106</v>
      </c>
      <c r="B1591" s="164" t="s">
        <v>107</v>
      </c>
      <c r="C1591" s="163" t="s">
        <v>142</v>
      </c>
      <c r="D1591" s="163" t="s">
        <v>172</v>
      </c>
      <c r="E1591" s="296" t="s">
        <v>173</v>
      </c>
      <c r="F1591" s="164" t="s">
        <v>111</v>
      </c>
      <c r="H1591"/>
    </row>
    <row r="1592" spans="1:8" s="160" customFormat="1">
      <c r="A1592" s="165" t="s">
        <v>285</v>
      </c>
      <c r="B1592" s="177" t="s">
        <v>144</v>
      </c>
      <c r="C1592" s="170">
        <v>295702</v>
      </c>
      <c r="D1592" s="166">
        <v>0.5</v>
      </c>
      <c r="E1592" s="308"/>
      <c r="F1592" s="309">
        <f>+C1592/D1592</f>
        <v>591404</v>
      </c>
      <c r="H1592"/>
    </row>
    <row r="1593" spans="1:8" s="160" customFormat="1">
      <c r="A1593" s="165" t="s">
        <v>286</v>
      </c>
      <c r="B1593" s="177" t="s">
        <v>144</v>
      </c>
      <c r="C1593" s="170">
        <v>271218</v>
      </c>
      <c r="D1593" s="166">
        <v>0.5</v>
      </c>
      <c r="E1593" s="308"/>
      <c r="F1593" s="309">
        <f>+C1593/D1593</f>
        <v>542436</v>
      </c>
      <c r="H1593"/>
    </row>
    <row r="1594" spans="1:8" s="160" customFormat="1">
      <c r="A1594" s="176"/>
      <c r="B1594" s="177"/>
      <c r="C1594" s="252"/>
      <c r="D1594" s="177"/>
      <c r="E1594" s="252"/>
      <c r="F1594" s="310"/>
      <c r="H1594"/>
    </row>
    <row r="1595" spans="1:8" s="160" customFormat="1">
      <c r="A1595" s="397" t="s">
        <v>121</v>
      </c>
      <c r="B1595" s="398"/>
      <c r="C1595" s="398"/>
      <c r="D1595" s="398"/>
      <c r="E1595" s="399"/>
      <c r="F1595" s="309">
        <f>SUM(F1592:F1594)</f>
        <v>1133840</v>
      </c>
      <c r="H1595"/>
    </row>
    <row r="1596" spans="1:8" s="160" customFormat="1">
      <c r="A1596" s="159"/>
      <c r="B1596" s="304"/>
      <c r="C1596" s="159"/>
      <c r="D1596" s="159"/>
      <c r="E1596" s="305"/>
      <c r="F1596" s="306"/>
      <c r="H1596"/>
    </row>
    <row r="1597" spans="1:8" s="160" customFormat="1">
      <c r="A1597" s="169" t="s">
        <v>122</v>
      </c>
      <c r="B1597" s="164"/>
      <c r="C1597" s="169"/>
      <c r="D1597" s="169"/>
      <c r="E1597" s="303"/>
      <c r="F1597" s="307"/>
      <c r="H1597"/>
    </row>
    <row r="1598" spans="1:8" s="160" customFormat="1">
      <c r="A1598" s="163" t="s">
        <v>106</v>
      </c>
      <c r="B1598" s="164" t="s">
        <v>107</v>
      </c>
      <c r="C1598" s="163" t="s">
        <v>108</v>
      </c>
      <c r="D1598" s="163" t="s">
        <v>109</v>
      </c>
      <c r="E1598" s="296" t="s">
        <v>110</v>
      </c>
      <c r="F1598" s="164" t="s">
        <v>111</v>
      </c>
      <c r="H1598"/>
    </row>
    <row r="1599" spans="1:8" s="160" customFormat="1">
      <c r="A1599" s="165" t="s">
        <v>247</v>
      </c>
      <c r="B1599" s="177" t="s">
        <v>144</v>
      </c>
      <c r="C1599" s="166">
        <v>0.5</v>
      </c>
      <c r="D1599" s="311">
        <v>60000</v>
      </c>
      <c r="E1599" s="252"/>
      <c r="F1599" s="252">
        <f>+D1599*C1599</f>
        <v>30000</v>
      </c>
      <c r="H1599"/>
    </row>
    <row r="1600" spans="1:8" s="160" customFormat="1">
      <c r="A1600" s="165" t="s">
        <v>287</v>
      </c>
      <c r="B1600" s="177" t="s">
        <v>144</v>
      </c>
      <c r="C1600" s="166">
        <v>1</v>
      </c>
      <c r="D1600" s="247">
        <v>250000</v>
      </c>
      <c r="E1600" s="252"/>
      <c r="F1600" s="252">
        <f>+D1600*C1600</f>
        <v>250000</v>
      </c>
      <c r="H1600"/>
    </row>
    <row r="1601" spans="1:8" s="160" customFormat="1">
      <c r="A1601" s="165" t="s">
        <v>288</v>
      </c>
      <c r="B1601" s="177" t="s">
        <v>144</v>
      </c>
      <c r="C1601" s="166">
        <v>1</v>
      </c>
      <c r="D1601" s="247">
        <v>200000</v>
      </c>
      <c r="E1601" s="252"/>
      <c r="F1601" s="252">
        <f>+D1601*C1601</f>
        <v>200000</v>
      </c>
      <c r="H1601"/>
    </row>
    <row r="1602" spans="1:8" s="160" customFormat="1">
      <c r="A1602" s="165"/>
      <c r="B1602" s="177"/>
      <c r="C1602" s="165"/>
      <c r="D1602" s="165"/>
      <c r="E1602" s="252"/>
      <c r="F1602" s="252"/>
      <c r="H1602"/>
    </row>
    <row r="1603" spans="1:8" s="160" customFormat="1">
      <c r="A1603" s="397" t="s">
        <v>123</v>
      </c>
      <c r="B1603" s="398"/>
      <c r="C1603" s="398"/>
      <c r="D1603" s="398"/>
      <c r="E1603" s="399"/>
      <c r="F1603" s="252">
        <f>SUM(F1599:F1602)</f>
        <v>480000</v>
      </c>
      <c r="H1603"/>
    </row>
    <row r="1604" spans="1:8" s="160" customFormat="1">
      <c r="A1604" s="159"/>
      <c r="B1604" s="304"/>
      <c r="C1604" s="159"/>
      <c r="D1604" s="159"/>
      <c r="E1604" s="305"/>
      <c r="F1604" s="306"/>
      <c r="H1604"/>
    </row>
    <row r="1605" spans="1:8" s="160" customFormat="1">
      <c r="A1605" s="169" t="s">
        <v>124</v>
      </c>
      <c r="B1605" s="164"/>
      <c r="C1605" s="169"/>
      <c r="D1605" s="169"/>
      <c r="E1605" s="303"/>
      <c r="F1605" s="307"/>
      <c r="H1605"/>
    </row>
    <row r="1606" spans="1:8" s="160" customFormat="1">
      <c r="A1606" s="169" t="s">
        <v>106</v>
      </c>
      <c r="B1606" s="164" t="s">
        <v>107</v>
      </c>
      <c r="C1606" s="169" t="s">
        <v>125</v>
      </c>
      <c r="D1606" s="169" t="s">
        <v>120</v>
      </c>
      <c r="E1606" s="303" t="s">
        <v>110</v>
      </c>
      <c r="F1606" s="307" t="s">
        <v>111</v>
      </c>
      <c r="H1606"/>
    </row>
    <row r="1607" spans="1:8" s="160" customFormat="1">
      <c r="A1607" s="165"/>
      <c r="B1607" s="177"/>
      <c r="C1607" s="166"/>
      <c r="D1607" s="165"/>
      <c r="E1607" s="252"/>
      <c r="F1607" s="252"/>
      <c r="H1607"/>
    </row>
    <row r="1608" spans="1:8" s="160" customFormat="1">
      <c r="A1608" s="165"/>
      <c r="B1608" s="177"/>
      <c r="C1608" s="165"/>
      <c r="D1608" s="165"/>
      <c r="E1608" s="252"/>
      <c r="F1608" s="179"/>
      <c r="H1608"/>
    </row>
    <row r="1609" spans="1:8" s="160" customFormat="1">
      <c r="A1609" s="397" t="s">
        <v>126</v>
      </c>
      <c r="B1609" s="398"/>
      <c r="C1609" s="398"/>
      <c r="D1609" s="398"/>
      <c r="E1609" s="399"/>
      <c r="F1609" s="252">
        <f>+F1607</f>
        <v>0</v>
      </c>
      <c r="H1609"/>
    </row>
    <row r="1610" spans="1:8" s="160" customFormat="1">
      <c r="A1610" s="159"/>
      <c r="B1610" s="304"/>
      <c r="C1610" s="159"/>
      <c r="D1610" s="159"/>
      <c r="E1610" s="305"/>
      <c r="F1610" s="306"/>
      <c r="H1610"/>
    </row>
    <row r="1611" spans="1:8" s="160" customFormat="1">
      <c r="A1611" s="400" t="s">
        <v>127</v>
      </c>
      <c r="B1611" s="400"/>
      <c r="C1611" s="400"/>
      <c r="D1611" s="400"/>
      <c r="E1611" s="400"/>
      <c r="F1611" s="252">
        <f>+F1595*5%</f>
        <v>56692</v>
      </c>
      <c r="H1611"/>
    </row>
    <row r="1612" spans="1:8" s="160" customFormat="1">
      <c r="A1612" s="400" t="s">
        <v>128</v>
      </c>
      <c r="B1612" s="400"/>
      <c r="C1612" s="400"/>
      <c r="D1612" s="400"/>
      <c r="E1612" s="400"/>
      <c r="F1612" s="303">
        <f>ROUND((+F1611+F1595+F1588+F1603+F1609),0)</f>
        <v>3104294</v>
      </c>
      <c r="H1612"/>
    </row>
    <row r="1613" spans="1:8" s="160" customFormat="1">
      <c r="A1613" s="400" t="s">
        <v>175</v>
      </c>
      <c r="B1613" s="400"/>
      <c r="C1613" s="400"/>
      <c r="D1613" s="400"/>
      <c r="E1613" s="400"/>
      <c r="F1613" s="252"/>
      <c r="H1613"/>
    </row>
    <row r="1614" spans="1:8" s="160" customFormat="1">
      <c r="A1614" s="400" t="s">
        <v>176</v>
      </c>
      <c r="B1614" s="400"/>
      <c r="C1614" s="400"/>
      <c r="D1614" s="400"/>
      <c r="E1614" s="400"/>
      <c r="F1614" s="303"/>
      <c r="H1614"/>
    </row>
    <row r="1615" spans="1:8" s="160" customFormat="1">
      <c r="A1615" s="159"/>
      <c r="B1615" s="306"/>
      <c r="C1615" s="159"/>
      <c r="D1615" s="159"/>
      <c r="E1615" s="305"/>
      <c r="F1615" s="306"/>
      <c r="H1615"/>
    </row>
    <row r="1616" spans="1:8" s="160" customFormat="1">
      <c r="A1616" s="159"/>
      <c r="B1616" s="306"/>
      <c r="C1616" s="159"/>
      <c r="D1616" s="159"/>
      <c r="E1616" s="305"/>
      <c r="F1616" s="306"/>
      <c r="H1616"/>
    </row>
    <row r="1617" spans="1:8" s="160" customFormat="1">
      <c r="A1617" s="159"/>
      <c r="B1617" s="306"/>
      <c r="C1617" s="159"/>
      <c r="D1617" s="159"/>
      <c r="E1617" s="305"/>
      <c r="F1617" s="306"/>
      <c r="H1617"/>
    </row>
    <row r="1618" spans="1:8" s="160" customFormat="1">
      <c r="A1618" s="158" t="s">
        <v>99</v>
      </c>
      <c r="B1618" s="159"/>
      <c r="C1618" s="159"/>
      <c r="D1618" s="159"/>
      <c r="E1618" s="159"/>
      <c r="F1618" s="159"/>
      <c r="H1618"/>
    </row>
    <row r="1619" spans="1:8" s="160" customFormat="1">
      <c r="A1619" s="158" t="s">
        <v>100</v>
      </c>
      <c r="B1619" s="159"/>
      <c r="C1619" s="159"/>
      <c r="D1619" s="159"/>
      <c r="E1619" s="161" t="s">
        <v>0</v>
      </c>
      <c r="F1619" s="161" t="s">
        <v>289</v>
      </c>
      <c r="H1619"/>
    </row>
    <row r="1620" spans="1:8" s="160" customFormat="1">
      <c r="A1620" s="158" t="s">
        <v>290</v>
      </c>
      <c r="B1620" s="312"/>
      <c r="C1620" s="158"/>
      <c r="D1620" s="158"/>
      <c r="E1620" s="313"/>
      <c r="F1620" s="314"/>
      <c r="H1620"/>
    </row>
    <row r="1621" spans="1:8" s="160" customFormat="1">
      <c r="A1621" s="393" t="s">
        <v>103</v>
      </c>
      <c r="B1621" s="393"/>
      <c r="C1621" s="393"/>
      <c r="D1621" s="393"/>
      <c r="E1621" s="393"/>
      <c r="F1621" s="393"/>
      <c r="H1621"/>
    </row>
    <row r="1622" spans="1:8" s="160" customFormat="1">
      <c r="A1622" s="394" t="s">
        <v>141</v>
      </c>
      <c r="B1622" s="395"/>
      <c r="C1622" s="395"/>
      <c r="D1622" s="396"/>
      <c r="E1622" s="296" t="s">
        <v>105</v>
      </c>
      <c r="F1622" s="164" t="s">
        <v>257</v>
      </c>
      <c r="H1622"/>
    </row>
    <row r="1623" spans="1:8" s="160" customFormat="1">
      <c r="A1623" s="164" t="s">
        <v>106</v>
      </c>
      <c r="B1623" s="164" t="s">
        <v>107</v>
      </c>
      <c r="C1623" s="164" t="s">
        <v>108</v>
      </c>
      <c r="D1623" s="164" t="s">
        <v>109</v>
      </c>
      <c r="E1623" s="296" t="s">
        <v>110</v>
      </c>
      <c r="F1623" s="164" t="s">
        <v>111</v>
      </c>
      <c r="H1623"/>
    </row>
    <row r="1624" spans="1:8" s="160" customFormat="1" ht="30">
      <c r="A1624" s="297" t="s">
        <v>278</v>
      </c>
      <c r="B1624" s="177" t="s">
        <v>279</v>
      </c>
      <c r="C1624" s="300">
        <v>0.2</v>
      </c>
      <c r="D1624" s="299">
        <f>+D1580</f>
        <v>521357</v>
      </c>
      <c r="E1624" s="299"/>
      <c r="F1624" s="299">
        <f>+D1624*C1624</f>
        <v>104271.40000000001</v>
      </c>
      <c r="H1624"/>
    </row>
    <row r="1625" spans="1:8" s="160" customFormat="1" ht="30">
      <c r="A1625" s="297" t="s">
        <v>280</v>
      </c>
      <c r="B1625" s="177" t="s">
        <v>279</v>
      </c>
      <c r="C1625" s="300">
        <v>1</v>
      </c>
      <c r="D1625" s="299">
        <f>+D1624</f>
        <v>521357</v>
      </c>
      <c r="E1625" s="299"/>
      <c r="F1625" s="299">
        <f t="shared" ref="F1625:F1630" si="1">+D1625*C1625</f>
        <v>521357</v>
      </c>
      <c r="H1625"/>
    </row>
    <row r="1626" spans="1:8" ht="17.25">
      <c r="A1626" s="297" t="s">
        <v>281</v>
      </c>
      <c r="B1626" s="177" t="s">
        <v>279</v>
      </c>
      <c r="C1626" s="300">
        <v>0.15</v>
      </c>
      <c r="D1626" s="299">
        <f>+D1624</f>
        <v>521357</v>
      </c>
      <c r="E1626" s="299"/>
      <c r="F1626" s="299">
        <f t="shared" si="1"/>
        <v>78203.55</v>
      </c>
    </row>
    <row r="1627" spans="1:8" ht="15.75">
      <c r="A1627" s="297" t="s">
        <v>282</v>
      </c>
      <c r="B1627" s="177" t="s">
        <v>113</v>
      </c>
      <c r="C1627" s="300">
        <v>10</v>
      </c>
      <c r="D1627" s="301">
        <f>+D1583</f>
        <v>34194.199999999997</v>
      </c>
      <c r="E1627" s="299"/>
      <c r="F1627" s="299">
        <f t="shared" si="1"/>
        <v>341942</v>
      </c>
    </row>
    <row r="1628" spans="1:8" ht="15.75">
      <c r="A1628" s="297" t="s">
        <v>240</v>
      </c>
      <c r="B1628" s="177" t="s">
        <v>113</v>
      </c>
      <c r="C1628" s="300">
        <v>31.5</v>
      </c>
      <c r="D1628" s="299">
        <f>+D1584</f>
        <v>5543</v>
      </c>
      <c r="E1628" s="299"/>
      <c r="F1628" s="299">
        <f t="shared" si="1"/>
        <v>174604.5</v>
      </c>
    </row>
    <row r="1629" spans="1:8" ht="15.75">
      <c r="A1629" s="302" t="s">
        <v>283</v>
      </c>
      <c r="B1629" s="177" t="s">
        <v>76</v>
      </c>
      <c r="C1629" s="300">
        <v>2.78</v>
      </c>
      <c r="D1629" s="299">
        <f>+D1585</f>
        <v>211094</v>
      </c>
      <c r="E1629" s="299"/>
      <c r="F1629" s="299">
        <f t="shared" si="1"/>
        <v>586841.31999999995</v>
      </c>
    </row>
    <row r="1630" spans="1:8" ht="15.75">
      <c r="A1630" s="297" t="s">
        <v>284</v>
      </c>
      <c r="B1630" s="177" t="s">
        <v>113</v>
      </c>
      <c r="C1630" s="300">
        <v>1.3</v>
      </c>
      <c r="D1630" s="299">
        <f>+D1586</f>
        <v>9241</v>
      </c>
      <c r="E1630" s="299"/>
      <c r="F1630" s="299">
        <f t="shared" si="1"/>
        <v>12013.300000000001</v>
      </c>
    </row>
    <row r="1631" spans="1:8" ht="15.75">
      <c r="A1631" s="165"/>
      <c r="B1631" s="177"/>
      <c r="C1631" s="300"/>
      <c r="D1631" s="299"/>
      <c r="E1631" s="252"/>
      <c r="F1631" s="299"/>
    </row>
    <row r="1632" spans="1:8">
      <c r="A1632" s="405" t="s">
        <v>117</v>
      </c>
      <c r="B1632" s="405"/>
      <c r="C1632" s="405"/>
      <c r="D1632" s="405"/>
      <c r="E1632" s="405"/>
      <c r="F1632" s="303">
        <f>ROUND((SUM(F1624:F1631)),0)</f>
        <v>1819233</v>
      </c>
    </row>
    <row r="1633" spans="1:8">
      <c r="B1633" s="304"/>
      <c r="E1633" s="305"/>
      <c r="F1633" s="306"/>
    </row>
    <row r="1634" spans="1:8">
      <c r="A1634" s="169" t="s">
        <v>118</v>
      </c>
      <c r="B1634" s="164"/>
      <c r="C1634" s="169"/>
      <c r="D1634" s="169"/>
      <c r="E1634" s="303"/>
      <c r="F1634" s="307"/>
    </row>
    <row r="1635" spans="1:8">
      <c r="A1635" s="163" t="s">
        <v>106</v>
      </c>
      <c r="B1635" s="164" t="s">
        <v>107</v>
      </c>
      <c r="C1635" s="163" t="s">
        <v>142</v>
      </c>
      <c r="D1635" s="163" t="s">
        <v>172</v>
      </c>
      <c r="E1635" s="296" t="s">
        <v>173</v>
      </c>
      <c r="F1635" s="164" t="s">
        <v>111</v>
      </c>
    </row>
    <row r="1636" spans="1:8">
      <c r="A1636" s="165" t="s">
        <v>285</v>
      </c>
      <c r="B1636" s="177" t="s">
        <v>144</v>
      </c>
      <c r="C1636" s="170">
        <f>+C1592</f>
        <v>295702</v>
      </c>
      <c r="D1636" s="166">
        <v>0.5</v>
      </c>
      <c r="E1636" s="308"/>
      <c r="F1636" s="309">
        <f>+C1636/D1636</f>
        <v>591404</v>
      </c>
    </row>
    <row r="1637" spans="1:8">
      <c r="A1637" s="165" t="s">
        <v>286</v>
      </c>
      <c r="B1637" s="177" t="s">
        <v>144</v>
      </c>
      <c r="C1637" s="170">
        <f>+C1593</f>
        <v>271218</v>
      </c>
      <c r="D1637" s="166">
        <v>0.5</v>
      </c>
      <c r="E1637" s="308"/>
      <c r="F1637" s="309">
        <f>+C1637/D1637</f>
        <v>542436</v>
      </c>
    </row>
    <row r="1638" spans="1:8">
      <c r="A1638" s="176"/>
      <c r="B1638" s="177"/>
      <c r="C1638" s="252"/>
      <c r="D1638" s="177"/>
      <c r="E1638" s="252"/>
      <c r="F1638" s="310"/>
    </row>
    <row r="1639" spans="1:8">
      <c r="A1639" s="397" t="s">
        <v>121</v>
      </c>
      <c r="B1639" s="398"/>
      <c r="C1639" s="398"/>
      <c r="D1639" s="398"/>
      <c r="E1639" s="399"/>
      <c r="F1639" s="309">
        <f>SUM(F1636:F1638)</f>
        <v>1133840</v>
      </c>
      <c r="H1639" s="160"/>
    </row>
    <row r="1640" spans="1:8">
      <c r="B1640" s="304"/>
      <c r="E1640" s="305"/>
      <c r="F1640" s="306"/>
    </row>
    <row r="1641" spans="1:8">
      <c r="A1641" s="169" t="s">
        <v>122</v>
      </c>
      <c r="B1641" s="164"/>
      <c r="C1641" s="169"/>
      <c r="D1641" s="169"/>
      <c r="E1641" s="303"/>
      <c r="F1641" s="307"/>
    </row>
    <row r="1642" spans="1:8" s="160" customFormat="1">
      <c r="A1642" s="163" t="s">
        <v>106</v>
      </c>
      <c r="B1642" s="164" t="s">
        <v>107</v>
      </c>
      <c r="C1642" s="163" t="s">
        <v>108</v>
      </c>
      <c r="D1642" s="163" t="s">
        <v>109</v>
      </c>
      <c r="E1642" s="296" t="s">
        <v>110</v>
      </c>
      <c r="F1642" s="164" t="s">
        <v>111</v>
      </c>
      <c r="H1642"/>
    </row>
    <row r="1643" spans="1:8" s="160" customFormat="1">
      <c r="A1643" s="165" t="s">
        <v>247</v>
      </c>
      <c r="B1643" s="177" t="s">
        <v>144</v>
      </c>
      <c r="C1643" s="166">
        <v>0.5</v>
      </c>
      <c r="D1643" s="311">
        <f>+D1599</f>
        <v>60000</v>
      </c>
      <c r="E1643" s="252"/>
      <c r="F1643" s="252">
        <f>+D1643*C1643</f>
        <v>30000</v>
      </c>
      <c r="H1643"/>
    </row>
    <row r="1644" spans="1:8" s="160" customFormat="1">
      <c r="A1644" s="165" t="s">
        <v>287</v>
      </c>
      <c r="B1644" s="177" t="s">
        <v>144</v>
      </c>
      <c r="C1644" s="166">
        <v>1</v>
      </c>
      <c r="D1644" s="247">
        <f>+D1600</f>
        <v>250000</v>
      </c>
      <c r="E1644" s="252"/>
      <c r="F1644" s="252">
        <f>+D1644*C1644</f>
        <v>250000</v>
      </c>
      <c r="H1644"/>
    </row>
    <row r="1645" spans="1:8" s="160" customFormat="1">
      <c r="A1645" s="165" t="s">
        <v>288</v>
      </c>
      <c r="B1645" s="177" t="s">
        <v>144</v>
      </c>
      <c r="C1645" s="166">
        <v>1</v>
      </c>
      <c r="D1645" s="247">
        <f>+D1601</f>
        <v>200000</v>
      </c>
      <c r="E1645" s="252"/>
      <c r="F1645" s="252">
        <f>+D1645*C1645</f>
        <v>200000</v>
      </c>
      <c r="H1645"/>
    </row>
    <row r="1646" spans="1:8" s="160" customFormat="1">
      <c r="A1646" s="165"/>
      <c r="B1646" s="177"/>
      <c r="C1646" s="165"/>
      <c r="D1646" s="165"/>
      <c r="E1646" s="252"/>
      <c r="F1646" s="252"/>
      <c r="H1646"/>
    </row>
    <row r="1647" spans="1:8" s="160" customFormat="1">
      <c r="A1647" s="397" t="s">
        <v>123</v>
      </c>
      <c r="B1647" s="398"/>
      <c r="C1647" s="398"/>
      <c r="D1647" s="398"/>
      <c r="E1647" s="399"/>
      <c r="F1647" s="252">
        <f>SUM(F1643:F1646)</f>
        <v>480000</v>
      </c>
      <c r="H1647"/>
    </row>
    <row r="1648" spans="1:8" s="160" customFormat="1">
      <c r="A1648" s="159"/>
      <c r="B1648" s="304"/>
      <c r="C1648" s="159"/>
      <c r="D1648" s="159"/>
      <c r="E1648" s="305"/>
      <c r="F1648" s="306"/>
      <c r="H1648"/>
    </row>
    <row r="1649" spans="1:8" s="160" customFormat="1">
      <c r="A1649" s="169" t="s">
        <v>124</v>
      </c>
      <c r="B1649" s="164"/>
      <c r="C1649" s="169"/>
      <c r="D1649" s="169"/>
      <c r="E1649" s="303"/>
      <c r="F1649" s="307"/>
      <c r="H1649"/>
    </row>
    <row r="1650" spans="1:8" s="160" customFormat="1">
      <c r="A1650" s="169" t="s">
        <v>106</v>
      </c>
      <c r="B1650" s="164" t="s">
        <v>107</v>
      </c>
      <c r="C1650" s="169" t="s">
        <v>125</v>
      </c>
      <c r="D1650" s="169" t="s">
        <v>120</v>
      </c>
      <c r="E1650" s="303" t="s">
        <v>110</v>
      </c>
      <c r="F1650" s="307" t="s">
        <v>111</v>
      </c>
      <c r="H1650"/>
    </row>
    <row r="1651" spans="1:8" s="160" customFormat="1">
      <c r="A1651" s="165"/>
      <c r="B1651" s="177"/>
      <c r="C1651" s="166"/>
      <c r="D1651" s="165"/>
      <c r="E1651" s="252"/>
      <c r="F1651" s="252"/>
      <c r="H1651"/>
    </row>
    <row r="1652" spans="1:8" s="160" customFormat="1">
      <c r="A1652" s="165"/>
      <c r="B1652" s="177"/>
      <c r="C1652" s="165"/>
      <c r="D1652" s="165"/>
      <c r="E1652" s="252"/>
      <c r="F1652" s="179"/>
      <c r="H1652"/>
    </row>
    <row r="1653" spans="1:8" s="160" customFormat="1">
      <c r="A1653" s="397" t="s">
        <v>126</v>
      </c>
      <c r="B1653" s="398"/>
      <c r="C1653" s="398"/>
      <c r="D1653" s="398"/>
      <c r="E1653" s="399"/>
      <c r="F1653" s="252">
        <f>+F1651</f>
        <v>0</v>
      </c>
      <c r="H1653"/>
    </row>
    <row r="1654" spans="1:8" s="160" customFormat="1">
      <c r="A1654" s="159"/>
      <c r="B1654" s="304"/>
      <c r="C1654" s="159"/>
      <c r="D1654" s="159"/>
      <c r="E1654" s="305"/>
      <c r="F1654" s="306"/>
      <c r="H1654"/>
    </row>
    <row r="1655" spans="1:8" s="160" customFormat="1">
      <c r="A1655" s="400" t="s">
        <v>127</v>
      </c>
      <c r="B1655" s="400"/>
      <c r="C1655" s="400"/>
      <c r="D1655" s="400"/>
      <c r="E1655" s="400"/>
      <c r="F1655" s="252">
        <f>+F1639*5%</f>
        <v>56692</v>
      </c>
      <c r="H1655"/>
    </row>
    <row r="1656" spans="1:8" s="160" customFormat="1">
      <c r="A1656" s="400" t="s">
        <v>128</v>
      </c>
      <c r="B1656" s="400"/>
      <c r="C1656" s="400"/>
      <c r="D1656" s="400"/>
      <c r="E1656" s="400"/>
      <c r="F1656" s="303">
        <f>ROUND((+F1655+F1639+F1632+F1647+F1653),0)</f>
        <v>3489765</v>
      </c>
      <c r="H1656"/>
    </row>
    <row r="1657" spans="1:8" s="160" customFormat="1">
      <c r="A1657" s="400" t="s">
        <v>175</v>
      </c>
      <c r="B1657" s="400"/>
      <c r="C1657" s="400"/>
      <c r="D1657" s="400"/>
      <c r="E1657" s="400"/>
      <c r="F1657" s="252"/>
      <c r="H1657"/>
    </row>
    <row r="1658" spans="1:8" s="160" customFormat="1">
      <c r="A1658" s="400" t="s">
        <v>176</v>
      </c>
      <c r="B1658" s="400"/>
      <c r="C1658" s="400"/>
      <c r="D1658" s="400"/>
      <c r="E1658" s="400"/>
      <c r="F1658" s="303"/>
      <c r="H1658"/>
    </row>
    <row r="1659" spans="1:8" s="160" customFormat="1">
      <c r="A1659" s="159"/>
      <c r="B1659" s="306"/>
      <c r="C1659" s="159"/>
      <c r="D1659" s="159"/>
      <c r="E1659" s="305"/>
      <c r="F1659" s="306"/>
      <c r="H1659"/>
    </row>
    <row r="1660" spans="1:8" s="160" customFormat="1">
      <c r="A1660" s="159"/>
      <c r="B1660" s="306"/>
      <c r="C1660" s="159"/>
      <c r="D1660" s="159"/>
      <c r="E1660" s="305"/>
      <c r="F1660" s="306"/>
      <c r="H1660"/>
    </row>
    <row r="1661" spans="1:8" s="160" customFormat="1">
      <c r="A1661" s="159"/>
      <c r="B1661" s="306"/>
      <c r="C1661" s="159"/>
      <c r="D1661" s="159"/>
      <c r="E1661" s="305"/>
      <c r="F1661" s="306"/>
      <c r="H1661"/>
    </row>
    <row r="1662" spans="1:8" s="160" customFormat="1">
      <c r="A1662" s="158" t="s">
        <v>99</v>
      </c>
      <c r="B1662" s="159"/>
      <c r="C1662" s="159"/>
      <c r="D1662" s="159"/>
      <c r="E1662" s="159"/>
      <c r="F1662" s="159"/>
      <c r="H1662"/>
    </row>
    <row r="1663" spans="1:8" s="160" customFormat="1">
      <c r="A1663" s="158" t="s">
        <v>100</v>
      </c>
      <c r="B1663" s="159"/>
      <c r="C1663" s="159"/>
      <c r="D1663" s="159"/>
      <c r="E1663" s="161" t="s">
        <v>0</v>
      </c>
      <c r="F1663" s="161" t="s">
        <v>291</v>
      </c>
      <c r="H1663"/>
    </row>
    <row r="1664" spans="1:8" s="195" customFormat="1">
      <c r="A1664" s="185" t="s">
        <v>292</v>
      </c>
      <c r="B1664" s="293"/>
      <c r="C1664" s="185"/>
      <c r="D1664" s="185"/>
      <c r="E1664" s="294"/>
      <c r="F1664" s="295"/>
      <c r="H1664" s="196"/>
    </row>
    <row r="1665" spans="1:8" s="160" customFormat="1">
      <c r="A1665" s="393" t="s">
        <v>103</v>
      </c>
      <c r="B1665" s="393"/>
      <c r="C1665" s="393"/>
      <c r="D1665" s="393"/>
      <c r="E1665" s="393"/>
      <c r="F1665" s="393"/>
      <c r="H1665"/>
    </row>
    <row r="1666" spans="1:8" s="160" customFormat="1">
      <c r="A1666" s="394" t="s">
        <v>141</v>
      </c>
      <c r="B1666" s="395"/>
      <c r="C1666" s="395"/>
      <c r="D1666" s="396"/>
      <c r="E1666" s="296" t="s">
        <v>105</v>
      </c>
      <c r="F1666" s="164" t="s">
        <v>96</v>
      </c>
      <c r="H1666"/>
    </row>
    <row r="1667" spans="1:8" s="160" customFormat="1">
      <c r="A1667" s="164" t="s">
        <v>106</v>
      </c>
      <c r="B1667" s="164" t="s">
        <v>107</v>
      </c>
      <c r="C1667" s="164" t="s">
        <v>108</v>
      </c>
      <c r="D1667" s="164" t="s">
        <v>109</v>
      </c>
      <c r="E1667" s="296" t="s">
        <v>110</v>
      </c>
      <c r="F1667" s="164" t="s">
        <v>111</v>
      </c>
      <c r="H1667"/>
    </row>
    <row r="1668" spans="1:8" s="160" customFormat="1">
      <c r="A1668" s="315" t="s">
        <v>293</v>
      </c>
      <c r="B1668" s="177" t="s">
        <v>76</v>
      </c>
      <c r="C1668" s="177">
        <v>120</v>
      </c>
      <c r="D1668" s="299">
        <v>1960</v>
      </c>
      <c r="E1668" s="316"/>
      <c r="F1668" s="299">
        <f>+D1668*C1668</f>
        <v>235200</v>
      </c>
      <c r="H1668"/>
    </row>
    <row r="1669" spans="1:8" s="160" customFormat="1" ht="15.75">
      <c r="A1669" s="297" t="s">
        <v>294</v>
      </c>
      <c r="B1669" s="177" t="s">
        <v>62</v>
      </c>
      <c r="C1669" s="300">
        <f>0.6*0.6*0.1*2</f>
        <v>7.1999999999999995E-2</v>
      </c>
      <c r="D1669" s="299">
        <f>+D1624</f>
        <v>521357</v>
      </c>
      <c r="E1669" s="299"/>
      <c r="F1669" s="299">
        <f>+D1669*C1669</f>
        <v>37537.703999999998</v>
      </c>
      <c r="H1669"/>
    </row>
    <row r="1670" spans="1:8" s="160" customFormat="1" ht="15.75">
      <c r="A1670" s="302" t="s">
        <v>295</v>
      </c>
      <c r="B1670" s="177" t="s">
        <v>62</v>
      </c>
      <c r="C1670" s="300">
        <v>3.5000000000000003E-2</v>
      </c>
      <c r="D1670" s="299">
        <f>+F39</f>
        <v>484723</v>
      </c>
      <c r="E1670" s="299"/>
      <c r="F1670" s="299">
        <f>+D1670*C1670</f>
        <v>16965.305</v>
      </c>
      <c r="H1670"/>
    </row>
    <row r="1671" spans="1:8" s="160" customFormat="1" ht="15.75">
      <c r="A1671" s="302" t="s">
        <v>296</v>
      </c>
      <c r="B1671" s="177" t="s">
        <v>62</v>
      </c>
      <c r="C1671" s="300">
        <v>0.02</v>
      </c>
      <c r="D1671" s="299">
        <f>+D1670</f>
        <v>484723</v>
      </c>
      <c r="E1671" s="299"/>
      <c r="F1671" s="299">
        <f>+D1671*C1671</f>
        <v>9694.4600000000009</v>
      </c>
      <c r="H1671"/>
    </row>
    <row r="1672" spans="1:8" s="160" customFormat="1" ht="15.75">
      <c r="A1672" s="297" t="s">
        <v>297</v>
      </c>
      <c r="B1672" s="177" t="s">
        <v>113</v>
      </c>
      <c r="C1672" s="300">
        <v>3</v>
      </c>
      <c r="D1672" s="299">
        <f>+F1154</f>
        <v>7756</v>
      </c>
      <c r="E1672" s="299"/>
      <c r="F1672" s="299">
        <f>+C1672*D1672</f>
        <v>23268</v>
      </c>
      <c r="H1672"/>
    </row>
    <row r="1673" spans="1:8" s="160" customFormat="1" ht="15.75">
      <c r="A1673" s="297"/>
      <c r="B1673" s="177"/>
      <c r="C1673" s="300"/>
      <c r="D1673" s="299"/>
      <c r="E1673" s="299"/>
      <c r="F1673" s="299"/>
      <c r="H1673"/>
    </row>
    <row r="1674" spans="1:8" s="160" customFormat="1" ht="15.75">
      <c r="A1674" s="297"/>
      <c r="B1674" s="177"/>
      <c r="C1674" s="300"/>
      <c r="D1674" s="299"/>
      <c r="E1674" s="299"/>
      <c r="F1674" s="299"/>
      <c r="H1674"/>
    </row>
    <row r="1675" spans="1:8" s="160" customFormat="1" ht="15.75">
      <c r="A1675" s="165"/>
      <c r="B1675" s="177"/>
      <c r="C1675" s="300"/>
      <c r="D1675" s="299"/>
      <c r="E1675" s="252"/>
      <c r="F1675" s="299"/>
      <c r="H1675"/>
    </row>
    <row r="1676" spans="1:8" s="160" customFormat="1">
      <c r="A1676" s="405" t="s">
        <v>117</v>
      </c>
      <c r="B1676" s="405"/>
      <c r="C1676" s="405"/>
      <c r="D1676" s="405"/>
      <c r="E1676" s="405"/>
      <c r="F1676" s="303">
        <f>ROUND((SUM(F1668:F1675)),0)</f>
        <v>322665</v>
      </c>
      <c r="H1676"/>
    </row>
    <row r="1677" spans="1:8" s="160" customFormat="1">
      <c r="A1677" s="159"/>
      <c r="B1677" s="304"/>
      <c r="C1677" s="159"/>
      <c r="D1677" s="159"/>
      <c r="E1677" s="305"/>
      <c r="F1677" s="306"/>
      <c r="H1677"/>
    </row>
    <row r="1678" spans="1:8" s="160" customFormat="1">
      <c r="A1678" s="169" t="s">
        <v>118</v>
      </c>
      <c r="B1678" s="164"/>
      <c r="C1678" s="169"/>
      <c r="D1678" s="169"/>
      <c r="E1678" s="303"/>
      <c r="F1678" s="307"/>
      <c r="H1678"/>
    </row>
    <row r="1679" spans="1:8" s="160" customFormat="1">
      <c r="A1679" s="163" t="s">
        <v>106</v>
      </c>
      <c r="B1679" s="164" t="s">
        <v>107</v>
      </c>
      <c r="C1679" s="163" t="s">
        <v>142</v>
      </c>
      <c r="D1679" s="163" t="s">
        <v>172</v>
      </c>
      <c r="E1679" s="296" t="s">
        <v>173</v>
      </c>
      <c r="F1679" s="164" t="s">
        <v>111</v>
      </c>
      <c r="H1679"/>
    </row>
    <row r="1680" spans="1:8" s="160" customFormat="1">
      <c r="A1680" s="165" t="s">
        <v>154</v>
      </c>
      <c r="B1680" s="177" t="s">
        <v>144</v>
      </c>
      <c r="C1680" s="170">
        <f>+C186</f>
        <v>147851</v>
      </c>
      <c r="D1680" s="166">
        <v>0.6</v>
      </c>
      <c r="E1680" s="308"/>
      <c r="F1680" s="309">
        <f>+D1680*C1680</f>
        <v>88710.599999999991</v>
      </c>
      <c r="H1680"/>
    </row>
    <row r="1681" spans="1:8" s="160" customFormat="1">
      <c r="A1681" s="165" t="s">
        <v>161</v>
      </c>
      <c r="B1681" s="177" t="s">
        <v>144</v>
      </c>
      <c r="C1681" s="170">
        <f>+C187</f>
        <v>90406</v>
      </c>
      <c r="D1681" s="166">
        <v>0.6</v>
      </c>
      <c r="E1681" s="308"/>
      <c r="F1681" s="309">
        <f>+D1681*C1681</f>
        <v>54243.6</v>
      </c>
      <c r="H1681"/>
    </row>
    <row r="1682" spans="1:8" s="160" customFormat="1">
      <c r="A1682" s="176"/>
      <c r="B1682" s="177"/>
      <c r="C1682" s="252"/>
      <c r="D1682" s="177"/>
      <c r="E1682" s="252"/>
      <c r="F1682" s="310"/>
      <c r="H1682"/>
    </row>
    <row r="1683" spans="1:8" s="160" customFormat="1">
      <c r="A1683" s="397" t="s">
        <v>121</v>
      </c>
      <c r="B1683" s="398"/>
      <c r="C1683" s="398"/>
      <c r="D1683" s="398"/>
      <c r="E1683" s="399"/>
      <c r="F1683" s="309">
        <f>SUM(F1680:F1682)</f>
        <v>142954.19999999998</v>
      </c>
      <c r="H1683"/>
    </row>
    <row r="1684" spans="1:8" s="160" customFormat="1">
      <c r="A1684" s="159"/>
      <c r="B1684" s="304"/>
      <c r="C1684" s="159"/>
      <c r="D1684" s="159"/>
      <c r="E1684" s="305"/>
      <c r="F1684" s="306"/>
      <c r="H1684"/>
    </row>
    <row r="1685" spans="1:8" s="160" customFormat="1">
      <c r="A1685" s="169" t="s">
        <v>122</v>
      </c>
      <c r="B1685" s="164"/>
      <c r="C1685" s="169"/>
      <c r="D1685" s="169"/>
      <c r="E1685" s="303"/>
      <c r="F1685" s="307"/>
      <c r="H1685"/>
    </row>
    <row r="1686" spans="1:8" s="160" customFormat="1">
      <c r="A1686" s="163" t="s">
        <v>106</v>
      </c>
      <c r="B1686" s="164" t="s">
        <v>107</v>
      </c>
      <c r="C1686" s="163" t="s">
        <v>108</v>
      </c>
      <c r="D1686" s="163" t="s">
        <v>109</v>
      </c>
      <c r="E1686" s="296" t="s">
        <v>110</v>
      </c>
      <c r="F1686" s="164" t="s">
        <v>111</v>
      </c>
      <c r="H1686"/>
    </row>
    <row r="1687" spans="1:8" s="160" customFormat="1">
      <c r="A1687" s="165" t="s">
        <v>298</v>
      </c>
      <c r="B1687" s="177" t="s">
        <v>144</v>
      </c>
      <c r="C1687" s="166">
        <v>10</v>
      </c>
      <c r="D1687" s="311">
        <v>200000</v>
      </c>
      <c r="E1687" s="252"/>
      <c r="F1687" s="252">
        <f>+D1687/C1687</f>
        <v>20000</v>
      </c>
      <c r="H1687"/>
    </row>
    <row r="1688" spans="1:8" s="160" customFormat="1">
      <c r="A1688" s="165"/>
      <c r="B1688" s="177"/>
      <c r="C1688" s="166"/>
      <c r="D1688" s="247"/>
      <c r="E1688" s="252"/>
      <c r="F1688" s="252"/>
      <c r="H1688"/>
    </row>
    <row r="1689" spans="1:8" s="160" customFormat="1">
      <c r="A1689" s="165"/>
      <c r="B1689" s="177"/>
      <c r="C1689" s="165"/>
      <c r="D1689" s="165"/>
      <c r="E1689" s="252"/>
      <c r="F1689" s="252"/>
      <c r="H1689"/>
    </row>
    <row r="1690" spans="1:8" s="160" customFormat="1">
      <c r="A1690" s="165"/>
      <c r="B1690" s="177"/>
      <c r="C1690" s="165"/>
      <c r="D1690" s="165"/>
      <c r="E1690" s="252"/>
      <c r="F1690" s="252"/>
      <c r="H1690"/>
    </row>
    <row r="1691" spans="1:8" s="160" customFormat="1">
      <c r="A1691" s="397" t="s">
        <v>123</v>
      </c>
      <c r="B1691" s="398"/>
      <c r="C1691" s="398"/>
      <c r="D1691" s="398"/>
      <c r="E1691" s="399"/>
      <c r="F1691" s="252">
        <f>SUM(F1687:F1690)</f>
        <v>20000</v>
      </c>
      <c r="H1691"/>
    </row>
    <row r="1692" spans="1:8" s="160" customFormat="1">
      <c r="A1692" s="159"/>
      <c r="B1692" s="304"/>
      <c r="C1692" s="159"/>
      <c r="D1692" s="159"/>
      <c r="E1692" s="305"/>
      <c r="F1692" s="306"/>
      <c r="H1692"/>
    </row>
    <row r="1693" spans="1:8" s="160" customFormat="1">
      <c r="A1693" s="169" t="s">
        <v>124</v>
      </c>
      <c r="B1693" s="164"/>
      <c r="C1693" s="169"/>
      <c r="D1693" s="169"/>
      <c r="E1693" s="303"/>
      <c r="F1693" s="307"/>
      <c r="H1693"/>
    </row>
    <row r="1694" spans="1:8" s="160" customFormat="1">
      <c r="A1694" s="169" t="s">
        <v>106</v>
      </c>
      <c r="B1694" s="164" t="s">
        <v>107</v>
      </c>
      <c r="C1694" s="169" t="s">
        <v>125</v>
      </c>
      <c r="D1694" s="169" t="s">
        <v>120</v>
      </c>
      <c r="E1694" s="303" t="s">
        <v>110</v>
      </c>
      <c r="F1694" s="307" t="s">
        <v>111</v>
      </c>
      <c r="H1694"/>
    </row>
    <row r="1695" spans="1:8" s="160" customFormat="1">
      <c r="A1695" s="165" t="s">
        <v>299</v>
      </c>
      <c r="B1695" s="177" t="s">
        <v>229</v>
      </c>
      <c r="C1695" s="166"/>
      <c r="D1695" s="165"/>
      <c r="E1695" s="252"/>
      <c r="F1695" s="252">
        <v>25000</v>
      </c>
      <c r="H1695"/>
    </row>
    <row r="1696" spans="1:8" s="160" customFormat="1">
      <c r="A1696" s="165"/>
      <c r="B1696" s="177"/>
      <c r="C1696" s="165"/>
      <c r="D1696" s="165"/>
      <c r="E1696" s="252"/>
      <c r="F1696" s="179"/>
      <c r="H1696"/>
    </row>
    <row r="1697" spans="1:8" s="160" customFormat="1">
      <c r="A1697" s="397" t="s">
        <v>126</v>
      </c>
      <c r="B1697" s="398"/>
      <c r="C1697" s="398"/>
      <c r="D1697" s="398"/>
      <c r="E1697" s="399"/>
      <c r="F1697" s="252">
        <f>+F1695</f>
        <v>25000</v>
      </c>
      <c r="H1697"/>
    </row>
    <row r="1698" spans="1:8" s="160" customFormat="1">
      <c r="A1698" s="159"/>
      <c r="B1698" s="304"/>
      <c r="C1698" s="159"/>
      <c r="D1698" s="159"/>
      <c r="E1698" s="305"/>
      <c r="F1698" s="306"/>
      <c r="H1698"/>
    </row>
    <row r="1699" spans="1:8" s="160" customFormat="1">
      <c r="A1699" s="400" t="s">
        <v>127</v>
      </c>
      <c r="B1699" s="400"/>
      <c r="C1699" s="400"/>
      <c r="D1699" s="400"/>
      <c r="E1699" s="400"/>
      <c r="F1699" s="252">
        <v>11388</v>
      </c>
      <c r="H1699"/>
    </row>
    <row r="1700" spans="1:8" s="160" customFormat="1">
      <c r="A1700" s="400" t="s">
        <v>128</v>
      </c>
      <c r="B1700" s="400"/>
      <c r="C1700" s="400"/>
      <c r="D1700" s="400"/>
      <c r="E1700" s="400"/>
      <c r="F1700" s="303">
        <f>ROUND((+F1699+F1683+F1676+F1691+F1697),0)</f>
        <v>522007</v>
      </c>
      <c r="H1700"/>
    </row>
    <row r="1701" spans="1:8" s="160" customFormat="1">
      <c r="A1701" s="400" t="s">
        <v>175</v>
      </c>
      <c r="B1701" s="400"/>
      <c r="C1701" s="400"/>
      <c r="D1701" s="400"/>
      <c r="E1701" s="400"/>
      <c r="F1701" s="252"/>
      <c r="H1701"/>
    </row>
    <row r="1702" spans="1:8" s="160" customFormat="1">
      <c r="A1702" s="400" t="s">
        <v>176</v>
      </c>
      <c r="B1702" s="400"/>
      <c r="C1702" s="400"/>
      <c r="D1702" s="400"/>
      <c r="E1702" s="400"/>
      <c r="F1702" s="303"/>
      <c r="H1702"/>
    </row>
    <row r="1703" spans="1:8" s="160" customFormat="1">
      <c r="A1703" s="159"/>
      <c r="B1703" s="306"/>
      <c r="C1703" s="159"/>
      <c r="D1703" s="159"/>
      <c r="E1703" s="305"/>
      <c r="F1703" s="306"/>
      <c r="H1703"/>
    </row>
    <row r="1704" spans="1:8" s="160" customFormat="1">
      <c r="A1704" s="159"/>
      <c r="B1704" s="306"/>
      <c r="C1704" s="159"/>
      <c r="D1704" s="159"/>
      <c r="E1704" s="305"/>
      <c r="F1704" s="306"/>
      <c r="H1704"/>
    </row>
    <row r="1705" spans="1:8" s="160" customFormat="1">
      <c r="A1705" s="159"/>
      <c r="B1705" s="306"/>
      <c r="C1705" s="159"/>
      <c r="D1705" s="159"/>
      <c r="E1705" s="305"/>
      <c r="F1705" s="306"/>
      <c r="H1705"/>
    </row>
    <row r="1706" spans="1:8" s="160" customFormat="1">
      <c r="A1706" s="158" t="s">
        <v>99</v>
      </c>
      <c r="B1706" s="159"/>
      <c r="C1706" s="159"/>
      <c r="D1706" s="159"/>
      <c r="E1706" s="159"/>
      <c r="F1706" s="159"/>
      <c r="H1706"/>
    </row>
    <row r="1707" spans="1:8" s="160" customFormat="1">
      <c r="A1707" s="158" t="s">
        <v>131</v>
      </c>
      <c r="B1707" s="159"/>
      <c r="C1707" s="159"/>
      <c r="D1707" s="159"/>
      <c r="E1707" s="161" t="s">
        <v>0</v>
      </c>
      <c r="F1707" s="161">
        <v>13</v>
      </c>
      <c r="H1707"/>
    </row>
    <row r="1708" spans="1:8" s="195" customFormat="1">
      <c r="A1708" s="185" t="s">
        <v>300</v>
      </c>
      <c r="B1708" s="293"/>
      <c r="C1708" s="185"/>
      <c r="D1708" s="185"/>
      <c r="E1708" s="294"/>
      <c r="F1708" s="295"/>
      <c r="H1708" s="196"/>
    </row>
    <row r="1709" spans="1:8" s="160" customFormat="1">
      <c r="A1709" s="393" t="s">
        <v>103</v>
      </c>
      <c r="B1709" s="393"/>
      <c r="C1709" s="393"/>
      <c r="D1709" s="393"/>
      <c r="E1709" s="393"/>
      <c r="F1709" s="393"/>
      <c r="H1709"/>
    </row>
    <row r="1710" spans="1:8" s="160" customFormat="1">
      <c r="A1710" s="394" t="s">
        <v>141</v>
      </c>
      <c r="B1710" s="395"/>
      <c r="C1710" s="395"/>
      <c r="D1710" s="396"/>
      <c r="E1710" s="296" t="s">
        <v>105</v>
      </c>
      <c r="F1710" s="164" t="s">
        <v>96</v>
      </c>
      <c r="H1710"/>
    </row>
    <row r="1711" spans="1:8" s="160" customFormat="1">
      <c r="A1711" s="164" t="s">
        <v>106</v>
      </c>
      <c r="B1711" s="164" t="s">
        <v>107</v>
      </c>
      <c r="C1711" s="164" t="s">
        <v>108</v>
      </c>
      <c r="D1711" s="164" t="s">
        <v>109</v>
      </c>
      <c r="E1711" s="296" t="s">
        <v>110</v>
      </c>
      <c r="F1711" s="164" t="s">
        <v>111</v>
      </c>
      <c r="H1711"/>
    </row>
    <row r="1712" spans="1:8" s="160" customFormat="1">
      <c r="A1712" s="315" t="s">
        <v>301</v>
      </c>
      <c r="B1712" s="177" t="s">
        <v>229</v>
      </c>
      <c r="C1712" s="177"/>
      <c r="D1712" s="299"/>
      <c r="E1712" s="316"/>
      <c r="F1712" s="299">
        <v>50000</v>
      </c>
      <c r="H1712"/>
    </row>
    <row r="1713" spans="1:8" s="160" customFormat="1" ht="15.75">
      <c r="A1713" s="297"/>
      <c r="B1713" s="177"/>
      <c r="C1713" s="300"/>
      <c r="D1713" s="299"/>
      <c r="E1713" s="299"/>
      <c r="F1713" s="299"/>
      <c r="H1713"/>
    </row>
    <row r="1714" spans="1:8" s="160" customFormat="1" ht="15.75">
      <c r="A1714" s="302"/>
      <c r="B1714" s="177"/>
      <c r="C1714" s="300"/>
      <c r="D1714" s="299"/>
      <c r="E1714" s="299"/>
      <c r="F1714" s="299"/>
      <c r="H1714"/>
    </row>
    <row r="1715" spans="1:8" s="160" customFormat="1" ht="15.75">
      <c r="A1715" s="302"/>
      <c r="B1715" s="177"/>
      <c r="C1715" s="300"/>
      <c r="D1715" s="299"/>
      <c r="E1715" s="299"/>
      <c r="F1715" s="299"/>
      <c r="H1715"/>
    </row>
    <row r="1716" spans="1:8" s="160" customFormat="1" ht="15.75">
      <c r="A1716" s="297"/>
      <c r="B1716" s="177"/>
      <c r="C1716" s="300"/>
      <c r="D1716" s="299"/>
      <c r="E1716" s="299"/>
      <c r="F1716" s="299"/>
      <c r="H1716"/>
    </row>
    <row r="1717" spans="1:8" s="160" customFormat="1" ht="15.75">
      <c r="A1717" s="297"/>
      <c r="B1717" s="177"/>
      <c r="C1717" s="300"/>
      <c r="D1717" s="299"/>
      <c r="E1717" s="299"/>
      <c r="F1717" s="299"/>
      <c r="H1717"/>
    </row>
    <row r="1718" spans="1:8" s="160" customFormat="1" ht="15.75">
      <c r="A1718" s="297"/>
      <c r="B1718" s="177"/>
      <c r="C1718" s="300"/>
      <c r="D1718" s="299"/>
      <c r="E1718" s="299"/>
      <c r="F1718" s="299"/>
      <c r="H1718"/>
    </row>
    <row r="1719" spans="1:8" s="160" customFormat="1" ht="15.75">
      <c r="A1719" s="165"/>
      <c r="B1719" s="177"/>
      <c r="C1719" s="300"/>
      <c r="D1719" s="299"/>
      <c r="E1719" s="252"/>
      <c r="F1719" s="299"/>
      <c r="H1719"/>
    </row>
    <row r="1720" spans="1:8" s="160" customFormat="1">
      <c r="A1720" s="405" t="s">
        <v>117</v>
      </c>
      <c r="B1720" s="405"/>
      <c r="C1720" s="405"/>
      <c r="D1720" s="405"/>
      <c r="E1720" s="405"/>
      <c r="F1720" s="303">
        <f>ROUND((SUM(F1712:F1719)),0)</f>
        <v>50000</v>
      </c>
      <c r="H1720"/>
    </row>
    <row r="1721" spans="1:8" s="160" customFormat="1">
      <c r="A1721" s="159"/>
      <c r="B1721" s="304"/>
      <c r="C1721" s="159"/>
      <c r="D1721" s="159"/>
      <c r="E1721" s="305"/>
      <c r="F1721" s="306"/>
      <c r="H1721"/>
    </row>
    <row r="1722" spans="1:8" s="160" customFormat="1">
      <c r="A1722" s="169" t="s">
        <v>118</v>
      </c>
      <c r="B1722" s="164"/>
      <c r="C1722" s="169"/>
      <c r="D1722" s="169"/>
      <c r="E1722" s="303"/>
      <c r="F1722" s="307"/>
      <c r="H1722"/>
    </row>
    <row r="1723" spans="1:8" s="160" customFormat="1">
      <c r="A1723" s="163" t="s">
        <v>106</v>
      </c>
      <c r="B1723" s="164" t="s">
        <v>107</v>
      </c>
      <c r="C1723" s="163" t="s">
        <v>142</v>
      </c>
      <c r="D1723" s="163" t="s">
        <v>172</v>
      </c>
      <c r="E1723" s="296" t="s">
        <v>173</v>
      </c>
      <c r="F1723" s="164" t="s">
        <v>111</v>
      </c>
      <c r="H1723"/>
    </row>
    <row r="1724" spans="1:8" s="160" customFormat="1">
      <c r="A1724" s="165"/>
      <c r="B1724" s="177"/>
      <c r="C1724" s="170"/>
      <c r="D1724" s="166"/>
      <c r="E1724" s="308"/>
      <c r="F1724" s="309"/>
      <c r="H1724"/>
    </row>
    <row r="1725" spans="1:8" s="160" customFormat="1">
      <c r="A1725" s="165" t="s">
        <v>302</v>
      </c>
      <c r="B1725" s="177" t="s">
        <v>144</v>
      </c>
      <c r="C1725" s="170">
        <v>180812</v>
      </c>
      <c r="D1725" s="166">
        <v>0.5</v>
      </c>
      <c r="E1725" s="308"/>
      <c r="F1725" s="309">
        <f>+C1725/D1725</f>
        <v>361624</v>
      </c>
      <c r="H1725"/>
    </row>
    <row r="1726" spans="1:8" s="160" customFormat="1">
      <c r="A1726" s="176"/>
      <c r="B1726" s="177"/>
      <c r="C1726" s="252"/>
      <c r="D1726" s="177"/>
      <c r="E1726" s="252"/>
      <c r="F1726" s="310"/>
      <c r="H1726"/>
    </row>
    <row r="1727" spans="1:8" s="160" customFormat="1">
      <c r="A1727" s="397" t="s">
        <v>121</v>
      </c>
      <c r="B1727" s="398"/>
      <c r="C1727" s="398"/>
      <c r="D1727" s="398"/>
      <c r="E1727" s="399"/>
      <c r="F1727" s="309">
        <f>SUM(F1724:F1726)</f>
        <v>361624</v>
      </c>
      <c r="H1727"/>
    </row>
    <row r="1728" spans="1:8" s="160" customFormat="1">
      <c r="A1728" s="159"/>
      <c r="B1728" s="304"/>
      <c r="C1728" s="159"/>
      <c r="D1728" s="159"/>
      <c r="E1728" s="305"/>
      <c r="F1728" s="306"/>
      <c r="H1728"/>
    </row>
    <row r="1729" spans="1:8" s="160" customFormat="1">
      <c r="A1729" s="169" t="s">
        <v>122</v>
      </c>
      <c r="B1729" s="164"/>
      <c r="C1729" s="169"/>
      <c r="D1729" s="169"/>
      <c r="E1729" s="303"/>
      <c r="F1729" s="307"/>
      <c r="H1729"/>
    </row>
    <row r="1730" spans="1:8" s="160" customFormat="1">
      <c r="A1730" s="163" t="s">
        <v>106</v>
      </c>
      <c r="B1730" s="164" t="s">
        <v>107</v>
      </c>
      <c r="C1730" s="163" t="s">
        <v>108</v>
      </c>
      <c r="D1730" s="163" t="s">
        <v>109</v>
      </c>
      <c r="E1730" s="296" t="s">
        <v>110</v>
      </c>
      <c r="F1730" s="164" t="s">
        <v>111</v>
      </c>
      <c r="H1730"/>
    </row>
    <row r="1731" spans="1:8" s="160" customFormat="1">
      <c r="A1731" s="165"/>
      <c r="B1731" s="177"/>
      <c r="C1731" s="166"/>
      <c r="D1731" s="311"/>
      <c r="E1731" s="252"/>
      <c r="F1731" s="252"/>
      <c r="H1731"/>
    </row>
    <row r="1732" spans="1:8" s="160" customFormat="1">
      <c r="A1732" s="165"/>
      <c r="B1732" s="177"/>
      <c r="C1732" s="166"/>
      <c r="D1732" s="247"/>
      <c r="E1732" s="252"/>
      <c r="F1732" s="252"/>
      <c r="H1732"/>
    </row>
    <row r="1733" spans="1:8" s="160" customFormat="1">
      <c r="A1733" s="165"/>
      <c r="B1733" s="177"/>
      <c r="C1733" s="165"/>
      <c r="D1733" s="165"/>
      <c r="E1733" s="252"/>
      <c r="F1733" s="252"/>
      <c r="H1733"/>
    </row>
    <row r="1734" spans="1:8" s="160" customFormat="1">
      <c r="A1734" s="165"/>
      <c r="B1734" s="177"/>
      <c r="C1734" s="165"/>
      <c r="D1734" s="165"/>
      <c r="E1734" s="252"/>
      <c r="F1734" s="252"/>
      <c r="H1734"/>
    </row>
    <row r="1735" spans="1:8" s="160" customFormat="1">
      <c r="A1735" s="397" t="s">
        <v>123</v>
      </c>
      <c r="B1735" s="398"/>
      <c r="C1735" s="398"/>
      <c r="D1735" s="398"/>
      <c r="E1735" s="399"/>
      <c r="F1735" s="252">
        <f>SUM(F1731:F1734)</f>
        <v>0</v>
      </c>
      <c r="H1735"/>
    </row>
    <row r="1736" spans="1:8" s="160" customFormat="1">
      <c r="A1736" s="159"/>
      <c r="B1736" s="304"/>
      <c r="C1736" s="159"/>
      <c r="D1736" s="159"/>
      <c r="E1736" s="305"/>
      <c r="F1736" s="306"/>
      <c r="H1736"/>
    </row>
    <row r="1737" spans="1:8" s="160" customFormat="1">
      <c r="A1737" s="169" t="s">
        <v>124</v>
      </c>
      <c r="B1737" s="164"/>
      <c r="C1737" s="169"/>
      <c r="D1737" s="169"/>
      <c r="E1737" s="303"/>
      <c r="F1737" s="307"/>
      <c r="H1737"/>
    </row>
    <row r="1738" spans="1:8" s="160" customFormat="1">
      <c r="A1738" s="169" t="s">
        <v>106</v>
      </c>
      <c r="B1738" s="164" t="s">
        <v>107</v>
      </c>
      <c r="C1738" s="169" t="s">
        <v>125</v>
      </c>
      <c r="D1738" s="169" t="s">
        <v>120</v>
      </c>
      <c r="E1738" s="303" t="s">
        <v>110</v>
      </c>
      <c r="F1738" s="307" t="s">
        <v>111</v>
      </c>
      <c r="H1738"/>
    </row>
    <row r="1739" spans="1:8" s="160" customFormat="1">
      <c r="A1739" s="165"/>
      <c r="B1739" s="177"/>
      <c r="C1739" s="166"/>
      <c r="D1739" s="165"/>
      <c r="E1739" s="252"/>
      <c r="F1739" s="252"/>
      <c r="H1739"/>
    </row>
    <row r="1740" spans="1:8" s="160" customFormat="1">
      <c r="A1740" s="165"/>
      <c r="B1740" s="177"/>
      <c r="C1740" s="165"/>
      <c r="D1740" s="165"/>
      <c r="E1740" s="252"/>
      <c r="F1740" s="179"/>
      <c r="H1740"/>
    </row>
    <row r="1741" spans="1:8" s="160" customFormat="1">
      <c r="A1741" s="397" t="s">
        <v>126</v>
      </c>
      <c r="B1741" s="398"/>
      <c r="C1741" s="398"/>
      <c r="D1741" s="398"/>
      <c r="E1741" s="399"/>
      <c r="F1741" s="252">
        <f>+F1739</f>
        <v>0</v>
      </c>
      <c r="H1741"/>
    </row>
    <row r="1742" spans="1:8" s="160" customFormat="1">
      <c r="A1742" s="159"/>
      <c r="B1742" s="304"/>
      <c r="C1742" s="159"/>
      <c r="D1742" s="159"/>
      <c r="E1742" s="305"/>
      <c r="F1742" s="306"/>
      <c r="H1742"/>
    </row>
    <row r="1743" spans="1:8" s="160" customFormat="1">
      <c r="A1743" s="400" t="s">
        <v>127</v>
      </c>
      <c r="B1743" s="400"/>
      <c r="C1743" s="400"/>
      <c r="D1743" s="400"/>
      <c r="E1743" s="400"/>
      <c r="F1743" s="252">
        <f>+F1727*5%</f>
        <v>18081.2</v>
      </c>
      <c r="H1743"/>
    </row>
    <row r="1744" spans="1:8" s="160" customFormat="1">
      <c r="A1744" s="400" t="s">
        <v>128</v>
      </c>
      <c r="B1744" s="400"/>
      <c r="C1744" s="400"/>
      <c r="D1744" s="400"/>
      <c r="E1744" s="400"/>
      <c r="F1744" s="303">
        <f>ROUND((+F1743+F1727+F1720+F1735+F1741),0)</f>
        <v>429705</v>
      </c>
      <c r="H1744"/>
    </row>
    <row r="1745" spans="1:8" s="160" customFormat="1">
      <c r="A1745" s="400" t="s">
        <v>175</v>
      </c>
      <c r="B1745" s="400"/>
      <c r="C1745" s="400"/>
      <c r="D1745" s="400"/>
      <c r="E1745" s="400"/>
      <c r="F1745" s="252"/>
      <c r="H1745"/>
    </row>
    <row r="1746" spans="1:8" s="160" customFormat="1">
      <c r="A1746" s="400" t="s">
        <v>176</v>
      </c>
      <c r="B1746" s="400"/>
      <c r="C1746" s="400"/>
      <c r="D1746" s="400"/>
      <c r="E1746" s="400"/>
      <c r="F1746" s="303"/>
      <c r="H1746"/>
    </row>
    <row r="1747" spans="1:8" s="160" customFormat="1">
      <c r="A1747" s="159"/>
      <c r="B1747" s="306"/>
      <c r="C1747" s="159"/>
      <c r="D1747" s="159"/>
      <c r="E1747" s="305"/>
      <c r="F1747" s="306"/>
      <c r="H1747"/>
    </row>
    <row r="1748" spans="1:8" s="160" customFormat="1">
      <c r="A1748" s="159"/>
      <c r="B1748" s="306"/>
      <c r="C1748" s="159"/>
      <c r="D1748" s="159"/>
      <c r="E1748" s="305"/>
      <c r="F1748" s="306"/>
      <c r="H1748"/>
    </row>
    <row r="1749" spans="1:8" s="160" customFormat="1">
      <c r="A1749" s="159"/>
      <c r="B1749" s="306"/>
      <c r="C1749" s="159"/>
      <c r="D1749" s="159"/>
      <c r="E1749" s="305"/>
      <c r="F1749" s="306"/>
      <c r="H1749"/>
    </row>
    <row r="1750" spans="1:8" s="160" customFormat="1">
      <c r="A1750" s="158" t="s">
        <v>99</v>
      </c>
      <c r="B1750" s="159"/>
      <c r="C1750" s="159"/>
      <c r="D1750" s="159"/>
      <c r="E1750" s="159"/>
      <c r="F1750" s="159"/>
      <c r="H1750"/>
    </row>
    <row r="1751" spans="1:8" s="160" customFormat="1">
      <c r="A1751" s="158" t="s">
        <v>100</v>
      </c>
      <c r="B1751" s="159"/>
      <c r="C1751" s="159"/>
      <c r="D1751" s="159"/>
      <c r="E1751" s="161" t="s">
        <v>0</v>
      </c>
      <c r="F1751" s="161">
        <v>14</v>
      </c>
      <c r="H1751"/>
    </row>
    <row r="1752" spans="1:8" s="195" customFormat="1">
      <c r="A1752" s="185" t="s">
        <v>303</v>
      </c>
      <c r="B1752" s="293"/>
      <c r="C1752" s="185"/>
      <c r="D1752" s="185"/>
      <c r="E1752" s="294"/>
      <c r="F1752" s="295"/>
      <c r="H1752" s="196"/>
    </row>
    <row r="1753" spans="1:8" s="160" customFormat="1">
      <c r="A1753" s="393" t="s">
        <v>103</v>
      </c>
      <c r="B1753" s="393"/>
      <c r="C1753" s="393"/>
      <c r="D1753" s="393"/>
      <c r="E1753" s="393"/>
      <c r="F1753" s="393"/>
      <c r="H1753"/>
    </row>
    <row r="1754" spans="1:8" s="160" customFormat="1">
      <c r="A1754" s="394" t="s">
        <v>141</v>
      </c>
      <c r="B1754" s="395"/>
      <c r="C1754" s="395"/>
      <c r="D1754" s="396"/>
      <c r="E1754" s="296" t="s">
        <v>105</v>
      </c>
      <c r="F1754" s="164" t="s">
        <v>96</v>
      </c>
      <c r="H1754"/>
    </row>
    <row r="1755" spans="1:8" s="160" customFormat="1">
      <c r="A1755" s="164" t="s">
        <v>106</v>
      </c>
      <c r="B1755" s="164" t="s">
        <v>107</v>
      </c>
      <c r="C1755" s="164" t="s">
        <v>108</v>
      </c>
      <c r="D1755" s="164" t="s">
        <v>109</v>
      </c>
      <c r="E1755" s="296" t="s">
        <v>110</v>
      </c>
      <c r="F1755" s="164" t="s">
        <v>111</v>
      </c>
      <c r="H1755"/>
    </row>
    <row r="1756" spans="1:8" s="160" customFormat="1">
      <c r="A1756" s="315" t="s">
        <v>304</v>
      </c>
      <c r="B1756" s="177" t="s">
        <v>229</v>
      </c>
      <c r="C1756" s="177"/>
      <c r="D1756" s="299"/>
      <c r="E1756" s="316"/>
      <c r="F1756" s="299">
        <v>100000</v>
      </c>
      <c r="H1756"/>
    </row>
    <row r="1757" spans="1:8" s="160" customFormat="1" ht="15.75">
      <c r="A1757" s="297"/>
      <c r="B1757" s="177"/>
      <c r="C1757" s="300"/>
      <c r="D1757" s="299"/>
      <c r="E1757" s="299"/>
      <c r="F1757" s="299"/>
      <c r="H1757"/>
    </row>
    <row r="1758" spans="1:8" s="160" customFormat="1" ht="15.75">
      <c r="A1758" s="302"/>
      <c r="B1758" s="177"/>
      <c r="C1758" s="300"/>
      <c r="D1758" s="299"/>
      <c r="E1758" s="299"/>
      <c r="F1758" s="299"/>
      <c r="H1758"/>
    </row>
    <row r="1759" spans="1:8" s="160" customFormat="1" ht="15.75">
      <c r="A1759" s="302"/>
      <c r="B1759" s="177"/>
      <c r="C1759" s="300"/>
      <c r="D1759" s="299"/>
      <c r="E1759" s="299"/>
      <c r="F1759" s="299"/>
      <c r="H1759"/>
    </row>
    <row r="1760" spans="1:8" s="160" customFormat="1" ht="15.75">
      <c r="A1760" s="297"/>
      <c r="B1760" s="177"/>
      <c r="C1760" s="300"/>
      <c r="D1760" s="299"/>
      <c r="E1760" s="299"/>
      <c r="F1760" s="299"/>
      <c r="H1760"/>
    </row>
    <row r="1761" spans="1:8" s="160" customFormat="1" ht="15.75">
      <c r="A1761" s="297"/>
      <c r="B1761" s="177"/>
      <c r="C1761" s="300"/>
      <c r="D1761" s="299"/>
      <c r="E1761" s="299"/>
      <c r="F1761" s="299"/>
      <c r="H1761"/>
    </row>
    <row r="1762" spans="1:8" s="160" customFormat="1" ht="15.75">
      <c r="A1762" s="297"/>
      <c r="B1762" s="177"/>
      <c r="C1762" s="300"/>
      <c r="D1762" s="299"/>
      <c r="E1762" s="299"/>
      <c r="F1762" s="299"/>
      <c r="H1762"/>
    </row>
    <row r="1763" spans="1:8" s="160" customFormat="1" ht="15.75">
      <c r="A1763" s="165"/>
      <c r="B1763" s="177"/>
      <c r="C1763" s="300"/>
      <c r="D1763" s="299"/>
      <c r="E1763" s="252"/>
      <c r="F1763" s="299"/>
      <c r="H1763"/>
    </row>
    <row r="1764" spans="1:8" s="160" customFormat="1">
      <c r="A1764" s="405" t="s">
        <v>117</v>
      </c>
      <c r="B1764" s="405"/>
      <c r="C1764" s="405"/>
      <c r="D1764" s="405"/>
      <c r="E1764" s="405"/>
      <c r="F1764" s="303">
        <f>ROUND((SUM(F1756:F1763)),0)</f>
        <v>100000</v>
      </c>
      <c r="H1764"/>
    </row>
    <row r="1765" spans="1:8" s="160" customFormat="1">
      <c r="A1765" s="159"/>
      <c r="B1765" s="304"/>
      <c r="C1765" s="159"/>
      <c r="D1765" s="159"/>
      <c r="E1765" s="305"/>
      <c r="F1765" s="306"/>
      <c r="H1765"/>
    </row>
    <row r="1766" spans="1:8" s="160" customFormat="1">
      <c r="A1766" s="169" t="s">
        <v>118</v>
      </c>
      <c r="B1766" s="164"/>
      <c r="C1766" s="169"/>
      <c r="D1766" s="169"/>
      <c r="E1766" s="303"/>
      <c r="F1766" s="307"/>
      <c r="H1766"/>
    </row>
    <row r="1767" spans="1:8" s="160" customFormat="1">
      <c r="A1767" s="163" t="s">
        <v>106</v>
      </c>
      <c r="B1767" s="164" t="s">
        <v>107</v>
      </c>
      <c r="C1767" s="163" t="s">
        <v>142</v>
      </c>
      <c r="D1767" s="163" t="s">
        <v>172</v>
      </c>
      <c r="E1767" s="296" t="s">
        <v>173</v>
      </c>
      <c r="F1767" s="164" t="s">
        <v>111</v>
      </c>
      <c r="H1767"/>
    </row>
    <row r="1768" spans="1:8" s="160" customFormat="1">
      <c r="A1768" s="165" t="s">
        <v>305</v>
      </c>
      <c r="B1768" s="177" t="s">
        <v>144</v>
      </c>
      <c r="C1768" s="170">
        <v>147851</v>
      </c>
      <c r="D1768" s="166">
        <v>1</v>
      </c>
      <c r="E1768" s="308"/>
      <c r="F1768" s="309">
        <f>+C1768*D1768</f>
        <v>147851</v>
      </c>
      <c r="H1768"/>
    </row>
    <row r="1769" spans="1:8" s="160" customFormat="1">
      <c r="A1769" s="165" t="s">
        <v>306</v>
      </c>
      <c r="B1769" s="177" t="s">
        <v>144</v>
      </c>
      <c r="C1769" s="170">
        <v>361624</v>
      </c>
      <c r="D1769" s="166">
        <v>1</v>
      </c>
      <c r="E1769" s="308"/>
      <c r="F1769" s="309">
        <f>+C1769*D1769</f>
        <v>361624</v>
      </c>
      <c r="H1769"/>
    </row>
    <row r="1770" spans="1:8" s="160" customFormat="1">
      <c r="A1770" s="176"/>
      <c r="B1770" s="177"/>
      <c r="C1770" s="252"/>
      <c r="D1770" s="177"/>
      <c r="E1770" s="252"/>
      <c r="F1770" s="310"/>
      <c r="H1770"/>
    </row>
    <row r="1771" spans="1:8" s="160" customFormat="1">
      <c r="A1771" s="397" t="s">
        <v>121</v>
      </c>
      <c r="B1771" s="398"/>
      <c r="C1771" s="398"/>
      <c r="D1771" s="398"/>
      <c r="E1771" s="399"/>
      <c r="F1771" s="309">
        <f>SUM(F1768:F1770)</f>
        <v>509475</v>
      </c>
      <c r="H1771"/>
    </row>
    <row r="1772" spans="1:8" s="160" customFormat="1">
      <c r="A1772" s="159"/>
      <c r="B1772" s="304"/>
      <c r="C1772" s="159"/>
      <c r="D1772" s="159"/>
      <c r="E1772" s="305"/>
      <c r="F1772" s="306"/>
      <c r="H1772"/>
    </row>
    <row r="1773" spans="1:8" s="160" customFormat="1">
      <c r="A1773" s="169" t="s">
        <v>122</v>
      </c>
      <c r="B1773" s="164"/>
      <c r="C1773" s="169"/>
      <c r="D1773" s="169"/>
      <c r="E1773" s="303"/>
      <c r="F1773" s="307"/>
      <c r="H1773"/>
    </row>
    <row r="1774" spans="1:8" s="160" customFormat="1">
      <c r="A1774" s="163" t="s">
        <v>106</v>
      </c>
      <c r="B1774" s="164" t="s">
        <v>107</v>
      </c>
      <c r="C1774" s="163" t="s">
        <v>108</v>
      </c>
      <c r="D1774" s="163" t="s">
        <v>109</v>
      </c>
      <c r="E1774" s="296" t="s">
        <v>110</v>
      </c>
      <c r="F1774" s="164" t="s">
        <v>111</v>
      </c>
      <c r="H1774"/>
    </row>
    <row r="1775" spans="1:8" s="160" customFormat="1">
      <c r="A1775" s="165" t="s">
        <v>307</v>
      </c>
      <c r="B1775" s="177" t="s">
        <v>144</v>
      </c>
      <c r="C1775" s="166">
        <v>1</v>
      </c>
      <c r="D1775" s="311">
        <v>800000</v>
      </c>
      <c r="E1775" s="252"/>
      <c r="F1775" s="252">
        <f>+D1775*C1775</f>
        <v>800000</v>
      </c>
      <c r="H1775"/>
    </row>
    <row r="1776" spans="1:8" s="160" customFormat="1">
      <c r="A1776" s="165" t="s">
        <v>308</v>
      </c>
      <c r="B1776" s="177" t="s">
        <v>144</v>
      </c>
      <c r="C1776" s="166">
        <v>1</v>
      </c>
      <c r="D1776" s="311">
        <v>600000</v>
      </c>
      <c r="E1776" s="252"/>
      <c r="F1776" s="252">
        <f>+D1776*C1776</f>
        <v>600000</v>
      </c>
      <c r="H1776"/>
    </row>
    <row r="1777" spans="1:8" s="160" customFormat="1">
      <c r="A1777" s="165" t="s">
        <v>309</v>
      </c>
      <c r="B1777" s="177" t="s">
        <v>144</v>
      </c>
      <c r="C1777" s="166">
        <v>0.1</v>
      </c>
      <c r="D1777" s="311">
        <v>7300000</v>
      </c>
      <c r="E1777" s="252"/>
      <c r="F1777" s="252">
        <f>+D1777*C1777</f>
        <v>730000</v>
      </c>
      <c r="H1777"/>
    </row>
    <row r="1778" spans="1:8" s="160" customFormat="1">
      <c r="A1778" s="397" t="s">
        <v>123</v>
      </c>
      <c r="B1778" s="398"/>
      <c r="C1778" s="398"/>
      <c r="D1778" s="398"/>
      <c r="E1778" s="399"/>
      <c r="F1778" s="252">
        <f>SUM(F1775:F1777)</f>
        <v>2130000</v>
      </c>
      <c r="H1778"/>
    </row>
    <row r="1779" spans="1:8" s="160" customFormat="1">
      <c r="A1779" s="159"/>
      <c r="B1779" s="304"/>
      <c r="C1779" s="159"/>
      <c r="D1779" s="159"/>
      <c r="E1779" s="305"/>
      <c r="F1779" s="306"/>
      <c r="H1779"/>
    </row>
    <row r="1780" spans="1:8" s="160" customFormat="1">
      <c r="A1780" s="169" t="s">
        <v>124</v>
      </c>
      <c r="B1780" s="164"/>
      <c r="C1780" s="169"/>
      <c r="D1780" s="169"/>
      <c r="E1780" s="303"/>
      <c r="F1780" s="307"/>
      <c r="H1780"/>
    </row>
    <row r="1781" spans="1:8" s="160" customFormat="1">
      <c r="A1781" s="169" t="s">
        <v>106</v>
      </c>
      <c r="B1781" s="164" t="s">
        <v>107</v>
      </c>
      <c r="C1781" s="169" t="s">
        <v>125</v>
      </c>
      <c r="D1781" s="169" t="s">
        <v>120</v>
      </c>
      <c r="E1781" s="303" t="s">
        <v>110</v>
      </c>
      <c r="F1781" s="307" t="s">
        <v>111</v>
      </c>
      <c r="H1781"/>
    </row>
    <row r="1782" spans="1:8" s="160" customFormat="1">
      <c r="A1782" s="165" t="s">
        <v>310</v>
      </c>
      <c r="B1782" s="177" t="s">
        <v>229</v>
      </c>
      <c r="C1782" s="166"/>
      <c r="D1782" s="165"/>
      <c r="E1782" s="252"/>
      <c r="F1782" s="252">
        <v>200000</v>
      </c>
      <c r="H1782"/>
    </row>
    <row r="1783" spans="1:8">
      <c r="A1783" s="165"/>
      <c r="B1783" s="177"/>
      <c r="C1783" s="165"/>
      <c r="D1783" s="165"/>
      <c r="E1783" s="252"/>
      <c r="F1783" s="179"/>
    </row>
    <row r="1784" spans="1:8">
      <c r="A1784" s="397" t="s">
        <v>126</v>
      </c>
      <c r="B1784" s="398"/>
      <c r="C1784" s="398"/>
      <c r="D1784" s="398"/>
      <c r="E1784" s="399"/>
      <c r="F1784" s="252">
        <f>+F1782</f>
        <v>200000</v>
      </c>
    </row>
    <row r="1785" spans="1:8">
      <c r="B1785" s="304"/>
      <c r="E1785" s="305"/>
      <c r="F1785" s="306"/>
    </row>
    <row r="1786" spans="1:8">
      <c r="A1786" s="400" t="s">
        <v>127</v>
      </c>
      <c r="B1786" s="400"/>
      <c r="C1786" s="400"/>
      <c r="D1786" s="400"/>
      <c r="E1786" s="400"/>
      <c r="F1786" s="252">
        <f>+F1771*5%</f>
        <v>25473.75</v>
      </c>
    </row>
    <row r="1787" spans="1:8">
      <c r="A1787" s="400" t="s">
        <v>128</v>
      </c>
      <c r="B1787" s="400"/>
      <c r="C1787" s="400"/>
      <c r="D1787" s="400"/>
      <c r="E1787" s="400"/>
      <c r="F1787" s="317">
        <f>ROUND((+F1786+F1771+F1764+F1778+F1784),0)</f>
        <v>2964949</v>
      </c>
    </row>
    <row r="1788" spans="1:8">
      <c r="A1788" s="400" t="s">
        <v>175</v>
      </c>
      <c r="B1788" s="400"/>
      <c r="C1788" s="400"/>
      <c r="D1788" s="400"/>
      <c r="E1788" s="400"/>
      <c r="F1788" s="252"/>
    </row>
    <row r="1789" spans="1:8">
      <c r="A1789" s="400" t="s">
        <v>176</v>
      </c>
      <c r="B1789" s="400"/>
      <c r="C1789" s="400"/>
      <c r="D1789" s="400"/>
      <c r="E1789" s="400"/>
      <c r="F1789" s="303"/>
    </row>
    <row r="1790" spans="1:8">
      <c r="A1790" s="183"/>
      <c r="B1790" s="183"/>
      <c r="C1790" s="183"/>
      <c r="D1790" s="183"/>
      <c r="E1790" s="183"/>
    </row>
    <row r="1791" spans="1:8">
      <c r="A1791" s="183"/>
      <c r="B1791" s="183"/>
      <c r="C1791" s="183"/>
      <c r="D1791" s="183"/>
      <c r="E1791" s="183"/>
    </row>
    <row r="1793" spans="1:7" s="279" customFormat="1">
      <c r="A1793" s="158" t="s">
        <v>99</v>
      </c>
      <c r="B1793" s="159"/>
      <c r="C1793" s="159"/>
      <c r="D1793" s="159"/>
      <c r="E1793" s="159"/>
      <c r="F1793" s="159"/>
      <c r="G1793" s="280"/>
    </row>
    <row r="1794" spans="1:7" s="279" customFormat="1">
      <c r="A1794" s="158" t="s">
        <v>100</v>
      </c>
      <c r="B1794" s="159"/>
      <c r="C1794" s="159"/>
      <c r="D1794" s="159"/>
      <c r="E1794" s="161" t="s">
        <v>0</v>
      </c>
      <c r="F1794" s="161">
        <v>11</v>
      </c>
      <c r="G1794" s="280"/>
    </row>
    <row r="1795" spans="1:7" s="242" customFormat="1">
      <c r="A1795" s="185" t="s">
        <v>311</v>
      </c>
      <c r="B1795" s="318"/>
      <c r="C1795" s="319"/>
      <c r="D1795" s="320"/>
      <c r="E1795" s="256"/>
      <c r="F1795" s="321"/>
      <c r="G1795" s="241"/>
    </row>
    <row r="1796" spans="1:7" s="279" customFormat="1">
      <c r="A1796" s="393" t="s">
        <v>103</v>
      </c>
      <c r="B1796" s="393"/>
      <c r="C1796" s="393"/>
      <c r="D1796" s="393"/>
      <c r="E1796" s="393"/>
      <c r="F1796" s="393"/>
      <c r="G1796" s="280"/>
    </row>
    <row r="1797" spans="1:7" s="279" customFormat="1">
      <c r="A1797" s="402" t="s">
        <v>312</v>
      </c>
      <c r="B1797" s="403"/>
      <c r="C1797" s="403"/>
      <c r="D1797" s="404"/>
      <c r="E1797" s="187" t="s">
        <v>105</v>
      </c>
      <c r="F1797" s="187" t="s">
        <v>76</v>
      </c>
      <c r="G1797" s="280"/>
    </row>
    <row r="1798" spans="1:7" s="279" customFormat="1">
      <c r="A1798" s="164" t="s">
        <v>106</v>
      </c>
      <c r="B1798" s="164" t="s">
        <v>107</v>
      </c>
      <c r="C1798" s="164" t="s">
        <v>108</v>
      </c>
      <c r="D1798" s="164" t="s">
        <v>109</v>
      </c>
      <c r="E1798" s="164" t="s">
        <v>110</v>
      </c>
      <c r="F1798" s="164" t="s">
        <v>111</v>
      </c>
      <c r="G1798" s="280"/>
    </row>
    <row r="1799" spans="1:7" s="279" customFormat="1">
      <c r="A1799" s="165"/>
      <c r="B1799" s="166"/>
      <c r="C1799" s="165"/>
      <c r="D1799" s="165"/>
      <c r="E1799" s="165"/>
      <c r="F1799" s="165"/>
      <c r="G1799" s="280"/>
    </row>
    <row r="1800" spans="1:7" s="279" customFormat="1">
      <c r="A1800" s="165"/>
      <c r="B1800" s="166"/>
      <c r="C1800" s="165"/>
      <c r="D1800" s="165"/>
      <c r="E1800" s="165"/>
      <c r="F1800" s="165"/>
      <c r="G1800" s="280"/>
    </row>
    <row r="1801" spans="1:7" s="279" customFormat="1">
      <c r="A1801" s="165"/>
      <c r="B1801" s="166"/>
      <c r="C1801" s="165"/>
      <c r="D1801" s="165"/>
      <c r="E1801" s="165"/>
      <c r="F1801" s="165"/>
      <c r="G1801" s="280"/>
    </row>
    <row r="1802" spans="1:7" s="279" customFormat="1">
      <c r="A1802" s="165"/>
      <c r="B1802" s="166"/>
      <c r="C1802" s="165"/>
      <c r="D1802" s="165"/>
      <c r="E1802" s="165"/>
      <c r="F1802" s="165"/>
      <c r="G1802" s="280"/>
    </row>
    <row r="1803" spans="1:7" s="279" customFormat="1">
      <c r="A1803" s="405" t="s">
        <v>117</v>
      </c>
      <c r="B1803" s="405"/>
      <c r="C1803" s="405"/>
      <c r="D1803" s="405"/>
      <c r="E1803" s="405"/>
      <c r="F1803" s="165">
        <f>SUM(F1799:F1802)</f>
        <v>0</v>
      </c>
      <c r="G1803" s="280"/>
    </row>
    <row r="1804" spans="1:7" s="279" customFormat="1">
      <c r="A1804" s="159"/>
      <c r="B1804" s="162"/>
      <c r="C1804" s="159"/>
      <c r="D1804" s="159"/>
      <c r="E1804" s="159"/>
      <c r="F1804" s="159"/>
      <c r="G1804" s="280"/>
    </row>
    <row r="1805" spans="1:7" s="279" customFormat="1">
      <c r="A1805" s="169" t="s">
        <v>118</v>
      </c>
      <c r="B1805" s="163"/>
      <c r="C1805" s="169"/>
      <c r="D1805" s="169"/>
      <c r="E1805" s="169"/>
      <c r="F1805" s="169"/>
      <c r="G1805" s="280"/>
    </row>
    <row r="1806" spans="1:7" s="279" customFormat="1">
      <c r="A1806" s="163" t="s">
        <v>106</v>
      </c>
      <c r="B1806" s="163" t="s">
        <v>107</v>
      </c>
      <c r="C1806" s="163" t="s">
        <v>142</v>
      </c>
      <c r="D1806" s="163" t="s">
        <v>120</v>
      </c>
      <c r="E1806" s="163" t="s">
        <v>110</v>
      </c>
      <c r="F1806" s="163" t="s">
        <v>111</v>
      </c>
      <c r="G1806" s="280"/>
    </row>
    <row r="1807" spans="1:7" s="279" customFormat="1">
      <c r="A1807" s="165" t="s">
        <v>143</v>
      </c>
      <c r="B1807" s="166" t="s">
        <v>144</v>
      </c>
      <c r="C1807" s="170">
        <v>90406</v>
      </c>
      <c r="D1807" s="166">
        <v>0.16</v>
      </c>
      <c r="E1807" s="165"/>
      <c r="F1807" s="170">
        <f>+D1807*C1807</f>
        <v>14464.960000000001</v>
      </c>
      <c r="G1807" s="280"/>
    </row>
    <row r="1808" spans="1:7" s="279" customFormat="1">
      <c r="A1808" s="165" t="s">
        <v>313</v>
      </c>
      <c r="B1808" s="166" t="s">
        <v>144</v>
      </c>
      <c r="C1808" s="322">
        <v>147851</v>
      </c>
      <c r="D1808" s="166">
        <v>0.16</v>
      </c>
      <c r="E1808" s="165"/>
      <c r="F1808" s="170">
        <f>+D1808*C1808</f>
        <v>23656.16</v>
      </c>
      <c r="G1808" s="280"/>
    </row>
    <row r="1809" spans="1:7" s="279" customFormat="1">
      <c r="A1809" s="165"/>
      <c r="B1809" s="166"/>
      <c r="C1809" s="165"/>
      <c r="D1809" s="165"/>
      <c r="E1809" s="165"/>
      <c r="F1809" s="165"/>
      <c r="G1809" s="280"/>
    </row>
    <row r="1810" spans="1:7" s="279" customFormat="1">
      <c r="A1810" s="165"/>
      <c r="B1810" s="166"/>
      <c r="C1810" s="165"/>
      <c r="D1810" s="165"/>
      <c r="E1810" s="165"/>
      <c r="F1810" s="165"/>
      <c r="G1810" s="280"/>
    </row>
    <row r="1811" spans="1:7" s="279" customFormat="1">
      <c r="A1811" s="397" t="s">
        <v>121</v>
      </c>
      <c r="B1811" s="398"/>
      <c r="C1811" s="398"/>
      <c r="D1811" s="398"/>
      <c r="E1811" s="399"/>
      <c r="F1811" s="170">
        <f>SUM(F1807:F1810)</f>
        <v>38121.120000000003</v>
      </c>
      <c r="G1811" s="280"/>
    </row>
    <row r="1812" spans="1:7" s="279" customFormat="1">
      <c r="A1812" s="159"/>
      <c r="B1812" s="162"/>
      <c r="C1812" s="159"/>
      <c r="D1812" s="159"/>
      <c r="E1812" s="159"/>
      <c r="F1812" s="159"/>
      <c r="G1812" s="280"/>
    </row>
    <row r="1813" spans="1:7" s="279" customFormat="1">
      <c r="A1813" s="169" t="s">
        <v>122</v>
      </c>
      <c r="B1813" s="163"/>
      <c r="C1813" s="169"/>
      <c r="D1813" s="169"/>
      <c r="E1813" s="169"/>
      <c r="F1813" s="169"/>
      <c r="G1813" s="280"/>
    </row>
    <row r="1814" spans="1:7" s="279" customFormat="1">
      <c r="A1814" s="163" t="s">
        <v>106</v>
      </c>
      <c r="B1814" s="163" t="s">
        <v>107</v>
      </c>
      <c r="C1814" s="163" t="s">
        <v>108</v>
      </c>
      <c r="D1814" s="163" t="s">
        <v>109</v>
      </c>
      <c r="E1814" s="163" t="s">
        <v>110</v>
      </c>
      <c r="F1814" s="163" t="s">
        <v>111</v>
      </c>
      <c r="G1814" s="280"/>
    </row>
    <row r="1815" spans="1:7" s="279" customFormat="1">
      <c r="A1815" s="165" t="s">
        <v>314</v>
      </c>
      <c r="B1815" s="166" t="s">
        <v>144</v>
      </c>
      <c r="C1815" s="166">
        <v>0.03</v>
      </c>
      <c r="D1815" s="322">
        <v>40000</v>
      </c>
      <c r="E1815" s="165"/>
      <c r="F1815" s="247">
        <f>+D1815*C1815</f>
        <v>1200</v>
      </c>
      <c r="G1815" s="280"/>
    </row>
    <row r="1816" spans="1:7" s="279" customFormat="1">
      <c r="A1816" s="165" t="s">
        <v>315</v>
      </c>
      <c r="B1816" s="166" t="s">
        <v>144</v>
      </c>
      <c r="C1816" s="166">
        <v>0.03</v>
      </c>
      <c r="D1816" s="322">
        <v>150000</v>
      </c>
      <c r="E1816" s="165"/>
      <c r="F1816" s="247">
        <f>+D1816*C1816</f>
        <v>4500</v>
      </c>
      <c r="G1816" s="280"/>
    </row>
    <row r="1817" spans="1:7" s="279" customFormat="1">
      <c r="A1817" s="165"/>
      <c r="B1817" s="166"/>
      <c r="C1817" s="165"/>
      <c r="D1817" s="165"/>
      <c r="E1817" s="165"/>
      <c r="F1817" s="247"/>
      <c r="G1817" s="280"/>
    </row>
    <row r="1818" spans="1:7" s="279" customFormat="1">
      <c r="A1818" s="165"/>
      <c r="B1818" s="166"/>
      <c r="C1818" s="165"/>
      <c r="D1818" s="165"/>
      <c r="E1818" s="165"/>
      <c r="F1818" s="247"/>
      <c r="G1818" s="280"/>
    </row>
    <row r="1819" spans="1:7" s="279" customFormat="1">
      <c r="A1819" s="397" t="s">
        <v>123</v>
      </c>
      <c r="B1819" s="398"/>
      <c r="C1819" s="398"/>
      <c r="D1819" s="398"/>
      <c r="E1819" s="399"/>
      <c r="F1819" s="247">
        <f>SUM(F1815:F1818)</f>
        <v>5700</v>
      </c>
      <c r="G1819" s="280"/>
    </row>
    <row r="1820" spans="1:7" s="279" customFormat="1">
      <c r="A1820" s="159"/>
      <c r="B1820" s="162"/>
      <c r="C1820" s="159"/>
      <c r="D1820" s="159"/>
      <c r="E1820" s="159"/>
      <c r="F1820" s="159"/>
      <c r="G1820" s="280"/>
    </row>
    <row r="1821" spans="1:7" s="279" customFormat="1">
      <c r="A1821" s="169" t="s">
        <v>124</v>
      </c>
      <c r="B1821" s="163"/>
      <c r="C1821" s="169"/>
      <c r="D1821" s="169"/>
      <c r="E1821" s="169"/>
      <c r="F1821" s="169"/>
      <c r="G1821" s="280"/>
    </row>
    <row r="1822" spans="1:7" s="279" customFormat="1">
      <c r="A1822" s="169" t="s">
        <v>106</v>
      </c>
      <c r="B1822" s="163" t="s">
        <v>107</v>
      </c>
      <c r="C1822" s="169" t="s">
        <v>125</v>
      </c>
      <c r="D1822" s="169" t="s">
        <v>120</v>
      </c>
      <c r="E1822" s="169" t="s">
        <v>110</v>
      </c>
      <c r="F1822" s="169" t="s">
        <v>111</v>
      </c>
      <c r="G1822" s="280"/>
    </row>
    <row r="1823" spans="1:7" s="279" customFormat="1">
      <c r="A1823" s="165"/>
      <c r="B1823" s="166"/>
      <c r="C1823" s="165"/>
      <c r="D1823" s="165"/>
      <c r="E1823" s="165"/>
      <c r="F1823" s="165"/>
      <c r="G1823" s="280"/>
    </row>
    <row r="1824" spans="1:7" s="279" customFormat="1">
      <c r="A1824" s="165"/>
      <c r="B1824" s="166"/>
      <c r="C1824" s="165"/>
      <c r="D1824" s="165"/>
      <c r="E1824" s="165"/>
      <c r="F1824" s="165"/>
      <c r="G1824" s="280"/>
    </row>
    <row r="1825" spans="1:7" s="279" customFormat="1">
      <c r="A1825" s="397" t="s">
        <v>126</v>
      </c>
      <c r="B1825" s="398"/>
      <c r="C1825" s="398"/>
      <c r="D1825" s="398"/>
      <c r="E1825" s="399"/>
      <c r="F1825" s="165"/>
      <c r="G1825" s="280"/>
    </row>
    <row r="1826" spans="1:7" s="279" customFormat="1">
      <c r="A1826" s="159"/>
      <c r="B1826" s="162"/>
      <c r="C1826" s="159"/>
      <c r="D1826" s="159"/>
      <c r="E1826" s="159"/>
      <c r="F1826" s="159"/>
      <c r="G1826" s="280"/>
    </row>
    <row r="1827" spans="1:7" s="279" customFormat="1">
      <c r="A1827" s="400" t="s">
        <v>127</v>
      </c>
      <c r="B1827" s="400"/>
      <c r="C1827" s="400"/>
      <c r="D1827" s="400"/>
      <c r="E1827" s="400"/>
      <c r="F1827" s="165"/>
      <c r="G1827" s="280"/>
    </row>
    <row r="1828" spans="1:7" s="279" customFormat="1">
      <c r="A1828" s="400" t="s">
        <v>128</v>
      </c>
      <c r="B1828" s="400"/>
      <c r="C1828" s="400"/>
      <c r="D1828" s="400"/>
      <c r="E1828" s="400"/>
      <c r="F1828" s="303">
        <f>ROUND((+F1827+F1811+F1804+F1819+F1825),0)</f>
        <v>43821</v>
      </c>
      <c r="G1828" s="280"/>
    </row>
    <row r="1829" spans="1:7" s="279" customFormat="1">
      <c r="A1829" s="400" t="s">
        <v>129</v>
      </c>
      <c r="B1829" s="400"/>
      <c r="C1829" s="400"/>
      <c r="D1829" s="400"/>
      <c r="E1829" s="400"/>
      <c r="F1829" s="165"/>
      <c r="G1829" s="280"/>
    </row>
    <row r="1830" spans="1:7" s="279" customFormat="1">
      <c r="A1830" s="400" t="s">
        <v>130</v>
      </c>
      <c r="B1830" s="400"/>
      <c r="C1830" s="400"/>
      <c r="D1830" s="400"/>
      <c r="E1830" s="400"/>
      <c r="F1830" s="165"/>
      <c r="G1830" s="280"/>
    </row>
    <row r="1831" spans="1:7" s="279" customFormat="1">
      <c r="A1831" s="159"/>
      <c r="B1831" s="304"/>
      <c r="C1831" s="159"/>
      <c r="D1831" s="159"/>
      <c r="E1831" s="305"/>
      <c r="F1831" s="306"/>
      <c r="G1831" s="280"/>
    </row>
    <row r="1832" spans="1:7" s="279" customFormat="1">
      <c r="A1832" s="159"/>
      <c r="B1832" s="304"/>
      <c r="C1832" s="159"/>
      <c r="D1832" s="159"/>
      <c r="E1832" s="305"/>
      <c r="F1832" s="306"/>
      <c r="G1832" s="280"/>
    </row>
    <row r="1834" spans="1:7" s="279" customFormat="1">
      <c r="A1834" s="158" t="s">
        <v>99</v>
      </c>
      <c r="B1834" s="159"/>
      <c r="C1834" s="159"/>
      <c r="D1834" s="159"/>
      <c r="E1834" s="159"/>
      <c r="F1834" s="159"/>
      <c r="G1834" s="280"/>
    </row>
    <row r="1835" spans="1:7">
      <c r="A1835" s="158" t="s">
        <v>100</v>
      </c>
      <c r="E1835" s="183" t="s">
        <v>0</v>
      </c>
    </row>
    <row r="1836" spans="1:7">
      <c r="A1836" s="158" t="s">
        <v>316</v>
      </c>
      <c r="B1836" s="161"/>
      <c r="C1836" s="158"/>
      <c r="D1836" s="158"/>
      <c r="E1836" s="158"/>
      <c r="F1836" s="158"/>
    </row>
    <row r="1837" spans="1:7">
      <c r="A1837" s="393" t="s">
        <v>103</v>
      </c>
      <c r="B1837" s="393"/>
      <c r="C1837" s="393"/>
      <c r="D1837" s="393"/>
      <c r="E1837" s="393"/>
      <c r="F1837" s="393"/>
    </row>
    <row r="1838" spans="1:7">
      <c r="A1838" s="402" t="s">
        <v>312</v>
      </c>
      <c r="B1838" s="403"/>
      <c r="C1838" s="403"/>
      <c r="D1838" s="404"/>
      <c r="E1838" s="187" t="s">
        <v>105</v>
      </c>
      <c r="F1838" s="187" t="s">
        <v>91</v>
      </c>
    </row>
    <row r="1839" spans="1:7">
      <c r="A1839" s="164" t="s">
        <v>106</v>
      </c>
      <c r="B1839" s="164" t="s">
        <v>107</v>
      </c>
      <c r="C1839" s="164" t="s">
        <v>108</v>
      </c>
      <c r="D1839" s="164" t="s">
        <v>109</v>
      </c>
      <c r="E1839" s="164" t="s">
        <v>110</v>
      </c>
      <c r="F1839" s="164" t="s">
        <v>111</v>
      </c>
    </row>
    <row r="1840" spans="1:7">
      <c r="A1840" s="165"/>
      <c r="B1840" s="166"/>
      <c r="C1840" s="165"/>
      <c r="D1840" s="165"/>
      <c r="E1840" s="165"/>
      <c r="F1840" s="165"/>
    </row>
    <row r="1841" spans="1:8">
      <c r="A1841" s="165"/>
      <c r="B1841" s="166"/>
      <c r="C1841" s="165"/>
      <c r="D1841" s="165"/>
      <c r="E1841" s="165"/>
      <c r="F1841" s="165"/>
    </row>
    <row r="1842" spans="1:8">
      <c r="A1842" s="165"/>
      <c r="B1842" s="166"/>
      <c r="C1842" s="165"/>
      <c r="D1842" s="165"/>
      <c r="E1842" s="165"/>
      <c r="F1842" s="165"/>
    </row>
    <row r="1843" spans="1:8">
      <c r="A1843" s="165"/>
      <c r="B1843" s="166"/>
      <c r="C1843" s="165"/>
      <c r="D1843" s="165"/>
      <c r="E1843" s="165"/>
      <c r="F1843" s="165"/>
    </row>
    <row r="1844" spans="1:8">
      <c r="A1844" s="405" t="s">
        <v>117</v>
      </c>
      <c r="B1844" s="405"/>
      <c r="C1844" s="405"/>
      <c r="D1844" s="405"/>
      <c r="E1844" s="405"/>
      <c r="F1844" s="165">
        <f>SUM(F1840:F1843)</f>
        <v>0</v>
      </c>
    </row>
    <row r="1845" spans="1:8" s="160" customFormat="1">
      <c r="A1845" s="159"/>
      <c r="B1845" s="162"/>
      <c r="C1845" s="159"/>
      <c r="D1845" s="159"/>
      <c r="E1845" s="159"/>
      <c r="F1845" s="159"/>
      <c r="H1845"/>
    </row>
    <row r="1846" spans="1:8" s="160" customFormat="1">
      <c r="A1846" s="169" t="s">
        <v>118</v>
      </c>
      <c r="B1846" s="163"/>
      <c r="C1846" s="169"/>
      <c r="D1846" s="169"/>
      <c r="E1846" s="169"/>
      <c r="F1846" s="169"/>
      <c r="H1846"/>
    </row>
    <row r="1847" spans="1:8" s="160" customFormat="1">
      <c r="A1847" s="163" t="s">
        <v>106</v>
      </c>
      <c r="B1847" s="163" t="s">
        <v>107</v>
      </c>
      <c r="C1847" s="163" t="s">
        <v>142</v>
      </c>
      <c r="D1847" s="163" t="s">
        <v>317</v>
      </c>
      <c r="E1847" s="163" t="s">
        <v>110</v>
      </c>
      <c r="F1847" s="163" t="s">
        <v>111</v>
      </c>
      <c r="H1847"/>
    </row>
    <row r="1848" spans="1:8" s="160" customFormat="1">
      <c r="A1848" s="165" t="s">
        <v>318</v>
      </c>
      <c r="B1848" s="166" t="s">
        <v>91</v>
      </c>
      <c r="C1848" s="170">
        <v>85906.666666666672</v>
      </c>
      <c r="D1848" s="191">
        <f>+C1848*50%</f>
        <v>42953.333333333336</v>
      </c>
      <c r="E1848" s="165"/>
      <c r="F1848" s="170">
        <f>+D1848+C1848</f>
        <v>128860</v>
      </c>
      <c r="H1848"/>
    </row>
    <row r="1849" spans="1:8" s="160" customFormat="1">
      <c r="A1849" s="165"/>
      <c r="B1849" s="166"/>
      <c r="C1849" s="322"/>
      <c r="D1849" s="166"/>
      <c r="E1849" s="165"/>
      <c r="F1849" s="170"/>
      <c r="H1849"/>
    </row>
    <row r="1850" spans="1:8" s="160" customFormat="1">
      <c r="A1850" s="165"/>
      <c r="B1850" s="166"/>
      <c r="C1850" s="165"/>
      <c r="D1850" s="165"/>
      <c r="E1850" s="165"/>
      <c r="F1850" s="165"/>
      <c r="H1850"/>
    </row>
    <row r="1851" spans="1:8" s="160" customFormat="1">
      <c r="A1851" s="165"/>
      <c r="B1851" s="166"/>
      <c r="C1851" s="165"/>
      <c r="D1851" s="165"/>
      <c r="E1851" s="165"/>
      <c r="F1851" s="165"/>
      <c r="H1851"/>
    </row>
    <row r="1852" spans="1:8" s="160" customFormat="1">
      <c r="A1852" s="397" t="s">
        <v>121</v>
      </c>
      <c r="B1852" s="398"/>
      <c r="C1852" s="398"/>
      <c r="D1852" s="398"/>
      <c r="E1852" s="399"/>
      <c r="F1852" s="170">
        <f>SUM(F1848:F1851)</f>
        <v>128860</v>
      </c>
      <c r="H1852"/>
    </row>
    <row r="1853" spans="1:8" s="160" customFormat="1">
      <c r="A1853" s="159"/>
      <c r="B1853" s="162"/>
      <c r="C1853" s="159"/>
      <c r="D1853" s="159"/>
      <c r="E1853" s="159"/>
      <c r="F1853" s="159"/>
      <c r="H1853"/>
    </row>
    <row r="1854" spans="1:8" s="160" customFormat="1">
      <c r="A1854" s="169" t="s">
        <v>122</v>
      </c>
      <c r="B1854" s="163"/>
      <c r="C1854" s="169"/>
      <c r="D1854" s="169"/>
      <c r="E1854" s="169"/>
      <c r="F1854" s="169"/>
      <c r="H1854"/>
    </row>
    <row r="1855" spans="1:8" s="160" customFormat="1">
      <c r="A1855" s="163" t="s">
        <v>106</v>
      </c>
      <c r="B1855" s="163" t="s">
        <v>107</v>
      </c>
      <c r="C1855" s="163" t="s">
        <v>108</v>
      </c>
      <c r="D1855" s="163" t="s">
        <v>109</v>
      </c>
      <c r="E1855" s="163" t="s">
        <v>110</v>
      </c>
      <c r="F1855" s="163" t="s">
        <v>111</v>
      </c>
      <c r="H1855"/>
    </row>
    <row r="1856" spans="1:8" s="160" customFormat="1">
      <c r="A1856" s="165" t="s">
        <v>179</v>
      </c>
      <c r="B1856" s="166" t="s">
        <v>91</v>
      </c>
      <c r="C1856" s="166">
        <v>1</v>
      </c>
      <c r="D1856" s="322">
        <v>150000</v>
      </c>
      <c r="E1856" s="165"/>
      <c r="F1856" s="247">
        <f>+D1856*C1856</f>
        <v>150000</v>
      </c>
      <c r="H1856"/>
    </row>
    <row r="1857" spans="1:8" s="160" customFormat="1">
      <c r="A1857" s="165"/>
      <c r="B1857" s="166"/>
      <c r="C1857" s="166"/>
      <c r="D1857" s="322"/>
      <c r="E1857" s="165"/>
      <c r="F1857" s="247"/>
      <c r="H1857"/>
    </row>
    <row r="1858" spans="1:8" s="160" customFormat="1">
      <c r="A1858" s="165"/>
      <c r="B1858" s="166"/>
      <c r="C1858" s="165"/>
      <c r="D1858" s="165"/>
      <c r="E1858" s="165"/>
      <c r="F1858" s="247"/>
      <c r="H1858"/>
    </row>
    <row r="1859" spans="1:8" s="160" customFormat="1">
      <c r="A1859" s="165"/>
      <c r="B1859" s="166"/>
      <c r="C1859" s="165"/>
      <c r="D1859" s="165"/>
      <c r="E1859" s="165"/>
      <c r="F1859" s="247"/>
      <c r="H1859"/>
    </row>
    <row r="1860" spans="1:8" s="160" customFormat="1">
      <c r="A1860" s="397" t="s">
        <v>123</v>
      </c>
      <c r="B1860" s="398"/>
      <c r="C1860" s="398"/>
      <c r="D1860" s="398"/>
      <c r="E1860" s="399"/>
      <c r="F1860" s="247">
        <f>SUM(F1856:F1859)</f>
        <v>150000</v>
      </c>
      <c r="H1860"/>
    </row>
    <row r="1861" spans="1:8" s="160" customFormat="1">
      <c r="A1861" s="159"/>
      <c r="B1861" s="162"/>
      <c r="C1861" s="159"/>
      <c r="D1861" s="159"/>
      <c r="E1861" s="159"/>
      <c r="F1861" s="159"/>
      <c r="H1861"/>
    </row>
    <row r="1862" spans="1:8" s="160" customFormat="1">
      <c r="A1862" s="169" t="s">
        <v>124</v>
      </c>
      <c r="B1862" s="163"/>
      <c r="C1862" s="169"/>
      <c r="D1862" s="169"/>
      <c r="E1862" s="169"/>
      <c r="F1862" s="169"/>
      <c r="H1862"/>
    </row>
    <row r="1863" spans="1:8" s="160" customFormat="1">
      <c r="A1863" s="169" t="s">
        <v>106</v>
      </c>
      <c r="B1863" s="163" t="s">
        <v>107</v>
      </c>
      <c r="C1863" s="169" t="s">
        <v>125</v>
      </c>
      <c r="D1863" s="169" t="s">
        <v>120</v>
      </c>
      <c r="E1863" s="169" t="s">
        <v>110</v>
      </c>
      <c r="F1863" s="169" t="s">
        <v>111</v>
      </c>
      <c r="H1863"/>
    </row>
    <row r="1864" spans="1:8" s="160" customFormat="1">
      <c r="A1864" s="165"/>
      <c r="B1864" s="166"/>
      <c r="C1864" s="165"/>
      <c r="D1864" s="165"/>
      <c r="E1864" s="165"/>
      <c r="F1864" s="165"/>
      <c r="H1864"/>
    </row>
    <row r="1865" spans="1:8" s="160" customFormat="1">
      <c r="A1865" s="165"/>
      <c r="B1865" s="166"/>
      <c r="C1865" s="165"/>
      <c r="D1865" s="165"/>
      <c r="E1865" s="165"/>
      <c r="F1865" s="165"/>
      <c r="H1865"/>
    </row>
    <row r="1866" spans="1:8" s="160" customFormat="1">
      <c r="A1866" s="397" t="s">
        <v>126</v>
      </c>
      <c r="B1866" s="398"/>
      <c r="C1866" s="398"/>
      <c r="D1866" s="398"/>
      <c r="E1866" s="399"/>
      <c r="F1866" s="165"/>
      <c r="H1866"/>
    </row>
    <row r="1867" spans="1:8" s="160" customFormat="1">
      <c r="A1867" s="159"/>
      <c r="B1867" s="162"/>
      <c r="C1867" s="159"/>
      <c r="D1867" s="159"/>
      <c r="E1867" s="159"/>
      <c r="F1867" s="159"/>
      <c r="H1867"/>
    </row>
    <row r="1868" spans="1:8" s="160" customFormat="1">
      <c r="A1868" s="400" t="s">
        <v>127</v>
      </c>
      <c r="B1868" s="400"/>
      <c r="C1868" s="400"/>
      <c r="D1868" s="400"/>
      <c r="E1868" s="400"/>
      <c r="F1868" s="165"/>
      <c r="H1868"/>
    </row>
    <row r="1869" spans="1:8" s="160" customFormat="1">
      <c r="A1869" s="400" t="s">
        <v>128</v>
      </c>
      <c r="B1869" s="400"/>
      <c r="C1869" s="400"/>
      <c r="D1869" s="400"/>
      <c r="E1869" s="400"/>
      <c r="F1869" s="303">
        <f>ROUND((+F1868+F1852+F1845+F1860+F1866),0)</f>
        <v>278860</v>
      </c>
      <c r="H1869"/>
    </row>
    <row r="1870" spans="1:8" s="160" customFormat="1">
      <c r="A1870" s="400" t="s">
        <v>129</v>
      </c>
      <c r="B1870" s="400"/>
      <c r="C1870" s="400"/>
      <c r="D1870" s="400"/>
      <c r="E1870" s="400"/>
      <c r="F1870" s="165"/>
      <c r="H1870"/>
    </row>
    <row r="1871" spans="1:8" s="160" customFormat="1">
      <c r="A1871" s="400" t="s">
        <v>130</v>
      </c>
      <c r="B1871" s="400"/>
      <c r="C1871" s="400"/>
      <c r="D1871" s="400"/>
      <c r="E1871" s="400"/>
      <c r="F1871" s="165"/>
      <c r="H1871"/>
    </row>
    <row r="1875" spans="1:8" s="160" customFormat="1">
      <c r="A1875" s="158" t="s">
        <v>99</v>
      </c>
      <c r="B1875" s="159"/>
      <c r="C1875" s="159"/>
      <c r="D1875" s="159"/>
      <c r="E1875" s="159"/>
      <c r="F1875" s="159"/>
      <c r="H1875"/>
    </row>
    <row r="1876" spans="1:8" s="160" customFormat="1">
      <c r="A1876" s="158" t="s">
        <v>100</v>
      </c>
      <c r="B1876" s="159"/>
      <c r="C1876" s="159"/>
      <c r="D1876" s="159"/>
      <c r="E1876" s="183" t="s">
        <v>0</v>
      </c>
      <c r="F1876" s="159"/>
      <c r="H1876"/>
    </row>
    <row r="1877" spans="1:8" s="160" customFormat="1">
      <c r="A1877" s="158" t="s">
        <v>319</v>
      </c>
      <c r="B1877" s="161"/>
      <c r="C1877" s="158"/>
      <c r="D1877" s="158"/>
      <c r="E1877" s="158"/>
      <c r="F1877" s="158"/>
      <c r="H1877"/>
    </row>
    <row r="1878" spans="1:8" s="160" customFormat="1">
      <c r="A1878" s="393" t="s">
        <v>103</v>
      </c>
      <c r="B1878" s="393"/>
      <c r="C1878" s="393"/>
      <c r="D1878" s="393"/>
      <c r="E1878" s="393"/>
      <c r="F1878" s="393"/>
      <c r="H1878"/>
    </row>
    <row r="1879" spans="1:8" s="160" customFormat="1">
      <c r="A1879" s="402" t="s">
        <v>312</v>
      </c>
      <c r="B1879" s="403"/>
      <c r="C1879" s="403"/>
      <c r="D1879" s="404"/>
      <c r="E1879" s="187" t="s">
        <v>105</v>
      </c>
      <c r="F1879" s="187" t="s">
        <v>91</v>
      </c>
      <c r="H1879"/>
    </row>
    <row r="1880" spans="1:8" s="160" customFormat="1">
      <c r="A1880" s="164" t="s">
        <v>106</v>
      </c>
      <c r="B1880" s="164" t="s">
        <v>107</v>
      </c>
      <c r="C1880" s="164" t="s">
        <v>108</v>
      </c>
      <c r="D1880" s="164" t="s">
        <v>109</v>
      </c>
      <c r="E1880" s="164" t="s">
        <v>110</v>
      </c>
      <c r="F1880" s="164" t="s">
        <v>111</v>
      </c>
      <c r="H1880"/>
    </row>
    <row r="1881" spans="1:8" s="160" customFormat="1">
      <c r="A1881" s="165"/>
      <c r="B1881" s="166"/>
      <c r="C1881" s="165"/>
      <c r="D1881" s="165"/>
      <c r="E1881" s="165"/>
      <c r="F1881" s="165"/>
      <c r="H1881"/>
    </row>
    <row r="1882" spans="1:8" s="160" customFormat="1">
      <c r="A1882" s="165"/>
      <c r="B1882" s="166"/>
      <c r="C1882" s="165"/>
      <c r="D1882" s="165"/>
      <c r="E1882" s="165"/>
      <c r="F1882" s="165"/>
      <c r="H1882"/>
    </row>
    <row r="1883" spans="1:8" s="160" customFormat="1">
      <c r="A1883" s="165"/>
      <c r="B1883" s="166"/>
      <c r="C1883" s="165"/>
      <c r="D1883" s="165"/>
      <c r="E1883" s="165"/>
      <c r="F1883" s="165"/>
      <c r="H1883"/>
    </row>
    <row r="1884" spans="1:8" s="160" customFormat="1">
      <c r="A1884" s="165"/>
      <c r="B1884" s="166"/>
      <c r="C1884" s="165"/>
      <c r="D1884" s="165"/>
      <c r="E1884" s="165"/>
      <c r="F1884" s="165"/>
      <c r="H1884"/>
    </row>
    <row r="1885" spans="1:8" s="160" customFormat="1">
      <c r="A1885" s="405" t="s">
        <v>117</v>
      </c>
      <c r="B1885" s="405"/>
      <c r="C1885" s="405"/>
      <c r="D1885" s="405"/>
      <c r="E1885" s="405"/>
      <c r="F1885" s="165">
        <f>SUM(F1881:F1884)</f>
        <v>0</v>
      </c>
      <c r="H1885"/>
    </row>
    <row r="1886" spans="1:8" s="160" customFormat="1">
      <c r="A1886" s="159"/>
      <c r="B1886" s="162"/>
      <c r="C1886" s="159"/>
      <c r="D1886" s="159"/>
      <c r="E1886" s="159"/>
      <c r="F1886" s="159"/>
      <c r="H1886"/>
    </row>
    <row r="1887" spans="1:8" s="160" customFormat="1">
      <c r="A1887" s="169" t="s">
        <v>118</v>
      </c>
      <c r="B1887" s="163"/>
      <c r="C1887" s="169"/>
      <c r="D1887" s="169"/>
      <c r="E1887" s="169"/>
      <c r="F1887" s="169"/>
      <c r="H1887"/>
    </row>
    <row r="1888" spans="1:8" s="160" customFormat="1">
      <c r="A1888" s="163" t="s">
        <v>106</v>
      </c>
      <c r="B1888" s="163" t="s">
        <v>107</v>
      </c>
      <c r="C1888" s="163" t="s">
        <v>142</v>
      </c>
      <c r="D1888" s="163" t="s">
        <v>320</v>
      </c>
      <c r="E1888" s="163" t="s">
        <v>110</v>
      </c>
      <c r="F1888" s="163" t="s">
        <v>111</v>
      </c>
      <c r="H1888"/>
    </row>
    <row r="1889" spans="1:8" s="160" customFormat="1">
      <c r="A1889" s="165" t="s">
        <v>318</v>
      </c>
      <c r="B1889" s="166" t="s">
        <v>91</v>
      </c>
      <c r="C1889" s="170">
        <f>+C1848</f>
        <v>85906.666666666672</v>
      </c>
      <c r="D1889" s="191">
        <f>+C1889*2</f>
        <v>171813.33333333334</v>
      </c>
      <c r="E1889" s="165"/>
      <c r="F1889" s="170">
        <f>+D1889+C1889</f>
        <v>257720</v>
      </c>
      <c r="H1889"/>
    </row>
    <row r="1890" spans="1:8" s="160" customFormat="1">
      <c r="A1890" s="165"/>
      <c r="B1890" s="166"/>
      <c r="C1890" s="322"/>
      <c r="D1890" s="166"/>
      <c r="E1890" s="165"/>
      <c r="F1890" s="170"/>
      <c r="H1890"/>
    </row>
    <row r="1891" spans="1:8" s="160" customFormat="1">
      <c r="A1891" s="165"/>
      <c r="B1891" s="166"/>
      <c r="C1891" s="165"/>
      <c r="D1891" s="165"/>
      <c r="E1891" s="165"/>
      <c r="F1891" s="165"/>
      <c r="H1891"/>
    </row>
    <row r="1892" spans="1:8" s="160" customFormat="1">
      <c r="A1892" s="165"/>
      <c r="B1892" s="166"/>
      <c r="C1892" s="165"/>
      <c r="D1892" s="165"/>
      <c r="E1892" s="165"/>
      <c r="F1892" s="165"/>
      <c r="H1892"/>
    </row>
    <row r="1893" spans="1:8" s="160" customFormat="1">
      <c r="A1893" s="397" t="s">
        <v>121</v>
      </c>
      <c r="B1893" s="398"/>
      <c r="C1893" s="398"/>
      <c r="D1893" s="398"/>
      <c r="E1893" s="399"/>
      <c r="F1893" s="170">
        <f>SUM(F1889:F1892)</f>
        <v>257720</v>
      </c>
      <c r="H1893"/>
    </row>
    <row r="1894" spans="1:8" s="160" customFormat="1">
      <c r="A1894" s="159"/>
      <c r="B1894" s="162"/>
      <c r="C1894" s="159"/>
      <c r="D1894" s="159"/>
      <c r="E1894" s="159"/>
      <c r="F1894" s="159"/>
      <c r="H1894"/>
    </row>
    <row r="1895" spans="1:8" s="160" customFormat="1">
      <c r="A1895" s="169" t="s">
        <v>122</v>
      </c>
      <c r="B1895" s="163"/>
      <c r="C1895" s="169"/>
      <c r="D1895" s="169"/>
      <c r="E1895" s="169"/>
      <c r="F1895" s="169"/>
      <c r="H1895"/>
    </row>
    <row r="1896" spans="1:8" s="160" customFormat="1">
      <c r="A1896" s="163" t="s">
        <v>106</v>
      </c>
      <c r="B1896" s="163" t="s">
        <v>107</v>
      </c>
      <c r="C1896" s="163" t="s">
        <v>108</v>
      </c>
      <c r="D1896" s="163" t="s">
        <v>109</v>
      </c>
      <c r="E1896" s="163" t="s">
        <v>110</v>
      </c>
      <c r="F1896" s="163" t="s">
        <v>111</v>
      </c>
      <c r="H1896"/>
    </row>
    <row r="1897" spans="1:8" s="160" customFormat="1">
      <c r="A1897" s="165" t="s">
        <v>321</v>
      </c>
      <c r="B1897" s="166" t="s">
        <v>91</v>
      </c>
      <c r="C1897" s="166">
        <v>1</v>
      </c>
      <c r="D1897" s="322">
        <v>150000</v>
      </c>
      <c r="E1897" s="165"/>
      <c r="F1897" s="247">
        <f>+D1897*C1897</f>
        <v>150000</v>
      </c>
      <c r="H1897"/>
    </row>
    <row r="1898" spans="1:8" s="160" customFormat="1">
      <c r="A1898" s="165"/>
      <c r="B1898" s="166"/>
      <c r="C1898" s="166"/>
      <c r="D1898" s="322"/>
      <c r="E1898" s="165"/>
      <c r="F1898" s="247"/>
      <c r="H1898"/>
    </row>
    <row r="1899" spans="1:8" s="160" customFormat="1">
      <c r="A1899" s="165"/>
      <c r="B1899" s="166"/>
      <c r="C1899" s="165"/>
      <c r="D1899" s="165"/>
      <c r="E1899" s="165"/>
      <c r="F1899" s="247"/>
      <c r="H1899"/>
    </row>
    <row r="1900" spans="1:8" s="160" customFormat="1">
      <c r="A1900" s="165"/>
      <c r="B1900" s="166"/>
      <c r="C1900" s="165"/>
      <c r="D1900" s="165"/>
      <c r="E1900" s="165"/>
      <c r="F1900" s="247"/>
      <c r="H1900"/>
    </row>
    <row r="1901" spans="1:8" s="160" customFormat="1">
      <c r="A1901" s="397" t="s">
        <v>123</v>
      </c>
      <c r="B1901" s="398"/>
      <c r="C1901" s="398"/>
      <c r="D1901" s="398"/>
      <c r="E1901" s="399"/>
      <c r="F1901" s="247">
        <f>SUM(F1897:F1900)</f>
        <v>150000</v>
      </c>
      <c r="H1901"/>
    </row>
    <row r="1902" spans="1:8" s="160" customFormat="1">
      <c r="A1902" s="159"/>
      <c r="B1902" s="162"/>
      <c r="C1902" s="159"/>
      <c r="D1902" s="159"/>
      <c r="E1902" s="159"/>
      <c r="F1902" s="159"/>
      <c r="H1902"/>
    </row>
    <row r="1903" spans="1:8" s="160" customFormat="1">
      <c r="A1903" s="169" t="s">
        <v>124</v>
      </c>
      <c r="B1903" s="163"/>
      <c r="C1903" s="169"/>
      <c r="D1903" s="169"/>
      <c r="E1903" s="169"/>
      <c r="F1903" s="169"/>
      <c r="H1903"/>
    </row>
    <row r="1904" spans="1:8" s="160" customFormat="1">
      <c r="A1904" s="169" t="s">
        <v>106</v>
      </c>
      <c r="B1904" s="163" t="s">
        <v>107</v>
      </c>
      <c r="C1904" s="169" t="s">
        <v>125</v>
      </c>
      <c r="D1904" s="169" t="s">
        <v>120</v>
      </c>
      <c r="E1904" s="169" t="s">
        <v>110</v>
      </c>
      <c r="F1904" s="169" t="s">
        <v>111</v>
      </c>
      <c r="H1904"/>
    </row>
    <row r="1905" spans="1:8" s="160" customFormat="1">
      <c r="A1905" s="165"/>
      <c r="B1905" s="166"/>
      <c r="C1905" s="165"/>
      <c r="D1905" s="165"/>
      <c r="E1905" s="165"/>
      <c r="F1905" s="165"/>
      <c r="H1905"/>
    </row>
    <row r="1906" spans="1:8" s="160" customFormat="1">
      <c r="A1906" s="165"/>
      <c r="B1906" s="166"/>
      <c r="C1906" s="165"/>
      <c r="D1906" s="165"/>
      <c r="E1906" s="165"/>
      <c r="F1906" s="165"/>
      <c r="H1906"/>
    </row>
    <row r="1907" spans="1:8" s="160" customFormat="1">
      <c r="A1907" s="397" t="s">
        <v>126</v>
      </c>
      <c r="B1907" s="398"/>
      <c r="C1907" s="398"/>
      <c r="D1907" s="398"/>
      <c r="E1907" s="399"/>
      <c r="F1907" s="165"/>
      <c r="H1907"/>
    </row>
    <row r="1908" spans="1:8" s="160" customFormat="1">
      <c r="A1908" s="159"/>
      <c r="B1908" s="162"/>
      <c r="C1908" s="159"/>
      <c r="D1908" s="159"/>
      <c r="E1908" s="159"/>
      <c r="F1908" s="159"/>
      <c r="H1908"/>
    </row>
    <row r="1909" spans="1:8" s="160" customFormat="1">
      <c r="A1909" s="400" t="s">
        <v>127</v>
      </c>
      <c r="B1909" s="400"/>
      <c r="C1909" s="400"/>
      <c r="D1909" s="400"/>
      <c r="E1909" s="400"/>
      <c r="F1909" s="165"/>
      <c r="H1909"/>
    </row>
    <row r="1910" spans="1:8" s="160" customFormat="1">
      <c r="A1910" s="400" t="s">
        <v>128</v>
      </c>
      <c r="B1910" s="400"/>
      <c r="C1910" s="400"/>
      <c r="D1910" s="400"/>
      <c r="E1910" s="400"/>
      <c r="F1910" s="303">
        <f>ROUND((+F1909+F1893+F1886+F1901+F1907),0)</f>
        <v>407720</v>
      </c>
      <c r="H1910"/>
    </row>
    <row r="1911" spans="1:8" s="160" customFormat="1">
      <c r="A1911" s="400" t="s">
        <v>129</v>
      </c>
      <c r="B1911" s="400"/>
      <c r="C1911" s="400"/>
      <c r="D1911" s="400"/>
      <c r="E1911" s="400"/>
      <c r="F1911" s="165"/>
      <c r="H1911"/>
    </row>
    <row r="1912" spans="1:8" s="160" customFormat="1">
      <c r="A1912" s="400" t="s">
        <v>130</v>
      </c>
      <c r="B1912" s="400"/>
      <c r="C1912" s="400"/>
      <c r="D1912" s="400"/>
      <c r="E1912" s="400"/>
      <c r="F1912" s="165"/>
      <c r="H1912"/>
    </row>
    <row r="1915" spans="1:8" s="160" customFormat="1">
      <c r="A1915" s="183"/>
      <c r="B1915" s="183"/>
      <c r="C1915" s="183"/>
      <c r="D1915" s="183"/>
      <c r="E1915" s="183"/>
      <c r="F1915" s="323"/>
      <c r="H1915"/>
    </row>
    <row r="1916" spans="1:8" s="160" customFormat="1">
      <c r="A1916" s="158" t="s">
        <v>135</v>
      </c>
      <c r="B1916" s="159"/>
      <c r="C1916" s="159"/>
      <c r="D1916" s="159"/>
      <c r="E1916" s="159"/>
      <c r="F1916" s="159"/>
      <c r="H1916"/>
    </row>
    <row r="1917" spans="1:8" s="160" customFormat="1">
      <c r="A1917" s="158" t="s">
        <v>100</v>
      </c>
      <c r="B1917" s="159"/>
      <c r="C1917" s="159"/>
      <c r="D1917" s="159"/>
      <c r="E1917" s="183" t="s">
        <v>0</v>
      </c>
      <c r="F1917" s="159"/>
      <c r="H1917"/>
    </row>
    <row r="1918" spans="1:8" s="160" customFormat="1">
      <c r="A1918" s="158" t="s">
        <v>322</v>
      </c>
      <c r="B1918" s="161"/>
      <c r="C1918" s="158"/>
      <c r="D1918" s="158"/>
      <c r="E1918" s="158"/>
      <c r="F1918" s="158"/>
      <c r="H1918"/>
    </row>
    <row r="1919" spans="1:8" s="160" customFormat="1">
      <c r="A1919" s="393" t="s">
        <v>103</v>
      </c>
      <c r="B1919" s="393"/>
      <c r="C1919" s="393"/>
      <c r="D1919" s="393"/>
      <c r="E1919" s="393"/>
      <c r="F1919" s="393"/>
      <c r="H1919"/>
    </row>
    <row r="1920" spans="1:8" s="160" customFormat="1">
      <c r="A1920" s="402" t="s">
        <v>312</v>
      </c>
      <c r="B1920" s="403"/>
      <c r="C1920" s="403"/>
      <c r="D1920" s="404"/>
      <c r="E1920" s="187" t="s">
        <v>105</v>
      </c>
      <c r="F1920" s="187" t="s">
        <v>91</v>
      </c>
      <c r="H1920"/>
    </row>
    <row r="1921" spans="1:8" s="160" customFormat="1">
      <c r="A1921" s="164" t="s">
        <v>106</v>
      </c>
      <c r="B1921" s="164" t="s">
        <v>107</v>
      </c>
      <c r="C1921" s="164" t="s">
        <v>108</v>
      </c>
      <c r="D1921" s="164" t="s">
        <v>109</v>
      </c>
      <c r="E1921" s="164" t="s">
        <v>110</v>
      </c>
      <c r="F1921" s="164" t="s">
        <v>111</v>
      </c>
      <c r="H1921"/>
    </row>
    <row r="1922" spans="1:8" s="160" customFormat="1">
      <c r="A1922" s="165"/>
      <c r="B1922" s="166"/>
      <c r="C1922" s="165"/>
      <c r="D1922" s="165"/>
      <c r="E1922" s="165"/>
      <c r="F1922" s="165"/>
      <c r="H1922"/>
    </row>
    <row r="1923" spans="1:8" s="160" customFormat="1">
      <c r="A1923" s="165"/>
      <c r="B1923" s="166"/>
      <c r="C1923" s="165"/>
      <c r="D1923" s="165"/>
      <c r="E1923" s="165"/>
      <c r="F1923" s="165"/>
      <c r="H1923"/>
    </row>
    <row r="1924" spans="1:8" s="160" customFormat="1">
      <c r="A1924" s="165"/>
      <c r="B1924" s="166"/>
      <c r="C1924" s="165"/>
      <c r="D1924" s="165"/>
      <c r="E1924" s="165"/>
      <c r="F1924" s="165"/>
      <c r="H1924"/>
    </row>
    <row r="1925" spans="1:8" s="160" customFormat="1">
      <c r="A1925" s="165"/>
      <c r="B1925" s="166"/>
      <c r="C1925" s="165"/>
      <c r="D1925" s="165"/>
      <c r="E1925" s="165"/>
      <c r="F1925" s="165"/>
      <c r="H1925"/>
    </row>
    <row r="1926" spans="1:8" s="160" customFormat="1">
      <c r="A1926" s="405" t="s">
        <v>117</v>
      </c>
      <c r="B1926" s="405"/>
      <c r="C1926" s="405"/>
      <c r="D1926" s="405"/>
      <c r="E1926" s="405"/>
      <c r="F1926" s="165">
        <f>SUM(F1922:F1925)</f>
        <v>0</v>
      </c>
      <c r="H1926"/>
    </row>
    <row r="1927" spans="1:8" s="160" customFormat="1">
      <c r="A1927" s="159"/>
      <c r="B1927" s="162"/>
      <c r="C1927" s="159"/>
      <c r="D1927" s="159"/>
      <c r="E1927" s="159"/>
      <c r="F1927" s="159"/>
      <c r="H1927"/>
    </row>
    <row r="1928" spans="1:8" s="160" customFormat="1">
      <c r="A1928" s="169" t="s">
        <v>118</v>
      </c>
      <c r="B1928" s="163"/>
      <c r="C1928" s="169"/>
      <c r="D1928" s="169"/>
      <c r="E1928" s="169"/>
      <c r="F1928" s="169"/>
      <c r="H1928"/>
    </row>
    <row r="1929" spans="1:8" s="160" customFormat="1">
      <c r="A1929" s="163" t="s">
        <v>106</v>
      </c>
      <c r="B1929" s="163" t="s">
        <v>107</v>
      </c>
      <c r="C1929" s="163" t="s">
        <v>142</v>
      </c>
      <c r="D1929" s="163" t="s">
        <v>120</v>
      </c>
      <c r="E1929" s="163" t="s">
        <v>110</v>
      </c>
      <c r="F1929" s="163" t="s">
        <v>111</v>
      </c>
      <c r="H1929"/>
    </row>
    <row r="1930" spans="1:8" s="160" customFormat="1">
      <c r="A1930" s="165" t="s">
        <v>323</v>
      </c>
      <c r="B1930" s="166" t="s">
        <v>91</v>
      </c>
      <c r="C1930" s="170">
        <f>+C1889/8</f>
        <v>10738.333333333334</v>
      </c>
      <c r="D1930" s="191"/>
      <c r="E1930" s="165"/>
      <c r="F1930" s="170">
        <f>+D1930+C1930</f>
        <v>10738.333333333334</v>
      </c>
      <c r="H1930"/>
    </row>
    <row r="1931" spans="1:8" s="160" customFormat="1">
      <c r="A1931" s="165"/>
      <c r="B1931" s="166"/>
      <c r="C1931" s="322"/>
      <c r="D1931" s="166"/>
      <c r="E1931" s="165"/>
      <c r="F1931" s="170"/>
      <c r="H1931"/>
    </row>
    <row r="1932" spans="1:8" s="160" customFormat="1">
      <c r="A1932" s="165"/>
      <c r="B1932" s="166"/>
      <c r="C1932" s="165"/>
      <c r="D1932" s="165"/>
      <c r="E1932" s="165"/>
      <c r="F1932" s="165"/>
      <c r="H1932"/>
    </row>
    <row r="1933" spans="1:8" s="160" customFormat="1">
      <c r="A1933" s="165"/>
      <c r="B1933" s="166"/>
      <c r="C1933" s="165"/>
      <c r="D1933" s="165"/>
      <c r="E1933" s="165"/>
      <c r="F1933" s="165"/>
      <c r="H1933"/>
    </row>
    <row r="1934" spans="1:8" s="160" customFormat="1">
      <c r="A1934" s="397" t="s">
        <v>121</v>
      </c>
      <c r="B1934" s="398"/>
      <c r="C1934" s="398"/>
      <c r="D1934" s="398"/>
      <c r="E1934" s="399"/>
      <c r="F1934" s="170">
        <f>SUM(F1930:F1933)</f>
        <v>10738.333333333334</v>
      </c>
      <c r="H1934"/>
    </row>
    <row r="1935" spans="1:8" s="160" customFormat="1">
      <c r="A1935" s="159"/>
      <c r="B1935" s="162"/>
      <c r="C1935" s="159"/>
      <c r="D1935" s="159"/>
      <c r="E1935" s="159"/>
      <c r="F1935" s="159"/>
      <c r="H1935"/>
    </row>
    <row r="1936" spans="1:8" s="160" customFormat="1">
      <c r="A1936" s="169" t="s">
        <v>122</v>
      </c>
      <c r="B1936" s="163"/>
      <c r="C1936" s="169"/>
      <c r="D1936" s="169"/>
      <c r="E1936" s="169"/>
      <c r="F1936" s="169"/>
      <c r="H1936"/>
    </row>
    <row r="1937" spans="1:8" s="160" customFormat="1">
      <c r="A1937" s="163" t="s">
        <v>106</v>
      </c>
      <c r="B1937" s="163" t="s">
        <v>107</v>
      </c>
      <c r="C1937" s="163" t="s">
        <v>108</v>
      </c>
      <c r="D1937" s="163" t="s">
        <v>109</v>
      </c>
      <c r="E1937" s="163" t="s">
        <v>110</v>
      </c>
      <c r="F1937" s="163" t="s">
        <v>111</v>
      </c>
      <c r="H1937"/>
    </row>
    <row r="1938" spans="1:8" s="160" customFormat="1">
      <c r="A1938" s="165" t="s">
        <v>167</v>
      </c>
      <c r="B1938" s="166" t="s">
        <v>91</v>
      </c>
      <c r="C1938" s="166">
        <v>1</v>
      </c>
      <c r="D1938" s="322">
        <v>100000</v>
      </c>
      <c r="E1938" s="165"/>
      <c r="F1938" s="247">
        <f>+D1938*C1938</f>
        <v>100000</v>
      </c>
      <c r="H1938"/>
    </row>
    <row r="1939" spans="1:8" s="160" customFormat="1">
      <c r="A1939" s="165"/>
      <c r="B1939" s="166"/>
      <c r="C1939" s="166"/>
      <c r="D1939" s="322"/>
      <c r="E1939" s="165"/>
      <c r="F1939" s="247"/>
      <c r="H1939"/>
    </row>
    <row r="1940" spans="1:8" s="160" customFormat="1">
      <c r="A1940" s="165"/>
      <c r="B1940" s="166"/>
      <c r="C1940" s="165"/>
      <c r="D1940" s="165"/>
      <c r="E1940" s="165"/>
      <c r="F1940" s="247"/>
      <c r="H1940"/>
    </row>
    <row r="1941" spans="1:8" s="160" customFormat="1">
      <c r="A1941" s="165"/>
      <c r="B1941" s="166"/>
      <c r="C1941" s="165"/>
      <c r="D1941" s="165"/>
      <c r="E1941" s="165"/>
      <c r="F1941" s="247"/>
      <c r="H1941"/>
    </row>
    <row r="1942" spans="1:8" s="160" customFormat="1">
      <c r="A1942" s="397" t="s">
        <v>123</v>
      </c>
      <c r="B1942" s="398"/>
      <c r="C1942" s="398"/>
      <c r="D1942" s="398"/>
      <c r="E1942" s="399"/>
      <c r="F1942" s="247">
        <f>SUM(F1938:F1941)</f>
        <v>100000</v>
      </c>
      <c r="H1942"/>
    </row>
    <row r="1943" spans="1:8" s="160" customFormat="1">
      <c r="A1943" s="159"/>
      <c r="B1943" s="162"/>
      <c r="C1943" s="159"/>
      <c r="D1943" s="159"/>
      <c r="E1943" s="159"/>
      <c r="F1943" s="159"/>
      <c r="H1943"/>
    </row>
    <row r="1944" spans="1:8" s="160" customFormat="1">
      <c r="A1944" s="169" t="s">
        <v>124</v>
      </c>
      <c r="B1944" s="163"/>
      <c r="C1944" s="169"/>
      <c r="D1944" s="169"/>
      <c r="E1944" s="169"/>
      <c r="F1944" s="169"/>
      <c r="H1944"/>
    </row>
    <row r="1945" spans="1:8" s="160" customFormat="1">
      <c r="A1945" s="169" t="s">
        <v>106</v>
      </c>
      <c r="B1945" s="163" t="s">
        <v>107</v>
      </c>
      <c r="C1945" s="169" t="s">
        <v>125</v>
      </c>
      <c r="D1945" s="169" t="s">
        <v>120</v>
      </c>
      <c r="E1945" s="169" t="s">
        <v>110</v>
      </c>
      <c r="F1945" s="169" t="s">
        <v>111</v>
      </c>
      <c r="H1945"/>
    </row>
    <row r="1946" spans="1:8" s="160" customFormat="1">
      <c r="A1946" s="165"/>
      <c r="B1946" s="166"/>
      <c r="C1946" s="165"/>
      <c r="D1946" s="165"/>
      <c r="E1946" s="165"/>
      <c r="F1946" s="165"/>
      <c r="H1946"/>
    </row>
    <row r="1947" spans="1:8" s="160" customFormat="1">
      <c r="A1947" s="165"/>
      <c r="B1947" s="166"/>
      <c r="C1947" s="165"/>
      <c r="D1947" s="165"/>
      <c r="E1947" s="165"/>
      <c r="F1947" s="165"/>
      <c r="H1947"/>
    </row>
    <row r="1948" spans="1:8" s="160" customFormat="1">
      <c r="A1948" s="397" t="s">
        <v>126</v>
      </c>
      <c r="B1948" s="398"/>
      <c r="C1948" s="398"/>
      <c r="D1948" s="398"/>
      <c r="E1948" s="399"/>
      <c r="F1948" s="165"/>
      <c r="H1948"/>
    </row>
    <row r="1949" spans="1:8" s="160" customFormat="1">
      <c r="A1949" s="159"/>
      <c r="B1949" s="162"/>
      <c r="C1949" s="159"/>
      <c r="D1949" s="159"/>
      <c r="E1949" s="159"/>
      <c r="F1949" s="159"/>
      <c r="H1949"/>
    </row>
    <row r="1950" spans="1:8" s="160" customFormat="1">
      <c r="A1950" s="400" t="s">
        <v>127</v>
      </c>
      <c r="B1950" s="400"/>
      <c r="C1950" s="400"/>
      <c r="D1950" s="400"/>
      <c r="E1950" s="400"/>
      <c r="F1950" s="165"/>
      <c r="H1950"/>
    </row>
    <row r="1951" spans="1:8" s="160" customFormat="1">
      <c r="A1951" s="400" t="s">
        <v>128</v>
      </c>
      <c r="B1951" s="400"/>
      <c r="C1951" s="400"/>
      <c r="D1951" s="400"/>
      <c r="E1951" s="400"/>
      <c r="F1951" s="303">
        <f>ROUND((+F1950+F1934+F1927+F1942+F1948),0)</f>
        <v>110738</v>
      </c>
      <c r="H1951"/>
    </row>
    <row r="1952" spans="1:8" s="160" customFormat="1">
      <c r="A1952" s="400" t="s">
        <v>129</v>
      </c>
      <c r="B1952" s="400"/>
      <c r="C1952" s="400"/>
      <c r="D1952" s="400"/>
      <c r="E1952" s="400"/>
      <c r="F1952" s="165"/>
      <c r="H1952"/>
    </row>
    <row r="1953" spans="1:8" s="160" customFormat="1">
      <c r="A1953" s="400" t="s">
        <v>130</v>
      </c>
      <c r="B1953" s="400"/>
      <c r="C1953" s="400"/>
      <c r="D1953" s="400"/>
      <c r="E1953" s="400"/>
      <c r="F1953" s="165"/>
      <c r="H1953"/>
    </row>
    <row r="1954" spans="1:8" s="160" customFormat="1">
      <c r="A1954" s="183"/>
      <c r="B1954" s="183"/>
      <c r="C1954" s="183"/>
      <c r="D1954" s="183"/>
      <c r="E1954" s="183"/>
      <c r="F1954" s="159"/>
      <c r="H1954"/>
    </row>
    <row r="1955" spans="1:8" s="160" customFormat="1">
      <c r="A1955" s="183"/>
      <c r="B1955" s="183"/>
      <c r="C1955" s="183"/>
      <c r="D1955" s="183"/>
      <c r="E1955" s="183"/>
      <c r="F1955" s="159"/>
      <c r="H1955"/>
    </row>
    <row r="1956" spans="1:8" s="160" customFormat="1">
      <c r="A1956" s="183"/>
      <c r="B1956" s="183"/>
      <c r="C1956" s="183"/>
      <c r="D1956" s="183"/>
      <c r="E1956" s="183"/>
      <c r="F1956" s="159"/>
      <c r="H1956"/>
    </row>
    <row r="1958" spans="1:8" s="160" customFormat="1">
      <c r="A1958" s="183"/>
      <c r="B1958" s="183"/>
      <c r="C1958" s="183"/>
      <c r="D1958" s="183"/>
      <c r="E1958" s="183"/>
      <c r="F1958" s="323"/>
      <c r="H1958"/>
    </row>
    <row r="1959" spans="1:8" s="160" customFormat="1">
      <c r="A1959" s="158" t="s">
        <v>99</v>
      </c>
      <c r="B1959" s="159"/>
      <c r="C1959" s="159"/>
      <c r="D1959" s="159"/>
      <c r="E1959" s="159"/>
      <c r="F1959" s="159"/>
      <c r="H1959"/>
    </row>
    <row r="1960" spans="1:8" s="160" customFormat="1">
      <c r="A1960" s="158" t="s">
        <v>131</v>
      </c>
      <c r="B1960" s="159"/>
      <c r="C1960" s="159"/>
      <c r="D1960" s="159"/>
      <c r="E1960" s="183" t="s">
        <v>0</v>
      </c>
      <c r="F1960" s="159"/>
      <c r="H1960"/>
    </row>
    <row r="1961" spans="1:8" s="160" customFormat="1">
      <c r="A1961" s="158" t="s">
        <v>324</v>
      </c>
      <c r="B1961" s="312"/>
      <c r="C1961" s="158"/>
      <c r="D1961" s="158"/>
      <c r="E1961" s="313"/>
      <c r="F1961" s="314"/>
      <c r="H1961"/>
    </row>
    <row r="1962" spans="1:8" s="160" customFormat="1">
      <c r="A1962" s="393" t="s">
        <v>103</v>
      </c>
      <c r="B1962" s="393"/>
      <c r="C1962" s="393"/>
      <c r="D1962" s="393"/>
      <c r="E1962" s="393"/>
      <c r="F1962" s="393"/>
      <c r="H1962"/>
    </row>
    <row r="1963" spans="1:8" s="160" customFormat="1">
      <c r="A1963" s="394" t="s">
        <v>141</v>
      </c>
      <c r="B1963" s="395"/>
      <c r="C1963" s="395"/>
      <c r="D1963" s="396"/>
      <c r="E1963" s="296" t="s">
        <v>105</v>
      </c>
      <c r="F1963" s="164" t="s">
        <v>76</v>
      </c>
      <c r="H1963"/>
    </row>
    <row r="1964" spans="1:8" s="160" customFormat="1">
      <c r="A1964" s="164" t="s">
        <v>106</v>
      </c>
      <c r="B1964" s="164" t="s">
        <v>107</v>
      </c>
      <c r="C1964" s="164" t="s">
        <v>108</v>
      </c>
      <c r="D1964" s="164" t="s">
        <v>109</v>
      </c>
      <c r="E1964" s="296" t="s">
        <v>110</v>
      </c>
      <c r="F1964" s="164" t="s">
        <v>111</v>
      </c>
      <c r="H1964"/>
    </row>
    <row r="1965" spans="1:8" s="160" customFormat="1">
      <c r="A1965" s="297" t="s">
        <v>325</v>
      </c>
      <c r="B1965" s="177" t="s">
        <v>76</v>
      </c>
      <c r="C1965" s="177">
        <v>500</v>
      </c>
      <c r="D1965" s="299">
        <v>1500</v>
      </c>
      <c r="E1965" s="316"/>
      <c r="F1965" s="299">
        <f>+D1965*C1965</f>
        <v>750000</v>
      </c>
      <c r="H1965"/>
    </row>
    <row r="1966" spans="1:8" s="160" customFormat="1">
      <c r="A1966" s="297" t="s">
        <v>326</v>
      </c>
      <c r="B1966" s="177" t="s">
        <v>229</v>
      </c>
      <c r="C1966" s="177"/>
      <c r="D1966" s="299"/>
      <c r="E1966" s="299"/>
      <c r="F1966" s="299">
        <v>300000</v>
      </c>
      <c r="H1966"/>
    </row>
    <row r="1967" spans="1:8" s="160" customFormat="1" ht="15.75">
      <c r="A1967" s="302" t="s">
        <v>327</v>
      </c>
      <c r="B1967" s="177" t="s">
        <v>211</v>
      </c>
      <c r="C1967" s="300"/>
      <c r="D1967" s="299"/>
      <c r="E1967" s="299"/>
      <c r="F1967" s="299">
        <v>200000</v>
      </c>
      <c r="H1967"/>
    </row>
    <row r="1968" spans="1:8" s="160" customFormat="1" ht="15.75">
      <c r="A1968" s="297" t="s">
        <v>328</v>
      </c>
      <c r="B1968" s="177" t="s">
        <v>329</v>
      </c>
      <c r="C1968" s="300">
        <v>30</v>
      </c>
      <c r="D1968" s="299">
        <v>7000</v>
      </c>
      <c r="E1968" s="299"/>
      <c r="F1968" s="299">
        <f>+D1968*C1968</f>
        <v>210000</v>
      </c>
      <c r="H1968"/>
    </row>
    <row r="1969" spans="1:8" s="160" customFormat="1" ht="15.75">
      <c r="A1969" s="297"/>
      <c r="B1969" s="177"/>
      <c r="C1969" s="300"/>
      <c r="D1969" s="299"/>
      <c r="E1969" s="299"/>
      <c r="F1969" s="299"/>
      <c r="H1969"/>
    </row>
    <row r="1970" spans="1:8" s="160" customFormat="1" ht="15.75">
      <c r="A1970" s="297"/>
      <c r="B1970" s="177"/>
      <c r="C1970" s="300"/>
      <c r="D1970" s="299"/>
      <c r="E1970" s="299"/>
      <c r="F1970" s="299"/>
      <c r="H1970"/>
    </row>
    <row r="1971" spans="1:8" s="160" customFormat="1" ht="15.75">
      <c r="A1971" s="297"/>
      <c r="B1971" s="177"/>
      <c r="C1971" s="300"/>
      <c r="D1971" s="299"/>
      <c r="E1971" s="299"/>
      <c r="F1971" s="299"/>
      <c r="H1971"/>
    </row>
    <row r="1972" spans="1:8" s="160" customFormat="1" ht="15.75">
      <c r="A1972" s="165"/>
      <c r="B1972" s="177"/>
      <c r="C1972" s="300"/>
      <c r="D1972" s="299"/>
      <c r="E1972" s="252"/>
      <c r="F1972" s="299"/>
      <c r="H1972"/>
    </row>
    <row r="1973" spans="1:8" s="160" customFormat="1">
      <c r="A1973" s="405" t="s">
        <v>117</v>
      </c>
      <c r="B1973" s="405"/>
      <c r="C1973" s="405"/>
      <c r="D1973" s="405"/>
      <c r="E1973" s="405"/>
      <c r="F1973" s="303">
        <f>ROUND((SUM(F1965:F1972)),0)</f>
        <v>1460000</v>
      </c>
      <c r="H1973"/>
    </row>
    <row r="1974" spans="1:8" s="160" customFormat="1">
      <c r="A1974" s="159"/>
      <c r="B1974" s="304"/>
      <c r="C1974" s="159"/>
      <c r="D1974" s="159"/>
      <c r="E1974" s="305"/>
      <c r="F1974" s="306"/>
      <c r="H1974"/>
    </row>
    <row r="1975" spans="1:8" s="160" customFormat="1">
      <c r="A1975" s="169" t="s">
        <v>118</v>
      </c>
      <c r="B1975" s="164"/>
      <c r="C1975" s="169"/>
      <c r="D1975" s="169"/>
      <c r="E1975" s="303"/>
      <c r="F1975" s="307"/>
      <c r="H1975"/>
    </row>
    <row r="1976" spans="1:8" s="160" customFormat="1">
      <c r="A1976" s="163" t="s">
        <v>106</v>
      </c>
      <c r="B1976" s="164" t="s">
        <v>107</v>
      </c>
      <c r="C1976" s="163" t="s">
        <v>142</v>
      </c>
      <c r="D1976" s="163" t="s">
        <v>330</v>
      </c>
      <c r="E1976" s="296" t="s">
        <v>173</v>
      </c>
      <c r="F1976" s="164" t="s">
        <v>111</v>
      </c>
      <c r="H1976"/>
    </row>
    <row r="1977" spans="1:8" s="160" customFormat="1">
      <c r="A1977" s="165" t="s">
        <v>331</v>
      </c>
      <c r="B1977" s="177" t="s">
        <v>144</v>
      </c>
      <c r="C1977" s="170">
        <v>147851</v>
      </c>
      <c r="D1977" s="166">
        <v>1</v>
      </c>
      <c r="E1977" s="308">
        <v>1</v>
      </c>
      <c r="F1977" s="309">
        <f>+C1977*D1977*E1977</f>
        <v>147851</v>
      </c>
      <c r="H1977"/>
    </row>
    <row r="1978" spans="1:8" s="160" customFormat="1">
      <c r="A1978" s="165" t="s">
        <v>286</v>
      </c>
      <c r="B1978" s="177" t="s">
        <v>144</v>
      </c>
      <c r="C1978" s="170">
        <v>271218</v>
      </c>
      <c r="D1978" s="166">
        <v>4</v>
      </c>
      <c r="E1978" s="308">
        <v>1</v>
      </c>
      <c r="F1978" s="309">
        <f>+C1978*D1978*E1978</f>
        <v>1084872</v>
      </c>
      <c r="H1978"/>
    </row>
    <row r="1979" spans="1:8" s="160" customFormat="1">
      <c r="A1979" s="176"/>
      <c r="B1979" s="177"/>
      <c r="C1979" s="252"/>
      <c r="D1979" s="177"/>
      <c r="E1979" s="252"/>
      <c r="F1979" s="310"/>
      <c r="H1979"/>
    </row>
    <row r="1980" spans="1:8" s="160" customFormat="1">
      <c r="A1980" s="397" t="s">
        <v>121</v>
      </c>
      <c r="B1980" s="398"/>
      <c r="C1980" s="398"/>
      <c r="D1980" s="398"/>
      <c r="E1980" s="399"/>
      <c r="F1980" s="309">
        <f>SUM(F1977:F1979)</f>
        <v>1232723</v>
      </c>
      <c r="H1980"/>
    </row>
    <row r="1981" spans="1:8" s="160" customFormat="1">
      <c r="A1981" s="159"/>
      <c r="B1981" s="304"/>
      <c r="C1981" s="159"/>
      <c r="D1981" s="159"/>
      <c r="E1981" s="305"/>
      <c r="F1981" s="306"/>
      <c r="H1981"/>
    </row>
    <row r="1982" spans="1:8" s="160" customFormat="1">
      <c r="A1982" s="169" t="s">
        <v>122</v>
      </c>
      <c r="B1982" s="164"/>
      <c r="C1982" s="169"/>
      <c r="D1982" s="169"/>
      <c r="E1982" s="303"/>
      <c r="F1982" s="307"/>
      <c r="H1982"/>
    </row>
    <row r="1983" spans="1:8" s="160" customFormat="1">
      <c r="A1983" s="163" t="s">
        <v>106</v>
      </c>
      <c r="B1983" s="164" t="s">
        <v>107</v>
      </c>
      <c r="C1983" s="163" t="s">
        <v>108</v>
      </c>
      <c r="D1983" s="163" t="s">
        <v>109</v>
      </c>
      <c r="E1983" s="296" t="s">
        <v>110</v>
      </c>
      <c r="F1983" s="164" t="s">
        <v>111</v>
      </c>
      <c r="H1983"/>
    </row>
    <row r="1984" spans="1:8" s="160" customFormat="1">
      <c r="A1984" s="165" t="s">
        <v>332</v>
      </c>
      <c r="B1984" s="177" t="s">
        <v>211</v>
      </c>
      <c r="C1984" s="166"/>
      <c r="D1984" s="311"/>
      <c r="E1984" s="252"/>
      <c r="F1984" s="252">
        <v>2500000</v>
      </c>
      <c r="H1984"/>
    </row>
    <row r="1985" spans="1:8" s="160" customFormat="1">
      <c r="A1985" s="165"/>
      <c r="B1985" s="177"/>
      <c r="C1985" s="166"/>
      <c r="D1985" s="247"/>
      <c r="E1985" s="252"/>
      <c r="F1985" s="252"/>
      <c r="H1985"/>
    </row>
    <row r="1986" spans="1:8" s="160" customFormat="1">
      <c r="A1986" s="165"/>
      <c r="B1986" s="177"/>
      <c r="C1986" s="165"/>
      <c r="D1986" s="165"/>
      <c r="E1986" s="252"/>
      <c r="F1986" s="252"/>
      <c r="H1986"/>
    </row>
    <row r="1987" spans="1:8" s="160" customFormat="1">
      <c r="A1987" s="165"/>
      <c r="B1987" s="177"/>
      <c r="C1987" s="165"/>
      <c r="D1987" s="165"/>
      <c r="E1987" s="252"/>
      <c r="F1987" s="252"/>
      <c r="H1987"/>
    </row>
    <row r="1988" spans="1:8" s="160" customFormat="1">
      <c r="A1988" s="397" t="s">
        <v>123</v>
      </c>
      <c r="B1988" s="398"/>
      <c r="C1988" s="398"/>
      <c r="D1988" s="398"/>
      <c r="E1988" s="399"/>
      <c r="F1988" s="252">
        <f>SUM(F1984:F1987)</f>
        <v>2500000</v>
      </c>
      <c r="H1988"/>
    </row>
    <row r="1989" spans="1:8" s="160" customFormat="1">
      <c r="A1989" s="159"/>
      <c r="B1989" s="304"/>
      <c r="C1989" s="159"/>
      <c r="D1989" s="159"/>
      <c r="E1989" s="305"/>
      <c r="F1989" s="306"/>
      <c r="H1989"/>
    </row>
    <row r="1990" spans="1:8" s="160" customFormat="1">
      <c r="A1990" s="169" t="s">
        <v>124</v>
      </c>
      <c r="B1990" s="164"/>
      <c r="C1990" s="169"/>
      <c r="D1990" s="169"/>
      <c r="E1990" s="303"/>
      <c r="F1990" s="307"/>
      <c r="H1990"/>
    </row>
    <row r="1991" spans="1:8" s="160" customFormat="1">
      <c r="A1991" s="169" t="s">
        <v>106</v>
      </c>
      <c r="B1991" s="164" t="s">
        <v>107</v>
      </c>
      <c r="C1991" s="169" t="s">
        <v>125</v>
      </c>
      <c r="D1991" s="169" t="s">
        <v>120</v>
      </c>
      <c r="E1991" s="303" t="s">
        <v>110</v>
      </c>
      <c r="F1991" s="307" t="s">
        <v>111</v>
      </c>
      <c r="H1991"/>
    </row>
    <row r="1992" spans="1:8" s="160" customFormat="1">
      <c r="A1992" s="165" t="s">
        <v>299</v>
      </c>
      <c r="B1992" s="177" t="s">
        <v>229</v>
      </c>
      <c r="C1992" s="191"/>
      <c r="D1992" s="165"/>
      <c r="E1992" s="252"/>
      <c r="F1992" s="252">
        <v>100000</v>
      </c>
      <c r="H1992"/>
    </row>
    <row r="1993" spans="1:8" s="160" customFormat="1">
      <c r="A1993" s="165"/>
      <c r="B1993" s="177"/>
      <c r="C1993" s="247"/>
      <c r="D1993" s="165"/>
      <c r="E1993" s="252"/>
      <c r="F1993" s="324"/>
      <c r="H1993"/>
    </row>
    <row r="1994" spans="1:8" s="160" customFormat="1">
      <c r="A1994" s="397" t="s">
        <v>126</v>
      </c>
      <c r="B1994" s="398"/>
      <c r="C1994" s="398"/>
      <c r="D1994" s="398"/>
      <c r="E1994" s="399"/>
      <c r="F1994" s="252">
        <f>+F1992+F1993</f>
        <v>100000</v>
      </c>
      <c r="H1994"/>
    </row>
    <row r="1995" spans="1:8" s="160" customFormat="1">
      <c r="A1995" s="159"/>
      <c r="B1995" s="304"/>
      <c r="C1995" s="159"/>
      <c r="D1995" s="159"/>
      <c r="E1995" s="305"/>
      <c r="F1995" s="306"/>
      <c r="H1995"/>
    </row>
    <row r="1996" spans="1:8" s="160" customFormat="1">
      <c r="A1996" s="400" t="s">
        <v>127</v>
      </c>
      <c r="B1996" s="400"/>
      <c r="C1996" s="400"/>
      <c r="D1996" s="400"/>
      <c r="E1996" s="400"/>
      <c r="F1996" s="252">
        <v>100000</v>
      </c>
      <c r="H1996"/>
    </row>
    <row r="1997" spans="1:8" s="160" customFormat="1">
      <c r="A1997" s="400" t="s">
        <v>128</v>
      </c>
      <c r="B1997" s="400"/>
      <c r="C1997" s="400"/>
      <c r="D1997" s="400"/>
      <c r="E1997" s="400"/>
      <c r="F1997" s="303">
        <f>ROUND((+F1996+F1980+F1973+F1988+F1994),0)</f>
        <v>5392723</v>
      </c>
      <c r="H1997"/>
    </row>
    <row r="1998" spans="1:8" s="160" customFormat="1">
      <c r="A1998" s="400" t="s">
        <v>175</v>
      </c>
      <c r="B1998" s="400"/>
      <c r="C1998" s="400"/>
      <c r="D1998" s="400"/>
      <c r="E1998" s="400"/>
      <c r="F1998" s="252"/>
      <c r="H1998"/>
    </row>
    <row r="1999" spans="1:8" s="160" customFormat="1">
      <c r="A1999" s="400" t="s">
        <v>176</v>
      </c>
      <c r="B1999" s="400"/>
      <c r="C1999" s="400"/>
      <c r="D1999" s="400"/>
      <c r="E1999" s="400"/>
      <c r="F1999" s="303"/>
      <c r="H1999"/>
    </row>
    <row r="2000" spans="1:8" s="160" customFormat="1">
      <c r="A2000" s="159"/>
      <c r="B2000" s="304"/>
      <c r="C2000" s="159"/>
      <c r="D2000" s="159"/>
      <c r="E2000" s="305"/>
      <c r="F2000" s="306"/>
      <c r="H2000"/>
    </row>
    <row r="2001" spans="1:8" s="160" customFormat="1">
      <c r="A2001" s="159"/>
      <c r="B2001" s="304"/>
      <c r="C2001" s="159"/>
      <c r="D2001" s="159"/>
      <c r="E2001" s="305"/>
      <c r="F2001" s="306"/>
      <c r="H2001"/>
    </row>
    <row r="2002" spans="1:8" s="160" customFormat="1">
      <c r="A2002" s="159"/>
      <c r="B2002" s="304"/>
      <c r="C2002" s="159"/>
      <c r="D2002" s="159"/>
      <c r="E2002" s="305"/>
      <c r="F2002" s="306"/>
      <c r="H2002"/>
    </row>
    <row r="2003" spans="1:8" s="160" customFormat="1">
      <c r="A2003" s="158" t="s">
        <v>99</v>
      </c>
      <c r="B2003" s="159"/>
      <c r="C2003" s="159"/>
      <c r="D2003" s="159"/>
      <c r="E2003" s="161" t="s">
        <v>0</v>
      </c>
      <c r="F2003" s="161" t="s">
        <v>333</v>
      </c>
      <c r="H2003"/>
    </row>
    <row r="2004" spans="1:8" s="160" customFormat="1">
      <c r="A2004" s="158" t="s">
        <v>100</v>
      </c>
      <c r="B2004" s="159"/>
      <c r="C2004" s="159"/>
      <c r="D2004" s="159"/>
      <c r="E2004" s="159"/>
      <c r="F2004" s="159"/>
      <c r="H2004"/>
    </row>
    <row r="2005" spans="1:8" s="195" customFormat="1">
      <c r="A2005" s="185" t="s">
        <v>334</v>
      </c>
      <c r="B2005" s="293"/>
      <c r="C2005" s="185"/>
      <c r="D2005" s="185"/>
      <c r="E2005" s="294"/>
      <c r="F2005" s="295"/>
      <c r="H2005" s="196"/>
    </row>
    <row r="2006" spans="1:8" s="160" customFormat="1">
      <c r="A2006" s="393" t="s">
        <v>103</v>
      </c>
      <c r="B2006" s="393"/>
      <c r="C2006" s="393"/>
      <c r="D2006" s="393"/>
      <c r="E2006" s="393"/>
      <c r="F2006" s="393"/>
      <c r="H2006"/>
    </row>
    <row r="2007" spans="1:8" s="160" customFormat="1">
      <c r="A2007" s="394" t="s">
        <v>141</v>
      </c>
      <c r="B2007" s="395"/>
      <c r="C2007" s="395"/>
      <c r="D2007" s="396"/>
      <c r="E2007" s="296" t="s">
        <v>105</v>
      </c>
      <c r="F2007" s="164" t="s">
        <v>149</v>
      </c>
      <c r="H2007"/>
    </row>
    <row r="2008" spans="1:8" s="160" customFormat="1">
      <c r="A2008" s="164" t="s">
        <v>106</v>
      </c>
      <c r="B2008" s="164" t="s">
        <v>107</v>
      </c>
      <c r="C2008" s="164" t="s">
        <v>108</v>
      </c>
      <c r="D2008" s="164" t="s">
        <v>109</v>
      </c>
      <c r="E2008" s="296" t="s">
        <v>110</v>
      </c>
      <c r="F2008" s="164" t="s">
        <v>111</v>
      </c>
      <c r="H2008"/>
    </row>
    <row r="2009" spans="1:8" s="160" customFormat="1">
      <c r="A2009" s="165" t="s">
        <v>335</v>
      </c>
      <c r="B2009" s="177" t="s">
        <v>62</v>
      </c>
      <c r="C2009" s="166">
        <v>0.2</v>
      </c>
      <c r="D2009" s="299">
        <f>+F81</f>
        <v>521357</v>
      </c>
      <c r="E2009" s="299"/>
      <c r="F2009" s="299">
        <f>+D2009*C2009</f>
        <v>104271.40000000001</v>
      </c>
      <c r="H2009"/>
    </row>
    <row r="2010" spans="1:8" s="160" customFormat="1">
      <c r="A2010" s="165" t="s">
        <v>336</v>
      </c>
      <c r="B2010" s="177" t="s">
        <v>113</v>
      </c>
      <c r="C2010" s="166">
        <v>2</v>
      </c>
      <c r="D2010" s="299">
        <v>34194.199999999997</v>
      </c>
      <c r="E2010" s="299"/>
      <c r="F2010" s="299">
        <f>+D2010*C2010</f>
        <v>68388.399999999994</v>
      </c>
      <c r="H2010"/>
    </row>
    <row r="2011" spans="1:8" s="160" customFormat="1" ht="15.75">
      <c r="A2011" s="165"/>
      <c r="B2011" s="177"/>
      <c r="C2011" s="300"/>
      <c r="D2011" s="299"/>
      <c r="E2011" s="299"/>
      <c r="F2011" s="299"/>
      <c r="H2011"/>
    </row>
    <row r="2012" spans="1:8" s="160" customFormat="1">
      <c r="A2012" s="165"/>
      <c r="B2012" s="177"/>
      <c r="C2012" s="166"/>
      <c r="D2012" s="299"/>
      <c r="E2012" s="299"/>
      <c r="F2012" s="299"/>
      <c r="H2012"/>
    </row>
    <row r="2013" spans="1:8" s="160" customFormat="1">
      <c r="A2013" s="165"/>
      <c r="B2013" s="177"/>
      <c r="C2013" s="166"/>
      <c r="D2013" s="299"/>
      <c r="E2013" s="299"/>
      <c r="F2013" s="299"/>
      <c r="H2013"/>
    </row>
    <row r="2014" spans="1:8" s="160" customFormat="1" ht="15.75">
      <c r="A2014" s="165"/>
      <c r="B2014" s="177"/>
      <c r="C2014" s="300"/>
      <c r="D2014" s="299"/>
      <c r="E2014" s="299"/>
      <c r="F2014" s="299"/>
      <c r="H2014"/>
    </row>
    <row r="2015" spans="1:8" s="160" customFormat="1" ht="15.75">
      <c r="A2015" s="165"/>
      <c r="B2015" s="177"/>
      <c r="C2015" s="300"/>
      <c r="D2015" s="299"/>
      <c r="E2015" s="299"/>
      <c r="F2015" s="299"/>
      <c r="H2015"/>
    </row>
    <row r="2016" spans="1:8" s="160" customFormat="1" ht="15.75">
      <c r="A2016" s="165"/>
      <c r="B2016" s="177"/>
      <c r="C2016" s="300"/>
      <c r="D2016" s="299"/>
      <c r="E2016" s="299"/>
      <c r="F2016" s="299"/>
      <c r="H2016"/>
    </row>
    <row r="2017" spans="1:8" s="160" customFormat="1" ht="15.75">
      <c r="A2017" s="165"/>
      <c r="B2017" s="177"/>
      <c r="C2017" s="300"/>
      <c r="D2017" s="299"/>
      <c r="E2017" s="252"/>
      <c r="F2017" s="299"/>
      <c r="H2017"/>
    </row>
    <row r="2018" spans="1:8" s="160" customFormat="1">
      <c r="A2018" s="405" t="s">
        <v>117</v>
      </c>
      <c r="B2018" s="405"/>
      <c r="C2018" s="405"/>
      <c r="D2018" s="405"/>
      <c r="E2018" s="405"/>
      <c r="F2018" s="303">
        <f>ROUND((SUM(F2009:F2017)),0)</f>
        <v>172660</v>
      </c>
      <c r="H2018"/>
    </row>
    <row r="2019" spans="1:8" s="160" customFormat="1">
      <c r="A2019" s="159"/>
      <c r="B2019" s="304"/>
      <c r="C2019" s="159"/>
      <c r="D2019" s="159"/>
      <c r="E2019" s="305"/>
      <c r="F2019" s="306"/>
      <c r="H2019"/>
    </row>
    <row r="2020" spans="1:8" s="160" customFormat="1">
      <c r="A2020" s="169" t="s">
        <v>118</v>
      </c>
      <c r="B2020" s="164"/>
      <c r="C2020" s="169"/>
      <c r="D2020" s="169"/>
      <c r="E2020" s="303"/>
      <c r="F2020" s="307"/>
      <c r="H2020"/>
    </row>
    <row r="2021" spans="1:8" s="160" customFormat="1">
      <c r="A2021" s="163" t="s">
        <v>106</v>
      </c>
      <c r="B2021" s="164" t="s">
        <v>107</v>
      </c>
      <c r="C2021" s="163" t="s">
        <v>142</v>
      </c>
      <c r="D2021" s="163" t="s">
        <v>172</v>
      </c>
      <c r="E2021" s="296" t="s">
        <v>173</v>
      </c>
      <c r="F2021" s="164" t="s">
        <v>111</v>
      </c>
      <c r="H2021"/>
    </row>
    <row r="2022" spans="1:8" s="160" customFormat="1">
      <c r="A2022" s="165" t="s">
        <v>337</v>
      </c>
      <c r="B2022" s="177">
        <v>1</v>
      </c>
      <c r="C2022" s="170">
        <v>200000</v>
      </c>
      <c r="D2022" s="166"/>
      <c r="E2022" s="308">
        <v>1</v>
      </c>
      <c r="F2022" s="309">
        <f>+E2022*C2022*B2022</f>
        <v>200000</v>
      </c>
      <c r="H2022"/>
    </row>
    <row r="2023" spans="1:8" s="160" customFormat="1">
      <c r="A2023" s="165" t="s">
        <v>338</v>
      </c>
      <c r="B2023" s="177">
        <v>1</v>
      </c>
      <c r="C2023" s="170">
        <v>147851</v>
      </c>
      <c r="D2023" s="166"/>
      <c r="E2023" s="308">
        <v>1</v>
      </c>
      <c r="F2023" s="309">
        <f>+E2023*C2023*B2023</f>
        <v>147851</v>
      </c>
      <c r="H2023"/>
    </row>
    <row r="2024" spans="1:8" s="160" customFormat="1">
      <c r="A2024" s="176" t="s">
        <v>187</v>
      </c>
      <c r="B2024" s="177">
        <v>2</v>
      </c>
      <c r="C2024" s="252">
        <v>180812</v>
      </c>
      <c r="D2024" s="177"/>
      <c r="E2024" s="308">
        <v>1</v>
      </c>
      <c r="F2024" s="309">
        <f>+E2024*C2024*B2024</f>
        <v>361624</v>
      </c>
      <c r="H2024"/>
    </row>
    <row r="2025" spans="1:8" s="160" customFormat="1">
      <c r="A2025" s="397" t="s">
        <v>121</v>
      </c>
      <c r="B2025" s="398"/>
      <c r="C2025" s="398"/>
      <c r="D2025" s="398"/>
      <c r="E2025" s="399"/>
      <c r="F2025" s="309">
        <f>SUM(F2022:F2024)</f>
        <v>709475</v>
      </c>
      <c r="H2025"/>
    </row>
    <row r="2026" spans="1:8" s="160" customFormat="1">
      <c r="A2026" s="159"/>
      <c r="B2026" s="304"/>
      <c r="C2026" s="159"/>
      <c r="D2026" s="159"/>
      <c r="E2026" s="305"/>
      <c r="F2026" s="306"/>
      <c r="H2026"/>
    </row>
    <row r="2027" spans="1:8" s="160" customFormat="1">
      <c r="A2027" s="169" t="s">
        <v>122</v>
      </c>
      <c r="B2027" s="164"/>
      <c r="C2027" s="169"/>
      <c r="D2027" s="169"/>
      <c r="E2027" s="303"/>
      <c r="F2027" s="307"/>
      <c r="H2027"/>
    </row>
    <row r="2028" spans="1:8" s="160" customFormat="1">
      <c r="A2028" s="163" t="s">
        <v>106</v>
      </c>
      <c r="B2028" s="164" t="s">
        <v>96</v>
      </c>
      <c r="C2028" s="163" t="s">
        <v>108</v>
      </c>
      <c r="D2028" s="163" t="s">
        <v>109</v>
      </c>
      <c r="E2028" s="296" t="s">
        <v>110</v>
      </c>
      <c r="F2028" s="164" t="s">
        <v>111</v>
      </c>
      <c r="H2028"/>
    </row>
    <row r="2029" spans="1:8" s="160" customFormat="1">
      <c r="A2029" s="165" t="s">
        <v>339</v>
      </c>
      <c r="B2029" s="177" t="s">
        <v>144</v>
      </c>
      <c r="C2029" s="166">
        <v>1</v>
      </c>
      <c r="D2029" s="311">
        <v>150000</v>
      </c>
      <c r="E2029" s="252"/>
      <c r="F2029" s="252">
        <f>+D2029*C2029</f>
        <v>150000</v>
      </c>
      <c r="H2029"/>
    </row>
    <row r="2030" spans="1:8" s="160" customFormat="1">
      <c r="A2030" s="165"/>
      <c r="B2030" s="177"/>
      <c r="C2030" s="166"/>
      <c r="D2030" s="247"/>
      <c r="E2030" s="252"/>
      <c r="F2030" s="252"/>
      <c r="H2030"/>
    </row>
    <row r="2031" spans="1:8" s="160" customFormat="1">
      <c r="A2031" s="165"/>
      <c r="B2031" s="177"/>
      <c r="C2031" s="165"/>
      <c r="D2031" s="165"/>
      <c r="E2031" s="252"/>
      <c r="F2031" s="252"/>
      <c r="H2031"/>
    </row>
    <row r="2032" spans="1:8" s="160" customFormat="1">
      <c r="A2032" s="165"/>
      <c r="B2032" s="177"/>
      <c r="C2032" s="165"/>
      <c r="D2032" s="165"/>
      <c r="E2032" s="252"/>
      <c r="F2032" s="252"/>
      <c r="H2032"/>
    </row>
    <row r="2033" spans="1:8" s="160" customFormat="1">
      <c r="A2033" s="397" t="s">
        <v>123</v>
      </c>
      <c r="B2033" s="398"/>
      <c r="C2033" s="398"/>
      <c r="D2033" s="398"/>
      <c r="E2033" s="399"/>
      <c r="F2033" s="252">
        <f>SUM(F2029:F2032)</f>
        <v>150000</v>
      </c>
      <c r="H2033"/>
    </row>
    <row r="2034" spans="1:8" s="160" customFormat="1">
      <c r="A2034" s="159"/>
      <c r="B2034" s="304"/>
      <c r="C2034" s="159"/>
      <c r="D2034" s="159"/>
      <c r="E2034" s="305"/>
      <c r="F2034" s="306"/>
      <c r="H2034"/>
    </row>
    <row r="2035" spans="1:8" s="160" customFormat="1">
      <c r="A2035" s="169" t="s">
        <v>124</v>
      </c>
      <c r="B2035" s="164"/>
      <c r="C2035" s="169"/>
      <c r="D2035" s="169"/>
      <c r="E2035" s="303"/>
      <c r="F2035" s="307"/>
      <c r="H2035"/>
    </row>
    <row r="2036" spans="1:8" s="160" customFormat="1">
      <c r="A2036" s="169" t="s">
        <v>106</v>
      </c>
      <c r="B2036" s="164" t="s">
        <v>107</v>
      </c>
      <c r="C2036" s="163" t="s">
        <v>125</v>
      </c>
      <c r="D2036" s="169" t="s">
        <v>120</v>
      </c>
      <c r="E2036" s="296" t="s">
        <v>110</v>
      </c>
      <c r="F2036" s="307" t="s">
        <v>111</v>
      </c>
      <c r="H2036"/>
    </row>
    <row r="2037" spans="1:8" s="160" customFormat="1">
      <c r="A2037" s="165" t="s">
        <v>340</v>
      </c>
      <c r="B2037" s="177" t="s">
        <v>144</v>
      </c>
      <c r="C2037" s="191">
        <v>100000</v>
      </c>
      <c r="D2037" s="166">
        <v>1</v>
      </c>
      <c r="E2037" s="252"/>
      <c r="F2037" s="252">
        <f>+C2037*D2037</f>
        <v>100000</v>
      </c>
      <c r="H2037"/>
    </row>
    <row r="2038" spans="1:8" s="160" customFormat="1">
      <c r="A2038" s="165"/>
      <c r="B2038" s="177"/>
      <c r="C2038" s="247"/>
      <c r="D2038" s="165"/>
      <c r="E2038" s="252"/>
      <c r="F2038" s="324"/>
      <c r="H2038"/>
    </row>
    <row r="2039" spans="1:8" s="160" customFormat="1">
      <c r="A2039" s="397" t="s">
        <v>126</v>
      </c>
      <c r="B2039" s="398"/>
      <c r="C2039" s="398"/>
      <c r="D2039" s="398"/>
      <c r="E2039" s="399"/>
      <c r="F2039" s="252">
        <f>+F2037+F2038</f>
        <v>100000</v>
      </c>
      <c r="H2039"/>
    </row>
    <row r="2040" spans="1:8" s="160" customFormat="1">
      <c r="A2040" s="159"/>
      <c r="B2040" s="304"/>
      <c r="C2040" s="159"/>
      <c r="D2040" s="159"/>
      <c r="E2040" s="305"/>
      <c r="F2040" s="306"/>
      <c r="H2040"/>
    </row>
    <row r="2041" spans="1:8" s="160" customFormat="1">
      <c r="A2041" s="400" t="s">
        <v>127</v>
      </c>
      <c r="B2041" s="400"/>
      <c r="C2041" s="400"/>
      <c r="D2041" s="400"/>
      <c r="E2041" s="400"/>
      <c r="F2041" s="252">
        <f>+F2025*5%</f>
        <v>35473.75</v>
      </c>
      <c r="H2041"/>
    </row>
    <row r="2042" spans="1:8" s="160" customFormat="1">
      <c r="A2042" s="400" t="s">
        <v>128</v>
      </c>
      <c r="B2042" s="400"/>
      <c r="C2042" s="400"/>
      <c r="D2042" s="400"/>
      <c r="E2042" s="400"/>
      <c r="F2042" s="303">
        <f>ROUND((+F2041+F2025+F2018+F2033+F2039),0)</f>
        <v>1167609</v>
      </c>
      <c r="H2042"/>
    </row>
    <row r="2043" spans="1:8" s="160" customFormat="1">
      <c r="A2043" s="400" t="s">
        <v>175</v>
      </c>
      <c r="B2043" s="400"/>
      <c r="C2043" s="400"/>
      <c r="D2043" s="400"/>
      <c r="E2043" s="400"/>
      <c r="F2043" s="252"/>
      <c r="H2043"/>
    </row>
    <row r="2044" spans="1:8" s="160" customFormat="1">
      <c r="A2044" s="400" t="s">
        <v>176</v>
      </c>
      <c r="B2044" s="400"/>
      <c r="C2044" s="400"/>
      <c r="D2044" s="400"/>
      <c r="E2044" s="400"/>
      <c r="F2044" s="303"/>
      <c r="H2044"/>
    </row>
    <row r="2045" spans="1:8" s="160" customFormat="1">
      <c r="A2045" s="159"/>
      <c r="B2045" s="304"/>
      <c r="C2045" s="159"/>
      <c r="D2045" s="159"/>
      <c r="E2045" s="305"/>
      <c r="F2045" s="306"/>
      <c r="H2045"/>
    </row>
    <row r="2046" spans="1:8" s="160" customFormat="1">
      <c r="A2046" s="159"/>
      <c r="B2046" s="304"/>
      <c r="C2046" s="159"/>
      <c r="D2046" s="159"/>
      <c r="E2046" s="305"/>
      <c r="F2046" s="306"/>
      <c r="H2046"/>
    </row>
    <row r="2047" spans="1:8" s="160" customFormat="1">
      <c r="A2047" s="159"/>
      <c r="B2047" s="304"/>
      <c r="C2047" s="159"/>
      <c r="D2047" s="159"/>
      <c r="E2047" s="305"/>
      <c r="F2047" s="306"/>
      <c r="H2047"/>
    </row>
    <row r="2048" spans="1:8" s="160" customFormat="1">
      <c r="A2048" s="158" t="s">
        <v>158</v>
      </c>
      <c r="B2048" s="159"/>
      <c r="C2048" s="159"/>
      <c r="D2048" s="159"/>
      <c r="E2048" s="159"/>
      <c r="F2048" s="159"/>
      <c r="H2048"/>
    </row>
    <row r="2049" spans="1:8" s="160" customFormat="1">
      <c r="A2049" s="158" t="s">
        <v>131</v>
      </c>
      <c r="B2049" s="159"/>
      <c r="C2049" s="159"/>
      <c r="D2049" s="159"/>
      <c r="E2049" s="183" t="s">
        <v>0</v>
      </c>
      <c r="F2049" s="159"/>
      <c r="H2049"/>
    </row>
    <row r="2050" spans="1:8" s="195" customFormat="1">
      <c r="A2050" s="185" t="s">
        <v>341</v>
      </c>
      <c r="B2050" s="293"/>
      <c r="C2050" s="185"/>
      <c r="D2050" s="185"/>
      <c r="E2050" s="294"/>
      <c r="F2050" s="295"/>
      <c r="H2050" s="196"/>
    </row>
    <row r="2051" spans="1:8" s="160" customFormat="1">
      <c r="A2051" s="393" t="s">
        <v>103</v>
      </c>
      <c r="B2051" s="393"/>
      <c r="C2051" s="393"/>
      <c r="D2051" s="393"/>
      <c r="E2051" s="393"/>
      <c r="F2051" s="393"/>
      <c r="H2051"/>
    </row>
    <row r="2052" spans="1:8" s="160" customFormat="1">
      <c r="A2052" s="394" t="s">
        <v>141</v>
      </c>
      <c r="B2052" s="395"/>
      <c r="C2052" s="395"/>
      <c r="D2052" s="396"/>
      <c r="E2052" s="296" t="s">
        <v>105</v>
      </c>
      <c r="F2052" s="164" t="s">
        <v>342</v>
      </c>
      <c r="H2052"/>
    </row>
    <row r="2053" spans="1:8" s="160" customFormat="1">
      <c r="A2053" s="164" t="s">
        <v>106</v>
      </c>
      <c r="B2053" s="164" t="s">
        <v>107</v>
      </c>
      <c r="C2053" s="164" t="s">
        <v>108</v>
      </c>
      <c r="D2053" s="164" t="s">
        <v>109</v>
      </c>
      <c r="E2053" s="296" t="s">
        <v>110</v>
      </c>
      <c r="F2053" s="164" t="s">
        <v>111</v>
      </c>
      <c r="H2053"/>
    </row>
    <row r="2054" spans="1:8" s="160" customFormat="1">
      <c r="A2054" s="165" t="s">
        <v>343</v>
      </c>
      <c r="B2054" s="166" t="s">
        <v>229</v>
      </c>
      <c r="C2054" s="166">
        <v>1</v>
      </c>
      <c r="D2054" s="197">
        <f>120000/6</f>
        <v>20000</v>
      </c>
      <c r="E2054" s="165"/>
      <c r="F2054" s="197">
        <f>+D2054*C2054</f>
        <v>20000</v>
      </c>
      <c r="H2054"/>
    </row>
    <row r="2055" spans="1:8" s="160" customFormat="1">
      <c r="A2055" s="165" t="s">
        <v>344</v>
      </c>
      <c r="B2055" s="166"/>
      <c r="C2055" s="166"/>
      <c r="D2055" s="197"/>
      <c r="E2055" s="165"/>
      <c r="F2055" s="165"/>
      <c r="H2055"/>
    </row>
    <row r="2056" spans="1:8" s="160" customFormat="1">
      <c r="A2056" s="165"/>
      <c r="B2056" s="177"/>
      <c r="C2056" s="166"/>
      <c r="D2056" s="299"/>
      <c r="E2056" s="299"/>
      <c r="F2056" s="299"/>
      <c r="H2056"/>
    </row>
    <row r="2057" spans="1:8" s="160" customFormat="1">
      <c r="A2057" s="165"/>
      <c r="B2057" s="177"/>
      <c r="C2057" s="166"/>
      <c r="D2057" s="299"/>
      <c r="E2057" s="299"/>
      <c r="F2057" s="299"/>
      <c r="H2057"/>
    </row>
    <row r="2058" spans="1:8" s="160" customFormat="1">
      <c r="A2058" s="165"/>
      <c r="B2058" s="177"/>
      <c r="C2058" s="166"/>
      <c r="D2058" s="299"/>
      <c r="E2058" s="299"/>
      <c r="F2058" s="299"/>
      <c r="H2058"/>
    </row>
    <row r="2059" spans="1:8" s="160" customFormat="1" ht="15.75">
      <c r="A2059" s="165"/>
      <c r="B2059" s="177"/>
      <c r="C2059" s="300"/>
      <c r="D2059" s="299"/>
      <c r="E2059" s="299"/>
      <c r="F2059" s="299"/>
      <c r="H2059"/>
    </row>
    <row r="2060" spans="1:8" s="160" customFormat="1" ht="15.75">
      <c r="A2060" s="165"/>
      <c r="B2060" s="177"/>
      <c r="C2060" s="300"/>
      <c r="D2060" s="299"/>
      <c r="E2060" s="299"/>
      <c r="F2060" s="299"/>
      <c r="H2060"/>
    </row>
    <row r="2061" spans="1:8" s="160" customFormat="1" ht="15.75">
      <c r="A2061" s="165"/>
      <c r="B2061" s="177"/>
      <c r="C2061" s="300"/>
      <c r="D2061" s="299"/>
      <c r="E2061" s="299"/>
      <c r="F2061" s="299"/>
      <c r="H2061"/>
    </row>
    <row r="2062" spans="1:8" s="160" customFormat="1" ht="15.75">
      <c r="A2062" s="165"/>
      <c r="B2062" s="177"/>
      <c r="C2062" s="300"/>
      <c r="D2062" s="299"/>
      <c r="E2062" s="252"/>
      <c r="F2062" s="299"/>
      <c r="H2062"/>
    </row>
    <row r="2063" spans="1:8" s="160" customFormat="1">
      <c r="A2063" s="400" t="s">
        <v>117</v>
      </c>
      <c r="B2063" s="400"/>
      <c r="C2063" s="400"/>
      <c r="D2063" s="400"/>
      <c r="E2063" s="400"/>
      <c r="F2063" s="303">
        <f>ROUND((SUM(F2054:F2062)),0)</f>
        <v>20000</v>
      </c>
      <c r="H2063"/>
    </row>
    <row r="2064" spans="1:8" s="160" customFormat="1">
      <c r="A2064" s="159"/>
      <c r="B2064" s="304"/>
      <c r="C2064" s="159"/>
      <c r="D2064" s="159"/>
      <c r="E2064" s="305"/>
      <c r="F2064" s="306"/>
      <c r="H2064"/>
    </row>
    <row r="2065" spans="1:8" s="160" customFormat="1">
      <c r="A2065" s="169" t="s">
        <v>118</v>
      </c>
      <c r="B2065" s="164"/>
      <c r="C2065" s="169"/>
      <c r="D2065" s="169"/>
      <c r="E2065" s="303"/>
      <c r="F2065" s="307"/>
      <c r="H2065"/>
    </row>
    <row r="2066" spans="1:8" s="160" customFormat="1">
      <c r="A2066" s="163" t="s">
        <v>106</v>
      </c>
      <c r="B2066" s="163" t="s">
        <v>107</v>
      </c>
      <c r="C2066" s="163" t="s">
        <v>142</v>
      </c>
      <c r="D2066" s="163" t="s">
        <v>3</v>
      </c>
      <c r="E2066" s="163" t="s">
        <v>345</v>
      </c>
      <c r="F2066" s="163" t="s">
        <v>111</v>
      </c>
      <c r="H2066"/>
    </row>
    <row r="2067" spans="1:8" s="160" customFormat="1">
      <c r="A2067" s="165" t="s">
        <v>346</v>
      </c>
      <c r="B2067" s="166" t="s">
        <v>144</v>
      </c>
      <c r="C2067" s="170">
        <v>180812</v>
      </c>
      <c r="D2067" s="188">
        <v>2</v>
      </c>
      <c r="E2067" s="166">
        <v>8</v>
      </c>
      <c r="F2067" s="170">
        <f>(+C2067*D2067)/E2067</f>
        <v>45203</v>
      </c>
      <c r="H2067"/>
    </row>
    <row r="2068" spans="1:8" s="160" customFormat="1">
      <c r="A2068" s="165"/>
      <c r="B2068" s="177"/>
      <c r="C2068" s="170"/>
      <c r="D2068" s="166"/>
      <c r="E2068" s="308"/>
      <c r="F2068" s="309"/>
      <c r="H2068"/>
    </row>
    <row r="2069" spans="1:8" s="160" customFormat="1">
      <c r="A2069" s="176"/>
      <c r="B2069" s="177"/>
      <c r="C2069" s="252"/>
      <c r="D2069" s="177"/>
      <c r="E2069" s="308"/>
      <c r="F2069" s="309"/>
      <c r="H2069"/>
    </row>
    <row r="2070" spans="1:8" s="160" customFormat="1">
      <c r="A2070" s="418" t="s">
        <v>121</v>
      </c>
      <c r="B2070" s="419"/>
      <c r="C2070" s="419"/>
      <c r="D2070" s="419"/>
      <c r="E2070" s="420"/>
      <c r="F2070" s="325">
        <f>SUM(F2067:F2069)</f>
        <v>45203</v>
      </c>
      <c r="H2070"/>
    </row>
    <row r="2071" spans="1:8" s="160" customFormat="1">
      <c r="A2071" s="159"/>
      <c r="B2071" s="304"/>
      <c r="C2071" s="159"/>
      <c r="D2071" s="159"/>
      <c r="E2071" s="305"/>
      <c r="F2071" s="306"/>
      <c r="H2071"/>
    </row>
    <row r="2072" spans="1:8" s="160" customFormat="1">
      <c r="A2072" s="169" t="s">
        <v>122</v>
      </c>
      <c r="B2072" s="164"/>
      <c r="C2072" s="169"/>
      <c r="D2072" s="169"/>
      <c r="E2072" s="303"/>
      <c r="F2072" s="307"/>
      <c r="H2072"/>
    </row>
    <row r="2073" spans="1:8" s="160" customFormat="1">
      <c r="A2073" s="163" t="s">
        <v>106</v>
      </c>
      <c r="B2073" s="164" t="s">
        <v>96</v>
      </c>
      <c r="C2073" s="163" t="s">
        <v>108</v>
      </c>
      <c r="D2073" s="163" t="s">
        <v>109</v>
      </c>
      <c r="E2073" s="296" t="s">
        <v>110</v>
      </c>
      <c r="F2073" s="164" t="s">
        <v>111</v>
      </c>
      <c r="H2073"/>
    </row>
    <row r="2074" spans="1:8" s="160" customFormat="1">
      <c r="A2074" s="165" t="s">
        <v>347</v>
      </c>
      <c r="B2074" s="177" t="s">
        <v>91</v>
      </c>
      <c r="C2074" s="166">
        <v>1</v>
      </c>
      <c r="D2074" s="311">
        <v>350000</v>
      </c>
      <c r="E2074" s="252"/>
      <c r="F2074" s="252">
        <f>+D2074*C2074</f>
        <v>350000</v>
      </c>
      <c r="H2074"/>
    </row>
    <row r="2075" spans="1:8" s="160" customFormat="1">
      <c r="A2075" s="165"/>
      <c r="B2075" s="177"/>
      <c r="C2075" s="166"/>
      <c r="D2075" s="247"/>
      <c r="E2075" s="252"/>
      <c r="F2075" s="252"/>
      <c r="H2075"/>
    </row>
    <row r="2076" spans="1:8" s="160" customFormat="1">
      <c r="A2076" s="165"/>
      <c r="B2076" s="177"/>
      <c r="C2076" s="165"/>
      <c r="D2076" s="165"/>
      <c r="E2076" s="252"/>
      <c r="F2076" s="252"/>
      <c r="H2076"/>
    </row>
    <row r="2077" spans="1:8" s="160" customFormat="1">
      <c r="A2077" s="165"/>
      <c r="B2077" s="177"/>
      <c r="C2077" s="165"/>
      <c r="D2077" s="165"/>
      <c r="E2077" s="252"/>
      <c r="F2077" s="252"/>
      <c r="H2077"/>
    </row>
    <row r="2078" spans="1:8" s="160" customFormat="1">
      <c r="A2078" s="397" t="s">
        <v>123</v>
      </c>
      <c r="B2078" s="398"/>
      <c r="C2078" s="398"/>
      <c r="D2078" s="398"/>
      <c r="E2078" s="399"/>
      <c r="F2078" s="252">
        <f>SUM(F2074:F2077)</f>
        <v>350000</v>
      </c>
      <c r="H2078"/>
    </row>
    <row r="2079" spans="1:8" s="160" customFormat="1">
      <c r="A2079" s="159"/>
      <c r="B2079" s="304"/>
      <c r="C2079" s="159"/>
      <c r="D2079" s="159"/>
      <c r="E2079" s="305"/>
      <c r="F2079" s="306"/>
      <c r="H2079"/>
    </row>
    <row r="2080" spans="1:8" s="160" customFormat="1">
      <c r="A2080" s="169" t="s">
        <v>124</v>
      </c>
      <c r="B2080" s="164"/>
      <c r="C2080" s="169"/>
      <c r="D2080" s="169"/>
      <c r="E2080" s="303"/>
      <c r="F2080" s="307"/>
      <c r="H2080"/>
    </row>
    <row r="2081" spans="1:8" s="160" customFormat="1">
      <c r="A2081" s="169" t="s">
        <v>106</v>
      </c>
      <c r="B2081" s="164" t="s">
        <v>107</v>
      </c>
      <c r="C2081" s="163" t="s">
        <v>125</v>
      </c>
      <c r="D2081" s="169" t="s">
        <v>120</v>
      </c>
      <c r="E2081" s="296" t="s">
        <v>110</v>
      </c>
      <c r="F2081" s="307" t="s">
        <v>111</v>
      </c>
      <c r="H2081"/>
    </row>
    <row r="2082" spans="1:8" s="160" customFormat="1">
      <c r="A2082" s="165"/>
      <c r="B2082" s="177"/>
      <c r="C2082" s="191"/>
      <c r="D2082" s="166"/>
      <c r="E2082" s="252"/>
      <c r="F2082" s="252"/>
      <c r="H2082"/>
    </row>
    <row r="2083" spans="1:8" s="160" customFormat="1">
      <c r="A2083" s="165"/>
      <c r="B2083" s="177"/>
      <c r="C2083" s="247"/>
      <c r="D2083" s="165"/>
      <c r="E2083" s="252"/>
      <c r="F2083" s="324"/>
      <c r="H2083"/>
    </row>
    <row r="2084" spans="1:8" s="160" customFormat="1">
      <c r="A2084" s="397" t="s">
        <v>126</v>
      </c>
      <c r="B2084" s="398"/>
      <c r="C2084" s="398"/>
      <c r="D2084" s="398"/>
      <c r="E2084" s="399"/>
      <c r="F2084" s="252">
        <f>+F2082+F2083</f>
        <v>0</v>
      </c>
      <c r="H2084"/>
    </row>
    <row r="2085" spans="1:8" s="160" customFormat="1">
      <c r="A2085" s="159"/>
      <c r="B2085" s="304"/>
      <c r="C2085" s="159"/>
      <c r="D2085" s="159"/>
      <c r="E2085" s="305"/>
      <c r="F2085" s="306"/>
      <c r="H2085"/>
    </row>
    <row r="2086" spans="1:8" s="160" customFormat="1">
      <c r="A2086" s="400" t="s">
        <v>127</v>
      </c>
      <c r="B2086" s="400"/>
      <c r="C2086" s="400"/>
      <c r="D2086" s="400"/>
      <c r="E2086" s="400"/>
      <c r="F2086" s="252"/>
      <c r="H2086"/>
    </row>
    <row r="2087" spans="1:8" s="160" customFormat="1">
      <c r="A2087" s="400" t="s">
        <v>128</v>
      </c>
      <c r="B2087" s="400"/>
      <c r="C2087" s="400"/>
      <c r="D2087" s="400"/>
      <c r="E2087" s="400"/>
      <c r="F2087" s="303">
        <f>ROUND((+F2086+F2070+F2063+F2078+F2084),0)</f>
        <v>415203</v>
      </c>
      <c r="H2087"/>
    </row>
    <row r="2088" spans="1:8" s="160" customFormat="1">
      <c r="A2088" s="400" t="s">
        <v>175</v>
      </c>
      <c r="B2088" s="400"/>
      <c r="C2088" s="400"/>
      <c r="D2088" s="400"/>
      <c r="E2088" s="400"/>
      <c r="F2088" s="252"/>
      <c r="H2088"/>
    </row>
    <row r="2089" spans="1:8" s="160" customFormat="1">
      <c r="A2089" s="400" t="s">
        <v>176</v>
      </c>
      <c r="B2089" s="400"/>
      <c r="C2089" s="400"/>
      <c r="D2089" s="400"/>
      <c r="E2089" s="400"/>
      <c r="F2089" s="303"/>
      <c r="H2089"/>
    </row>
    <row r="2090" spans="1:8" s="160" customFormat="1">
      <c r="A2090" s="159"/>
      <c r="B2090" s="304"/>
      <c r="C2090" s="159"/>
      <c r="D2090" s="159"/>
      <c r="E2090" s="305"/>
      <c r="F2090" s="306"/>
      <c r="H2090"/>
    </row>
    <row r="2091" spans="1:8" s="160" customFormat="1">
      <c r="A2091" s="159"/>
      <c r="B2091" s="304"/>
      <c r="C2091" s="159"/>
      <c r="D2091" s="159"/>
      <c r="E2091" s="305"/>
      <c r="F2091" s="306"/>
      <c r="H2091"/>
    </row>
    <row r="2094" spans="1:8" s="160" customFormat="1">
      <c r="A2094" s="158" t="s">
        <v>135</v>
      </c>
      <c r="B2094" s="159"/>
      <c r="C2094" s="159"/>
      <c r="D2094" s="159"/>
      <c r="E2094" s="159"/>
      <c r="F2094" s="159"/>
      <c r="H2094"/>
    </row>
    <row r="2095" spans="1:8" s="160" customFormat="1">
      <c r="A2095" s="158" t="s">
        <v>100</v>
      </c>
      <c r="B2095" s="159"/>
      <c r="C2095" s="159"/>
      <c r="D2095" s="159"/>
      <c r="E2095" s="161" t="s">
        <v>0</v>
      </c>
      <c r="F2095" s="161" t="s">
        <v>348</v>
      </c>
      <c r="H2095"/>
    </row>
    <row r="2096" spans="1:8" s="160" customFormat="1">
      <c r="A2096" s="284" t="s">
        <v>349</v>
      </c>
      <c r="B2096" s="161"/>
      <c r="C2096" s="161"/>
      <c r="D2096" s="158"/>
      <c r="E2096" s="158"/>
      <c r="F2096" s="254"/>
      <c r="H2096"/>
    </row>
    <row r="2097" spans="1:8" s="160" customFormat="1">
      <c r="A2097" s="393" t="s">
        <v>103</v>
      </c>
      <c r="B2097" s="393"/>
      <c r="C2097" s="393"/>
      <c r="D2097" s="393"/>
      <c r="E2097" s="393"/>
      <c r="F2097" s="393"/>
      <c r="H2097"/>
    </row>
    <row r="2098" spans="1:8" s="160" customFormat="1">
      <c r="A2098" s="394" t="s">
        <v>141</v>
      </c>
      <c r="B2098" s="395"/>
      <c r="C2098" s="395"/>
      <c r="D2098" s="396"/>
      <c r="E2098" s="163" t="s">
        <v>105</v>
      </c>
      <c r="F2098" s="326" t="s">
        <v>76</v>
      </c>
      <c r="H2098"/>
    </row>
    <row r="2099" spans="1:8" s="160" customFormat="1">
      <c r="A2099" s="164" t="s">
        <v>106</v>
      </c>
      <c r="B2099" s="164" t="s">
        <v>107</v>
      </c>
      <c r="C2099" s="164" t="s">
        <v>108</v>
      </c>
      <c r="D2099" s="164" t="s">
        <v>109</v>
      </c>
      <c r="E2099" s="164" t="s">
        <v>110</v>
      </c>
      <c r="F2099" s="296" t="s">
        <v>111</v>
      </c>
      <c r="H2099"/>
    </row>
    <row r="2100" spans="1:8" s="160" customFormat="1">
      <c r="A2100" s="165" t="s">
        <v>350</v>
      </c>
      <c r="B2100" s="166" t="s">
        <v>76</v>
      </c>
      <c r="C2100" s="166">
        <v>1</v>
      </c>
      <c r="D2100" s="197">
        <v>1350000</v>
      </c>
      <c r="E2100" s="165"/>
      <c r="F2100" s="247">
        <f>+D2100*C2100</f>
        <v>1350000</v>
      </c>
      <c r="H2100"/>
    </row>
    <row r="2101" spans="1:8" s="160" customFormat="1">
      <c r="A2101" s="165"/>
      <c r="B2101" s="166"/>
      <c r="C2101" s="166"/>
      <c r="D2101" s="197"/>
      <c r="E2101" s="165"/>
      <c r="F2101" s="247"/>
      <c r="H2101"/>
    </row>
    <row r="2102" spans="1:8" s="160" customFormat="1">
      <c r="A2102" s="165"/>
      <c r="B2102" s="166"/>
      <c r="C2102" s="166"/>
      <c r="D2102" s="197"/>
      <c r="E2102" s="165"/>
      <c r="F2102" s="247"/>
      <c r="H2102"/>
    </row>
    <row r="2103" spans="1:8" s="160" customFormat="1">
      <c r="A2103" s="165"/>
      <c r="B2103" s="166"/>
      <c r="C2103" s="166"/>
      <c r="D2103" s="165"/>
      <c r="E2103" s="165"/>
      <c r="F2103" s="247"/>
      <c r="H2103"/>
    </row>
    <row r="2104" spans="1:8" s="160" customFormat="1">
      <c r="A2104" s="405" t="s">
        <v>117</v>
      </c>
      <c r="B2104" s="405"/>
      <c r="C2104" s="405"/>
      <c r="D2104" s="405"/>
      <c r="E2104" s="405"/>
      <c r="F2104" s="247">
        <f>(SUM(F2100:F2103))</f>
        <v>1350000</v>
      </c>
      <c r="H2104"/>
    </row>
    <row r="2105" spans="1:8" s="160" customFormat="1">
      <c r="A2105" s="159"/>
      <c r="B2105" s="162"/>
      <c r="C2105" s="162"/>
      <c r="D2105" s="159"/>
      <c r="E2105" s="159"/>
      <c r="F2105" s="327"/>
      <c r="H2105"/>
    </row>
    <row r="2106" spans="1:8" s="160" customFormat="1">
      <c r="A2106" s="169" t="s">
        <v>118</v>
      </c>
      <c r="B2106" s="163"/>
      <c r="C2106" s="163"/>
      <c r="D2106" s="169"/>
      <c r="E2106" s="169"/>
      <c r="F2106" s="328"/>
      <c r="H2106"/>
    </row>
    <row r="2107" spans="1:8" s="160" customFormat="1">
      <c r="A2107" s="163" t="s">
        <v>106</v>
      </c>
      <c r="B2107" s="163" t="s">
        <v>107</v>
      </c>
      <c r="C2107" s="163" t="s">
        <v>142</v>
      </c>
      <c r="D2107" s="163" t="s">
        <v>120</v>
      </c>
      <c r="E2107" s="163" t="s">
        <v>110</v>
      </c>
      <c r="F2107" s="326" t="s">
        <v>111</v>
      </c>
      <c r="H2107"/>
    </row>
    <row r="2108" spans="1:8" s="160" customFormat="1">
      <c r="A2108" s="165" t="s">
        <v>351</v>
      </c>
      <c r="B2108" s="166" t="s">
        <v>144</v>
      </c>
      <c r="C2108" s="253">
        <v>147851</v>
      </c>
      <c r="D2108" s="166">
        <v>1</v>
      </c>
      <c r="E2108" s="165"/>
      <c r="F2108" s="247">
        <f>+C2108*D2108</f>
        <v>147851</v>
      </c>
      <c r="H2108"/>
    </row>
    <row r="2109" spans="1:8" s="160" customFormat="1">
      <c r="A2109" s="165" t="s">
        <v>143</v>
      </c>
      <c r="B2109" s="166" t="s">
        <v>144</v>
      </c>
      <c r="C2109" s="253">
        <v>90406</v>
      </c>
      <c r="D2109" s="166">
        <v>1</v>
      </c>
      <c r="E2109" s="165"/>
      <c r="F2109" s="247">
        <f>+C2109*D2109</f>
        <v>90406</v>
      </c>
      <c r="H2109"/>
    </row>
    <row r="2110" spans="1:8" s="160" customFormat="1">
      <c r="A2110" s="165"/>
      <c r="B2110" s="166"/>
      <c r="C2110" s="166"/>
      <c r="D2110" s="165"/>
      <c r="E2110" s="165"/>
      <c r="F2110" s="247"/>
      <c r="H2110"/>
    </row>
    <row r="2111" spans="1:8" s="160" customFormat="1">
      <c r="A2111" s="165"/>
      <c r="B2111" s="166"/>
      <c r="C2111" s="166"/>
      <c r="D2111" s="165"/>
      <c r="E2111" s="165"/>
      <c r="F2111" s="247"/>
      <c r="H2111"/>
    </row>
    <row r="2112" spans="1:8" s="160" customFormat="1">
      <c r="A2112" s="397" t="s">
        <v>121</v>
      </c>
      <c r="B2112" s="398"/>
      <c r="C2112" s="398"/>
      <c r="D2112" s="398"/>
      <c r="E2112" s="399"/>
      <c r="F2112" s="247">
        <f>SUM(F2108:F2111)</f>
        <v>238257</v>
      </c>
      <c r="H2112"/>
    </row>
    <row r="2113" spans="1:8" s="160" customFormat="1">
      <c r="A2113" s="159"/>
      <c r="B2113" s="162"/>
      <c r="C2113" s="162"/>
      <c r="D2113" s="159"/>
      <c r="E2113" s="159"/>
      <c r="F2113" s="327"/>
      <c r="H2113"/>
    </row>
    <row r="2114" spans="1:8" s="160" customFormat="1">
      <c r="A2114" s="169" t="s">
        <v>122</v>
      </c>
      <c r="B2114" s="163"/>
      <c r="C2114" s="163"/>
      <c r="D2114" s="169"/>
      <c r="E2114" s="169"/>
      <c r="F2114" s="328"/>
      <c r="H2114"/>
    </row>
    <row r="2115" spans="1:8" s="160" customFormat="1">
      <c r="A2115" s="163" t="s">
        <v>106</v>
      </c>
      <c r="B2115" s="163" t="s">
        <v>107</v>
      </c>
      <c r="C2115" s="163" t="s">
        <v>108</v>
      </c>
      <c r="D2115" s="163" t="s">
        <v>109</v>
      </c>
      <c r="E2115" s="163" t="s">
        <v>110</v>
      </c>
      <c r="F2115" s="326" t="s">
        <v>111</v>
      </c>
      <c r="H2115"/>
    </row>
    <row r="2116" spans="1:8" s="160" customFormat="1">
      <c r="A2116" s="165"/>
      <c r="B2116" s="166"/>
      <c r="C2116" s="166"/>
      <c r="D2116" s="197"/>
      <c r="E2116" s="165"/>
      <c r="F2116" s="247"/>
      <c r="H2116"/>
    </row>
    <row r="2117" spans="1:8" s="160" customFormat="1">
      <c r="A2117" s="165"/>
      <c r="B2117" s="166"/>
      <c r="C2117" s="166"/>
      <c r="D2117" s="197"/>
      <c r="E2117" s="165"/>
      <c r="F2117" s="247"/>
      <c r="H2117"/>
    </row>
    <row r="2118" spans="1:8" s="160" customFormat="1">
      <c r="A2118" s="165"/>
      <c r="B2118" s="166"/>
      <c r="C2118" s="166"/>
      <c r="D2118" s="165"/>
      <c r="E2118" s="165"/>
      <c r="F2118" s="247"/>
      <c r="H2118"/>
    </row>
    <row r="2119" spans="1:8" s="160" customFormat="1">
      <c r="A2119" s="165"/>
      <c r="B2119" s="166"/>
      <c r="C2119" s="166"/>
      <c r="D2119" s="165"/>
      <c r="E2119" s="165"/>
      <c r="F2119" s="247"/>
      <c r="H2119"/>
    </row>
    <row r="2120" spans="1:8" s="160" customFormat="1">
      <c r="A2120" s="397" t="s">
        <v>123</v>
      </c>
      <c r="B2120" s="398"/>
      <c r="C2120" s="398"/>
      <c r="D2120" s="398"/>
      <c r="E2120" s="399"/>
      <c r="F2120" s="247">
        <f>SUM(F2116:F2119)</f>
        <v>0</v>
      </c>
      <c r="H2120"/>
    </row>
    <row r="2121" spans="1:8" s="160" customFormat="1">
      <c r="A2121" s="159"/>
      <c r="B2121" s="162"/>
      <c r="C2121" s="162"/>
      <c r="D2121" s="159"/>
      <c r="E2121" s="159"/>
      <c r="F2121" s="327"/>
      <c r="H2121"/>
    </row>
    <row r="2122" spans="1:8" s="160" customFormat="1">
      <c r="A2122" s="169" t="s">
        <v>124</v>
      </c>
      <c r="B2122" s="163"/>
      <c r="C2122" s="163"/>
      <c r="D2122" s="169"/>
      <c r="E2122" s="169"/>
      <c r="F2122" s="328"/>
      <c r="H2122"/>
    </row>
    <row r="2123" spans="1:8" s="160" customFormat="1">
      <c r="A2123" s="169" t="s">
        <v>106</v>
      </c>
      <c r="B2123" s="163" t="s">
        <v>107</v>
      </c>
      <c r="C2123" s="163" t="s">
        <v>125</v>
      </c>
      <c r="D2123" s="163" t="s">
        <v>120</v>
      </c>
      <c r="E2123" s="163" t="s">
        <v>110</v>
      </c>
      <c r="F2123" s="326" t="s">
        <v>111</v>
      </c>
      <c r="H2123"/>
    </row>
    <row r="2124" spans="1:8" s="160" customFormat="1">
      <c r="A2124" s="165" t="s">
        <v>124</v>
      </c>
      <c r="B2124" s="166" t="s">
        <v>211</v>
      </c>
      <c r="C2124" s="166"/>
      <c r="D2124" s="165"/>
      <c r="E2124" s="165"/>
      <c r="F2124" s="247">
        <v>100000</v>
      </c>
      <c r="H2124"/>
    </row>
    <row r="2125" spans="1:8" s="160" customFormat="1">
      <c r="A2125" s="165"/>
      <c r="B2125" s="166"/>
      <c r="C2125" s="166"/>
      <c r="D2125" s="165"/>
      <c r="E2125" s="165"/>
      <c r="F2125" s="247"/>
      <c r="H2125"/>
    </row>
    <row r="2126" spans="1:8" s="160" customFormat="1">
      <c r="A2126" s="397" t="s">
        <v>126</v>
      </c>
      <c r="B2126" s="398"/>
      <c r="C2126" s="398"/>
      <c r="D2126" s="398"/>
      <c r="E2126" s="399"/>
      <c r="F2126" s="247">
        <f>+F2124</f>
        <v>100000</v>
      </c>
      <c r="H2126"/>
    </row>
    <row r="2127" spans="1:8" s="160" customFormat="1">
      <c r="A2127" s="159"/>
      <c r="B2127" s="162"/>
      <c r="C2127" s="162"/>
      <c r="D2127" s="159"/>
      <c r="E2127" s="159"/>
      <c r="F2127" s="327"/>
      <c r="H2127"/>
    </row>
    <row r="2128" spans="1:8" s="160" customFormat="1">
      <c r="A2128" s="400" t="s">
        <v>127</v>
      </c>
      <c r="B2128" s="400"/>
      <c r="C2128" s="400"/>
      <c r="D2128" s="400"/>
      <c r="E2128" s="400"/>
      <c r="F2128" s="247"/>
      <c r="H2128"/>
    </row>
    <row r="2129" spans="1:8" s="160" customFormat="1">
      <c r="A2129" s="400" t="s">
        <v>128</v>
      </c>
      <c r="B2129" s="400"/>
      <c r="C2129" s="400"/>
      <c r="D2129" s="400"/>
      <c r="E2129" s="400"/>
      <c r="F2129" s="247">
        <f>ROUND((+F2126+F2120+F2112+F2104),0)</f>
        <v>1688257</v>
      </c>
      <c r="H2129"/>
    </row>
    <row r="2130" spans="1:8" s="160" customFormat="1">
      <c r="A2130" s="400" t="s">
        <v>129</v>
      </c>
      <c r="B2130" s="400"/>
      <c r="C2130" s="400"/>
      <c r="D2130" s="400"/>
      <c r="E2130" s="400"/>
      <c r="F2130" s="247"/>
      <c r="H2130"/>
    </row>
    <row r="2131" spans="1:8" s="160" customFormat="1">
      <c r="A2131" s="400" t="s">
        <v>130</v>
      </c>
      <c r="B2131" s="400"/>
      <c r="C2131" s="400"/>
      <c r="D2131" s="400"/>
      <c r="E2131" s="400"/>
      <c r="F2131" s="247"/>
      <c r="H2131"/>
    </row>
    <row r="2132" spans="1:8" s="160" customFormat="1">
      <c r="A2132" s="159"/>
      <c r="B2132" s="159"/>
      <c r="C2132" s="162"/>
      <c r="D2132" s="159"/>
      <c r="E2132" s="159"/>
      <c r="F2132" s="327"/>
      <c r="H2132"/>
    </row>
    <row r="2133" spans="1:8" s="160" customFormat="1">
      <c r="A2133" s="183"/>
      <c r="B2133" s="183"/>
      <c r="C2133" s="161"/>
      <c r="D2133" s="183"/>
      <c r="E2133" s="183"/>
      <c r="F2133" s="327"/>
      <c r="H2133"/>
    </row>
    <row r="2134" spans="1:8" s="160" customFormat="1">
      <c r="A2134" s="183"/>
      <c r="B2134" s="183"/>
      <c r="C2134" s="161"/>
      <c r="D2134" s="183"/>
      <c r="E2134" s="183"/>
      <c r="F2134" s="327"/>
      <c r="H2134"/>
    </row>
    <row r="2135" spans="1:8" s="160" customFormat="1">
      <c r="A2135" s="158" t="s">
        <v>99</v>
      </c>
      <c r="B2135" s="183"/>
      <c r="C2135" s="161"/>
      <c r="D2135" s="183"/>
      <c r="E2135" s="183"/>
      <c r="F2135" s="327"/>
      <c r="H2135"/>
    </row>
    <row r="2136" spans="1:8" s="160" customFormat="1">
      <c r="A2136" s="158" t="s">
        <v>131</v>
      </c>
      <c r="B2136" s="159"/>
      <c r="C2136" s="159"/>
      <c r="D2136" s="159"/>
      <c r="E2136" s="183" t="s">
        <v>0</v>
      </c>
      <c r="F2136" s="159"/>
      <c r="H2136"/>
    </row>
    <row r="2137" spans="1:8" s="195" customFormat="1">
      <c r="A2137" s="329" t="s">
        <v>352</v>
      </c>
      <c r="B2137" s="184"/>
      <c r="C2137" s="184"/>
      <c r="D2137" s="185"/>
      <c r="E2137" s="185"/>
      <c r="F2137" s="330"/>
      <c r="H2137" s="196"/>
    </row>
    <row r="2138" spans="1:8" s="160" customFormat="1">
      <c r="A2138" s="393" t="s">
        <v>103</v>
      </c>
      <c r="B2138" s="393"/>
      <c r="C2138" s="393"/>
      <c r="D2138" s="393"/>
      <c r="E2138" s="393"/>
      <c r="F2138" s="393"/>
      <c r="H2138"/>
    </row>
    <row r="2139" spans="1:8" s="160" customFormat="1">
      <c r="A2139" s="394" t="s">
        <v>141</v>
      </c>
      <c r="B2139" s="395"/>
      <c r="C2139" s="395"/>
      <c r="D2139" s="396"/>
      <c r="E2139" s="163" t="s">
        <v>105</v>
      </c>
      <c r="F2139" s="326" t="s">
        <v>76</v>
      </c>
      <c r="H2139"/>
    </row>
    <row r="2140" spans="1:8" s="160" customFormat="1">
      <c r="A2140" s="164" t="s">
        <v>106</v>
      </c>
      <c r="B2140" s="164" t="s">
        <v>107</v>
      </c>
      <c r="C2140" s="164" t="s">
        <v>108</v>
      </c>
      <c r="D2140" s="164" t="s">
        <v>109</v>
      </c>
      <c r="E2140" s="164" t="s">
        <v>110</v>
      </c>
      <c r="F2140" s="296" t="s">
        <v>111</v>
      </c>
      <c r="H2140"/>
    </row>
    <row r="2141" spans="1:8" s="160" customFormat="1">
      <c r="A2141" s="165" t="s">
        <v>353</v>
      </c>
      <c r="B2141" s="166" t="s">
        <v>76</v>
      </c>
      <c r="C2141" s="166">
        <v>1</v>
      </c>
      <c r="D2141" s="197">
        <v>1006500</v>
      </c>
      <c r="E2141" s="165"/>
      <c r="F2141" s="247">
        <f>+D2141*C2141</f>
        <v>1006500</v>
      </c>
      <c r="H2141"/>
    </row>
    <row r="2142" spans="1:8" s="160" customFormat="1">
      <c r="A2142" s="165"/>
      <c r="B2142" s="166"/>
      <c r="C2142" s="166"/>
      <c r="D2142" s="197"/>
      <c r="E2142" s="165"/>
      <c r="F2142" s="247"/>
      <c r="H2142"/>
    </row>
    <row r="2143" spans="1:8" s="160" customFormat="1">
      <c r="A2143" s="165"/>
      <c r="B2143" s="166"/>
      <c r="C2143" s="166"/>
      <c r="D2143" s="197"/>
      <c r="E2143" s="165"/>
      <c r="F2143" s="247"/>
      <c r="H2143"/>
    </row>
    <row r="2144" spans="1:8" s="160" customFormat="1">
      <c r="A2144" s="165"/>
      <c r="B2144" s="166"/>
      <c r="C2144" s="166"/>
      <c r="D2144" s="165"/>
      <c r="E2144" s="165"/>
      <c r="F2144" s="247"/>
      <c r="H2144"/>
    </row>
    <row r="2145" spans="1:8" s="160" customFormat="1">
      <c r="A2145" s="405" t="s">
        <v>117</v>
      </c>
      <c r="B2145" s="405"/>
      <c r="C2145" s="405"/>
      <c r="D2145" s="405"/>
      <c r="E2145" s="405"/>
      <c r="F2145" s="247">
        <f>(SUM(F2141:F2144))</f>
        <v>1006500</v>
      </c>
      <c r="H2145"/>
    </row>
    <row r="2146" spans="1:8" s="160" customFormat="1">
      <c r="A2146" s="159"/>
      <c r="B2146" s="162"/>
      <c r="C2146" s="162"/>
      <c r="D2146" s="159"/>
      <c r="E2146" s="159"/>
      <c r="F2146" s="327"/>
      <c r="H2146"/>
    </row>
    <row r="2147" spans="1:8" s="160" customFormat="1">
      <c r="A2147" s="169" t="s">
        <v>118</v>
      </c>
      <c r="B2147" s="163"/>
      <c r="C2147" s="163"/>
      <c r="D2147" s="169"/>
      <c r="E2147" s="169"/>
      <c r="F2147" s="328"/>
      <c r="H2147"/>
    </row>
    <row r="2148" spans="1:8" s="160" customFormat="1">
      <c r="A2148" s="163" t="s">
        <v>106</v>
      </c>
      <c r="B2148" s="163" t="s">
        <v>107</v>
      </c>
      <c r="C2148" s="163" t="s">
        <v>142</v>
      </c>
      <c r="D2148" s="163" t="s">
        <v>120</v>
      </c>
      <c r="E2148" s="163" t="s">
        <v>110</v>
      </c>
      <c r="F2148" s="326" t="s">
        <v>111</v>
      </c>
      <c r="H2148"/>
    </row>
    <row r="2149" spans="1:8" s="160" customFormat="1">
      <c r="A2149" s="165" t="s">
        <v>351</v>
      </c>
      <c r="B2149" s="166" t="s">
        <v>144</v>
      </c>
      <c r="C2149" s="253">
        <f>+C2108</f>
        <v>147851</v>
      </c>
      <c r="D2149" s="166">
        <v>1</v>
      </c>
      <c r="E2149" s="165"/>
      <c r="F2149" s="247">
        <f>+C2149*D2149</f>
        <v>147851</v>
      </c>
      <c r="H2149"/>
    </row>
    <row r="2150" spans="1:8" s="160" customFormat="1">
      <c r="A2150" s="165" t="s">
        <v>143</v>
      </c>
      <c r="B2150" s="166" t="s">
        <v>144</v>
      </c>
      <c r="C2150" s="253">
        <f>+C2109</f>
        <v>90406</v>
      </c>
      <c r="D2150" s="166">
        <v>1</v>
      </c>
      <c r="E2150" s="165"/>
      <c r="F2150" s="247">
        <f>+C2150*D2150</f>
        <v>90406</v>
      </c>
      <c r="H2150"/>
    </row>
    <row r="2151" spans="1:8" s="160" customFormat="1">
      <c r="A2151" s="165"/>
      <c r="B2151" s="166"/>
      <c r="C2151" s="166"/>
      <c r="D2151" s="165"/>
      <c r="E2151" s="165"/>
      <c r="F2151" s="247"/>
      <c r="H2151"/>
    </row>
    <row r="2152" spans="1:8" s="160" customFormat="1">
      <c r="A2152" s="165"/>
      <c r="B2152" s="166"/>
      <c r="C2152" s="166"/>
      <c r="D2152" s="165"/>
      <c r="E2152" s="165"/>
      <c r="F2152" s="247"/>
      <c r="H2152"/>
    </row>
    <row r="2153" spans="1:8" s="160" customFormat="1">
      <c r="A2153" s="397" t="s">
        <v>121</v>
      </c>
      <c r="B2153" s="398"/>
      <c r="C2153" s="398"/>
      <c r="D2153" s="398"/>
      <c r="E2153" s="399"/>
      <c r="F2153" s="247">
        <f>SUM(F2149:F2152)</f>
        <v>238257</v>
      </c>
      <c r="H2153"/>
    </row>
    <row r="2154" spans="1:8" s="160" customFormat="1">
      <c r="A2154" s="159"/>
      <c r="B2154" s="162"/>
      <c r="C2154" s="162"/>
      <c r="D2154" s="159"/>
      <c r="E2154" s="159"/>
      <c r="F2154" s="327"/>
      <c r="H2154"/>
    </row>
    <row r="2155" spans="1:8" s="160" customFormat="1">
      <c r="A2155" s="169" t="s">
        <v>122</v>
      </c>
      <c r="B2155" s="163"/>
      <c r="C2155" s="163"/>
      <c r="D2155" s="169"/>
      <c r="E2155" s="169"/>
      <c r="F2155" s="328"/>
      <c r="H2155"/>
    </row>
    <row r="2156" spans="1:8" s="160" customFormat="1">
      <c r="A2156" s="163" t="s">
        <v>106</v>
      </c>
      <c r="B2156" s="163" t="s">
        <v>107</v>
      </c>
      <c r="C2156" s="163" t="s">
        <v>108</v>
      </c>
      <c r="D2156" s="163" t="s">
        <v>109</v>
      </c>
      <c r="E2156" s="163" t="s">
        <v>110</v>
      </c>
      <c r="F2156" s="326" t="s">
        <v>111</v>
      </c>
      <c r="H2156"/>
    </row>
    <row r="2157" spans="1:8" s="160" customFormat="1">
      <c r="A2157" s="165"/>
      <c r="B2157" s="166"/>
      <c r="C2157" s="166"/>
      <c r="D2157" s="197"/>
      <c r="E2157" s="165"/>
      <c r="F2157" s="247"/>
      <c r="H2157"/>
    </row>
    <row r="2158" spans="1:8" s="160" customFormat="1">
      <c r="A2158" s="165"/>
      <c r="B2158" s="166"/>
      <c r="C2158" s="166"/>
      <c r="D2158" s="197"/>
      <c r="E2158" s="165"/>
      <c r="F2158" s="247"/>
      <c r="H2158"/>
    </row>
    <row r="2159" spans="1:8" s="160" customFormat="1">
      <c r="A2159" s="165"/>
      <c r="B2159" s="166"/>
      <c r="C2159" s="166"/>
      <c r="D2159" s="165"/>
      <c r="E2159" s="165"/>
      <c r="F2159" s="247"/>
      <c r="H2159"/>
    </row>
    <row r="2160" spans="1:8" s="160" customFormat="1">
      <c r="A2160" s="165"/>
      <c r="B2160" s="166"/>
      <c r="C2160" s="166"/>
      <c r="D2160" s="165"/>
      <c r="E2160" s="165"/>
      <c r="F2160" s="247"/>
      <c r="H2160"/>
    </row>
    <row r="2161" spans="1:8" s="160" customFormat="1">
      <c r="A2161" s="397" t="s">
        <v>123</v>
      </c>
      <c r="B2161" s="398"/>
      <c r="C2161" s="398"/>
      <c r="D2161" s="398"/>
      <c r="E2161" s="399"/>
      <c r="F2161" s="247">
        <f>SUM(F2157:F2160)</f>
        <v>0</v>
      </c>
      <c r="H2161"/>
    </row>
    <row r="2162" spans="1:8" s="160" customFormat="1">
      <c r="A2162" s="159"/>
      <c r="B2162" s="162"/>
      <c r="C2162" s="162"/>
      <c r="D2162" s="159"/>
      <c r="E2162" s="159"/>
      <c r="F2162" s="327"/>
      <c r="H2162"/>
    </row>
    <row r="2163" spans="1:8" s="160" customFormat="1">
      <c r="A2163" s="169" t="s">
        <v>124</v>
      </c>
      <c r="B2163" s="163"/>
      <c r="C2163" s="163"/>
      <c r="D2163" s="169"/>
      <c r="E2163" s="169"/>
      <c r="F2163" s="328"/>
      <c r="H2163"/>
    </row>
    <row r="2164" spans="1:8" s="160" customFormat="1">
      <c r="A2164" s="169" t="s">
        <v>106</v>
      </c>
      <c r="B2164" s="163" t="s">
        <v>107</v>
      </c>
      <c r="C2164" s="163" t="s">
        <v>125</v>
      </c>
      <c r="D2164" s="163" t="s">
        <v>120</v>
      </c>
      <c r="E2164" s="163" t="s">
        <v>110</v>
      </c>
      <c r="F2164" s="326" t="s">
        <v>111</v>
      </c>
      <c r="H2164"/>
    </row>
    <row r="2165" spans="1:8" s="160" customFormat="1">
      <c r="A2165" s="165" t="s">
        <v>124</v>
      </c>
      <c r="B2165" s="166" t="s">
        <v>211</v>
      </c>
      <c r="C2165" s="166"/>
      <c r="D2165" s="165"/>
      <c r="E2165" s="165"/>
      <c r="F2165" s="247">
        <v>50000</v>
      </c>
      <c r="H2165"/>
    </row>
    <row r="2166" spans="1:8" s="160" customFormat="1">
      <c r="A2166" s="165"/>
      <c r="B2166" s="166"/>
      <c r="C2166" s="166"/>
      <c r="D2166" s="165"/>
      <c r="E2166" s="165"/>
      <c r="F2166" s="247"/>
      <c r="H2166"/>
    </row>
    <row r="2167" spans="1:8" s="160" customFormat="1">
      <c r="A2167" s="397" t="s">
        <v>126</v>
      </c>
      <c r="B2167" s="398"/>
      <c r="C2167" s="398"/>
      <c r="D2167" s="398"/>
      <c r="E2167" s="399"/>
      <c r="F2167" s="247">
        <f>+F2165</f>
        <v>50000</v>
      </c>
      <c r="H2167"/>
    </row>
    <row r="2168" spans="1:8" s="160" customFormat="1">
      <c r="A2168" s="159"/>
      <c r="B2168" s="162"/>
      <c r="C2168" s="162"/>
      <c r="D2168" s="159"/>
      <c r="E2168" s="159"/>
      <c r="F2168" s="327"/>
      <c r="H2168"/>
    </row>
    <row r="2169" spans="1:8" s="160" customFormat="1">
      <c r="A2169" s="400" t="s">
        <v>127</v>
      </c>
      <c r="B2169" s="400"/>
      <c r="C2169" s="400"/>
      <c r="D2169" s="400"/>
      <c r="E2169" s="400"/>
      <c r="F2169" s="247"/>
      <c r="H2169"/>
    </row>
    <row r="2170" spans="1:8" s="160" customFormat="1">
      <c r="A2170" s="400" t="s">
        <v>128</v>
      </c>
      <c r="B2170" s="400"/>
      <c r="C2170" s="400"/>
      <c r="D2170" s="400"/>
      <c r="E2170" s="400"/>
      <c r="F2170" s="247">
        <f>ROUND((+F2167+F2161+F2153+F2145),0)</f>
        <v>1294757</v>
      </c>
      <c r="H2170"/>
    </row>
    <row r="2171" spans="1:8" s="160" customFormat="1">
      <c r="A2171" s="400" t="s">
        <v>129</v>
      </c>
      <c r="B2171" s="400"/>
      <c r="C2171" s="400"/>
      <c r="D2171" s="400"/>
      <c r="E2171" s="400"/>
      <c r="F2171" s="247"/>
      <c r="H2171"/>
    </row>
    <row r="2172" spans="1:8" s="160" customFormat="1">
      <c r="A2172" s="183"/>
      <c r="B2172" s="183"/>
      <c r="C2172" s="183"/>
      <c r="D2172" s="183"/>
      <c r="E2172" s="183"/>
      <c r="F2172" s="331"/>
      <c r="H2172"/>
    </row>
    <row r="2173" spans="1:8" s="160" customFormat="1">
      <c r="A2173" s="183"/>
      <c r="B2173" s="183"/>
      <c r="C2173" s="183"/>
      <c r="D2173" s="183"/>
      <c r="E2173" s="183"/>
      <c r="F2173" s="331"/>
      <c r="H2173"/>
    </row>
    <row r="2174" spans="1:8" s="159" customFormat="1">
      <c r="A2174" s="183"/>
      <c r="B2174" s="183"/>
      <c r="C2174" s="183"/>
      <c r="D2174" s="183"/>
      <c r="E2174" s="183"/>
      <c r="G2174" s="160"/>
      <c r="H2174"/>
    </row>
  </sheetData>
  <mergeCells count="533">
    <mergeCell ref="A2161:E2161"/>
    <mergeCell ref="A2167:E2167"/>
    <mergeCell ref="A2169:E2169"/>
    <mergeCell ref="A2170:E2170"/>
    <mergeCell ref="A2171:E2171"/>
    <mergeCell ref="A2130:E2130"/>
    <mergeCell ref="A2131:E2131"/>
    <mergeCell ref="A2138:F2138"/>
    <mergeCell ref="A2139:D2139"/>
    <mergeCell ref="A2145:E2145"/>
    <mergeCell ref="A2153:E2153"/>
    <mergeCell ref="A2104:E2104"/>
    <mergeCell ref="A2112:E2112"/>
    <mergeCell ref="A2120:E2120"/>
    <mergeCell ref="A2126:E2126"/>
    <mergeCell ref="A2128:E2128"/>
    <mergeCell ref="A2129:E2129"/>
    <mergeCell ref="A2086:E2086"/>
    <mergeCell ref="A2087:E2087"/>
    <mergeCell ref="A2088:E2088"/>
    <mergeCell ref="A2089:E2089"/>
    <mergeCell ref="A2097:F2097"/>
    <mergeCell ref="A2098:D2098"/>
    <mergeCell ref="A2051:F2051"/>
    <mergeCell ref="A2052:D2052"/>
    <mergeCell ref="A2063:E2063"/>
    <mergeCell ref="A2070:E2070"/>
    <mergeCell ref="A2078:E2078"/>
    <mergeCell ref="A2084:E2084"/>
    <mergeCell ref="A2033:E2033"/>
    <mergeCell ref="A2039:E2039"/>
    <mergeCell ref="A2041:E2041"/>
    <mergeCell ref="A2042:E2042"/>
    <mergeCell ref="A2043:E2043"/>
    <mergeCell ref="A2044:E2044"/>
    <mergeCell ref="A1998:E1998"/>
    <mergeCell ref="A1999:E1999"/>
    <mergeCell ref="A2006:F2006"/>
    <mergeCell ref="A2007:D2007"/>
    <mergeCell ref="A2018:E2018"/>
    <mergeCell ref="A2025:E2025"/>
    <mergeCell ref="A1973:E1973"/>
    <mergeCell ref="A1980:E1980"/>
    <mergeCell ref="A1988:E1988"/>
    <mergeCell ref="A1994:E1994"/>
    <mergeCell ref="A1996:E1996"/>
    <mergeCell ref="A1997:E1997"/>
    <mergeCell ref="A1950:E1950"/>
    <mergeCell ref="A1951:E1951"/>
    <mergeCell ref="A1952:E1952"/>
    <mergeCell ref="A1953:E1953"/>
    <mergeCell ref="A1962:F1962"/>
    <mergeCell ref="A1963:D1963"/>
    <mergeCell ref="A1919:F1919"/>
    <mergeCell ref="A1920:D1920"/>
    <mergeCell ref="A1926:E1926"/>
    <mergeCell ref="A1934:E1934"/>
    <mergeCell ref="A1942:E1942"/>
    <mergeCell ref="A1948:E1948"/>
    <mergeCell ref="A1901:E1901"/>
    <mergeCell ref="A1907:E1907"/>
    <mergeCell ref="A1909:E1909"/>
    <mergeCell ref="A1910:E1910"/>
    <mergeCell ref="A1911:E1911"/>
    <mergeCell ref="A1912:E1912"/>
    <mergeCell ref="A1870:E1870"/>
    <mergeCell ref="A1871:E1871"/>
    <mergeCell ref="A1878:F1878"/>
    <mergeCell ref="A1879:D1879"/>
    <mergeCell ref="A1885:E1885"/>
    <mergeCell ref="A1893:E1893"/>
    <mergeCell ref="A1844:E1844"/>
    <mergeCell ref="A1852:E1852"/>
    <mergeCell ref="A1860:E1860"/>
    <mergeCell ref="A1866:E1866"/>
    <mergeCell ref="A1868:E1868"/>
    <mergeCell ref="A1869:E1869"/>
    <mergeCell ref="A1827:E1827"/>
    <mergeCell ref="A1828:E1828"/>
    <mergeCell ref="A1829:E1829"/>
    <mergeCell ref="A1830:E1830"/>
    <mergeCell ref="A1837:F1837"/>
    <mergeCell ref="A1838:D1838"/>
    <mergeCell ref="A1796:F1796"/>
    <mergeCell ref="A1797:D1797"/>
    <mergeCell ref="A1803:E1803"/>
    <mergeCell ref="A1811:E1811"/>
    <mergeCell ref="A1819:E1819"/>
    <mergeCell ref="A1825:E1825"/>
    <mergeCell ref="A1778:E1778"/>
    <mergeCell ref="A1784:E1784"/>
    <mergeCell ref="A1786:E1786"/>
    <mergeCell ref="A1787:E1787"/>
    <mergeCell ref="A1788:E1788"/>
    <mergeCell ref="A1789:E1789"/>
    <mergeCell ref="A1745:E1745"/>
    <mergeCell ref="A1746:E1746"/>
    <mergeCell ref="A1753:F1753"/>
    <mergeCell ref="A1754:D1754"/>
    <mergeCell ref="A1764:E1764"/>
    <mergeCell ref="A1771:E1771"/>
    <mergeCell ref="A1720:E1720"/>
    <mergeCell ref="A1727:E1727"/>
    <mergeCell ref="A1735:E1735"/>
    <mergeCell ref="A1741:E1741"/>
    <mergeCell ref="A1743:E1743"/>
    <mergeCell ref="A1744:E1744"/>
    <mergeCell ref="A1699:E1699"/>
    <mergeCell ref="A1700:E1700"/>
    <mergeCell ref="A1701:E1701"/>
    <mergeCell ref="A1702:E1702"/>
    <mergeCell ref="A1709:F1709"/>
    <mergeCell ref="A1710:D1710"/>
    <mergeCell ref="A1665:F1665"/>
    <mergeCell ref="A1666:D1666"/>
    <mergeCell ref="A1676:E1676"/>
    <mergeCell ref="A1683:E1683"/>
    <mergeCell ref="A1691:E1691"/>
    <mergeCell ref="A1697:E1697"/>
    <mergeCell ref="A1647:E1647"/>
    <mergeCell ref="A1653:E1653"/>
    <mergeCell ref="A1655:E1655"/>
    <mergeCell ref="A1656:E1656"/>
    <mergeCell ref="A1657:E1657"/>
    <mergeCell ref="A1658:E1658"/>
    <mergeCell ref="A1613:E1613"/>
    <mergeCell ref="A1614:E1614"/>
    <mergeCell ref="A1621:F1621"/>
    <mergeCell ref="A1622:D1622"/>
    <mergeCell ref="A1632:E1632"/>
    <mergeCell ref="A1639:E1639"/>
    <mergeCell ref="A1588:E1588"/>
    <mergeCell ref="A1595:E1595"/>
    <mergeCell ref="A1603:E1603"/>
    <mergeCell ref="A1609:E1609"/>
    <mergeCell ref="A1611:E1611"/>
    <mergeCell ref="A1612:E1612"/>
    <mergeCell ref="A1567:E1567"/>
    <mergeCell ref="A1568:E1568"/>
    <mergeCell ref="A1569:E1569"/>
    <mergeCell ref="A1570:E1570"/>
    <mergeCell ref="A1577:F1577"/>
    <mergeCell ref="A1578:D1578"/>
    <mergeCell ref="A1536:F1536"/>
    <mergeCell ref="A1537:D1537"/>
    <mergeCell ref="A1543:E1543"/>
    <mergeCell ref="A1551:E1551"/>
    <mergeCell ref="A1559:E1559"/>
    <mergeCell ref="A1565:E1565"/>
    <mergeCell ref="A1525:E1525"/>
    <mergeCell ref="A1526:E1526"/>
    <mergeCell ref="A1527:E1527"/>
    <mergeCell ref="A1528:E1528"/>
    <mergeCell ref="E1532:F1532"/>
    <mergeCell ref="A1535:F1535"/>
    <mergeCell ref="A1494:F1494"/>
    <mergeCell ref="A1495:D1495"/>
    <mergeCell ref="A1501:E1501"/>
    <mergeCell ref="A1509:E1509"/>
    <mergeCell ref="A1517:E1517"/>
    <mergeCell ref="A1523:E1523"/>
    <mergeCell ref="A1483:E1483"/>
    <mergeCell ref="A1485:E1485"/>
    <mergeCell ref="A1486:E1486"/>
    <mergeCell ref="A1487:E1487"/>
    <mergeCell ref="A1488:E1488"/>
    <mergeCell ref="A1493:F1493"/>
    <mergeCell ref="A1453:F1453"/>
    <mergeCell ref="A1454:F1454"/>
    <mergeCell ref="A1455:D1455"/>
    <mergeCell ref="A1461:E1461"/>
    <mergeCell ref="A1469:E1469"/>
    <mergeCell ref="A1477:E1477"/>
    <mergeCell ref="A1436:E1436"/>
    <mergeCell ref="A1442:E1442"/>
    <mergeCell ref="A1444:E1444"/>
    <mergeCell ref="A1445:E1445"/>
    <mergeCell ref="A1446:E1446"/>
    <mergeCell ref="A1447:E1447"/>
    <mergeCell ref="A1406:E1406"/>
    <mergeCell ref="A1412:F1412"/>
    <mergeCell ref="A1413:F1413"/>
    <mergeCell ref="A1414:D1414"/>
    <mergeCell ref="A1420:E1420"/>
    <mergeCell ref="A1428:E1428"/>
    <mergeCell ref="A1387:E1387"/>
    <mergeCell ref="A1395:E1395"/>
    <mergeCell ref="A1401:E1401"/>
    <mergeCell ref="A1403:E1403"/>
    <mergeCell ref="A1404:E1404"/>
    <mergeCell ref="A1405:E1405"/>
    <mergeCell ref="A1364:E1364"/>
    <mergeCell ref="A1365:E1365"/>
    <mergeCell ref="A1371:F1371"/>
    <mergeCell ref="A1372:F1372"/>
    <mergeCell ref="A1373:D1373"/>
    <mergeCell ref="A1379:E1379"/>
    <mergeCell ref="A1338:E1338"/>
    <mergeCell ref="A1346:E1346"/>
    <mergeCell ref="A1354:E1354"/>
    <mergeCell ref="A1360:E1360"/>
    <mergeCell ref="A1362:E1362"/>
    <mergeCell ref="A1363:E1363"/>
    <mergeCell ref="A1322:E1322"/>
    <mergeCell ref="A1323:E1323"/>
    <mergeCell ref="A1324:E1324"/>
    <mergeCell ref="A1330:F1330"/>
    <mergeCell ref="A1331:F1331"/>
    <mergeCell ref="A1332:D1332"/>
    <mergeCell ref="A1291:D1291"/>
    <mergeCell ref="A1297:E1297"/>
    <mergeCell ref="A1305:E1305"/>
    <mergeCell ref="A1313:E1313"/>
    <mergeCell ref="A1319:E1319"/>
    <mergeCell ref="A1321:E1321"/>
    <mergeCell ref="A1280:E1280"/>
    <mergeCell ref="A1281:E1281"/>
    <mergeCell ref="A1282:E1282"/>
    <mergeCell ref="A1283:E1283"/>
    <mergeCell ref="A1289:F1289"/>
    <mergeCell ref="A1290:F1290"/>
    <mergeCell ref="A1249:F1249"/>
    <mergeCell ref="A1250:D1250"/>
    <mergeCell ref="A1256:E1256"/>
    <mergeCell ref="A1264:E1264"/>
    <mergeCell ref="A1272:E1272"/>
    <mergeCell ref="A1278:E1278"/>
    <mergeCell ref="A1237:E1237"/>
    <mergeCell ref="A1239:E1239"/>
    <mergeCell ref="A1240:E1240"/>
    <mergeCell ref="A1241:E1241"/>
    <mergeCell ref="A1242:E1242"/>
    <mergeCell ref="A1248:F1248"/>
    <mergeCell ref="A1207:F1207"/>
    <mergeCell ref="A1208:F1208"/>
    <mergeCell ref="A1209:D1209"/>
    <mergeCell ref="A1215:E1215"/>
    <mergeCell ref="A1223:E1223"/>
    <mergeCell ref="A1231:E1231"/>
    <mergeCell ref="A1189:E1189"/>
    <mergeCell ref="A1195:E1195"/>
    <mergeCell ref="A1197:E1197"/>
    <mergeCell ref="A1198:E1198"/>
    <mergeCell ref="A1199:E1199"/>
    <mergeCell ref="A1200:E1200"/>
    <mergeCell ref="A1155:E1155"/>
    <mergeCell ref="A1156:E1156"/>
    <mergeCell ref="A1163:F1163"/>
    <mergeCell ref="A1164:D1164"/>
    <mergeCell ref="A1173:E1173"/>
    <mergeCell ref="A1181:E1181"/>
    <mergeCell ref="A1129:E1129"/>
    <mergeCell ref="A1137:E1137"/>
    <mergeCell ref="A1145:E1145"/>
    <mergeCell ref="A1151:E1151"/>
    <mergeCell ref="A1153:E1153"/>
    <mergeCell ref="A1154:E1154"/>
    <mergeCell ref="A1112:E1112"/>
    <mergeCell ref="A1113:E1113"/>
    <mergeCell ref="A1114:E1114"/>
    <mergeCell ref="A1115:E1115"/>
    <mergeCell ref="A1122:F1122"/>
    <mergeCell ref="A1123:D1123"/>
    <mergeCell ref="A1078:F1078"/>
    <mergeCell ref="A1079:D1079"/>
    <mergeCell ref="A1088:E1088"/>
    <mergeCell ref="A1096:E1096"/>
    <mergeCell ref="A1104:E1104"/>
    <mergeCell ref="A1110:E1110"/>
    <mergeCell ref="A1066:E1066"/>
    <mergeCell ref="A1068:E1068"/>
    <mergeCell ref="A1069:E1069"/>
    <mergeCell ref="A1070:E1070"/>
    <mergeCell ref="A1071:E1071"/>
    <mergeCell ref="A1077:F1077"/>
    <mergeCell ref="A1027:E1027"/>
    <mergeCell ref="A1034:F1034"/>
    <mergeCell ref="A1035:D1035"/>
    <mergeCell ref="A1044:E1044"/>
    <mergeCell ref="A1052:E1052"/>
    <mergeCell ref="A1060:E1060"/>
    <mergeCell ref="A1008:E1008"/>
    <mergeCell ref="A1016:E1016"/>
    <mergeCell ref="A1022:E1022"/>
    <mergeCell ref="A1024:E1024"/>
    <mergeCell ref="A1025:E1025"/>
    <mergeCell ref="A1026:E1026"/>
    <mergeCell ref="A983:E983"/>
    <mergeCell ref="A984:E984"/>
    <mergeCell ref="A985:E985"/>
    <mergeCell ref="A992:F992"/>
    <mergeCell ref="A993:D993"/>
    <mergeCell ref="A1000:E1000"/>
    <mergeCell ref="A952:D952"/>
    <mergeCell ref="A958:E958"/>
    <mergeCell ref="A966:E966"/>
    <mergeCell ref="A974:E974"/>
    <mergeCell ref="A980:E980"/>
    <mergeCell ref="A982:E982"/>
    <mergeCell ref="A939:E939"/>
    <mergeCell ref="A941:E941"/>
    <mergeCell ref="A942:E942"/>
    <mergeCell ref="A943:E943"/>
    <mergeCell ref="A944:E944"/>
    <mergeCell ref="A951:F951"/>
    <mergeCell ref="A903:E903"/>
    <mergeCell ref="A910:F910"/>
    <mergeCell ref="A911:D911"/>
    <mergeCell ref="A917:E917"/>
    <mergeCell ref="A925:E925"/>
    <mergeCell ref="A933:E933"/>
    <mergeCell ref="A884:E884"/>
    <mergeCell ref="A892:E892"/>
    <mergeCell ref="A898:E898"/>
    <mergeCell ref="A900:E900"/>
    <mergeCell ref="A901:E901"/>
    <mergeCell ref="A902:E902"/>
    <mergeCell ref="A860:E860"/>
    <mergeCell ref="A861:E861"/>
    <mergeCell ref="A862:E862"/>
    <mergeCell ref="A869:F869"/>
    <mergeCell ref="A870:D870"/>
    <mergeCell ref="A876:E876"/>
    <mergeCell ref="A827:D827"/>
    <mergeCell ref="A836:E836"/>
    <mergeCell ref="A843:E843"/>
    <mergeCell ref="A851:E851"/>
    <mergeCell ref="A857:E857"/>
    <mergeCell ref="A859:E859"/>
    <mergeCell ref="A814:E814"/>
    <mergeCell ref="A816:E816"/>
    <mergeCell ref="A817:E817"/>
    <mergeCell ref="A818:E818"/>
    <mergeCell ref="A819:E819"/>
    <mergeCell ref="A826:F826"/>
    <mergeCell ref="A778:E778"/>
    <mergeCell ref="A785:F785"/>
    <mergeCell ref="A786:D786"/>
    <mergeCell ref="A792:E792"/>
    <mergeCell ref="A800:E800"/>
    <mergeCell ref="A808:E808"/>
    <mergeCell ref="A759:E759"/>
    <mergeCell ref="A767:E767"/>
    <mergeCell ref="A773:E773"/>
    <mergeCell ref="A775:E775"/>
    <mergeCell ref="A776:E776"/>
    <mergeCell ref="A777:E777"/>
    <mergeCell ref="A735:E735"/>
    <mergeCell ref="A736:E736"/>
    <mergeCell ref="A737:E737"/>
    <mergeCell ref="A744:F744"/>
    <mergeCell ref="A745:D745"/>
    <mergeCell ref="A751:E751"/>
    <mergeCell ref="A704:D704"/>
    <mergeCell ref="A710:E710"/>
    <mergeCell ref="A718:E718"/>
    <mergeCell ref="A726:E726"/>
    <mergeCell ref="A732:E732"/>
    <mergeCell ref="A734:E734"/>
    <mergeCell ref="A691:E691"/>
    <mergeCell ref="A693:E693"/>
    <mergeCell ref="A694:E694"/>
    <mergeCell ref="A695:E695"/>
    <mergeCell ref="A696:E696"/>
    <mergeCell ref="A703:F703"/>
    <mergeCell ref="A655:E655"/>
    <mergeCell ref="A662:F662"/>
    <mergeCell ref="A663:D663"/>
    <mergeCell ref="A669:E669"/>
    <mergeCell ref="A677:E677"/>
    <mergeCell ref="A685:E685"/>
    <mergeCell ref="A635:E635"/>
    <mergeCell ref="A643:E643"/>
    <mergeCell ref="A650:E650"/>
    <mergeCell ref="A652:E652"/>
    <mergeCell ref="A653:E653"/>
    <mergeCell ref="A654:E654"/>
    <mergeCell ref="A612:E612"/>
    <mergeCell ref="A613:E613"/>
    <mergeCell ref="A619:D619"/>
    <mergeCell ref="A620:F620"/>
    <mergeCell ref="A621:D621"/>
    <mergeCell ref="A627:E627"/>
    <mergeCell ref="A581:F581"/>
    <mergeCell ref="A582:D582"/>
    <mergeCell ref="A588:E588"/>
    <mergeCell ref="A596:E596"/>
    <mergeCell ref="A604:E604"/>
    <mergeCell ref="A610:E610"/>
    <mergeCell ref="A569:E569"/>
    <mergeCell ref="A571:E571"/>
    <mergeCell ref="A572:E572"/>
    <mergeCell ref="A573:E573"/>
    <mergeCell ref="A574:E574"/>
    <mergeCell ref="A580:D580"/>
    <mergeCell ref="A533:E533"/>
    <mergeCell ref="A540:F540"/>
    <mergeCell ref="A541:D541"/>
    <mergeCell ref="A547:E547"/>
    <mergeCell ref="A555:E555"/>
    <mergeCell ref="A563:E563"/>
    <mergeCell ref="A514:E514"/>
    <mergeCell ref="A522:E522"/>
    <mergeCell ref="A528:E528"/>
    <mergeCell ref="A530:E530"/>
    <mergeCell ref="A531:E531"/>
    <mergeCell ref="A532:E532"/>
    <mergeCell ref="A490:E490"/>
    <mergeCell ref="A491:E491"/>
    <mergeCell ref="A492:E492"/>
    <mergeCell ref="A499:F499"/>
    <mergeCell ref="A500:D500"/>
    <mergeCell ref="A506:E506"/>
    <mergeCell ref="A457:D457"/>
    <mergeCell ref="A466:E466"/>
    <mergeCell ref="A473:E473"/>
    <mergeCell ref="A481:E481"/>
    <mergeCell ref="A487:E487"/>
    <mergeCell ref="A489:E489"/>
    <mergeCell ref="A445:E445"/>
    <mergeCell ref="A446:E446"/>
    <mergeCell ref="A447:E447"/>
    <mergeCell ref="A448:E448"/>
    <mergeCell ref="A449:E449"/>
    <mergeCell ref="A456:F456"/>
    <mergeCell ref="A411:E411"/>
    <mergeCell ref="A418:F418"/>
    <mergeCell ref="A419:D419"/>
    <mergeCell ref="A425:E425"/>
    <mergeCell ref="A433:E433"/>
    <mergeCell ref="A440:E440"/>
    <mergeCell ref="A393:E393"/>
    <mergeCell ref="A401:E401"/>
    <mergeCell ref="A407:E407"/>
    <mergeCell ref="A408:E408"/>
    <mergeCell ref="A409:E409"/>
    <mergeCell ref="A410:E410"/>
    <mergeCell ref="A369:E369"/>
    <mergeCell ref="A370:E370"/>
    <mergeCell ref="A371:E371"/>
    <mergeCell ref="A378:F378"/>
    <mergeCell ref="A379:D379"/>
    <mergeCell ref="A385:E385"/>
    <mergeCell ref="A339:D339"/>
    <mergeCell ref="A345:E345"/>
    <mergeCell ref="A353:E353"/>
    <mergeCell ref="A361:E361"/>
    <mergeCell ref="A367:E367"/>
    <mergeCell ref="A368:E368"/>
    <mergeCell ref="A327:E327"/>
    <mergeCell ref="A328:E328"/>
    <mergeCell ref="A329:E329"/>
    <mergeCell ref="A330:E330"/>
    <mergeCell ref="A331:E331"/>
    <mergeCell ref="A338:F338"/>
    <mergeCell ref="A291:E291"/>
    <mergeCell ref="A298:F298"/>
    <mergeCell ref="A299:D299"/>
    <mergeCell ref="A305:E305"/>
    <mergeCell ref="A313:E313"/>
    <mergeCell ref="A321:E321"/>
    <mergeCell ref="A272:E272"/>
    <mergeCell ref="A280:E280"/>
    <mergeCell ref="A286:E286"/>
    <mergeCell ref="A288:E288"/>
    <mergeCell ref="A289:E289"/>
    <mergeCell ref="A290:E290"/>
    <mergeCell ref="A249:E249"/>
    <mergeCell ref="A250:E250"/>
    <mergeCell ref="A256:F256"/>
    <mergeCell ref="A257:F257"/>
    <mergeCell ref="A258:D258"/>
    <mergeCell ref="A264:E264"/>
    <mergeCell ref="A223:E223"/>
    <mergeCell ref="A231:E231"/>
    <mergeCell ref="A239:E239"/>
    <mergeCell ref="A245:E245"/>
    <mergeCell ref="A247:E247"/>
    <mergeCell ref="A248:E248"/>
    <mergeCell ref="A207:E207"/>
    <mergeCell ref="A208:E208"/>
    <mergeCell ref="A209:E209"/>
    <mergeCell ref="A215:F215"/>
    <mergeCell ref="A216:F216"/>
    <mergeCell ref="A217:D217"/>
    <mergeCell ref="A176:D176"/>
    <mergeCell ref="A182:E182"/>
    <mergeCell ref="A190:E190"/>
    <mergeCell ref="A198:E198"/>
    <mergeCell ref="A204:E204"/>
    <mergeCell ref="A206:E206"/>
    <mergeCell ref="A164:E164"/>
    <mergeCell ref="A165:E165"/>
    <mergeCell ref="A166:E166"/>
    <mergeCell ref="A167:E167"/>
    <mergeCell ref="A174:F174"/>
    <mergeCell ref="A175:F175"/>
    <mergeCell ref="A132:F132"/>
    <mergeCell ref="A133:D133"/>
    <mergeCell ref="A139:E139"/>
    <mergeCell ref="A147:E147"/>
    <mergeCell ref="A156:E156"/>
    <mergeCell ref="A162:E162"/>
    <mergeCell ref="A113:E113"/>
    <mergeCell ref="A120:E120"/>
    <mergeCell ref="A122:E122"/>
    <mergeCell ref="A123:E123"/>
    <mergeCell ref="A124:E124"/>
    <mergeCell ref="A125:E125"/>
    <mergeCell ref="A82:E82"/>
    <mergeCell ref="A83:E83"/>
    <mergeCell ref="A90:F90"/>
    <mergeCell ref="A91:D91"/>
    <mergeCell ref="A97:E97"/>
    <mergeCell ref="A105:E105"/>
    <mergeCell ref="A78:E78"/>
    <mergeCell ref="A80:E80"/>
    <mergeCell ref="A81:E81"/>
    <mergeCell ref="A38:E38"/>
    <mergeCell ref="A39:E39"/>
    <mergeCell ref="A40:E40"/>
    <mergeCell ref="A41:E41"/>
    <mergeCell ref="A48:F48"/>
    <mergeCell ref="A49:D49"/>
    <mergeCell ref="A7:F7"/>
    <mergeCell ref="A8:D8"/>
    <mergeCell ref="A14:E14"/>
    <mergeCell ref="A22:E22"/>
    <mergeCell ref="A30:E30"/>
    <mergeCell ref="A36:E36"/>
    <mergeCell ref="A55:E55"/>
    <mergeCell ref="A63:E63"/>
    <mergeCell ref="A71:E71"/>
  </mergeCells>
  <pageMargins left="0.7" right="0.7" top="0.75" bottom="0.75" header="0.3" footer="0.3"/>
  <pageSetup scale="67" orientation="portrait" r:id="rId1"/>
  <rowBreaks count="50" manualBreakCount="50">
    <brk id="42" max="16383" man="1"/>
    <brk id="84" max="5" man="1"/>
    <brk id="126" max="5" man="1"/>
    <brk id="169" max="5" man="1"/>
    <brk id="210" max="5" man="1"/>
    <brk id="251" max="5" man="1"/>
    <brk id="292" max="5" man="1"/>
    <brk id="332" max="5" man="1"/>
    <brk id="372" max="5" man="1"/>
    <brk id="412" max="5" man="1"/>
    <brk id="450" max="5" man="1"/>
    <brk id="493" max="5" man="1"/>
    <brk id="534" max="5" man="1"/>
    <brk id="575" max="5" man="1"/>
    <brk id="614" max="5" man="1"/>
    <brk id="656" max="5" man="1"/>
    <brk id="697" max="5" man="1"/>
    <brk id="738" max="5" man="1"/>
    <brk id="779" max="5" man="1"/>
    <brk id="820" max="5" man="1"/>
    <brk id="863" max="5" man="1"/>
    <brk id="904" max="5" man="1"/>
    <brk id="945" max="5" man="1"/>
    <brk id="986" max="5" man="1"/>
    <brk id="1028" max="5" man="1"/>
    <brk id="1072" max="5" man="1"/>
    <brk id="1116" max="5" man="1"/>
    <brk id="1157" max="5" man="1"/>
    <brk id="1201" max="5" man="1"/>
    <brk id="1243" max="5" man="1"/>
    <brk id="1284" max="5" man="1"/>
    <brk id="1325" max="5" man="1"/>
    <brk id="1366" max="5" man="1"/>
    <brk id="1407" max="5" man="1"/>
    <brk id="1448" max="5" man="1"/>
    <brk id="1489" max="5" man="1"/>
    <brk id="1529" max="5" man="1"/>
    <brk id="1615" max="5" man="1"/>
    <brk id="1659" max="5" man="1"/>
    <brk id="1703" max="5" man="1"/>
    <brk id="1747" max="5" man="1"/>
    <brk id="1790" max="5" man="1"/>
    <brk id="1831" max="5" man="1"/>
    <brk id="1873" max="5" man="1"/>
    <brk id="1913" max="5" man="1"/>
    <brk id="1954" max="5" man="1"/>
    <brk id="2000" max="5" man="1"/>
    <brk id="2045" max="5" man="1"/>
    <brk id="2090" max="5" man="1"/>
    <brk id="2132" max="5" man="1"/>
  </rowBreaks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ALcantarillado </vt:lpstr>
      <vt:lpstr>Acta de Cobro No,1</vt:lpstr>
      <vt:lpstr>APU</vt:lpstr>
      <vt:lpstr>'Acta de Cobro No,1'!Área_de_impresión</vt:lpstr>
      <vt:lpstr>APU!Área_de_impresión</vt:lpstr>
      <vt:lpstr>'Presupuesto ALcantarillado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2026-03-30T20:13:56Z</cp:lastPrinted>
  <dcterms:created xsi:type="dcterms:W3CDTF">2025-07-11T14:16:23Z</dcterms:created>
  <dcterms:modified xsi:type="dcterms:W3CDTF">2026-03-30T20:14:22Z</dcterms:modified>
</cp:coreProperties>
</file>