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FORMATOS DISTINTOS\MINIMAS CUANTIAS\2026\MINIMA ASCENSORES\PRE-CONTRACTUAL\"/>
    </mc:Choice>
  </mc:AlternateContent>
  <bookViews>
    <workbookView xWindow="0" yWindow="660" windowWidth="29400" windowHeight="18465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5" i="1" l="1"/>
  <c r="S21" i="1"/>
  <c r="S33" i="1"/>
  <c r="N30" i="1"/>
  <c r="N29" i="1"/>
  <c r="N28" i="1"/>
  <c r="N27" i="1"/>
  <c r="N26" i="1"/>
  <c r="N24" i="1"/>
  <c r="N23" i="1"/>
  <c r="N22" i="1"/>
  <c r="N20" i="1"/>
  <c r="N19" i="1"/>
  <c r="N18" i="1"/>
  <c r="N17" i="1"/>
  <c r="N16" i="1"/>
  <c r="N15" i="1"/>
  <c r="N14" i="1"/>
  <c r="N13" i="1"/>
  <c r="N12" i="1"/>
  <c r="N11" i="1"/>
  <c r="J22" i="1"/>
  <c r="J21" i="1"/>
  <c r="J20" i="1"/>
  <c r="J19" i="1"/>
  <c r="J18" i="1"/>
  <c r="J17" i="1"/>
  <c r="J16" i="1"/>
  <c r="J15" i="1"/>
  <c r="J14" i="1"/>
  <c r="J13" i="1"/>
  <c r="J12" i="1"/>
  <c r="J11" i="1"/>
  <c r="J30" i="1"/>
  <c r="R11" i="1"/>
  <c r="R30" i="1" l="1"/>
  <c r="R29" i="1"/>
  <c r="R28" i="1"/>
  <c r="J29" i="1" l="1"/>
  <c r="S29" i="1"/>
  <c r="Q33" i="1"/>
  <c r="I33" i="1"/>
  <c r="S30" i="1"/>
  <c r="J28" i="1"/>
  <c r="S28" i="1" s="1"/>
  <c r="R27" i="1"/>
  <c r="J27" i="1"/>
  <c r="R26" i="1"/>
  <c r="J26" i="1"/>
  <c r="R25" i="1"/>
  <c r="J25" i="1"/>
  <c r="R24" i="1"/>
  <c r="J24" i="1"/>
  <c r="S24" i="1" s="1"/>
  <c r="R23" i="1"/>
  <c r="J23" i="1"/>
  <c r="R22" i="1"/>
  <c r="S22" i="1"/>
  <c r="R21" i="1"/>
  <c r="R20" i="1"/>
  <c r="R19" i="1"/>
  <c r="R18" i="1"/>
  <c r="S18" i="1"/>
  <c r="R17" i="1"/>
  <c r="S17" i="1"/>
  <c r="R16" i="1"/>
  <c r="R15" i="1"/>
  <c r="R14" i="1"/>
  <c r="S14" i="1"/>
  <c r="R13" i="1"/>
  <c r="S13" i="1"/>
  <c r="R12" i="1"/>
  <c r="S11" i="1"/>
  <c r="O5" i="1"/>
  <c r="L5" i="1"/>
  <c r="I5" i="1"/>
  <c r="S26" i="1" l="1"/>
  <c r="P5" i="1"/>
  <c r="S27" i="1"/>
  <c r="S16" i="1"/>
  <c r="S19" i="1"/>
  <c r="S12" i="1"/>
  <c r="S20" i="1"/>
  <c r="S15" i="1"/>
  <c r="S23" i="1"/>
</calcChain>
</file>

<file path=xl/comments1.xml><?xml version="1.0" encoding="utf-8"?>
<comments xmlns="http://schemas.openxmlformats.org/spreadsheetml/2006/main">
  <authors>
    <author>Abogado Santiago</author>
  </authors>
  <commentList>
    <comment ref="G18" authorId="0" shapeId="0">
      <text>
        <r>
          <rPr>
            <b/>
            <sz val="9"/>
            <color rgb="FF000000"/>
            <rFont val="Tahoma"/>
            <family val="2"/>
          </rPr>
          <t>Abogado Santiago:</t>
        </r>
        <r>
          <rPr>
            <sz val="9"/>
            <color rgb="FF000000"/>
            <rFont val="Tahoma"/>
            <family val="2"/>
          </rPr>
          <t xml:space="preserve">
OK</t>
        </r>
      </text>
    </comment>
    <comment ref="J18" authorId="0" shapeId="0">
      <text>
        <r>
          <rPr>
            <b/>
            <sz val="9"/>
            <color indexed="81"/>
            <rFont val="Tahoma"/>
            <family val="2"/>
          </rPr>
          <t>Abogado Santiago:</t>
        </r>
        <r>
          <rPr>
            <sz val="9"/>
            <color indexed="81"/>
            <rFont val="Tahoma"/>
            <family val="2"/>
          </rPr>
          <t xml:space="preserve">
OK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>Abogado Santiago:</t>
        </r>
        <r>
          <rPr>
            <sz val="9"/>
            <color indexed="81"/>
            <rFont val="Tahoma"/>
            <family val="2"/>
          </rPr>
          <t xml:space="preserve">
OK</t>
        </r>
      </text>
    </comment>
  </commentList>
</comments>
</file>

<file path=xl/sharedStrings.xml><?xml version="1.0" encoding="utf-8"?>
<sst xmlns="http://schemas.openxmlformats.org/spreadsheetml/2006/main" count="97" uniqueCount="59">
  <si>
    <t>ESTUDIO DE MERCADO</t>
  </si>
  <si>
    <t>1. MANTENIMIENTOS PREVENTIVOS</t>
  </si>
  <si>
    <t>CTS</t>
  </si>
  <si>
    <t>OCG Ascensores</t>
  </si>
  <si>
    <t>Ascensores Ascintec</t>
  </si>
  <si>
    <t>ITEM</t>
  </si>
  <si>
    <t>DESCRIPCIÓN</t>
  </si>
  <si>
    <t>CARACTERISTICAS</t>
  </si>
  <si>
    <t>CANTIDAD MTTO PROYECTADOS</t>
  </si>
  <si>
    <t>IVA%</t>
  </si>
  <si>
    <t>VALOR TOTAL</t>
  </si>
  <si>
    <t>Servicio de Mantenimiento Mensual Preventivo Ascensor MITSUBISHI MODELO 2005</t>
  </si>
  <si>
    <t xml:space="preserve"> - 4 paradas
 - 4 pasajeros
 - carga max. 320 Kg</t>
  </si>
  <si>
    <t>BOLSA DE REPUESTOS (Todo costo)</t>
  </si>
  <si>
    <t>OCG ASCENSORES</t>
  </si>
  <si>
    <t>Ascensores ascintec</t>
  </si>
  <si>
    <t>REPUESTOS</t>
  </si>
  <si>
    <t>UNIDAD POR ASCENSOR</t>
  </si>
  <si>
    <t>CANTIDAD</t>
  </si>
  <si>
    <t>valor mano de obra</t>
  </si>
  <si>
    <t>valor respuesto</t>
  </si>
  <si>
    <t>Barreras de Infrarrojos</t>
  </si>
  <si>
    <t xml:space="preserve">Unidad </t>
  </si>
  <si>
    <t>Botoneras para Elevadores / Ascensores.</t>
  </si>
  <si>
    <t>Cable de Tracción</t>
  </si>
  <si>
    <t>Unidad</t>
  </si>
  <si>
    <t>Cable Viajero.</t>
  </si>
  <si>
    <t>Display de Posición.</t>
  </si>
  <si>
    <t>Dispositivos Fotoeléctricos.</t>
  </si>
  <si>
    <t>Interruptores Magnéticos.</t>
  </si>
  <si>
    <t>Pulsadores Antivandálicos y Blindados.</t>
  </si>
  <si>
    <t>Tableros de Control.</t>
  </si>
  <si>
    <t>Operadores y Mecanismos de Piso.</t>
  </si>
  <si>
    <t>Global</t>
  </si>
  <si>
    <t>Amortiguador para puerta Batiente</t>
  </si>
  <si>
    <t>VALOR INCLUIDO</t>
  </si>
  <si>
    <t>Zapata de frenos</t>
  </si>
  <si>
    <t xml:space="preserve">Kit </t>
  </si>
  <si>
    <t>Recolector de Aceite</t>
  </si>
  <si>
    <t>Polea de tracción</t>
  </si>
  <si>
    <t xml:space="preserve">Guarda cables de polea de tracción </t>
  </si>
  <si>
    <t xml:space="preserve">Sensor de carga de cabina </t>
  </si>
  <si>
    <t>Correa de operador de puertas</t>
  </si>
  <si>
    <t>Pintura interna cabina</t>
  </si>
  <si>
    <t>Pintura externa puertas exteriores</t>
  </si>
  <si>
    <t>unidad</t>
  </si>
  <si>
    <t>Tapete ascensor de 1,40 X ,90</t>
  </si>
  <si>
    <t>Valor unitario</t>
  </si>
  <si>
    <t>Valor unitario mas iva</t>
  </si>
  <si>
    <t>Certificación anual según norma NTC-5926-1</t>
  </si>
  <si>
    <t>No cotizo</t>
  </si>
  <si>
    <t>valor repuesto</t>
  </si>
  <si>
    <t>valor repuesto con IVA</t>
  </si>
  <si>
    <t>valor total IVA incluido</t>
  </si>
  <si>
    <t>valor respueto con IVA</t>
  </si>
  <si>
    <t xml:space="preserve"> </t>
  </si>
  <si>
    <t>VALOR UNITARIO antes de IVA</t>
  </si>
  <si>
    <t>VALOS UNITARIO  IVA incluido</t>
  </si>
  <si>
    <t>VALOR PROMEDIO UNITARIO ESTABLECIDO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</si>
</sst>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.00_);_(&quot;$&quot;* \(#,##0.00\);_(&quot;$&quot;* &quot;-&quot;??_);_(@_)"/>
    <numFmt numFmtId="165" formatCode="_(&quot;$&quot;* #,##0.0_);_(&quot;$&quot;* \(#,##0.0\);_(&quot;$&quot;* &quot;-&quot;??_);_(@_)"/>
    <numFmt numFmtId="166" formatCode="_(&quot;$&quot;* #,##0_);_(&quot;$&quot;* \(#,##0\);_(&quot;$&quot;* &quot;-&quot;??_);_(@_)"/>
    <numFmt numFmtId="167" formatCode="&quot;$&quot;#,##0.00"/>
    <numFmt numFmtId="168" formatCode="&quot;$&quot;\ #,##0.00"/>
  </numFmts>
  <fonts count="15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name val="Arial"/>
      <family val="2"/>
    </font>
    <font>
      <b/>
      <sz val="9"/>
      <color rgb="FFFF6600"/>
      <name val="Arial"/>
      <family val="2"/>
    </font>
    <font>
      <b/>
      <sz val="12"/>
      <color theme="1"/>
      <name val="Aptos Narrow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6"/>
      <color theme="1"/>
      <name val="Bookman Old Style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0" fillId="6" borderId="6" xfId="0" applyFill="1" applyBorder="1"/>
    <xf numFmtId="0" fontId="4" fillId="6" borderId="6" xfId="0" applyFont="1" applyFill="1" applyBorder="1"/>
    <xf numFmtId="0" fontId="4" fillId="6" borderId="6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9" fontId="0" fillId="0" borderId="6" xfId="0" applyNumberFormat="1" applyBorder="1"/>
    <xf numFmtId="165" fontId="0" fillId="3" borderId="6" xfId="1" applyNumberFormat="1" applyFont="1" applyFill="1" applyBorder="1"/>
    <xf numFmtId="166" fontId="0" fillId="3" borderId="6" xfId="1" applyNumberFormat="1" applyFont="1" applyFill="1" applyBorder="1"/>
    <xf numFmtId="165" fontId="0" fillId="4" borderId="6" xfId="1" applyNumberFormat="1" applyFont="1" applyFill="1" applyBorder="1"/>
    <xf numFmtId="166" fontId="0" fillId="4" borderId="6" xfId="1" applyNumberFormat="1" applyFont="1" applyFill="1" applyBorder="1"/>
    <xf numFmtId="165" fontId="0" fillId="5" borderId="6" xfId="1" applyNumberFormat="1" applyFont="1" applyFill="1" applyBorder="1"/>
    <xf numFmtId="166" fontId="0" fillId="5" borderId="6" xfId="1" applyNumberFormat="1" applyFont="1" applyFill="1" applyBorder="1"/>
    <xf numFmtId="166" fontId="0" fillId="8" borderId="6" xfId="0" applyNumberFormat="1" applyFill="1" applyBorder="1"/>
    <xf numFmtId="0" fontId="7" fillId="9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vertical="center" wrapText="1"/>
    </xf>
    <xf numFmtId="0" fontId="9" fillId="7" borderId="6" xfId="0" applyFont="1" applyFill="1" applyBorder="1" applyAlignment="1">
      <alignment horizontal="center" vertical="center" wrapText="1"/>
    </xf>
    <xf numFmtId="164" fontId="7" fillId="3" borderId="6" xfId="1" applyFont="1" applyFill="1" applyBorder="1" applyAlignment="1">
      <alignment horizontal="center" vertical="center" wrapText="1"/>
    </xf>
    <xf numFmtId="164" fontId="7" fillId="10" borderId="6" xfId="1" applyFont="1" applyFill="1" applyBorder="1" applyAlignment="1">
      <alignment horizontal="center" vertical="center" wrapText="1"/>
    </xf>
    <xf numFmtId="164" fontId="7" fillId="5" borderId="6" xfId="1" applyFont="1" applyFill="1" applyBorder="1" applyAlignment="1">
      <alignment horizontal="center" vertical="center" wrapText="1"/>
    </xf>
    <xf numFmtId="164" fontId="0" fillId="0" borderId="0" xfId="1" applyFont="1"/>
    <xf numFmtId="164" fontId="0" fillId="0" borderId="0" xfId="0" applyNumberFormat="1"/>
    <xf numFmtId="9" fontId="0" fillId="0" borderId="0" xfId="0" applyNumberFormat="1"/>
    <xf numFmtId="0" fontId="8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4" fillId="0" borderId="0" xfId="0" applyFont="1"/>
    <xf numFmtId="167" fontId="4" fillId="0" borderId="0" xfId="0" applyNumberFormat="1" applyFont="1" applyAlignment="1">
      <alignment vertical="center"/>
    </xf>
    <xf numFmtId="0" fontId="8" fillId="11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64" fontId="7" fillId="5" borderId="13" xfId="1" applyFont="1" applyFill="1" applyBorder="1" applyAlignment="1">
      <alignment horizontal="center" vertical="center" wrapText="1"/>
    </xf>
    <xf numFmtId="168" fontId="10" fillId="0" borderId="0" xfId="0" applyNumberFormat="1" applyFont="1"/>
    <xf numFmtId="0" fontId="7" fillId="12" borderId="7" xfId="0" applyFont="1" applyFill="1" applyBorder="1" applyAlignment="1">
      <alignment horizontal="center" vertical="center" wrapText="1"/>
    </xf>
    <xf numFmtId="166" fontId="0" fillId="12" borderId="6" xfId="0" applyNumberFormat="1" applyFill="1" applyBorder="1"/>
    <xf numFmtId="167" fontId="0" fillId="12" borderId="6" xfId="0" applyNumberFormat="1" applyFill="1" applyBorder="1"/>
    <xf numFmtId="167" fontId="0" fillId="12" borderId="6" xfId="0" applyNumberFormat="1" applyFill="1" applyBorder="1" applyAlignment="1">
      <alignment horizontal="center" vertical="center"/>
    </xf>
    <xf numFmtId="164" fontId="7" fillId="10" borderId="1" xfId="1" applyFont="1" applyFill="1" applyBorder="1" applyAlignment="1">
      <alignment horizontal="center" vertical="center" wrapText="1"/>
    </xf>
    <xf numFmtId="164" fontId="7" fillId="10" borderId="2" xfId="1" applyFont="1" applyFill="1" applyBorder="1" applyAlignment="1">
      <alignment horizontal="center" vertical="center" wrapText="1"/>
    </xf>
    <xf numFmtId="164" fontId="7" fillId="10" borderId="9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33"/>
  <sheetViews>
    <sheetView showGridLines="0" tabSelected="1" topLeftCell="A22" zoomScale="87" zoomScaleNormal="87" workbookViewId="0">
      <selection activeCell="I33" sqref="I33"/>
    </sheetView>
  </sheetViews>
  <sheetFormatPr baseColWidth="10" defaultRowHeight="15"/>
  <cols>
    <col min="7" max="7" width="13" bestFit="1" customWidth="1"/>
    <col min="8" max="8" width="15" customWidth="1"/>
    <col min="9" max="9" width="19.33203125" bestFit="1" customWidth="1"/>
    <col min="10" max="10" width="12.77734375" customWidth="1"/>
    <col min="11" max="11" width="12.44140625" bestFit="1" customWidth="1"/>
    <col min="12" max="12" width="13" bestFit="1" customWidth="1"/>
    <col min="13" max="13" width="20.44140625" bestFit="1" customWidth="1"/>
    <col min="14" max="14" width="12.6640625" customWidth="1"/>
    <col min="15" max="15" width="13" bestFit="1" customWidth="1"/>
    <col min="16" max="16" width="21.33203125" customWidth="1"/>
    <col min="17" max="17" width="14.109375" bestFit="1" customWidth="1"/>
    <col min="18" max="18" width="13.6640625" customWidth="1"/>
    <col min="19" max="19" width="16" customWidth="1"/>
    <col min="20" max="20" width="14.77734375" customWidth="1"/>
    <col min="21" max="21" width="15.33203125" bestFit="1" customWidth="1"/>
    <col min="22" max="22" width="13.6640625" bestFit="1" customWidth="1"/>
    <col min="23" max="23" width="15.33203125" bestFit="1" customWidth="1"/>
    <col min="25" max="25" width="15.33203125" bestFit="1" customWidth="1"/>
  </cols>
  <sheetData>
    <row r="1" spans="2:25" ht="54" customHeight="1">
      <c r="B1" s="58" t="s">
        <v>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3" spans="2:25" ht="15.95" customHeight="1">
      <c r="B3" s="59" t="s">
        <v>1</v>
      </c>
      <c r="C3" s="60"/>
      <c r="D3" s="60"/>
      <c r="E3" s="60"/>
      <c r="F3" s="61"/>
      <c r="G3" s="62" t="s">
        <v>2</v>
      </c>
      <c r="H3" s="63"/>
      <c r="I3" s="64"/>
      <c r="J3" s="65" t="s">
        <v>3</v>
      </c>
      <c r="K3" s="66"/>
      <c r="L3" s="67"/>
      <c r="M3" s="68" t="s">
        <v>4</v>
      </c>
      <c r="N3" s="69"/>
      <c r="O3" s="70"/>
    </row>
    <row r="4" spans="2:25" ht="63">
      <c r="B4" s="1" t="s">
        <v>5</v>
      </c>
      <c r="C4" s="2" t="s">
        <v>6</v>
      </c>
      <c r="D4" s="2" t="s">
        <v>7</v>
      </c>
      <c r="E4" s="3" t="s">
        <v>8</v>
      </c>
      <c r="F4" s="2" t="s">
        <v>9</v>
      </c>
      <c r="G4" s="4" t="s">
        <v>56</v>
      </c>
      <c r="H4" s="4" t="s">
        <v>57</v>
      </c>
      <c r="I4" s="5" t="s">
        <v>10</v>
      </c>
      <c r="J4" s="6" t="s">
        <v>56</v>
      </c>
      <c r="K4" s="6" t="s">
        <v>57</v>
      </c>
      <c r="L4" s="7" t="s">
        <v>10</v>
      </c>
      <c r="M4" s="8" t="s">
        <v>56</v>
      </c>
      <c r="N4" s="8" t="s">
        <v>57</v>
      </c>
      <c r="O4" s="9" t="s">
        <v>10</v>
      </c>
      <c r="P4" s="51" t="s">
        <v>58</v>
      </c>
      <c r="Q4" s="3"/>
    </row>
    <row r="5" spans="2:25" ht="84">
      <c r="B5" s="10">
        <v>1</v>
      </c>
      <c r="C5" s="11" t="s">
        <v>11</v>
      </c>
      <c r="D5" s="12" t="s">
        <v>12</v>
      </c>
      <c r="E5" s="13">
        <v>1</v>
      </c>
      <c r="F5" s="14">
        <v>0.19</v>
      </c>
      <c r="G5" s="15">
        <v>650000</v>
      </c>
      <c r="H5" s="16">
        <v>773500</v>
      </c>
      <c r="I5" s="16">
        <f>+H5*E5</f>
        <v>773500</v>
      </c>
      <c r="J5" s="17">
        <v>350000</v>
      </c>
      <c r="K5" s="18">
        <v>416500</v>
      </c>
      <c r="L5" s="18">
        <f>+K5*E5</f>
        <v>416500</v>
      </c>
      <c r="M5" s="19">
        <v>280000</v>
      </c>
      <c r="N5" s="20">
        <v>333200</v>
      </c>
      <c r="O5" s="20">
        <f>+N5*E5</f>
        <v>333200</v>
      </c>
      <c r="P5" s="52">
        <f>+AVERAGE(I5,L5,O5)</f>
        <v>507733.33333333331</v>
      </c>
      <c r="Q5" s="21"/>
    </row>
    <row r="6" spans="2:25" ht="15.75">
      <c r="Q6" s="3"/>
    </row>
    <row r="9" spans="2:25" ht="15.75">
      <c r="B9" s="71" t="s">
        <v>13</v>
      </c>
      <c r="C9" s="71"/>
      <c r="D9" s="71"/>
      <c r="E9" s="71"/>
      <c r="F9" s="71"/>
      <c r="G9" s="72" t="s">
        <v>2</v>
      </c>
      <c r="H9" s="72"/>
      <c r="I9" s="72"/>
      <c r="J9" s="72"/>
      <c r="K9" s="73" t="s">
        <v>14</v>
      </c>
      <c r="L9" s="73"/>
      <c r="M9" s="73"/>
      <c r="N9" s="73"/>
      <c r="O9" s="74" t="s">
        <v>15</v>
      </c>
      <c r="P9" s="74"/>
      <c r="Q9" s="74"/>
      <c r="R9" s="74"/>
    </row>
    <row r="10" spans="2:25" ht="33.75">
      <c r="B10" s="22" t="s">
        <v>5</v>
      </c>
      <c r="C10" s="22" t="s">
        <v>16</v>
      </c>
      <c r="D10" s="22" t="s">
        <v>17</v>
      </c>
      <c r="E10" s="22" t="s">
        <v>18</v>
      </c>
      <c r="F10" s="22" t="s">
        <v>9</v>
      </c>
      <c r="G10" s="23" t="s">
        <v>19</v>
      </c>
      <c r="H10" s="23" t="s">
        <v>51</v>
      </c>
      <c r="I10" s="23" t="s">
        <v>52</v>
      </c>
      <c r="J10" s="23" t="s">
        <v>53</v>
      </c>
      <c r="K10" s="24" t="s">
        <v>19</v>
      </c>
      <c r="L10" s="24" t="s">
        <v>51</v>
      </c>
      <c r="M10" s="24" t="s">
        <v>52</v>
      </c>
      <c r="N10" s="24" t="s">
        <v>53</v>
      </c>
      <c r="O10" s="25" t="s">
        <v>19</v>
      </c>
      <c r="P10" s="25" t="s">
        <v>20</v>
      </c>
      <c r="Q10" s="25" t="s">
        <v>54</v>
      </c>
      <c r="R10" s="25" t="s">
        <v>53</v>
      </c>
      <c r="S10" s="51" t="s">
        <v>58</v>
      </c>
    </row>
    <row r="11" spans="2:25" ht="22.5">
      <c r="B11" s="26">
        <v>1</v>
      </c>
      <c r="C11" s="27" t="s">
        <v>21</v>
      </c>
      <c r="D11" s="28" t="s">
        <v>22</v>
      </c>
      <c r="E11" s="28">
        <v>1</v>
      </c>
      <c r="F11" s="14">
        <v>0.19</v>
      </c>
      <c r="G11" s="29">
        <v>684480</v>
      </c>
      <c r="H11" s="29">
        <v>1140800</v>
      </c>
      <c r="I11" s="29">
        <v>1357552</v>
      </c>
      <c r="J11" s="29">
        <f t="shared" ref="J11:J22" si="0">+I11+G11</f>
        <v>2042032</v>
      </c>
      <c r="K11" s="30">
        <v>150000</v>
      </c>
      <c r="L11" s="30">
        <v>1200000</v>
      </c>
      <c r="M11" s="30">
        <v>1428000</v>
      </c>
      <c r="N11" s="30">
        <f t="shared" ref="N11:N20" si="1">+M11+K11</f>
        <v>1578000</v>
      </c>
      <c r="O11" s="31">
        <v>150000</v>
      </c>
      <c r="P11" s="31">
        <v>990000</v>
      </c>
      <c r="Q11" s="31">
        <v>1178100</v>
      </c>
      <c r="R11" s="31">
        <f>+Q11+O11</f>
        <v>1328100</v>
      </c>
      <c r="S11" s="53">
        <f>AVERAGE(J11,N11,R11)</f>
        <v>1649377.3333333333</v>
      </c>
      <c r="T11" s="32"/>
      <c r="U11" s="33"/>
      <c r="V11" s="34"/>
      <c r="W11" s="33"/>
      <c r="Y11" s="33"/>
    </row>
    <row r="12" spans="2:25" ht="33.75">
      <c r="B12" s="26">
        <v>2</v>
      </c>
      <c r="C12" s="27" t="s">
        <v>23</v>
      </c>
      <c r="D12" s="28" t="s">
        <v>22</v>
      </c>
      <c r="E12" s="28">
        <v>1</v>
      </c>
      <c r="F12" s="14">
        <v>0.19</v>
      </c>
      <c r="G12" s="29">
        <v>1500000</v>
      </c>
      <c r="H12" s="29">
        <v>2500000</v>
      </c>
      <c r="I12" s="29">
        <v>2975000</v>
      </c>
      <c r="J12" s="29">
        <f t="shared" si="0"/>
        <v>4475000</v>
      </c>
      <c r="K12" s="30">
        <v>150000</v>
      </c>
      <c r="L12" s="30">
        <v>1600000</v>
      </c>
      <c r="M12" s="30">
        <v>1904000</v>
      </c>
      <c r="N12" s="30">
        <f t="shared" si="1"/>
        <v>2054000</v>
      </c>
      <c r="O12" s="31">
        <v>150000</v>
      </c>
      <c r="P12" s="31">
        <v>240000</v>
      </c>
      <c r="Q12" s="31">
        <v>285600</v>
      </c>
      <c r="R12" s="31">
        <f t="shared" ref="R12:R30" si="2">+Q12+O12</f>
        <v>435600</v>
      </c>
      <c r="S12" s="53">
        <f t="shared" ref="S12:S30" si="3">AVERAGE(J12,N12,R12)</f>
        <v>2321533.3333333335</v>
      </c>
      <c r="T12" s="32"/>
      <c r="V12" s="33"/>
      <c r="W12" s="33"/>
    </row>
    <row r="13" spans="2:25">
      <c r="B13" s="26">
        <v>3</v>
      </c>
      <c r="C13" s="27" t="s">
        <v>24</v>
      </c>
      <c r="D13" s="28" t="s">
        <v>25</v>
      </c>
      <c r="E13" s="28">
        <v>1</v>
      </c>
      <c r="F13" s="14">
        <v>0.19</v>
      </c>
      <c r="G13" s="29">
        <v>228000</v>
      </c>
      <c r="H13" s="29">
        <v>380000</v>
      </c>
      <c r="I13" s="29">
        <v>452200</v>
      </c>
      <c r="J13" s="29">
        <f t="shared" si="0"/>
        <v>680200</v>
      </c>
      <c r="K13" s="30">
        <v>150000</v>
      </c>
      <c r="L13" s="30">
        <v>20000</v>
      </c>
      <c r="M13" s="30">
        <v>23800</v>
      </c>
      <c r="N13" s="30">
        <f t="shared" si="1"/>
        <v>173800</v>
      </c>
      <c r="O13" s="31">
        <v>150000</v>
      </c>
      <c r="P13" s="31">
        <v>378000</v>
      </c>
      <c r="Q13" s="31">
        <v>449820</v>
      </c>
      <c r="R13" s="31">
        <f t="shared" si="2"/>
        <v>599820</v>
      </c>
      <c r="S13" s="53">
        <f t="shared" si="3"/>
        <v>484606.66666666669</v>
      </c>
      <c r="T13" s="32"/>
      <c r="U13" s="33"/>
      <c r="W13" s="33"/>
    </row>
    <row r="14" spans="2:25">
      <c r="B14" s="26">
        <v>4</v>
      </c>
      <c r="C14" s="27" t="s">
        <v>26</v>
      </c>
      <c r="D14" s="28" t="s">
        <v>25</v>
      </c>
      <c r="E14" s="28">
        <v>1</v>
      </c>
      <c r="F14" s="14">
        <v>0.19</v>
      </c>
      <c r="G14" s="29">
        <v>246000</v>
      </c>
      <c r="H14" s="29">
        <v>410000</v>
      </c>
      <c r="I14" s="29">
        <v>487900</v>
      </c>
      <c r="J14" s="29">
        <f t="shared" si="0"/>
        <v>733900</v>
      </c>
      <c r="K14" s="30">
        <v>150000</v>
      </c>
      <c r="L14" s="30">
        <v>240000</v>
      </c>
      <c r="M14" s="30">
        <v>285600</v>
      </c>
      <c r="N14" s="30">
        <f t="shared" si="1"/>
        <v>435600</v>
      </c>
      <c r="O14" s="31">
        <v>150000</v>
      </c>
      <c r="P14" s="31">
        <v>40000</v>
      </c>
      <c r="Q14" s="31">
        <v>47600</v>
      </c>
      <c r="R14" s="31">
        <f t="shared" si="2"/>
        <v>197600</v>
      </c>
      <c r="S14" s="53">
        <f t="shared" si="3"/>
        <v>455700</v>
      </c>
      <c r="T14" s="32"/>
      <c r="W14" s="33"/>
    </row>
    <row r="15" spans="2:25">
      <c r="B15" s="26">
        <v>5</v>
      </c>
      <c r="C15" s="27" t="s">
        <v>27</v>
      </c>
      <c r="D15" s="28" t="s">
        <v>25</v>
      </c>
      <c r="E15" s="28">
        <v>1</v>
      </c>
      <c r="F15" s="14">
        <v>0.19</v>
      </c>
      <c r="G15" s="29">
        <v>288000</v>
      </c>
      <c r="H15" s="29">
        <v>480000</v>
      </c>
      <c r="I15" s="29">
        <v>571200</v>
      </c>
      <c r="J15" s="29">
        <f t="shared" si="0"/>
        <v>859200</v>
      </c>
      <c r="K15" s="30">
        <v>150000</v>
      </c>
      <c r="L15" s="30">
        <v>830000</v>
      </c>
      <c r="M15" s="30">
        <v>987700</v>
      </c>
      <c r="N15" s="30">
        <f t="shared" si="1"/>
        <v>1137700</v>
      </c>
      <c r="O15" s="31">
        <v>150000</v>
      </c>
      <c r="P15" s="31">
        <v>260000</v>
      </c>
      <c r="Q15" s="31">
        <v>309400</v>
      </c>
      <c r="R15" s="31">
        <f t="shared" si="2"/>
        <v>459400</v>
      </c>
      <c r="S15" s="53">
        <f t="shared" si="3"/>
        <v>818766.66666666663</v>
      </c>
      <c r="T15" s="32"/>
      <c r="U15" s="33"/>
      <c r="W15" s="33"/>
    </row>
    <row r="16" spans="2:25" ht="22.5">
      <c r="B16" s="26">
        <v>6</v>
      </c>
      <c r="C16" s="27" t="s">
        <v>28</v>
      </c>
      <c r="D16" s="28" t="s">
        <v>22</v>
      </c>
      <c r="E16" s="28">
        <v>1</v>
      </c>
      <c r="F16" s="14">
        <v>0.19</v>
      </c>
      <c r="G16" s="29">
        <v>312000</v>
      </c>
      <c r="H16" s="29">
        <v>520000</v>
      </c>
      <c r="I16" s="29">
        <v>618800</v>
      </c>
      <c r="J16" s="29">
        <f t="shared" si="0"/>
        <v>930800</v>
      </c>
      <c r="K16" s="30">
        <v>150000</v>
      </c>
      <c r="L16" s="30">
        <v>1420000</v>
      </c>
      <c r="M16" s="30">
        <v>1689800</v>
      </c>
      <c r="N16" s="30">
        <f t="shared" si="1"/>
        <v>1839800</v>
      </c>
      <c r="O16" s="31">
        <v>150000</v>
      </c>
      <c r="P16" s="31">
        <v>280000</v>
      </c>
      <c r="Q16" s="31">
        <v>333200</v>
      </c>
      <c r="R16" s="31">
        <f t="shared" si="2"/>
        <v>483200</v>
      </c>
      <c r="S16" s="53">
        <f t="shared" si="3"/>
        <v>1084600</v>
      </c>
      <c r="T16" s="32"/>
      <c r="W16" s="33"/>
    </row>
    <row r="17" spans="2:23" ht="22.5">
      <c r="B17" s="26">
        <v>7</v>
      </c>
      <c r="C17" s="27" t="s">
        <v>29</v>
      </c>
      <c r="D17" s="28" t="s">
        <v>22</v>
      </c>
      <c r="E17" s="28">
        <v>1</v>
      </c>
      <c r="F17" s="14">
        <v>0.19</v>
      </c>
      <c r="G17" s="29">
        <v>288000</v>
      </c>
      <c r="H17" s="29">
        <v>480000</v>
      </c>
      <c r="I17" s="29">
        <v>571200</v>
      </c>
      <c r="J17" s="29">
        <f t="shared" si="0"/>
        <v>859200</v>
      </c>
      <c r="K17" s="30">
        <v>150000</v>
      </c>
      <c r="L17" s="30">
        <v>2010000</v>
      </c>
      <c r="M17" s="30">
        <v>2391900</v>
      </c>
      <c r="N17" s="30">
        <f t="shared" si="1"/>
        <v>2541900</v>
      </c>
      <c r="O17" s="31">
        <v>150000</v>
      </c>
      <c r="P17" s="31">
        <v>280000</v>
      </c>
      <c r="Q17" s="31">
        <v>333200</v>
      </c>
      <c r="R17" s="31">
        <f t="shared" si="2"/>
        <v>483200</v>
      </c>
      <c r="S17" s="53">
        <f t="shared" si="3"/>
        <v>1294766.6666666667</v>
      </c>
      <c r="T17" s="32"/>
      <c r="W17" s="33"/>
    </row>
    <row r="18" spans="2:23" ht="33.75">
      <c r="B18" s="26">
        <v>8</v>
      </c>
      <c r="C18" s="27" t="s">
        <v>30</v>
      </c>
      <c r="D18" s="28" t="s">
        <v>22</v>
      </c>
      <c r="E18" s="28">
        <v>1</v>
      </c>
      <c r="F18" s="14">
        <v>0.19</v>
      </c>
      <c r="G18" s="29">
        <v>228000</v>
      </c>
      <c r="H18" s="29">
        <v>380000</v>
      </c>
      <c r="I18" s="29">
        <v>452200</v>
      </c>
      <c r="J18" s="29">
        <f t="shared" si="0"/>
        <v>680200</v>
      </c>
      <c r="K18" s="30">
        <v>150000</v>
      </c>
      <c r="L18" s="30">
        <v>2600000</v>
      </c>
      <c r="M18" s="30">
        <v>3094000</v>
      </c>
      <c r="N18" s="30">
        <f t="shared" si="1"/>
        <v>3244000</v>
      </c>
      <c r="O18" s="31">
        <v>150000</v>
      </c>
      <c r="P18" s="31">
        <v>90000</v>
      </c>
      <c r="Q18" s="31">
        <v>107100</v>
      </c>
      <c r="R18" s="31">
        <f t="shared" si="2"/>
        <v>257100</v>
      </c>
      <c r="S18" s="53">
        <f t="shared" si="3"/>
        <v>1393766.6666666667</v>
      </c>
      <c r="T18" s="32"/>
      <c r="W18" s="33"/>
    </row>
    <row r="19" spans="2:23">
      <c r="B19" s="26">
        <v>9</v>
      </c>
      <c r="C19" s="27" t="s">
        <v>31</v>
      </c>
      <c r="D19" s="28" t="s">
        <v>25</v>
      </c>
      <c r="E19" s="28">
        <v>1</v>
      </c>
      <c r="F19" s="14">
        <v>0.19</v>
      </c>
      <c r="G19" s="29">
        <v>1740000</v>
      </c>
      <c r="H19" s="29">
        <v>2900000</v>
      </c>
      <c r="I19" s="29">
        <v>3451000</v>
      </c>
      <c r="J19" s="29">
        <f t="shared" si="0"/>
        <v>5191000</v>
      </c>
      <c r="K19" s="30">
        <v>150000</v>
      </c>
      <c r="L19" s="30">
        <v>3190000</v>
      </c>
      <c r="M19" s="30">
        <v>3796100</v>
      </c>
      <c r="N19" s="30">
        <f t="shared" si="1"/>
        <v>3946100</v>
      </c>
      <c r="O19" s="31">
        <v>150000</v>
      </c>
      <c r="P19" s="31">
        <v>14500000</v>
      </c>
      <c r="Q19" s="31">
        <v>17255000</v>
      </c>
      <c r="R19" s="31">
        <f t="shared" si="2"/>
        <v>17405000</v>
      </c>
      <c r="S19" s="53">
        <f t="shared" si="3"/>
        <v>8847366.666666666</v>
      </c>
      <c r="T19" s="32"/>
      <c r="W19" s="33"/>
    </row>
    <row r="20" spans="2:23" ht="33.75">
      <c r="B20" s="26">
        <v>10</v>
      </c>
      <c r="C20" s="27" t="s">
        <v>32</v>
      </c>
      <c r="D20" s="28" t="s">
        <v>33</v>
      </c>
      <c r="E20" s="28">
        <v>1</v>
      </c>
      <c r="F20" s="14">
        <v>0.19</v>
      </c>
      <c r="G20" s="29">
        <v>2520000</v>
      </c>
      <c r="H20" s="29">
        <v>4200000</v>
      </c>
      <c r="I20" s="29">
        <v>4998000</v>
      </c>
      <c r="J20" s="29">
        <f t="shared" si="0"/>
        <v>7518000</v>
      </c>
      <c r="K20" s="30">
        <v>150000</v>
      </c>
      <c r="L20" s="30">
        <v>6500000</v>
      </c>
      <c r="M20" s="30">
        <v>7735000</v>
      </c>
      <c r="N20" s="30">
        <f t="shared" si="1"/>
        <v>7885000</v>
      </c>
      <c r="O20" s="31">
        <v>150000</v>
      </c>
      <c r="P20" s="31">
        <v>6500000</v>
      </c>
      <c r="Q20" s="31">
        <v>7735000</v>
      </c>
      <c r="R20" s="31">
        <f t="shared" si="2"/>
        <v>7885000</v>
      </c>
      <c r="S20" s="53">
        <f t="shared" si="3"/>
        <v>7762666.666666667</v>
      </c>
      <c r="T20" s="32"/>
      <c r="W20" s="33"/>
    </row>
    <row r="21" spans="2:23" ht="22.5">
      <c r="B21" s="26">
        <v>11</v>
      </c>
      <c r="C21" s="27" t="s">
        <v>34</v>
      </c>
      <c r="D21" s="28" t="s">
        <v>25</v>
      </c>
      <c r="E21" s="28">
        <v>1</v>
      </c>
      <c r="F21" s="14">
        <v>0.19</v>
      </c>
      <c r="G21" s="29">
        <v>348000</v>
      </c>
      <c r="H21" s="29">
        <v>580000</v>
      </c>
      <c r="I21" s="29">
        <v>690200</v>
      </c>
      <c r="J21" s="29">
        <f t="shared" si="0"/>
        <v>1038200</v>
      </c>
      <c r="K21" s="55" t="s">
        <v>35</v>
      </c>
      <c r="L21" s="56"/>
      <c r="M21" s="56"/>
      <c r="N21" s="57"/>
      <c r="O21" s="31">
        <v>150000</v>
      </c>
      <c r="P21" s="31">
        <v>620000</v>
      </c>
      <c r="Q21" s="31">
        <v>737800</v>
      </c>
      <c r="R21" s="31">
        <f t="shared" si="2"/>
        <v>887800</v>
      </c>
      <c r="S21" s="53">
        <f>+AVERAGE(J21,R21)</f>
        <v>963000</v>
      </c>
      <c r="T21" s="32"/>
      <c r="W21" s="33"/>
    </row>
    <row r="22" spans="2:23">
      <c r="B22" s="35">
        <v>12</v>
      </c>
      <c r="C22" s="27" t="s">
        <v>36</v>
      </c>
      <c r="D22" s="36" t="s">
        <v>37</v>
      </c>
      <c r="E22" s="36">
        <v>1</v>
      </c>
      <c r="F22" s="14">
        <v>0.19</v>
      </c>
      <c r="G22" s="29">
        <v>372000</v>
      </c>
      <c r="H22" s="29">
        <v>620000</v>
      </c>
      <c r="I22" s="29">
        <v>737800</v>
      </c>
      <c r="J22" s="29">
        <f t="shared" si="0"/>
        <v>1109800</v>
      </c>
      <c r="K22" s="30">
        <v>150000</v>
      </c>
      <c r="L22" s="30">
        <v>450000</v>
      </c>
      <c r="M22" s="30">
        <v>535500</v>
      </c>
      <c r="N22" s="30">
        <f>+M22+K22</f>
        <v>685500</v>
      </c>
      <c r="O22" s="31">
        <v>150000</v>
      </c>
      <c r="P22" s="31">
        <v>1040000</v>
      </c>
      <c r="Q22" s="31">
        <v>1237600</v>
      </c>
      <c r="R22" s="31">
        <f t="shared" si="2"/>
        <v>1387600</v>
      </c>
      <c r="S22" s="53">
        <f t="shared" si="3"/>
        <v>1060966.6666666667</v>
      </c>
      <c r="T22" s="32"/>
      <c r="W22" s="33"/>
    </row>
    <row r="23" spans="2:23" ht="22.5">
      <c r="B23" s="26">
        <v>13</v>
      </c>
      <c r="C23" s="27" t="s">
        <v>38</v>
      </c>
      <c r="D23" s="28" t="s">
        <v>25</v>
      </c>
      <c r="E23" s="28">
        <v>1</v>
      </c>
      <c r="F23" s="14">
        <v>0.19</v>
      </c>
      <c r="G23" s="29">
        <v>150000</v>
      </c>
      <c r="H23" s="29">
        <v>250000</v>
      </c>
      <c r="I23" s="29">
        <v>297500</v>
      </c>
      <c r="J23" s="29">
        <f t="shared" ref="J23:J28" si="4">+I23+G23</f>
        <v>447500</v>
      </c>
      <c r="K23" s="30">
        <v>150000</v>
      </c>
      <c r="L23" s="30">
        <v>80000</v>
      </c>
      <c r="M23" s="30">
        <v>95200</v>
      </c>
      <c r="N23" s="30">
        <f>+M23+K23</f>
        <v>245200</v>
      </c>
      <c r="O23" s="31">
        <v>150000</v>
      </c>
      <c r="P23" s="31">
        <v>80000</v>
      </c>
      <c r="Q23" s="31">
        <v>95200</v>
      </c>
      <c r="R23" s="31">
        <f t="shared" si="2"/>
        <v>245200</v>
      </c>
      <c r="S23" s="53">
        <f t="shared" si="3"/>
        <v>312633.33333333331</v>
      </c>
      <c r="T23" s="32"/>
      <c r="W23" s="33"/>
    </row>
    <row r="24" spans="2:23">
      <c r="B24" s="26">
        <v>14</v>
      </c>
      <c r="C24" s="27" t="s">
        <v>39</v>
      </c>
      <c r="D24" s="36" t="s">
        <v>22</v>
      </c>
      <c r="E24" s="28">
        <v>1</v>
      </c>
      <c r="F24" s="14">
        <v>0.19</v>
      </c>
      <c r="G24" s="29">
        <v>1500000</v>
      </c>
      <c r="H24" s="29">
        <v>2500000</v>
      </c>
      <c r="I24" s="29">
        <v>2975000</v>
      </c>
      <c r="J24" s="29">
        <f t="shared" si="4"/>
        <v>4475000</v>
      </c>
      <c r="K24" s="30">
        <v>150000</v>
      </c>
      <c r="L24" s="30">
        <v>4000000</v>
      </c>
      <c r="M24" s="30">
        <v>4760000</v>
      </c>
      <c r="N24" s="30">
        <f>+M24+K24</f>
        <v>4910000</v>
      </c>
      <c r="O24" s="31">
        <v>150000</v>
      </c>
      <c r="P24" s="31">
        <v>4300000</v>
      </c>
      <c r="Q24" s="31">
        <v>5117000</v>
      </c>
      <c r="R24" s="31">
        <f t="shared" si="2"/>
        <v>5267000</v>
      </c>
      <c r="S24" s="53">
        <f t="shared" si="3"/>
        <v>4884000</v>
      </c>
      <c r="T24" s="32"/>
      <c r="W24" s="33"/>
    </row>
    <row r="25" spans="2:23" ht="22.5">
      <c r="B25" s="26">
        <v>15</v>
      </c>
      <c r="C25" s="37" t="s">
        <v>40</v>
      </c>
      <c r="D25" s="36" t="s">
        <v>22</v>
      </c>
      <c r="E25" s="36">
        <v>1</v>
      </c>
      <c r="F25" s="14">
        <v>0.19</v>
      </c>
      <c r="G25" s="29">
        <v>168000</v>
      </c>
      <c r="H25" s="29">
        <v>280000</v>
      </c>
      <c r="I25" s="29">
        <v>333200</v>
      </c>
      <c r="J25" s="29">
        <f t="shared" si="4"/>
        <v>501200</v>
      </c>
      <c r="K25" s="30" t="s">
        <v>35</v>
      </c>
      <c r="L25" s="30"/>
      <c r="M25" s="30"/>
      <c r="N25" s="30"/>
      <c r="O25" s="31">
        <v>150000</v>
      </c>
      <c r="P25" s="31">
        <v>280000</v>
      </c>
      <c r="Q25" s="31">
        <v>333200</v>
      </c>
      <c r="R25" s="31">
        <f t="shared" si="2"/>
        <v>483200</v>
      </c>
      <c r="S25" s="53">
        <f>AVERAGE(J25,R25)</f>
        <v>492200</v>
      </c>
      <c r="T25" s="32"/>
      <c r="W25" s="33"/>
    </row>
    <row r="26" spans="2:23" ht="22.5">
      <c r="B26" s="26">
        <v>16</v>
      </c>
      <c r="C26" s="37" t="s">
        <v>41</v>
      </c>
      <c r="D26" s="36" t="s">
        <v>22</v>
      </c>
      <c r="E26" s="36">
        <v>1</v>
      </c>
      <c r="F26" s="14">
        <v>0.19</v>
      </c>
      <c r="G26" s="29">
        <v>1140000</v>
      </c>
      <c r="H26" s="29">
        <v>1900000</v>
      </c>
      <c r="I26" s="29">
        <v>2261000</v>
      </c>
      <c r="J26" s="29">
        <f t="shared" si="4"/>
        <v>3401000</v>
      </c>
      <c r="K26" s="30">
        <v>150000</v>
      </c>
      <c r="L26" s="30">
        <v>850000</v>
      </c>
      <c r="M26" s="30">
        <v>1011500</v>
      </c>
      <c r="N26" s="30">
        <f>+M26+K26</f>
        <v>1161500</v>
      </c>
      <c r="O26" s="31">
        <v>150000</v>
      </c>
      <c r="P26" s="31">
        <v>600000</v>
      </c>
      <c r="Q26" s="31">
        <v>714000</v>
      </c>
      <c r="R26" s="31">
        <f t="shared" si="2"/>
        <v>864000</v>
      </c>
      <c r="S26" s="53">
        <f t="shared" si="3"/>
        <v>1808833.3333333333</v>
      </c>
      <c r="T26" s="32"/>
      <c r="W26" s="33"/>
    </row>
    <row r="27" spans="2:23" ht="22.5">
      <c r="B27" s="26">
        <v>17</v>
      </c>
      <c r="C27" s="37" t="s">
        <v>42</v>
      </c>
      <c r="D27" s="36" t="s">
        <v>22</v>
      </c>
      <c r="E27" s="36">
        <v>1</v>
      </c>
      <c r="F27" s="14">
        <v>0.19</v>
      </c>
      <c r="G27" s="29">
        <v>228000</v>
      </c>
      <c r="H27" s="29">
        <v>380000</v>
      </c>
      <c r="I27" s="29">
        <v>452200</v>
      </c>
      <c r="J27" s="29">
        <f t="shared" si="4"/>
        <v>680200</v>
      </c>
      <c r="K27" s="30">
        <v>150000</v>
      </c>
      <c r="L27" s="30">
        <v>450000</v>
      </c>
      <c r="M27" s="30">
        <v>535500</v>
      </c>
      <c r="N27" s="30">
        <f>+M27+K27</f>
        <v>685500</v>
      </c>
      <c r="O27" s="31">
        <v>150000</v>
      </c>
      <c r="P27" s="31">
        <v>420000</v>
      </c>
      <c r="Q27" s="31">
        <v>499800</v>
      </c>
      <c r="R27" s="31">
        <f t="shared" si="2"/>
        <v>649800</v>
      </c>
      <c r="S27" s="53">
        <f t="shared" si="3"/>
        <v>671833.33333333337</v>
      </c>
      <c r="T27" s="32"/>
      <c r="W27" s="33"/>
    </row>
    <row r="28" spans="2:23" ht="22.5">
      <c r="B28" s="26">
        <v>18</v>
      </c>
      <c r="C28" s="37" t="s">
        <v>43</v>
      </c>
      <c r="D28" s="36" t="s">
        <v>25</v>
      </c>
      <c r="E28" s="36">
        <v>1</v>
      </c>
      <c r="F28" s="14">
        <v>0.19</v>
      </c>
      <c r="G28" s="29">
        <v>1380000</v>
      </c>
      <c r="H28" s="29">
        <v>2300000</v>
      </c>
      <c r="I28" s="29">
        <v>2737000</v>
      </c>
      <c r="J28" s="29">
        <f t="shared" si="4"/>
        <v>4117000</v>
      </c>
      <c r="K28" s="30">
        <v>150000</v>
      </c>
      <c r="L28" s="30">
        <v>450000</v>
      </c>
      <c r="M28" s="30">
        <v>535500</v>
      </c>
      <c r="N28" s="30">
        <f>+M28+K28</f>
        <v>685500</v>
      </c>
      <c r="O28" s="31">
        <v>150000</v>
      </c>
      <c r="P28" s="31">
        <v>4200000</v>
      </c>
      <c r="Q28" s="31">
        <v>4998000</v>
      </c>
      <c r="R28" s="31">
        <f>+Q28+O28</f>
        <v>5148000</v>
      </c>
      <c r="S28" s="53">
        <f t="shared" si="3"/>
        <v>3316833.3333333335</v>
      </c>
      <c r="T28" s="32"/>
      <c r="W28" s="33"/>
    </row>
    <row r="29" spans="2:23" ht="22.5">
      <c r="B29" s="26">
        <v>19</v>
      </c>
      <c r="C29" s="37" t="s">
        <v>44</v>
      </c>
      <c r="D29" s="36" t="s">
        <v>45</v>
      </c>
      <c r="E29" s="36">
        <v>1</v>
      </c>
      <c r="F29" s="14">
        <v>0.19</v>
      </c>
      <c r="G29" s="29">
        <v>252000</v>
      </c>
      <c r="H29" s="29">
        <v>105000</v>
      </c>
      <c r="I29" s="29">
        <v>124950</v>
      </c>
      <c r="J29" s="29">
        <f>+I29+G29</f>
        <v>376950</v>
      </c>
      <c r="K29" s="30">
        <v>150000</v>
      </c>
      <c r="L29" s="30">
        <v>350000</v>
      </c>
      <c r="M29" s="30">
        <v>416500</v>
      </c>
      <c r="N29" s="30">
        <f>+M29+K29</f>
        <v>566500</v>
      </c>
      <c r="O29" s="31">
        <v>150000</v>
      </c>
      <c r="P29" s="31">
        <v>120000</v>
      </c>
      <c r="Q29" s="31">
        <v>142800</v>
      </c>
      <c r="R29" s="31">
        <f>+Q29+O29</f>
        <v>292800</v>
      </c>
      <c r="S29" s="53">
        <f t="shared" si="3"/>
        <v>412083.33333333331</v>
      </c>
      <c r="T29" s="32"/>
      <c r="W29" s="33"/>
    </row>
    <row r="30" spans="2:23" ht="22.5">
      <c r="B30" s="26">
        <v>20</v>
      </c>
      <c r="C30" s="37" t="s">
        <v>46</v>
      </c>
      <c r="D30" s="36" t="s">
        <v>22</v>
      </c>
      <c r="E30" s="36">
        <v>1</v>
      </c>
      <c r="F30" s="14">
        <v>0.19</v>
      </c>
      <c r="G30" s="29">
        <v>408000</v>
      </c>
      <c r="H30" s="29">
        <v>680000</v>
      </c>
      <c r="I30" s="29">
        <v>809200</v>
      </c>
      <c r="J30" s="29">
        <f>+I30+G30</f>
        <v>1217200</v>
      </c>
      <c r="K30" s="30">
        <v>150000</v>
      </c>
      <c r="L30" s="30">
        <v>750000</v>
      </c>
      <c r="M30" s="30">
        <v>892500</v>
      </c>
      <c r="N30" s="30">
        <f>+M30+K30</f>
        <v>1042500</v>
      </c>
      <c r="O30" s="31">
        <v>150000</v>
      </c>
      <c r="P30" s="31">
        <v>1100000</v>
      </c>
      <c r="Q30" s="49">
        <v>1309000</v>
      </c>
      <c r="R30" s="31">
        <f t="shared" si="2"/>
        <v>1459000</v>
      </c>
      <c r="S30" s="53">
        <f t="shared" si="3"/>
        <v>1239566.6666666667</v>
      </c>
      <c r="T30" s="32"/>
      <c r="W30" s="33"/>
    </row>
    <row r="31" spans="2:23" ht="59.1" customHeight="1">
      <c r="H31" s="38"/>
      <c r="I31" s="38"/>
      <c r="J31" s="38"/>
      <c r="K31" s="38"/>
      <c r="L31" s="38"/>
      <c r="M31" s="38"/>
      <c r="N31" s="38" t="s">
        <v>55</v>
      </c>
      <c r="O31" s="38"/>
      <c r="P31" s="38"/>
      <c r="Q31" s="50"/>
      <c r="R31" s="38"/>
      <c r="S31" s="39"/>
    </row>
    <row r="32" spans="2:23" ht="53.25" customHeight="1" thickBot="1">
      <c r="B32" s="40"/>
      <c r="C32" s="41"/>
      <c r="D32" s="36"/>
      <c r="E32" s="36"/>
      <c r="F32" s="14"/>
      <c r="G32" s="42" t="s">
        <v>47</v>
      </c>
      <c r="H32" s="43"/>
      <c r="I32" s="43" t="s">
        <v>48</v>
      </c>
      <c r="J32" s="43"/>
      <c r="K32" s="44" t="s">
        <v>47</v>
      </c>
      <c r="L32" s="44"/>
      <c r="M32" s="44" t="s">
        <v>48</v>
      </c>
      <c r="N32" s="44"/>
      <c r="O32" s="45" t="s">
        <v>47</v>
      </c>
      <c r="P32" s="45"/>
      <c r="Q32" s="45" t="s">
        <v>48</v>
      </c>
      <c r="R32" s="45"/>
      <c r="S32" s="51" t="s">
        <v>58</v>
      </c>
    </row>
    <row r="33" spans="2:19" ht="34.5" thickBot="1">
      <c r="B33" s="40">
        <v>21</v>
      </c>
      <c r="C33" s="41" t="s">
        <v>49</v>
      </c>
      <c r="D33" s="36" t="s">
        <v>25</v>
      </c>
      <c r="E33" s="36">
        <v>1</v>
      </c>
      <c r="F33" s="14">
        <v>0.19</v>
      </c>
      <c r="G33" s="46">
        <v>380000</v>
      </c>
      <c r="H33" s="46"/>
      <c r="I33" s="46">
        <f>(+G33*F33)+G33</f>
        <v>452200</v>
      </c>
      <c r="J33" s="46"/>
      <c r="K33" s="47" t="s">
        <v>50</v>
      </c>
      <c r="L33" s="47"/>
      <c r="M33" s="47"/>
      <c r="N33" s="47"/>
      <c r="O33" s="48">
        <v>320000</v>
      </c>
      <c r="P33" s="48"/>
      <c r="Q33" s="48">
        <f>+(O33*F33)+O33</f>
        <v>380800</v>
      </c>
      <c r="R33" s="48"/>
      <c r="S33" s="54">
        <f>AVERAGE(Q33,I33)</f>
        <v>416500</v>
      </c>
    </row>
  </sheetData>
  <mergeCells count="10">
    <mergeCell ref="K21:N21"/>
    <mergeCell ref="B1:Q1"/>
    <mergeCell ref="B3:F3"/>
    <mergeCell ref="G3:I3"/>
    <mergeCell ref="J3:L3"/>
    <mergeCell ref="M3:O3"/>
    <mergeCell ref="B9:F9"/>
    <mergeCell ref="G9:J9"/>
    <mergeCell ref="K9:N9"/>
    <mergeCell ref="O9:R9"/>
  </mergeCells>
  <pageMargins left="0.7" right="0.7" top="0.75" bottom="0.75" header="0.3" footer="0.3"/>
  <headerFooter>
    <oddHeader>&amp;L&amp;"Aptos"&amp;10&amp;K000000 Confidential&amp;1#_x000D_</oddHead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Espitia</dc:creator>
  <cp:lastModifiedBy>Abogado Santiago</cp:lastModifiedBy>
  <dcterms:created xsi:type="dcterms:W3CDTF">2026-07-03T19:17:57Z</dcterms:created>
  <dcterms:modified xsi:type="dcterms:W3CDTF">2026-07-09T17:34:45Z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3dc51e-dc91-4fe8-86bf-c7b3310ee5e1_Enabled">
    <vt:lpwstr>true</vt:lpwstr>
  </property>
  <property fmtid="{D5CDD505-2E9C-101B-9397-08002B2CF9AE}" pid="3" name="MSIP_Label_b13dc51e-dc91-4fe8-86bf-c7b3310ee5e1_SetDate">
    <vt:lpwstr>2026-07-03T19:18:15Z</vt:lpwstr>
  </property>
  <property fmtid="{D5CDD505-2E9C-101B-9397-08002B2CF9AE}" pid="4" name="MSIP_Label_b13dc51e-dc91-4fe8-86bf-c7b3310ee5e1_Method">
    <vt:lpwstr>Standard</vt:lpwstr>
  </property>
  <property fmtid="{D5CDD505-2E9C-101B-9397-08002B2CF9AE}" pid="5" name="MSIP_Label_b13dc51e-dc91-4fe8-86bf-c7b3310ee5e1_Name">
    <vt:lpwstr>Confidential - Internal</vt:lpwstr>
  </property>
  <property fmtid="{D5CDD505-2E9C-101B-9397-08002B2CF9AE}" pid="6" name="MSIP_Label_b13dc51e-dc91-4fe8-86bf-c7b3310ee5e1_SiteId">
    <vt:lpwstr>64f8aeda-c9ea-4be5-a09b-4f46508d43d3</vt:lpwstr>
  </property>
  <property fmtid="{D5CDD505-2E9C-101B-9397-08002B2CF9AE}" pid="7" name="MSIP_Label_b13dc51e-dc91-4fe8-86bf-c7b3310ee5e1_ActionId">
    <vt:lpwstr>b853b2c6-0de2-45ac-b667-b1c685b2852c</vt:lpwstr>
  </property>
  <property fmtid="{D5CDD505-2E9C-101B-9397-08002B2CF9AE}" pid="8" name="MSIP_Label_b13dc51e-dc91-4fe8-86bf-c7b3310ee5e1_ContentBits">
    <vt:lpwstr>1</vt:lpwstr>
  </property>
  <property fmtid="{D5CDD505-2E9C-101B-9397-08002B2CF9AE}" pid="9" name="MSIP_Label_b13dc51e-dc91-4fe8-86bf-c7b3310ee5e1_Tag">
    <vt:lpwstr>50, 3, 0, 1</vt:lpwstr>
  </property>
</Properties>
</file>